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527"/>
  <workbookPr/>
  <mc:AlternateContent xmlns:mc="http://schemas.openxmlformats.org/markup-compatibility/2006">
    <mc:Choice Requires="x15">
      <x15ac:absPath xmlns:x15ac="http://schemas.microsoft.com/office/spreadsheetml/2010/11/ac" url="C:\Users\olivia\Documents\EPS_Models by Region\RMI\Starter package_3.3\"/>
    </mc:Choice>
  </mc:AlternateContent>
  <xr:revisionPtr revIDLastSave="0" documentId="13_ncr:1_{DF855323-0809-4CA9-9241-7220DED8AFFF}" xr6:coauthVersionLast="47" xr6:coauthVersionMax="47" xr10:uidLastSave="{00000000-0000-0000-0000-000000000000}"/>
  <bookViews>
    <workbookView xWindow="-120" yWindow="-120" windowWidth="29040" windowHeight="17640" firstSheet="1" activeTab="1" xr2:uid="{00000000-000D-0000-FFFF-FFFF00000000}"/>
  </bookViews>
  <sheets>
    <sheet name="About" sheetId="10" r:id="rId1"/>
    <sheet name="Policy Characteristics" sheetId="19" r:id="rId2"/>
    <sheet name="RMI customized" sheetId="24" r:id="rId3"/>
    <sheet name="Supporting Data" sheetId="20" r:id="rId4"/>
    <sheet name="Standard Descriptions" sheetId="25" r:id="rId5"/>
    <sheet name="PolicyLevers" sheetId="1" r:id="rId6"/>
    <sheet name="UnitControlCenter" sheetId="18" r:id="rId7"/>
    <sheet name="OutputGraphs" sheetId="8" r:id="rId8"/>
    <sheet name="Output Graph Color Key" sheetId="17" r:id="rId9"/>
    <sheet name="Supporting Data from Scripts" sheetId="21" r:id="rId10"/>
    <sheet name="Repeating Values" sheetId="22" r:id="rId11"/>
    <sheet name="ReferenceScenarios" sheetId="9" r:id="rId12"/>
    <sheet name="Target Calculations" sheetId="15" r:id="rId13"/>
    <sheet name="MaxBoundCalculations" sheetId="13" r:id="rId14"/>
  </sheets>
  <definedNames>
    <definedName name="_xlnm._FilterDatabase" localSheetId="5" hidden="1">PolicyLevers!$A$1:$R$1189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58" i="19" l="1"/>
  <c r="J40" i="19"/>
  <c r="J39" i="19"/>
  <c r="J30" i="19"/>
  <c r="J28" i="19"/>
  <c r="J25" i="19"/>
  <c r="J26" i="19"/>
  <c r="J24" i="19"/>
  <c r="J22" i="19"/>
  <c r="J15" i="19"/>
  <c r="J14" i="19"/>
  <c r="J8" i="19"/>
  <c r="J7" i="19"/>
  <c r="K144" i="24"/>
  <c r="S144" i="24" s="1"/>
  <c r="K139" i="24"/>
  <c r="K137" i="24"/>
  <c r="K136" i="24"/>
  <c r="K135" i="24"/>
  <c r="K134" i="24"/>
  <c r="K133" i="24"/>
  <c r="K132" i="24"/>
  <c r="K124" i="24"/>
  <c r="K120" i="24"/>
  <c r="K119" i="24"/>
  <c r="K112" i="24"/>
  <c r="S112" i="24" s="1"/>
  <c r="K110" i="24"/>
  <c r="N144" i="24"/>
  <c r="Q144" i="24"/>
  <c r="N130" i="24"/>
  <c r="N131" i="24"/>
  <c r="N132" i="24"/>
  <c r="N133" i="24"/>
  <c r="N134" i="24"/>
  <c r="N135" i="24"/>
  <c r="N136" i="24"/>
  <c r="N137" i="24"/>
  <c r="N138" i="24"/>
  <c r="N139" i="24"/>
  <c r="N140" i="24"/>
  <c r="N141" i="24"/>
  <c r="N142" i="24"/>
  <c r="S142" i="24"/>
  <c r="Q142" i="24"/>
  <c r="R142" i="24" s="1"/>
  <c r="S141" i="24"/>
  <c r="Q141" i="24"/>
  <c r="R141" i="24" s="1"/>
  <c r="S140" i="24"/>
  <c r="Q140" i="24"/>
  <c r="R140" i="24" s="1"/>
  <c r="Q139" i="24"/>
  <c r="R139" i="24" s="1"/>
  <c r="S139" i="24" s="1"/>
  <c r="S138" i="24"/>
  <c r="Q138" i="24"/>
  <c r="R138" i="24" s="1"/>
  <c r="Q137" i="24"/>
  <c r="R137" i="24" s="1"/>
  <c r="S137" i="24" s="1"/>
  <c r="Q136" i="24"/>
  <c r="R136" i="24" s="1"/>
  <c r="S136" i="24" s="1"/>
  <c r="Q135" i="24"/>
  <c r="R135" i="24" s="1"/>
  <c r="S135" i="24" s="1"/>
  <c r="Q134" i="24"/>
  <c r="R134" i="24" s="1"/>
  <c r="S134" i="24" s="1"/>
  <c r="S133" i="24"/>
  <c r="Q133" i="24"/>
  <c r="R133" i="24" s="1"/>
  <c r="Q132" i="24"/>
  <c r="R132" i="24" s="1"/>
  <c r="S131" i="24"/>
  <c r="Q131" i="24"/>
  <c r="R131" i="24" s="1"/>
  <c r="S130" i="24"/>
  <c r="Q130" i="24"/>
  <c r="R130" i="24" s="1"/>
  <c r="S129" i="24"/>
  <c r="R129" i="24"/>
  <c r="D129" i="24"/>
  <c r="N129" i="24" s="1"/>
  <c r="N115" i="24"/>
  <c r="N116" i="24"/>
  <c r="N117" i="24"/>
  <c r="N118" i="24"/>
  <c r="N119" i="24"/>
  <c r="N120" i="24"/>
  <c r="N121" i="24"/>
  <c r="N122" i="24"/>
  <c r="N123" i="24"/>
  <c r="N124" i="24"/>
  <c r="N125" i="24"/>
  <c r="N126" i="24"/>
  <c r="N127" i="24"/>
  <c r="S127" i="24"/>
  <c r="Q127" i="24"/>
  <c r="R127" i="24" s="1"/>
  <c r="S126" i="24"/>
  <c r="Q126" i="24"/>
  <c r="R126" i="24" s="1"/>
  <c r="S125" i="24"/>
  <c r="Q125" i="24"/>
  <c r="R125" i="24" s="1"/>
  <c r="Q124" i="24"/>
  <c r="R124" i="24" s="1"/>
  <c r="S124" i="24" s="1"/>
  <c r="S123" i="24"/>
  <c r="Q123" i="24"/>
  <c r="R123" i="24" s="1"/>
  <c r="Q122" i="24"/>
  <c r="R122" i="24" s="1"/>
  <c r="S122" i="24" s="1"/>
  <c r="Q121" i="24"/>
  <c r="R121" i="24" s="1"/>
  <c r="S121" i="24" s="1"/>
  <c r="Q120" i="24"/>
  <c r="R120" i="24" s="1"/>
  <c r="S120" i="24" s="1"/>
  <c r="Q119" i="24"/>
  <c r="R119" i="24" s="1"/>
  <c r="S119" i="24" s="1"/>
  <c r="S118" i="24"/>
  <c r="Q118" i="24"/>
  <c r="R118" i="24" s="1"/>
  <c r="Q117" i="24"/>
  <c r="R117" i="24" s="1"/>
  <c r="S117" i="24" s="1"/>
  <c r="S116" i="24"/>
  <c r="Q116" i="24"/>
  <c r="R116" i="24" s="1"/>
  <c r="S115" i="24"/>
  <c r="Q115" i="24"/>
  <c r="R115" i="24" s="1"/>
  <c r="S114" i="24"/>
  <c r="D114" i="24"/>
  <c r="N114" i="24" s="1"/>
  <c r="N112" i="24"/>
  <c r="Q112" i="24"/>
  <c r="N110" i="24"/>
  <c r="Q110" i="24"/>
  <c r="S110" i="24"/>
  <c r="K108" i="24"/>
  <c r="S108" i="24" s="1"/>
  <c r="K106" i="24"/>
  <c r="S106" i="24" s="1"/>
  <c r="R108" i="24"/>
  <c r="N108" i="24"/>
  <c r="N106" i="24"/>
  <c r="Q106" i="24"/>
  <c r="K104" i="24"/>
  <c r="S104" i="24" s="1"/>
  <c r="K87" i="24"/>
  <c r="K84" i="24"/>
  <c r="K83" i="24"/>
  <c r="K82" i="24"/>
  <c r="K81" i="24"/>
  <c r="K80" i="24"/>
  <c r="K79" i="24"/>
  <c r="K78" i="24"/>
  <c r="K77" i="24"/>
  <c r="K76" i="24"/>
  <c r="K75" i="24"/>
  <c r="K74" i="24"/>
  <c r="K73" i="24"/>
  <c r="K72" i="24"/>
  <c r="K71" i="24"/>
  <c r="K70" i="24"/>
  <c r="K69" i="24"/>
  <c r="K68" i="24"/>
  <c r="K67" i="24"/>
  <c r="N104" i="24"/>
  <c r="Q104" i="24"/>
  <c r="N87" i="24"/>
  <c r="N88" i="24"/>
  <c r="N89" i="24"/>
  <c r="N90" i="24"/>
  <c r="N91" i="24"/>
  <c r="N92" i="24"/>
  <c r="N93" i="24"/>
  <c r="N94" i="24"/>
  <c r="N95" i="24"/>
  <c r="N96" i="24"/>
  <c r="N97" i="24"/>
  <c r="N98" i="24"/>
  <c r="N99" i="24"/>
  <c r="N100" i="24"/>
  <c r="N101" i="24"/>
  <c r="N102" i="24"/>
  <c r="S102" i="24"/>
  <c r="Q102" i="24"/>
  <c r="R102" i="24" s="1"/>
  <c r="S101" i="24"/>
  <c r="Q101" i="24"/>
  <c r="R101" i="24" s="1"/>
  <c r="S100" i="24"/>
  <c r="Q100" i="24"/>
  <c r="R100" i="24" s="1"/>
  <c r="S99" i="24"/>
  <c r="Q99" i="24"/>
  <c r="R99" i="24" s="1"/>
  <c r="Q98" i="24"/>
  <c r="R98" i="24" s="1"/>
  <c r="S98" i="24" s="1"/>
  <c r="S97" i="24"/>
  <c r="Q97" i="24"/>
  <c r="R97" i="24" s="1"/>
  <c r="S96" i="24"/>
  <c r="Q96" i="24"/>
  <c r="R96" i="24" s="1"/>
  <c r="S95" i="24"/>
  <c r="Q95" i="24"/>
  <c r="R95" i="24" s="1"/>
  <c r="S94" i="24"/>
  <c r="Q94" i="24"/>
  <c r="R94" i="24" s="1"/>
  <c r="S93" i="24"/>
  <c r="Q93" i="24"/>
  <c r="R93" i="24" s="1"/>
  <c r="S92" i="24"/>
  <c r="Q92" i="24"/>
  <c r="R92" i="24" s="1"/>
  <c r="S91" i="24"/>
  <c r="Q91" i="24"/>
  <c r="R91" i="24" s="1"/>
  <c r="Q90" i="24"/>
  <c r="R90" i="24" s="1"/>
  <c r="S90" i="24" s="1"/>
  <c r="Q89" i="24"/>
  <c r="R89" i="24" s="1"/>
  <c r="S89" i="24" s="1"/>
  <c r="Q88" i="24"/>
  <c r="R88" i="24" s="1"/>
  <c r="S88" i="24" s="1"/>
  <c r="Q87" i="24"/>
  <c r="R87" i="24" s="1"/>
  <c r="S86" i="24"/>
  <c r="R86" i="24"/>
  <c r="D86" i="24"/>
  <c r="N86" i="24" s="1"/>
  <c r="N67" i="24"/>
  <c r="N68" i="24"/>
  <c r="N69" i="24"/>
  <c r="N70" i="24"/>
  <c r="N71" i="24"/>
  <c r="N72" i="24"/>
  <c r="N73" i="24"/>
  <c r="N74" i="24"/>
  <c r="N75" i="24"/>
  <c r="N76" i="24"/>
  <c r="N77" i="24"/>
  <c r="N78" i="24"/>
  <c r="N79" i="24"/>
  <c r="N80" i="24"/>
  <c r="N81" i="24"/>
  <c r="N82" i="24"/>
  <c r="N83" i="24"/>
  <c r="N84" i="24"/>
  <c r="Q84" i="24"/>
  <c r="R84" i="24" s="1"/>
  <c r="S84" i="24" s="1"/>
  <c r="Q83" i="24"/>
  <c r="R83" i="24" s="1"/>
  <c r="Q82" i="24"/>
  <c r="R82" i="24" s="1"/>
  <c r="Q81" i="24"/>
  <c r="R81" i="24" s="1"/>
  <c r="Q80" i="24"/>
  <c r="R80" i="24" s="1"/>
  <c r="Q79" i="24"/>
  <c r="R79" i="24" s="1"/>
  <c r="Q78" i="24"/>
  <c r="R78" i="24" s="1"/>
  <c r="Q77" i="24"/>
  <c r="R77" i="24" s="1"/>
  <c r="Q76" i="24"/>
  <c r="R76" i="24" s="1"/>
  <c r="S76" i="24" s="1"/>
  <c r="Q75" i="24"/>
  <c r="R75" i="24" s="1"/>
  <c r="Q74" i="24"/>
  <c r="R74" i="24" s="1"/>
  <c r="Q73" i="24"/>
  <c r="R73" i="24" s="1"/>
  <c r="Q72" i="24"/>
  <c r="R72" i="24" s="1"/>
  <c r="S72" i="24" s="1"/>
  <c r="Q71" i="24"/>
  <c r="R71" i="24" s="1"/>
  <c r="Q70" i="24"/>
  <c r="R70" i="24" s="1"/>
  <c r="Q69" i="24"/>
  <c r="R69" i="24" s="1"/>
  <c r="Q68" i="24"/>
  <c r="R68" i="24" s="1"/>
  <c r="S68" i="24" s="1"/>
  <c r="Q67" i="24"/>
  <c r="R67" i="24" s="1"/>
  <c r="S66" i="24"/>
  <c r="R66" i="24"/>
  <c r="D66" i="24"/>
  <c r="N66" i="24" s="1"/>
  <c r="K64" i="24"/>
  <c r="K63" i="24"/>
  <c r="K60" i="24"/>
  <c r="K58" i="24"/>
  <c r="K55" i="24"/>
  <c r="K53" i="24"/>
  <c r="K50" i="24"/>
  <c r="N50" i="24"/>
  <c r="N51" i="24"/>
  <c r="N52" i="24"/>
  <c r="N53" i="24"/>
  <c r="N54" i="24"/>
  <c r="N55" i="24"/>
  <c r="N56" i="24"/>
  <c r="N57" i="24"/>
  <c r="N58" i="24"/>
  <c r="N59" i="24"/>
  <c r="N60" i="24"/>
  <c r="N61" i="24"/>
  <c r="N62" i="24"/>
  <c r="N63" i="24"/>
  <c r="N64" i="24"/>
  <c r="Q64" i="24"/>
  <c r="R64" i="24" s="1"/>
  <c r="Q63" i="24"/>
  <c r="R63" i="24" s="1"/>
  <c r="S62" i="24"/>
  <c r="Q62" i="24"/>
  <c r="R62" i="24" s="1"/>
  <c r="S61" i="24"/>
  <c r="Q61" i="24"/>
  <c r="R61" i="24" s="1"/>
  <c r="Q60" i="24"/>
  <c r="R60" i="24" s="1"/>
  <c r="Q59" i="24"/>
  <c r="R59" i="24" s="1"/>
  <c r="S59" i="24" s="1"/>
  <c r="Q58" i="24"/>
  <c r="R58" i="24" s="1"/>
  <c r="S57" i="24"/>
  <c r="Q57" i="24"/>
  <c r="R57" i="24" s="1"/>
  <c r="S56" i="24"/>
  <c r="Q56" i="24"/>
  <c r="R56" i="24" s="1"/>
  <c r="Q55" i="24"/>
  <c r="R55" i="24" s="1"/>
  <c r="Q54" i="24"/>
  <c r="R54" i="24" s="1"/>
  <c r="S54" i="24" s="1"/>
  <c r="Q53" i="24"/>
  <c r="R53" i="24" s="1"/>
  <c r="S52" i="24"/>
  <c r="Q52" i="24"/>
  <c r="R52" i="24" s="1"/>
  <c r="S51" i="24"/>
  <c r="Q51" i="24"/>
  <c r="R51" i="24" s="1"/>
  <c r="Q50" i="24"/>
  <c r="R50" i="24" s="1"/>
  <c r="S49" i="24"/>
  <c r="R49" i="24"/>
  <c r="D49" i="24"/>
  <c r="N49" i="24" s="1"/>
  <c r="K36" i="24"/>
  <c r="N36" i="24"/>
  <c r="N37" i="24"/>
  <c r="N38" i="24"/>
  <c r="N39" i="24"/>
  <c r="N40" i="24"/>
  <c r="N41" i="24"/>
  <c r="N42" i="24"/>
  <c r="N43" i="24"/>
  <c r="N44" i="24"/>
  <c r="N45" i="24"/>
  <c r="N46" i="24"/>
  <c r="N47" i="24"/>
  <c r="S47" i="24"/>
  <c r="Q47" i="24"/>
  <c r="R47" i="24" s="1"/>
  <c r="S46" i="24"/>
  <c r="Q46" i="24"/>
  <c r="R46" i="24" s="1"/>
  <c r="S45" i="24"/>
  <c r="Q45" i="24"/>
  <c r="R45" i="24" s="1"/>
  <c r="S44" i="24"/>
  <c r="Q44" i="24"/>
  <c r="R44" i="24" s="1"/>
  <c r="S43" i="24"/>
  <c r="Q43" i="24"/>
  <c r="R43" i="24" s="1"/>
  <c r="S42" i="24"/>
  <c r="Q42" i="24"/>
  <c r="R42" i="24" s="1"/>
  <c r="S41" i="24"/>
  <c r="Q41" i="24"/>
  <c r="R41" i="24" s="1"/>
  <c r="S40" i="24"/>
  <c r="Q40" i="24"/>
  <c r="R40" i="24" s="1"/>
  <c r="S39" i="24"/>
  <c r="Q39" i="24"/>
  <c r="R39" i="24" s="1"/>
  <c r="S38" i="24"/>
  <c r="Q38" i="24"/>
  <c r="R38" i="24" s="1"/>
  <c r="S37" i="24"/>
  <c r="Q37" i="24"/>
  <c r="R37" i="24" s="1"/>
  <c r="Q36" i="24"/>
  <c r="R36" i="24" s="1"/>
  <c r="S35" i="24"/>
  <c r="R35" i="24"/>
  <c r="D35" i="24"/>
  <c r="N35" i="24" s="1"/>
  <c r="K29" i="24"/>
  <c r="K28" i="24"/>
  <c r="K22" i="24"/>
  <c r="N22" i="24"/>
  <c r="N23" i="24"/>
  <c r="N24" i="24"/>
  <c r="N25" i="24"/>
  <c r="N26" i="24"/>
  <c r="N27" i="24"/>
  <c r="N28" i="24"/>
  <c r="N29" i="24"/>
  <c r="N30" i="24"/>
  <c r="N31" i="24"/>
  <c r="N32" i="24"/>
  <c r="N33" i="24"/>
  <c r="S33" i="24"/>
  <c r="Q33" i="24"/>
  <c r="R33" i="24" s="1"/>
  <c r="Q32" i="24"/>
  <c r="R32" i="24" s="1"/>
  <c r="S32" i="24" s="1"/>
  <c r="Q31" i="24"/>
  <c r="R31" i="24" s="1"/>
  <c r="S31" i="24" s="1"/>
  <c r="Q30" i="24"/>
  <c r="R30" i="24" s="1"/>
  <c r="S30" i="24" s="1"/>
  <c r="Q29" i="24"/>
  <c r="R29" i="24" s="1"/>
  <c r="Q28" i="24"/>
  <c r="R28" i="24" s="1"/>
  <c r="Q27" i="24"/>
  <c r="R27" i="24" s="1"/>
  <c r="S27" i="24" s="1"/>
  <c r="Q26" i="24"/>
  <c r="R26" i="24" s="1"/>
  <c r="S26" i="24" s="1"/>
  <c r="Q25" i="24"/>
  <c r="R25" i="24" s="1"/>
  <c r="S25" i="24" s="1"/>
  <c r="Q24" i="24"/>
  <c r="R24" i="24" s="1"/>
  <c r="S24" i="24" s="1"/>
  <c r="Q23" i="24"/>
  <c r="R23" i="24" s="1"/>
  <c r="S23" i="24" s="1"/>
  <c r="Q22" i="24"/>
  <c r="R22" i="24" s="1"/>
  <c r="S21" i="24"/>
  <c r="R21" i="24"/>
  <c r="D21" i="24"/>
  <c r="N21" i="24" s="1"/>
  <c r="S74" i="24" l="1"/>
  <c r="S82" i="24"/>
  <c r="S60" i="24"/>
  <c r="S67" i="24"/>
  <c r="S75" i="24"/>
  <c r="S83" i="24"/>
  <c r="S69" i="24"/>
  <c r="S77" i="24"/>
  <c r="S70" i="24"/>
  <c r="S78" i="24"/>
  <c r="S87" i="24"/>
  <c r="S132" i="24"/>
  <c r="T129" i="24" s="1"/>
  <c r="K15" i="24" s="1"/>
  <c r="T110" i="24"/>
  <c r="K12" i="24" s="1"/>
  <c r="T144" i="24"/>
  <c r="K16" i="24" s="1"/>
  <c r="T114" i="24"/>
  <c r="K14" i="24" s="1"/>
  <c r="T112" i="24"/>
  <c r="K13" i="24" s="1"/>
  <c r="T106" i="24"/>
  <c r="K10" i="24" s="1"/>
  <c r="T108" i="24"/>
  <c r="K11" i="24" s="1"/>
  <c r="S73" i="24"/>
  <c r="S81" i="24"/>
  <c r="S53" i="24"/>
  <c r="S63" i="24"/>
  <c r="S55" i="24"/>
  <c r="S64" i="24"/>
  <c r="S79" i="24"/>
  <c r="S80" i="24"/>
  <c r="S71" i="24"/>
  <c r="T104" i="24"/>
  <c r="K9" i="24" s="1"/>
  <c r="T86" i="24"/>
  <c r="K8" i="24" s="1"/>
  <c r="S58" i="24"/>
  <c r="S50" i="24"/>
  <c r="S36" i="24"/>
  <c r="T35" i="24" s="1"/>
  <c r="K5" i="24" s="1"/>
  <c r="S29" i="24"/>
  <c r="S28" i="24"/>
  <c r="S22" i="24"/>
  <c r="T21" i="24" l="1"/>
  <c r="K4" i="24" s="1"/>
  <c r="T66" i="24"/>
  <c r="K7" i="24" s="1"/>
  <c r="T49" i="24"/>
  <c r="K6" i="24" s="1"/>
  <c r="C77" i="20" l="1"/>
  <c r="A63" i="20"/>
  <c r="T63" i="20" s="1"/>
  <c r="A6" i="20"/>
  <c r="AN6" i="20" s="1"/>
  <c r="C1" i="22"/>
  <c r="H6" i="22" s="1"/>
  <c r="H7" i="22"/>
  <c r="Y29" i="21"/>
  <c r="X29" i="21"/>
  <c r="W29" i="21"/>
  <c r="V29" i="21"/>
  <c r="U29" i="21"/>
  <c r="T29" i="21"/>
  <c r="S29" i="21"/>
  <c r="R29" i="21"/>
  <c r="D83" i="20" a="1"/>
  <c r="D83" i="20" s="1"/>
  <c r="Y73" i="20"/>
  <c r="X73" i="20"/>
  <c r="W73" i="20"/>
  <c r="V73" i="20"/>
  <c r="U73" i="20"/>
  <c r="T73" i="20"/>
  <c r="Y72" i="20"/>
  <c r="X72" i="20"/>
  <c r="W72" i="20"/>
  <c r="V72" i="20"/>
  <c r="U72" i="20"/>
  <c r="T72" i="20"/>
  <c r="S72" i="20"/>
  <c r="R72" i="20"/>
  <c r="Y71" i="20"/>
  <c r="X71" i="20"/>
  <c r="W71" i="20"/>
  <c r="V71" i="20"/>
  <c r="U71" i="20"/>
  <c r="T71" i="20"/>
  <c r="S71" i="20"/>
  <c r="R71" i="20"/>
  <c r="Y70" i="20"/>
  <c r="X70" i="20"/>
  <c r="W70" i="20"/>
  <c r="V70" i="20"/>
  <c r="U70" i="20"/>
  <c r="T70" i="20"/>
  <c r="S70" i="20"/>
  <c r="R70" i="20"/>
  <c r="Y69" i="20"/>
  <c r="X69" i="20"/>
  <c r="W69" i="20"/>
  <c r="V69" i="20"/>
  <c r="U69" i="20"/>
  <c r="T69" i="20"/>
  <c r="S69" i="20"/>
  <c r="R69" i="20"/>
  <c r="Y68" i="20"/>
  <c r="X68" i="20"/>
  <c r="W68" i="20"/>
  <c r="V68" i="20"/>
  <c r="U68" i="20"/>
  <c r="T68" i="20"/>
  <c r="S68" i="20"/>
  <c r="R68" i="20"/>
  <c r="Y67" i="20"/>
  <c r="X67" i="20"/>
  <c r="W67" i="20"/>
  <c r="V67" i="20"/>
  <c r="U67" i="20"/>
  <c r="T67" i="20"/>
  <c r="S67" i="20"/>
  <c r="R67" i="20"/>
  <c r="Y66" i="20"/>
  <c r="X66" i="20"/>
  <c r="W66" i="20"/>
  <c r="V66" i="20"/>
  <c r="U66" i="20"/>
  <c r="T66" i="20"/>
  <c r="S66" i="20"/>
  <c r="R66" i="20"/>
  <c r="Y65" i="20"/>
  <c r="X65" i="20"/>
  <c r="W65" i="20"/>
  <c r="V65" i="20"/>
  <c r="U65" i="20"/>
  <c r="T65" i="20"/>
  <c r="S65" i="20"/>
  <c r="R65" i="20"/>
  <c r="Y64" i="20"/>
  <c r="X64" i="20"/>
  <c r="W64" i="20"/>
  <c r="V64" i="20"/>
  <c r="U64" i="20"/>
  <c r="T64" i="20"/>
  <c r="S64" i="20"/>
  <c r="R64" i="20"/>
  <c r="N57" i="20"/>
  <c r="M57" i="20"/>
  <c r="D57" i="20"/>
  <c r="N56" i="20"/>
  <c r="M56" i="20"/>
  <c r="D56" i="20"/>
  <c r="N55" i="20"/>
  <c r="M55" i="20"/>
  <c r="D55" i="20"/>
  <c r="N54" i="20"/>
  <c r="M54" i="20"/>
  <c r="D54" i="20"/>
  <c r="N53" i="20"/>
  <c r="M53" i="20"/>
  <c r="D53" i="20"/>
  <c r="N52" i="20"/>
  <c r="M52" i="20"/>
  <c r="D52" i="20"/>
  <c r="N51" i="20"/>
  <c r="M51" i="20"/>
  <c r="D51" i="20"/>
  <c r="N50" i="20"/>
  <c r="M50" i="20"/>
  <c r="D50" i="20"/>
  <c r="N49" i="20"/>
  <c r="M49" i="20"/>
  <c r="D49" i="20"/>
  <c r="N48" i="20"/>
  <c r="M48" i="20"/>
  <c r="D48" i="20"/>
  <c r="N47" i="20"/>
  <c r="M47" i="20"/>
  <c r="D47" i="20"/>
  <c r="N46" i="20"/>
  <c r="M46" i="20"/>
  <c r="D46" i="20"/>
  <c r="N45" i="20"/>
  <c r="M45" i="20"/>
  <c r="D45" i="20"/>
  <c r="N44" i="20"/>
  <c r="M44" i="20"/>
  <c r="D44" i="20"/>
  <c r="N43" i="20"/>
  <c r="M43" i="20"/>
  <c r="D43" i="20"/>
  <c r="N42" i="20"/>
  <c r="M42" i="20"/>
  <c r="D42" i="20"/>
  <c r="N41" i="20"/>
  <c r="M41" i="20"/>
  <c r="D41" i="20"/>
  <c r="N40" i="20"/>
  <c r="M40" i="20"/>
  <c r="D40" i="20"/>
  <c r="N39" i="20"/>
  <c r="M39" i="20"/>
  <c r="D39" i="20"/>
  <c r="N38" i="20"/>
  <c r="M38" i="20"/>
  <c r="D38" i="20"/>
  <c r="N37" i="20"/>
  <c r="M37" i="20"/>
  <c r="D37" i="20"/>
  <c r="N36" i="20"/>
  <c r="M36" i="20"/>
  <c r="D36" i="20"/>
  <c r="N35" i="20"/>
  <c r="M35" i="20"/>
  <c r="D35" i="20"/>
  <c r="N34" i="20"/>
  <c r="M34" i="20"/>
  <c r="D34" i="20"/>
  <c r="N33" i="20"/>
  <c r="M33" i="20"/>
  <c r="D33" i="20"/>
  <c r="N32" i="20"/>
  <c r="M32" i="20"/>
  <c r="D32" i="20"/>
  <c r="N31" i="20"/>
  <c r="M31" i="20"/>
  <c r="D31" i="20"/>
  <c r="N30" i="20"/>
  <c r="M30" i="20"/>
  <c r="D30" i="20"/>
  <c r="N29" i="20"/>
  <c r="M29" i="20"/>
  <c r="D29" i="20"/>
  <c r="N28" i="20"/>
  <c r="M28" i="20"/>
  <c r="D28" i="20"/>
  <c r="N27" i="20"/>
  <c r="M27" i="20"/>
  <c r="D27" i="20"/>
  <c r="N26" i="20"/>
  <c r="M26" i="20"/>
  <c r="D26" i="20"/>
  <c r="N25" i="20"/>
  <c r="M25" i="20"/>
  <c r="D25" i="20"/>
  <c r="N24" i="20"/>
  <c r="M24" i="20"/>
  <c r="D24" i="20"/>
  <c r="N23" i="20"/>
  <c r="M23" i="20"/>
  <c r="D23" i="20"/>
  <c r="N22" i="20"/>
  <c r="M22" i="20"/>
  <c r="D22" i="20"/>
  <c r="N21" i="20"/>
  <c r="M21" i="20"/>
  <c r="D21" i="20"/>
  <c r="N20" i="20"/>
  <c r="M20" i="20"/>
  <c r="D20" i="20"/>
  <c r="N19" i="20"/>
  <c r="M19" i="20"/>
  <c r="D19" i="20"/>
  <c r="N18" i="20"/>
  <c r="M18" i="20"/>
  <c r="D18" i="20"/>
  <c r="N17" i="20"/>
  <c r="M17" i="20"/>
  <c r="D17" i="20"/>
  <c r="N16" i="20"/>
  <c r="M16" i="20"/>
  <c r="D16" i="20"/>
  <c r="D15" i="20"/>
  <c r="N14" i="20"/>
  <c r="M14" i="20"/>
  <c r="D14" i="20"/>
  <c r="N13" i="20"/>
  <c r="M13" i="20"/>
  <c r="D13" i="20"/>
  <c r="N12" i="20"/>
  <c r="M12" i="20"/>
  <c r="D12" i="20"/>
  <c r="N11" i="20"/>
  <c r="M11" i="20"/>
  <c r="D11" i="20"/>
  <c r="N10" i="20"/>
  <c r="M10" i="20"/>
  <c r="D10" i="20"/>
  <c r="N9" i="20"/>
  <c r="M9" i="20"/>
  <c r="D9" i="20"/>
  <c r="N8" i="20"/>
  <c r="M8" i="20"/>
  <c r="D8" i="20"/>
  <c r="N7" i="20"/>
  <c r="M7" i="20"/>
  <c r="D7" i="20"/>
  <c r="AF6" i="20"/>
  <c r="X6" i="20"/>
  <c r="P6" i="20"/>
  <c r="H6" i="20"/>
  <c r="AU6" i="20"/>
  <c r="E3" i="20"/>
  <c r="AV6" i="20" l="1"/>
  <c r="D6" i="22"/>
  <c r="D85" i="20" a="1"/>
  <c r="D85" i="20" s="1"/>
  <c r="M63" i="20"/>
  <c r="U63" i="20"/>
  <c r="I6" i="20"/>
  <c r="E79" i="20" a="1"/>
  <c r="E79" i="20" s="1"/>
  <c r="E81" i="20" a="1"/>
  <c r="E81" i="20" s="1"/>
  <c r="E83" i="20" a="1"/>
  <c r="E83" i="20" s="1"/>
  <c r="E85" i="20" a="1"/>
  <c r="E85" i="20" s="1"/>
  <c r="E63" i="20"/>
  <c r="AG6" i="20"/>
  <c r="D78" i="20" a="1"/>
  <c r="D78" i="20" s="1"/>
  <c r="D80" i="20" a="1"/>
  <c r="D80" i="20" s="1"/>
  <c r="D82" i="20" a="1"/>
  <c r="D82" i="20" s="1"/>
  <c r="J83" i="20"/>
  <c r="Q6" i="20"/>
  <c r="Y6" i="20"/>
  <c r="AO6" i="20"/>
  <c r="AW6" i="20"/>
  <c r="F63" i="20"/>
  <c r="N63" i="20"/>
  <c r="V63" i="20"/>
  <c r="B6" i="20"/>
  <c r="J6" i="20"/>
  <c r="R6" i="20"/>
  <c r="Z6" i="20"/>
  <c r="AH6" i="20"/>
  <c r="AP6" i="20"/>
  <c r="AX6" i="20"/>
  <c r="G63" i="20"/>
  <c r="O63" i="20"/>
  <c r="W63" i="20"/>
  <c r="C6" i="20"/>
  <c r="K6" i="20"/>
  <c r="S6" i="20"/>
  <c r="AA6" i="20"/>
  <c r="AI6" i="20"/>
  <c r="AQ6" i="20"/>
  <c r="AY6" i="20"/>
  <c r="H63" i="20"/>
  <c r="P63" i="20"/>
  <c r="X63" i="20"/>
  <c r="D6" i="20"/>
  <c r="L6" i="20"/>
  <c r="T6" i="20"/>
  <c r="AB6" i="20"/>
  <c r="AJ6" i="20"/>
  <c r="AR6" i="20"/>
  <c r="AZ6" i="20"/>
  <c r="I63" i="20"/>
  <c r="Y63" i="20"/>
  <c r="M6" i="20"/>
  <c r="AC6" i="20"/>
  <c r="AS6" i="20"/>
  <c r="B63" i="20"/>
  <c r="J63" i="20"/>
  <c r="R63" i="20"/>
  <c r="D84" i="20" a="1"/>
  <c r="D84" i="20" s="1"/>
  <c r="D86" i="20" a="1"/>
  <c r="D86" i="20" s="1"/>
  <c r="E78" i="20" a="1"/>
  <c r="E78" i="20" s="1"/>
  <c r="E80" i="20" a="1"/>
  <c r="E80" i="20" s="1"/>
  <c r="E82" i="20" a="1"/>
  <c r="E82" i="20" s="1"/>
  <c r="Q63" i="20"/>
  <c r="E6" i="20"/>
  <c r="U6" i="20"/>
  <c r="AK6" i="20"/>
  <c r="F6" i="20"/>
  <c r="N6" i="20"/>
  <c r="V6" i="20"/>
  <c r="AD6" i="20"/>
  <c r="AL6" i="20"/>
  <c r="AT6" i="20"/>
  <c r="C63" i="20"/>
  <c r="K63" i="20"/>
  <c r="S63" i="20"/>
  <c r="G6" i="20"/>
  <c r="O6" i="20"/>
  <c r="W6" i="20"/>
  <c r="AE6" i="20"/>
  <c r="AM6" i="20"/>
  <c r="D63" i="20"/>
  <c r="L63" i="20"/>
  <c r="E84" i="20" a="1"/>
  <c r="E84" i="20" s="1"/>
  <c r="E86" i="20" a="1"/>
  <c r="E86" i="20" s="1"/>
  <c r="D79" i="20" a="1"/>
  <c r="D79" i="20" s="1"/>
  <c r="D81" i="20" a="1"/>
  <c r="D81" i="20" s="1"/>
  <c r="R87" i="20" l="1" a="1"/>
  <c r="R87" i="20" s="1"/>
  <c r="N87" i="20" a="1"/>
  <c r="N87" i="20" s="1"/>
  <c r="R86" i="20" a="1"/>
  <c r="R86" i="20" s="1"/>
  <c r="R88" i="20" s="1"/>
  <c r="N86" i="20" a="1"/>
  <c r="N86" i="20" s="1"/>
  <c r="N88" i="20" s="1"/>
  <c r="Q87" i="20" a="1"/>
  <c r="Q87" i="20" s="1"/>
  <c r="M87" i="20" a="1"/>
  <c r="M87" i="20" s="1"/>
  <c r="Q86" i="20" a="1"/>
  <c r="Q86" i="20" s="1"/>
  <c r="Q88" i="20" s="1"/>
  <c r="M86" i="20" a="1"/>
  <c r="M86" i="20" s="1"/>
  <c r="M88" i="20" s="1"/>
  <c r="P87" i="20" a="1"/>
  <c r="P87" i="20" s="1"/>
  <c r="L87" i="20" a="1"/>
  <c r="L87" i="20" s="1"/>
  <c r="P86" i="20" a="1"/>
  <c r="P86" i="20" s="1"/>
  <c r="P88" i="20" s="1"/>
  <c r="L86" i="20" a="1"/>
  <c r="L86" i="20" s="1"/>
  <c r="L88" i="20" s="1"/>
  <c r="O87" i="20" a="1"/>
  <c r="O87" i="20" s="1"/>
  <c r="K87" i="20" a="1"/>
  <c r="K87" i="20" s="1"/>
  <c r="O86" i="20" a="1"/>
  <c r="O86" i="20" s="1"/>
  <c r="O88" i="20" s="1"/>
  <c r="K86" i="20" a="1"/>
  <c r="K86" i="20" s="1"/>
  <c r="K88" i="20" s="1"/>
  <c r="J686" i="15" l="1"/>
  <c r="J687" i="15"/>
  <c r="J688" i="15"/>
  <c r="J689" i="15"/>
  <c r="J690" i="15"/>
  <c r="J691" i="15"/>
  <c r="J692" i="15"/>
  <c r="J685" i="15"/>
  <c r="C687" i="15"/>
  <c r="D687" i="15"/>
  <c r="E687" i="15"/>
  <c r="F687" i="15"/>
  <c r="G687" i="15"/>
  <c r="H687" i="15"/>
  <c r="I687" i="15"/>
  <c r="B687" i="15"/>
  <c r="C676" i="15"/>
  <c r="D676" i="15"/>
  <c r="E676" i="15"/>
  <c r="F676" i="15"/>
  <c r="G676" i="15"/>
  <c r="H676" i="15"/>
  <c r="B676" i="15"/>
  <c r="E691" i="15"/>
  <c r="D691" i="15"/>
  <c r="C691" i="15"/>
  <c r="B692" i="15"/>
  <c r="B691" i="15"/>
  <c r="B690" i="15"/>
  <c r="B689" i="15"/>
  <c r="B688" i="15"/>
  <c r="B686" i="15"/>
  <c r="B685" i="15"/>
  <c r="B670" i="15"/>
  <c r="B629" i="15"/>
  <c r="B597" i="15"/>
  <c r="B510" i="15"/>
  <c r="B464" i="15"/>
  <c r="B59" i="15"/>
  <c r="B697" i="15" l="1"/>
  <c r="B61" i="15"/>
  <c r="B666" i="15"/>
  <c r="J945" i="1"/>
  <c r="K945" i="1"/>
  <c r="L945" i="1"/>
  <c r="M945" i="1"/>
  <c r="N945" i="1"/>
  <c r="O945" i="1"/>
  <c r="P945" i="1"/>
  <c r="Q945" i="1"/>
  <c r="R945" i="1"/>
  <c r="A945" i="1"/>
  <c r="B945" i="1"/>
  <c r="F57" i="8"/>
  <c r="A62" i="1"/>
  <c r="B62" i="1"/>
  <c r="A63" i="1"/>
  <c r="B63" i="1"/>
  <c r="A64" i="1"/>
  <c r="B64" i="1"/>
  <c r="A76" i="1"/>
  <c r="B76" i="1"/>
  <c r="A88" i="1"/>
  <c r="B88" i="1"/>
  <c r="A89" i="1"/>
  <c r="B89" i="1"/>
  <c r="A101" i="1"/>
  <c r="B101" i="1"/>
  <c r="A113" i="1"/>
  <c r="B113" i="1"/>
  <c r="A114" i="1"/>
  <c r="B114" i="1"/>
  <c r="A126" i="1"/>
  <c r="B126" i="1"/>
  <c r="A141" i="1"/>
  <c r="B141" i="1"/>
  <c r="A159" i="1"/>
  <c r="B159" i="1"/>
  <c r="A160" i="1"/>
  <c r="B160" i="1"/>
  <c r="A161" i="1"/>
  <c r="B161" i="1"/>
  <c r="A162" i="1"/>
  <c r="B162" i="1"/>
  <c r="A163" i="1"/>
  <c r="B163" i="1"/>
  <c r="A166" i="1"/>
  <c r="B166" i="1"/>
  <c r="A172" i="1"/>
  <c r="B172" i="1"/>
  <c r="A188" i="1"/>
  <c r="B188" i="1"/>
  <c r="A204" i="1"/>
  <c r="B204" i="1"/>
  <c r="A205" i="1"/>
  <c r="B205" i="1"/>
  <c r="A206" i="1"/>
  <c r="B206" i="1"/>
  <c r="A222" i="1"/>
  <c r="B222" i="1"/>
  <c r="A223" i="1"/>
  <c r="B223" i="1"/>
  <c r="A224" i="1"/>
  <c r="B224" i="1"/>
  <c r="A240" i="1"/>
  <c r="B240" i="1"/>
  <c r="A241" i="1"/>
  <c r="B241" i="1"/>
  <c r="A242" i="1"/>
  <c r="B242" i="1"/>
  <c r="A258" i="1"/>
  <c r="B258" i="1"/>
  <c r="A274" i="1"/>
  <c r="B274" i="1"/>
  <c r="A275" i="1"/>
  <c r="B275" i="1"/>
  <c r="A276" i="1"/>
  <c r="B276" i="1"/>
  <c r="A321" i="1"/>
  <c r="B321" i="1"/>
  <c r="A324" i="1"/>
  <c r="B324" i="1"/>
  <c r="A325" i="1"/>
  <c r="B325" i="1"/>
  <c r="A338" i="1"/>
  <c r="B338" i="1"/>
  <c r="A351" i="1"/>
  <c r="B351" i="1"/>
  <c r="A376" i="1"/>
  <c r="B376" i="1"/>
  <c r="A426" i="1"/>
  <c r="B426" i="1"/>
  <c r="A427" i="1"/>
  <c r="B427" i="1"/>
  <c r="A428" i="1"/>
  <c r="B428" i="1"/>
  <c r="A684" i="1"/>
  <c r="B684" i="1"/>
  <c r="A683" i="1"/>
  <c r="B683" i="1"/>
  <c r="A429" i="1"/>
  <c r="B429" i="1"/>
  <c r="A679" i="1"/>
  <c r="B679" i="1"/>
  <c r="A680" i="1"/>
  <c r="B680" i="1"/>
  <c r="A681" i="1"/>
  <c r="B681" i="1"/>
  <c r="A682" i="1"/>
  <c r="B682" i="1"/>
  <c r="A934" i="1"/>
  <c r="B934" i="1"/>
  <c r="A937" i="1"/>
  <c r="B937" i="1"/>
  <c r="A941" i="1"/>
  <c r="B941" i="1"/>
  <c r="A946" i="1"/>
  <c r="B946" i="1"/>
  <c r="A955" i="1"/>
  <c r="B955" i="1"/>
  <c r="A956" i="1"/>
  <c r="B956" i="1"/>
  <c r="A957" i="1"/>
  <c r="B957" i="1"/>
  <c r="A958" i="1"/>
  <c r="B958" i="1"/>
  <c r="A959" i="1"/>
  <c r="B959" i="1"/>
  <c r="A960" i="1"/>
  <c r="B960" i="1"/>
  <c r="A961" i="1"/>
  <c r="B961" i="1"/>
  <c r="A962" i="1"/>
  <c r="B962" i="1"/>
  <c r="A963" i="1"/>
  <c r="B963" i="1"/>
  <c r="A964" i="1"/>
  <c r="B964" i="1"/>
  <c r="A965" i="1"/>
  <c r="B965" i="1"/>
  <c r="A966" i="1"/>
  <c r="B966" i="1"/>
  <c r="A967" i="1"/>
  <c r="B967" i="1"/>
  <c r="A973" i="1"/>
  <c r="B973" i="1"/>
  <c r="A994" i="1"/>
  <c r="B994" i="1"/>
  <c r="A995" i="1"/>
  <c r="B995" i="1"/>
  <c r="A996" i="1"/>
  <c r="B996" i="1"/>
  <c r="A999" i="1"/>
  <c r="B999" i="1"/>
  <c r="A1011" i="1"/>
  <c r="B1011" i="1"/>
  <c r="A1026" i="1"/>
  <c r="B1026" i="1"/>
  <c r="A1043" i="1"/>
  <c r="B1043" i="1"/>
  <c r="A1093" i="1"/>
  <c r="B1093" i="1"/>
  <c r="A1094" i="1"/>
  <c r="B1094" i="1"/>
  <c r="A1144" i="1"/>
  <c r="B1144" i="1"/>
  <c r="A1145" i="1"/>
  <c r="B1145" i="1"/>
  <c r="A1150" i="1"/>
  <c r="B1150" i="1"/>
  <c r="A1155" i="1"/>
  <c r="B1155" i="1"/>
  <c r="A1160" i="1"/>
  <c r="B1160" i="1"/>
  <c r="A1165" i="1"/>
  <c r="B1165" i="1"/>
  <c r="A1170" i="1"/>
  <c r="B1170" i="1"/>
  <c r="A1175" i="1"/>
  <c r="B1175" i="1"/>
  <c r="A1180" i="1"/>
  <c r="B1180" i="1"/>
  <c r="A1185" i="1"/>
  <c r="B1185" i="1"/>
  <c r="J62" i="1"/>
  <c r="K62" i="1"/>
  <c r="L62" i="1"/>
  <c r="M62" i="1"/>
  <c r="N62" i="1"/>
  <c r="O62" i="1"/>
  <c r="P62" i="1"/>
  <c r="Q62" i="1"/>
  <c r="R62" i="1"/>
  <c r="J63" i="1"/>
  <c r="K63" i="1"/>
  <c r="L63" i="1"/>
  <c r="M63" i="1"/>
  <c r="N63" i="1"/>
  <c r="O63" i="1"/>
  <c r="P63" i="1"/>
  <c r="Q63" i="1"/>
  <c r="R63" i="1"/>
  <c r="J64" i="1"/>
  <c r="K64" i="1"/>
  <c r="L64" i="1"/>
  <c r="M64" i="1"/>
  <c r="N64" i="1"/>
  <c r="O64" i="1"/>
  <c r="P64" i="1"/>
  <c r="Q64" i="1"/>
  <c r="R64" i="1"/>
  <c r="J76" i="1"/>
  <c r="K76" i="1"/>
  <c r="L76" i="1"/>
  <c r="M76" i="1"/>
  <c r="N76" i="1"/>
  <c r="O76" i="1"/>
  <c r="P76" i="1"/>
  <c r="Q76" i="1"/>
  <c r="R76" i="1"/>
  <c r="J88" i="1"/>
  <c r="K88" i="1"/>
  <c r="L88" i="1"/>
  <c r="M88" i="1"/>
  <c r="N88" i="1"/>
  <c r="O88" i="1"/>
  <c r="P88" i="1"/>
  <c r="Q88" i="1"/>
  <c r="R88" i="1"/>
  <c r="J89" i="1"/>
  <c r="K89" i="1"/>
  <c r="L89" i="1"/>
  <c r="N89" i="1"/>
  <c r="O89" i="1"/>
  <c r="P89" i="1"/>
  <c r="Q89" i="1"/>
  <c r="R89" i="1"/>
  <c r="J101" i="1"/>
  <c r="K101" i="1"/>
  <c r="L101" i="1"/>
  <c r="M101" i="1"/>
  <c r="N101" i="1"/>
  <c r="O101" i="1"/>
  <c r="P101" i="1"/>
  <c r="Q101" i="1"/>
  <c r="R101" i="1"/>
  <c r="J113" i="1"/>
  <c r="K113" i="1"/>
  <c r="L113" i="1"/>
  <c r="M113" i="1"/>
  <c r="N113" i="1"/>
  <c r="O113" i="1"/>
  <c r="P113" i="1"/>
  <c r="Q113" i="1"/>
  <c r="R113" i="1"/>
  <c r="J114" i="1"/>
  <c r="K114" i="1"/>
  <c r="L114" i="1"/>
  <c r="N114" i="1"/>
  <c r="O114" i="1"/>
  <c r="P114" i="1"/>
  <c r="Q114" i="1"/>
  <c r="R114" i="1"/>
  <c r="J126" i="1"/>
  <c r="K126" i="1"/>
  <c r="L126" i="1"/>
  <c r="M126" i="1"/>
  <c r="N126" i="1"/>
  <c r="O126" i="1"/>
  <c r="P126" i="1"/>
  <c r="Q126" i="1"/>
  <c r="R126" i="1"/>
  <c r="J141" i="1"/>
  <c r="K141" i="1"/>
  <c r="L141" i="1"/>
  <c r="M141" i="1"/>
  <c r="N141" i="1"/>
  <c r="O141" i="1"/>
  <c r="P141" i="1"/>
  <c r="Q141" i="1"/>
  <c r="R141" i="1"/>
  <c r="J159" i="1"/>
  <c r="K159" i="1"/>
  <c r="L159" i="1"/>
  <c r="M159" i="1"/>
  <c r="N159" i="1"/>
  <c r="O159" i="1"/>
  <c r="P159" i="1"/>
  <c r="Q159" i="1"/>
  <c r="R159" i="1"/>
  <c r="J160" i="1"/>
  <c r="K160" i="1"/>
  <c r="L160" i="1"/>
  <c r="N160" i="1"/>
  <c r="O160" i="1"/>
  <c r="P160" i="1"/>
  <c r="Q160" i="1"/>
  <c r="R160" i="1"/>
  <c r="J161" i="1"/>
  <c r="K161" i="1"/>
  <c r="L161" i="1"/>
  <c r="M161" i="1"/>
  <c r="N161" i="1"/>
  <c r="O161" i="1"/>
  <c r="P161" i="1"/>
  <c r="Q161" i="1"/>
  <c r="R161" i="1"/>
  <c r="J162" i="1"/>
  <c r="K162" i="1"/>
  <c r="L162" i="1"/>
  <c r="M162" i="1"/>
  <c r="N162" i="1"/>
  <c r="O162" i="1"/>
  <c r="P162" i="1"/>
  <c r="Q162" i="1"/>
  <c r="R162" i="1"/>
  <c r="J163" i="1"/>
  <c r="K163" i="1"/>
  <c r="L163" i="1"/>
  <c r="M163" i="1"/>
  <c r="N163" i="1"/>
  <c r="O163" i="1"/>
  <c r="P163" i="1"/>
  <c r="Q163" i="1"/>
  <c r="R163" i="1"/>
  <c r="J166" i="1"/>
  <c r="K166" i="1"/>
  <c r="L166" i="1"/>
  <c r="M166" i="1"/>
  <c r="N166" i="1"/>
  <c r="O166" i="1"/>
  <c r="P166" i="1"/>
  <c r="Q166" i="1"/>
  <c r="R166" i="1"/>
  <c r="J172" i="1"/>
  <c r="K172" i="1"/>
  <c r="L172" i="1"/>
  <c r="M172" i="1"/>
  <c r="N172" i="1"/>
  <c r="O172" i="1"/>
  <c r="P172" i="1"/>
  <c r="Q172" i="1"/>
  <c r="R172" i="1"/>
  <c r="J188" i="1"/>
  <c r="K188" i="1"/>
  <c r="L188" i="1"/>
  <c r="M188" i="1"/>
  <c r="N188" i="1"/>
  <c r="O188" i="1"/>
  <c r="P188" i="1"/>
  <c r="Q188" i="1"/>
  <c r="R188" i="1"/>
  <c r="J204" i="1"/>
  <c r="K204" i="1"/>
  <c r="L204" i="1"/>
  <c r="M204" i="1"/>
  <c r="N204" i="1"/>
  <c r="O204" i="1"/>
  <c r="P204" i="1"/>
  <c r="Q204" i="1"/>
  <c r="R204" i="1"/>
  <c r="J205" i="1"/>
  <c r="K205" i="1"/>
  <c r="L205" i="1"/>
  <c r="M205" i="1"/>
  <c r="N205" i="1"/>
  <c r="O205" i="1"/>
  <c r="P205" i="1"/>
  <c r="Q205" i="1"/>
  <c r="R205" i="1"/>
  <c r="J206" i="1"/>
  <c r="K206" i="1"/>
  <c r="L206" i="1"/>
  <c r="M206" i="1"/>
  <c r="N206" i="1"/>
  <c r="O206" i="1"/>
  <c r="P206" i="1"/>
  <c r="Q206" i="1"/>
  <c r="R206" i="1"/>
  <c r="J222" i="1"/>
  <c r="K222" i="1"/>
  <c r="L222" i="1"/>
  <c r="M222" i="1"/>
  <c r="N222" i="1"/>
  <c r="O222" i="1"/>
  <c r="P222" i="1"/>
  <c r="Q222" i="1"/>
  <c r="R222" i="1"/>
  <c r="J223" i="1"/>
  <c r="K223" i="1"/>
  <c r="L223" i="1"/>
  <c r="M223" i="1"/>
  <c r="N223" i="1"/>
  <c r="O223" i="1"/>
  <c r="P223" i="1"/>
  <c r="Q223" i="1"/>
  <c r="R223" i="1"/>
  <c r="J224" i="1"/>
  <c r="K224" i="1"/>
  <c r="L224" i="1"/>
  <c r="M224" i="1"/>
  <c r="N224" i="1"/>
  <c r="O224" i="1"/>
  <c r="P224" i="1"/>
  <c r="Q224" i="1"/>
  <c r="R224" i="1"/>
  <c r="J240" i="1"/>
  <c r="K240" i="1"/>
  <c r="L240" i="1"/>
  <c r="M240" i="1"/>
  <c r="N240" i="1"/>
  <c r="O240" i="1"/>
  <c r="P240" i="1"/>
  <c r="Q240" i="1"/>
  <c r="R240" i="1"/>
  <c r="J241" i="1"/>
  <c r="K241" i="1"/>
  <c r="L241" i="1"/>
  <c r="N241" i="1"/>
  <c r="O241" i="1"/>
  <c r="P241" i="1"/>
  <c r="Q241" i="1"/>
  <c r="R241" i="1"/>
  <c r="J242" i="1"/>
  <c r="K242" i="1"/>
  <c r="L242" i="1"/>
  <c r="M242" i="1"/>
  <c r="N242" i="1"/>
  <c r="O242" i="1"/>
  <c r="P242" i="1"/>
  <c r="Q242" i="1"/>
  <c r="R242" i="1"/>
  <c r="J258" i="1"/>
  <c r="K258" i="1"/>
  <c r="L258" i="1"/>
  <c r="M258" i="1"/>
  <c r="N258" i="1"/>
  <c r="O258" i="1"/>
  <c r="P258" i="1"/>
  <c r="Q258" i="1"/>
  <c r="R258" i="1"/>
  <c r="J274" i="1"/>
  <c r="K274" i="1"/>
  <c r="L274" i="1"/>
  <c r="M274" i="1"/>
  <c r="N274" i="1"/>
  <c r="O274" i="1"/>
  <c r="P274" i="1"/>
  <c r="Q274" i="1"/>
  <c r="R274" i="1"/>
  <c r="J275" i="1"/>
  <c r="K275" i="1"/>
  <c r="L275" i="1"/>
  <c r="M275" i="1"/>
  <c r="N275" i="1"/>
  <c r="O275" i="1"/>
  <c r="P275" i="1"/>
  <c r="Q275" i="1"/>
  <c r="R275" i="1"/>
  <c r="J276" i="1"/>
  <c r="K276" i="1"/>
  <c r="L276" i="1"/>
  <c r="M276" i="1"/>
  <c r="N276" i="1"/>
  <c r="O276" i="1"/>
  <c r="P276" i="1"/>
  <c r="Q276" i="1"/>
  <c r="R276" i="1"/>
  <c r="J321" i="1"/>
  <c r="K321" i="1"/>
  <c r="L321" i="1"/>
  <c r="M321" i="1"/>
  <c r="N321" i="1"/>
  <c r="O321" i="1"/>
  <c r="P321" i="1"/>
  <c r="Q321" i="1"/>
  <c r="R321" i="1"/>
  <c r="J324" i="1"/>
  <c r="K324" i="1"/>
  <c r="L324" i="1"/>
  <c r="M324" i="1"/>
  <c r="N324" i="1"/>
  <c r="O324" i="1"/>
  <c r="P324" i="1"/>
  <c r="Q324" i="1"/>
  <c r="R324" i="1"/>
  <c r="J325" i="1"/>
  <c r="K325" i="1"/>
  <c r="L325" i="1"/>
  <c r="M325" i="1"/>
  <c r="N325" i="1"/>
  <c r="O325" i="1"/>
  <c r="P325" i="1"/>
  <c r="Q325" i="1"/>
  <c r="R325" i="1"/>
  <c r="J338" i="1"/>
  <c r="K338" i="1"/>
  <c r="L338" i="1"/>
  <c r="M338" i="1"/>
  <c r="N338" i="1"/>
  <c r="P338" i="1"/>
  <c r="Q338" i="1"/>
  <c r="R338" i="1"/>
  <c r="J351" i="1"/>
  <c r="K351" i="1"/>
  <c r="L351" i="1"/>
  <c r="M351" i="1"/>
  <c r="N351" i="1"/>
  <c r="O351" i="1"/>
  <c r="P351" i="1"/>
  <c r="Q351" i="1"/>
  <c r="R351" i="1"/>
  <c r="J376" i="1"/>
  <c r="K376" i="1"/>
  <c r="L376" i="1"/>
  <c r="M376" i="1"/>
  <c r="N376" i="1"/>
  <c r="O376" i="1"/>
  <c r="P376" i="1"/>
  <c r="Q376" i="1"/>
  <c r="R376" i="1"/>
  <c r="J426" i="1"/>
  <c r="K426" i="1"/>
  <c r="L426" i="1"/>
  <c r="M426" i="1"/>
  <c r="N426" i="1"/>
  <c r="O426" i="1"/>
  <c r="P426" i="1"/>
  <c r="Q426" i="1"/>
  <c r="R426" i="1"/>
  <c r="J427" i="1"/>
  <c r="K427" i="1"/>
  <c r="L427" i="1"/>
  <c r="M427" i="1"/>
  <c r="N427" i="1"/>
  <c r="O427" i="1"/>
  <c r="P427" i="1"/>
  <c r="Q427" i="1"/>
  <c r="R427" i="1"/>
  <c r="J428" i="1"/>
  <c r="K428" i="1"/>
  <c r="L428" i="1"/>
  <c r="M428" i="1"/>
  <c r="N428" i="1"/>
  <c r="O428" i="1"/>
  <c r="P428" i="1"/>
  <c r="Q428" i="1"/>
  <c r="R428" i="1"/>
  <c r="J684" i="1"/>
  <c r="K684" i="1"/>
  <c r="L684" i="1"/>
  <c r="M684" i="1"/>
  <c r="N684" i="1"/>
  <c r="O684" i="1"/>
  <c r="P684" i="1"/>
  <c r="Q684" i="1"/>
  <c r="R684" i="1"/>
  <c r="J683" i="1"/>
  <c r="K683" i="1"/>
  <c r="L683" i="1"/>
  <c r="M683" i="1"/>
  <c r="N683" i="1"/>
  <c r="O683" i="1"/>
  <c r="P683" i="1"/>
  <c r="Q683" i="1"/>
  <c r="R683" i="1"/>
  <c r="J429" i="1"/>
  <c r="K429" i="1"/>
  <c r="L429" i="1"/>
  <c r="M429" i="1"/>
  <c r="N429" i="1"/>
  <c r="O429" i="1"/>
  <c r="P429" i="1"/>
  <c r="Q429" i="1"/>
  <c r="R429" i="1"/>
  <c r="J679" i="1"/>
  <c r="K679" i="1"/>
  <c r="L679" i="1"/>
  <c r="M679" i="1"/>
  <c r="N679" i="1"/>
  <c r="O679" i="1"/>
  <c r="P679" i="1"/>
  <c r="Q679" i="1"/>
  <c r="R679" i="1"/>
  <c r="J680" i="1"/>
  <c r="K680" i="1"/>
  <c r="L680" i="1"/>
  <c r="M680" i="1"/>
  <c r="N680" i="1"/>
  <c r="O680" i="1"/>
  <c r="P680" i="1"/>
  <c r="Q680" i="1"/>
  <c r="R680" i="1"/>
  <c r="J681" i="1"/>
  <c r="K681" i="1"/>
  <c r="L681" i="1"/>
  <c r="M681" i="1"/>
  <c r="N681" i="1"/>
  <c r="O681" i="1"/>
  <c r="P681" i="1"/>
  <c r="Q681" i="1"/>
  <c r="R681" i="1"/>
  <c r="J682" i="1"/>
  <c r="K682" i="1"/>
  <c r="L682" i="1"/>
  <c r="M682" i="1"/>
  <c r="N682" i="1"/>
  <c r="O682" i="1"/>
  <c r="P682" i="1"/>
  <c r="Q682" i="1"/>
  <c r="R682" i="1"/>
  <c r="J934" i="1"/>
  <c r="K934" i="1"/>
  <c r="L934" i="1"/>
  <c r="M934" i="1"/>
  <c r="N934" i="1"/>
  <c r="O934" i="1"/>
  <c r="P934" i="1"/>
  <c r="Q934" i="1"/>
  <c r="R934" i="1"/>
  <c r="J937" i="1"/>
  <c r="K937" i="1"/>
  <c r="L937" i="1"/>
  <c r="M937" i="1"/>
  <c r="N937" i="1"/>
  <c r="O937" i="1"/>
  <c r="P937" i="1"/>
  <c r="Q937" i="1"/>
  <c r="R937" i="1"/>
  <c r="J941" i="1"/>
  <c r="K941" i="1"/>
  <c r="L941" i="1"/>
  <c r="M941" i="1"/>
  <c r="N941" i="1"/>
  <c r="O941" i="1"/>
  <c r="P941" i="1"/>
  <c r="Q941" i="1"/>
  <c r="R941" i="1"/>
  <c r="J946" i="1"/>
  <c r="K946" i="1"/>
  <c r="L946" i="1"/>
  <c r="M946" i="1"/>
  <c r="N946" i="1"/>
  <c r="O946" i="1"/>
  <c r="P946" i="1"/>
  <c r="Q946" i="1"/>
  <c r="R946" i="1"/>
  <c r="J955" i="1"/>
  <c r="K955" i="1"/>
  <c r="L955" i="1"/>
  <c r="M955" i="1"/>
  <c r="N955" i="1"/>
  <c r="O955" i="1"/>
  <c r="P955" i="1"/>
  <c r="Q955" i="1"/>
  <c r="R955" i="1"/>
  <c r="J956" i="1"/>
  <c r="K956" i="1"/>
  <c r="L956" i="1"/>
  <c r="M956" i="1"/>
  <c r="N956" i="1"/>
  <c r="O956" i="1"/>
  <c r="P956" i="1"/>
  <c r="Q956" i="1"/>
  <c r="R956" i="1"/>
  <c r="J957" i="1"/>
  <c r="K957" i="1"/>
  <c r="L957" i="1"/>
  <c r="M957" i="1"/>
  <c r="N957" i="1"/>
  <c r="O957" i="1"/>
  <c r="P957" i="1"/>
  <c r="Q957" i="1"/>
  <c r="R957" i="1"/>
  <c r="J958" i="1"/>
  <c r="K958" i="1"/>
  <c r="L958" i="1"/>
  <c r="M958" i="1"/>
  <c r="N958" i="1"/>
  <c r="O958" i="1"/>
  <c r="P958" i="1"/>
  <c r="Q958" i="1"/>
  <c r="R958" i="1"/>
  <c r="J959" i="1"/>
  <c r="K959" i="1"/>
  <c r="L959" i="1"/>
  <c r="M959" i="1"/>
  <c r="N959" i="1"/>
  <c r="O959" i="1"/>
  <c r="P959" i="1"/>
  <c r="Q959" i="1"/>
  <c r="R959" i="1"/>
  <c r="J960" i="1"/>
  <c r="K960" i="1"/>
  <c r="L960" i="1"/>
  <c r="M960" i="1"/>
  <c r="N960" i="1"/>
  <c r="O960" i="1"/>
  <c r="P960" i="1"/>
  <c r="Q960" i="1"/>
  <c r="R960" i="1"/>
  <c r="J961" i="1"/>
  <c r="K961" i="1"/>
  <c r="L961" i="1"/>
  <c r="M961" i="1"/>
  <c r="N961" i="1"/>
  <c r="O961" i="1"/>
  <c r="P961" i="1"/>
  <c r="Q961" i="1"/>
  <c r="R961" i="1"/>
  <c r="J962" i="1"/>
  <c r="K962" i="1"/>
  <c r="L962" i="1"/>
  <c r="M962" i="1"/>
  <c r="N962" i="1"/>
  <c r="O962" i="1"/>
  <c r="P962" i="1"/>
  <c r="Q962" i="1"/>
  <c r="R962" i="1"/>
  <c r="J963" i="1"/>
  <c r="K963" i="1"/>
  <c r="L963" i="1"/>
  <c r="M963" i="1"/>
  <c r="N963" i="1"/>
  <c r="O963" i="1"/>
  <c r="P963" i="1"/>
  <c r="Q963" i="1"/>
  <c r="R963" i="1"/>
  <c r="J964" i="1"/>
  <c r="K964" i="1"/>
  <c r="L964" i="1"/>
  <c r="M964" i="1"/>
  <c r="N964" i="1"/>
  <c r="O964" i="1"/>
  <c r="P964" i="1"/>
  <c r="Q964" i="1"/>
  <c r="R964" i="1"/>
  <c r="J965" i="1"/>
  <c r="K965" i="1"/>
  <c r="L965" i="1"/>
  <c r="M965" i="1"/>
  <c r="N965" i="1"/>
  <c r="O965" i="1"/>
  <c r="P965" i="1"/>
  <c r="Q965" i="1"/>
  <c r="R965" i="1"/>
  <c r="J966" i="1"/>
  <c r="K966" i="1"/>
  <c r="L966" i="1"/>
  <c r="M966" i="1"/>
  <c r="N966" i="1"/>
  <c r="O966" i="1"/>
  <c r="P966" i="1"/>
  <c r="Q966" i="1"/>
  <c r="R966" i="1"/>
  <c r="J967" i="1"/>
  <c r="K967" i="1"/>
  <c r="L967" i="1"/>
  <c r="M967" i="1"/>
  <c r="N967" i="1"/>
  <c r="P967" i="1"/>
  <c r="Q967" i="1"/>
  <c r="R967" i="1"/>
  <c r="J973" i="1"/>
  <c r="K973" i="1"/>
  <c r="L973" i="1"/>
  <c r="M973" i="1"/>
  <c r="N973" i="1"/>
  <c r="O973" i="1"/>
  <c r="P973" i="1"/>
  <c r="Q973" i="1"/>
  <c r="R973" i="1"/>
  <c r="J994" i="1"/>
  <c r="K994" i="1"/>
  <c r="L994" i="1"/>
  <c r="M994" i="1"/>
  <c r="N994" i="1"/>
  <c r="O994" i="1"/>
  <c r="P994" i="1"/>
  <c r="Q994" i="1"/>
  <c r="R994" i="1"/>
  <c r="J995" i="1"/>
  <c r="K995" i="1"/>
  <c r="L995" i="1"/>
  <c r="M995" i="1"/>
  <c r="N995" i="1"/>
  <c r="O995" i="1"/>
  <c r="P995" i="1"/>
  <c r="Q995" i="1"/>
  <c r="R995" i="1"/>
  <c r="J996" i="1"/>
  <c r="K996" i="1"/>
  <c r="L996" i="1"/>
  <c r="M996" i="1"/>
  <c r="N996" i="1"/>
  <c r="O996" i="1"/>
  <c r="P996" i="1"/>
  <c r="Q996" i="1"/>
  <c r="R996" i="1"/>
  <c r="J999" i="1"/>
  <c r="K999" i="1"/>
  <c r="L999" i="1"/>
  <c r="M999" i="1"/>
  <c r="N999" i="1"/>
  <c r="O999" i="1"/>
  <c r="P999" i="1"/>
  <c r="Q999" i="1"/>
  <c r="R999" i="1"/>
  <c r="J1011" i="1"/>
  <c r="K1011" i="1"/>
  <c r="L1011" i="1"/>
  <c r="M1011" i="1"/>
  <c r="N1011" i="1"/>
  <c r="O1011" i="1"/>
  <c r="P1011" i="1"/>
  <c r="Q1011" i="1"/>
  <c r="R1011" i="1"/>
  <c r="J1026" i="1"/>
  <c r="K1026" i="1"/>
  <c r="L1026" i="1"/>
  <c r="M1026" i="1"/>
  <c r="N1026" i="1"/>
  <c r="O1026" i="1"/>
  <c r="P1026" i="1"/>
  <c r="Q1026" i="1"/>
  <c r="R1026" i="1"/>
  <c r="J1043" i="1"/>
  <c r="K1043" i="1"/>
  <c r="L1043" i="1"/>
  <c r="M1043" i="1"/>
  <c r="N1043" i="1"/>
  <c r="O1043" i="1"/>
  <c r="P1043" i="1"/>
  <c r="Q1043" i="1"/>
  <c r="R1043" i="1"/>
  <c r="K1049" i="1"/>
  <c r="K1050" i="1"/>
  <c r="K1061" i="1"/>
  <c r="K1086" i="1"/>
  <c r="J1093" i="1"/>
  <c r="K1093" i="1"/>
  <c r="L1093" i="1"/>
  <c r="M1093" i="1"/>
  <c r="N1093" i="1"/>
  <c r="O1093" i="1"/>
  <c r="P1093" i="1"/>
  <c r="Q1093" i="1"/>
  <c r="R1093" i="1"/>
  <c r="J1094" i="1"/>
  <c r="K1094" i="1"/>
  <c r="L1094" i="1"/>
  <c r="M1094" i="1"/>
  <c r="N1094" i="1"/>
  <c r="O1094" i="1"/>
  <c r="P1094" i="1"/>
  <c r="Q1094" i="1"/>
  <c r="R1094" i="1"/>
  <c r="K1100" i="1"/>
  <c r="K1101" i="1"/>
  <c r="K1112" i="1"/>
  <c r="K1137" i="1"/>
  <c r="J1144" i="1"/>
  <c r="K1144" i="1"/>
  <c r="L1144" i="1"/>
  <c r="M1144" i="1"/>
  <c r="N1144" i="1"/>
  <c r="O1144" i="1"/>
  <c r="P1144" i="1"/>
  <c r="Q1144" i="1"/>
  <c r="R1144" i="1"/>
  <c r="J1145" i="1"/>
  <c r="K1145" i="1"/>
  <c r="L1145" i="1"/>
  <c r="M1145" i="1"/>
  <c r="N1145" i="1"/>
  <c r="O1145" i="1"/>
  <c r="P1145" i="1"/>
  <c r="Q1145" i="1"/>
  <c r="R1145" i="1"/>
  <c r="J1150" i="1"/>
  <c r="K1150" i="1"/>
  <c r="L1150" i="1"/>
  <c r="M1150" i="1"/>
  <c r="N1150" i="1"/>
  <c r="O1150" i="1"/>
  <c r="R1150" i="1"/>
  <c r="J1155" i="1"/>
  <c r="K1155" i="1"/>
  <c r="L1155" i="1"/>
  <c r="M1155" i="1"/>
  <c r="N1155" i="1"/>
  <c r="O1155" i="1"/>
  <c r="R1155" i="1"/>
  <c r="J1160" i="1"/>
  <c r="K1160" i="1"/>
  <c r="L1160" i="1"/>
  <c r="M1160" i="1"/>
  <c r="N1160" i="1"/>
  <c r="O1160" i="1"/>
  <c r="R1160" i="1"/>
  <c r="J1165" i="1"/>
  <c r="K1165" i="1"/>
  <c r="L1165" i="1"/>
  <c r="M1165" i="1"/>
  <c r="N1165" i="1"/>
  <c r="O1165" i="1"/>
  <c r="R1165" i="1"/>
  <c r="J1170" i="1"/>
  <c r="K1170" i="1"/>
  <c r="L1170" i="1"/>
  <c r="M1170" i="1"/>
  <c r="N1170" i="1"/>
  <c r="O1170" i="1"/>
  <c r="R1170" i="1"/>
  <c r="J1175" i="1"/>
  <c r="K1175" i="1"/>
  <c r="L1175" i="1"/>
  <c r="M1175" i="1"/>
  <c r="N1175" i="1"/>
  <c r="O1175" i="1"/>
  <c r="R1175" i="1"/>
  <c r="J1180" i="1"/>
  <c r="K1180" i="1"/>
  <c r="L1180" i="1"/>
  <c r="M1180" i="1"/>
  <c r="N1180" i="1"/>
  <c r="O1180" i="1"/>
  <c r="Q1180" i="1"/>
  <c r="R1180" i="1"/>
  <c r="J1185" i="1"/>
  <c r="K1185" i="1"/>
  <c r="L1185" i="1"/>
  <c r="M1185" i="1"/>
  <c r="N1185" i="1"/>
  <c r="O1185" i="1"/>
  <c r="P1185" i="1"/>
  <c r="R1185" i="1"/>
  <c r="K2" i="1"/>
  <c r="L2" i="1"/>
  <c r="M2" i="1"/>
  <c r="N2" i="1"/>
  <c r="O2" i="1"/>
  <c r="P2" i="1"/>
  <c r="Q2" i="1"/>
  <c r="R2" i="1"/>
  <c r="J2" i="1"/>
  <c r="B2" i="1"/>
  <c r="A2" i="1"/>
  <c r="Q1185" i="1"/>
  <c r="Q1175" i="1"/>
  <c r="Q1170" i="1"/>
  <c r="Q1165" i="1"/>
  <c r="Q1160" i="1"/>
  <c r="Q1155" i="1"/>
  <c r="Q1150" i="1"/>
  <c r="P1180" i="1"/>
  <c r="P1175" i="1"/>
  <c r="P1170" i="1"/>
  <c r="P1165" i="1"/>
  <c r="P1160" i="1"/>
  <c r="P1155" i="1"/>
  <c r="P1150" i="1"/>
  <c r="R1137" i="1"/>
  <c r="Q1137" i="1"/>
  <c r="P1137" i="1"/>
  <c r="O1137" i="1"/>
  <c r="N1137" i="1"/>
  <c r="M1137" i="1"/>
  <c r="L1137" i="1"/>
  <c r="D87" i="19"/>
  <c r="J1137" i="1" s="1"/>
  <c r="R1112" i="1"/>
  <c r="Q1112" i="1"/>
  <c r="P1112" i="1"/>
  <c r="O1112" i="1"/>
  <c r="N1112" i="1"/>
  <c r="M1112" i="1"/>
  <c r="L1112" i="1"/>
  <c r="D86" i="19"/>
  <c r="J1112" i="1" s="1"/>
  <c r="R1101" i="1"/>
  <c r="Q1101" i="1"/>
  <c r="P1101" i="1"/>
  <c r="O1101" i="1"/>
  <c r="N1101" i="1"/>
  <c r="M1101" i="1"/>
  <c r="L1101" i="1"/>
  <c r="D85" i="19"/>
  <c r="J1101" i="1" s="1"/>
  <c r="R1100" i="1"/>
  <c r="Q1100" i="1"/>
  <c r="P1100" i="1"/>
  <c r="O1100" i="1"/>
  <c r="N1100" i="1"/>
  <c r="M1100" i="1"/>
  <c r="L1100" i="1"/>
  <c r="D84" i="19"/>
  <c r="J1100" i="1" s="1"/>
  <c r="B84" i="19"/>
  <c r="B1100" i="1" s="1"/>
  <c r="B85" i="19"/>
  <c r="B1101" i="1" s="1"/>
  <c r="B86" i="19"/>
  <c r="B1112" i="1" s="1"/>
  <c r="B87" i="19"/>
  <c r="B1137" i="1" s="1"/>
  <c r="A85" i="19"/>
  <c r="A1101" i="1" s="1"/>
  <c r="A86" i="19"/>
  <c r="A1112" i="1" s="1"/>
  <c r="A87" i="19"/>
  <c r="A1137" i="1" s="1"/>
  <c r="A84" i="19"/>
  <c r="A1100" i="1" s="1"/>
  <c r="R1086" i="1"/>
  <c r="Q1086" i="1"/>
  <c r="P1086" i="1"/>
  <c r="O1086" i="1"/>
  <c r="N1086" i="1"/>
  <c r="M1086" i="1"/>
  <c r="L1086" i="1"/>
  <c r="D81" i="19"/>
  <c r="J1086" i="1" s="1"/>
  <c r="R1061" i="1"/>
  <c r="Q1061" i="1"/>
  <c r="P1061" i="1"/>
  <c r="O1061" i="1"/>
  <c r="N1061" i="1"/>
  <c r="M1061" i="1"/>
  <c r="L1061" i="1"/>
  <c r="D80" i="19"/>
  <c r="J1061" i="1" s="1"/>
  <c r="R1050" i="1"/>
  <c r="Q1050" i="1"/>
  <c r="P1050" i="1"/>
  <c r="O1050" i="1"/>
  <c r="N1050" i="1"/>
  <c r="M1050" i="1"/>
  <c r="L1050" i="1"/>
  <c r="D79" i="19"/>
  <c r="J1050" i="1" s="1"/>
  <c r="R1049" i="1"/>
  <c r="Q1049" i="1"/>
  <c r="P1049" i="1"/>
  <c r="O1049" i="1"/>
  <c r="N1049" i="1"/>
  <c r="M1049" i="1"/>
  <c r="L1049" i="1"/>
  <c r="D78" i="19"/>
  <c r="J1049" i="1" s="1"/>
  <c r="B81" i="19"/>
  <c r="B1086" i="1" s="1"/>
  <c r="A81" i="19"/>
  <c r="A1086" i="1" s="1"/>
  <c r="B80" i="19"/>
  <c r="B1061" i="1" s="1"/>
  <c r="A80" i="19"/>
  <c r="A1061" i="1" s="1"/>
  <c r="B79" i="19"/>
  <c r="B1050" i="1" s="1"/>
  <c r="A79" i="19"/>
  <c r="A1050" i="1" s="1"/>
  <c r="B78" i="19"/>
  <c r="B1049" i="1" s="1"/>
  <c r="A78" i="19"/>
  <c r="A1049" i="1" s="1"/>
  <c r="O967" i="1"/>
  <c r="O338" i="1"/>
  <c r="M241" i="1"/>
  <c r="M160" i="1"/>
  <c r="M114" i="1"/>
  <c r="M89" i="1"/>
  <c r="C353" i="1"/>
  <c r="C354" i="1"/>
  <c r="C355" i="1"/>
  <c r="C356" i="1"/>
  <c r="C357" i="1"/>
  <c r="C358" i="1"/>
  <c r="C359" i="1"/>
  <c r="C360" i="1"/>
  <c r="C361" i="1"/>
  <c r="C362" i="1"/>
  <c r="C363" i="1"/>
  <c r="C364" i="1"/>
  <c r="C365" i="1"/>
  <c r="C366" i="1"/>
  <c r="C367" i="1"/>
  <c r="C368" i="1"/>
  <c r="C369" i="1"/>
  <c r="C370" i="1"/>
  <c r="C371" i="1"/>
  <c r="C372" i="1"/>
  <c r="C373" i="1"/>
  <c r="C374" i="1"/>
  <c r="C375" i="1"/>
  <c r="C352" i="1"/>
  <c r="F77" i="8"/>
  <c r="F83" i="8"/>
  <c r="F81" i="8"/>
  <c r="F79" i="8"/>
  <c r="F80" i="8"/>
  <c r="F82" i="8"/>
  <c r="F84" i="8"/>
  <c r="F49" i="8"/>
  <c r="F51" i="8"/>
  <c r="F53" i="8"/>
  <c r="F55" i="8"/>
  <c r="F78" i="8"/>
  <c r="F48" i="8"/>
  <c r="F50" i="8"/>
  <c r="F52" i="8"/>
  <c r="F54" i="8"/>
  <c r="A361" i="1" l="1"/>
  <c r="B361" i="1"/>
  <c r="P361" i="1"/>
  <c r="Q361" i="1"/>
  <c r="J361" i="1"/>
  <c r="R361" i="1"/>
  <c r="K361" i="1"/>
  <c r="L361" i="1"/>
  <c r="M361" i="1"/>
  <c r="N361" i="1"/>
  <c r="O361" i="1"/>
  <c r="B373" i="1"/>
  <c r="A373" i="1"/>
  <c r="L373" i="1"/>
  <c r="M373" i="1"/>
  <c r="N373" i="1"/>
  <c r="O373" i="1"/>
  <c r="P373" i="1"/>
  <c r="Q373" i="1"/>
  <c r="J373" i="1"/>
  <c r="R373" i="1"/>
  <c r="K373" i="1"/>
  <c r="A357" i="1"/>
  <c r="B357" i="1"/>
  <c r="L357" i="1"/>
  <c r="M357" i="1"/>
  <c r="N357" i="1"/>
  <c r="O357" i="1"/>
  <c r="P357" i="1"/>
  <c r="Q357" i="1"/>
  <c r="J357" i="1"/>
  <c r="R357" i="1"/>
  <c r="K357" i="1"/>
  <c r="A371" i="1"/>
  <c r="B371" i="1"/>
  <c r="N371" i="1"/>
  <c r="O371" i="1"/>
  <c r="P371" i="1"/>
  <c r="Q371" i="1"/>
  <c r="J371" i="1"/>
  <c r="R371" i="1"/>
  <c r="K371" i="1"/>
  <c r="L371" i="1"/>
  <c r="M371" i="1"/>
  <c r="A363" i="1"/>
  <c r="B363" i="1"/>
  <c r="N363" i="1"/>
  <c r="O363" i="1"/>
  <c r="P363" i="1"/>
  <c r="Q363" i="1"/>
  <c r="J363" i="1"/>
  <c r="R363" i="1"/>
  <c r="K363" i="1"/>
  <c r="L363" i="1"/>
  <c r="M363" i="1"/>
  <c r="A355" i="1"/>
  <c r="B355" i="1"/>
  <c r="N355" i="1"/>
  <c r="O355" i="1"/>
  <c r="P355" i="1"/>
  <c r="Q355" i="1"/>
  <c r="J355" i="1"/>
  <c r="R355" i="1"/>
  <c r="K355" i="1"/>
  <c r="L355" i="1"/>
  <c r="M355" i="1"/>
  <c r="A353" i="1"/>
  <c r="B353" i="1"/>
  <c r="P353" i="1"/>
  <c r="Q353" i="1"/>
  <c r="J353" i="1"/>
  <c r="R353" i="1"/>
  <c r="K353" i="1"/>
  <c r="L353" i="1"/>
  <c r="M353" i="1"/>
  <c r="N353" i="1"/>
  <c r="O353" i="1"/>
  <c r="A365" i="1"/>
  <c r="B365" i="1"/>
  <c r="L365" i="1"/>
  <c r="M365" i="1"/>
  <c r="N365" i="1"/>
  <c r="O365" i="1"/>
  <c r="P365" i="1"/>
  <c r="Q365" i="1"/>
  <c r="J365" i="1"/>
  <c r="R365" i="1"/>
  <c r="K365" i="1"/>
  <c r="B372" i="1"/>
  <c r="A372" i="1"/>
  <c r="M372" i="1"/>
  <c r="N372" i="1"/>
  <c r="O372" i="1"/>
  <c r="P372" i="1"/>
  <c r="Q372" i="1"/>
  <c r="J372" i="1"/>
  <c r="R372" i="1"/>
  <c r="K372" i="1"/>
  <c r="L372" i="1"/>
  <c r="B364" i="1"/>
  <c r="A364" i="1"/>
  <c r="M364" i="1"/>
  <c r="N364" i="1"/>
  <c r="O364" i="1"/>
  <c r="P364" i="1"/>
  <c r="Q364" i="1"/>
  <c r="J364" i="1"/>
  <c r="R364" i="1"/>
  <c r="K364" i="1"/>
  <c r="L364" i="1"/>
  <c r="B356" i="1"/>
  <c r="A356" i="1"/>
  <c r="M356" i="1"/>
  <c r="N356" i="1"/>
  <c r="O356" i="1"/>
  <c r="P356" i="1"/>
  <c r="Q356" i="1"/>
  <c r="J356" i="1"/>
  <c r="R356" i="1"/>
  <c r="K356" i="1"/>
  <c r="L356" i="1"/>
  <c r="A370" i="1"/>
  <c r="B370" i="1"/>
  <c r="O370" i="1"/>
  <c r="P370" i="1"/>
  <c r="Q370" i="1"/>
  <c r="J370" i="1"/>
  <c r="R370" i="1"/>
  <c r="K370" i="1"/>
  <c r="L370" i="1"/>
  <c r="M370" i="1"/>
  <c r="N370" i="1"/>
  <c r="B362" i="1"/>
  <c r="A362" i="1"/>
  <c r="O362" i="1"/>
  <c r="P362" i="1"/>
  <c r="Q362" i="1"/>
  <c r="J362" i="1"/>
  <c r="R362" i="1"/>
  <c r="K362" i="1"/>
  <c r="L362" i="1"/>
  <c r="M362" i="1"/>
  <c r="N362" i="1"/>
  <c r="B354" i="1"/>
  <c r="A354" i="1"/>
  <c r="O354" i="1"/>
  <c r="P354" i="1"/>
  <c r="Q354" i="1"/>
  <c r="J354" i="1"/>
  <c r="R354" i="1"/>
  <c r="K354" i="1"/>
  <c r="L354" i="1"/>
  <c r="M354" i="1"/>
  <c r="N354" i="1"/>
  <c r="B369" i="1"/>
  <c r="A369" i="1"/>
  <c r="P369" i="1"/>
  <c r="Q369" i="1"/>
  <c r="J369" i="1"/>
  <c r="R369" i="1"/>
  <c r="K369" i="1"/>
  <c r="L369" i="1"/>
  <c r="M369" i="1"/>
  <c r="N369" i="1"/>
  <c r="O369" i="1"/>
  <c r="B352" i="1"/>
  <c r="A352" i="1"/>
  <c r="Q352" i="1"/>
  <c r="J352" i="1"/>
  <c r="R352" i="1"/>
  <c r="K352" i="1"/>
  <c r="L352" i="1"/>
  <c r="M352" i="1"/>
  <c r="N352" i="1"/>
  <c r="O352" i="1"/>
  <c r="P352" i="1"/>
  <c r="B368" i="1"/>
  <c r="A368" i="1"/>
  <c r="Q368" i="1"/>
  <c r="J368" i="1"/>
  <c r="R368" i="1"/>
  <c r="K368" i="1"/>
  <c r="L368" i="1"/>
  <c r="M368" i="1"/>
  <c r="N368" i="1"/>
  <c r="O368" i="1"/>
  <c r="P368" i="1"/>
  <c r="B360" i="1"/>
  <c r="A360" i="1"/>
  <c r="Q360" i="1"/>
  <c r="J360" i="1"/>
  <c r="R360" i="1"/>
  <c r="K360" i="1"/>
  <c r="L360" i="1"/>
  <c r="M360" i="1"/>
  <c r="N360" i="1"/>
  <c r="O360" i="1"/>
  <c r="P360" i="1"/>
  <c r="A375" i="1"/>
  <c r="B375" i="1"/>
  <c r="J375" i="1"/>
  <c r="R375" i="1"/>
  <c r="K375" i="1"/>
  <c r="L375" i="1"/>
  <c r="M375" i="1"/>
  <c r="N375" i="1"/>
  <c r="O375" i="1"/>
  <c r="P375" i="1"/>
  <c r="Q375" i="1"/>
  <c r="A367" i="1"/>
  <c r="B367" i="1"/>
  <c r="J367" i="1"/>
  <c r="R367" i="1"/>
  <c r="K367" i="1"/>
  <c r="L367" i="1"/>
  <c r="M367" i="1"/>
  <c r="N367" i="1"/>
  <c r="O367" i="1"/>
  <c r="P367" i="1"/>
  <c r="Q367" i="1"/>
  <c r="A359" i="1"/>
  <c r="B359" i="1"/>
  <c r="J359" i="1"/>
  <c r="R359" i="1"/>
  <c r="K359" i="1"/>
  <c r="L359" i="1"/>
  <c r="M359" i="1"/>
  <c r="N359" i="1"/>
  <c r="O359" i="1"/>
  <c r="P359" i="1"/>
  <c r="Q359" i="1"/>
  <c r="A374" i="1"/>
  <c r="B374" i="1"/>
  <c r="K374" i="1"/>
  <c r="L374" i="1"/>
  <c r="M374" i="1"/>
  <c r="N374" i="1"/>
  <c r="O374" i="1"/>
  <c r="P374" i="1"/>
  <c r="Q374" i="1"/>
  <c r="J374" i="1"/>
  <c r="R374" i="1"/>
  <c r="B366" i="1"/>
  <c r="A366" i="1"/>
  <c r="K366" i="1"/>
  <c r="L366" i="1"/>
  <c r="M366" i="1"/>
  <c r="N366" i="1"/>
  <c r="O366" i="1"/>
  <c r="P366" i="1"/>
  <c r="Q366" i="1"/>
  <c r="J366" i="1"/>
  <c r="R366" i="1"/>
  <c r="A358" i="1"/>
  <c r="B358" i="1"/>
  <c r="K358" i="1"/>
  <c r="L358" i="1"/>
  <c r="M358" i="1"/>
  <c r="N358" i="1"/>
  <c r="O358" i="1"/>
  <c r="P358" i="1"/>
  <c r="Q358" i="1"/>
  <c r="J358" i="1"/>
  <c r="R358" i="1"/>
  <c r="H59" i="15"/>
  <c r="E670" i="15"/>
  <c r="F670" i="15"/>
  <c r="G670" i="15"/>
  <c r="H670" i="15"/>
  <c r="C65" i="15"/>
  <c r="C670" i="15" s="1"/>
  <c r="D65" i="15"/>
  <c r="D670" i="15" s="1"/>
  <c r="B65" i="15"/>
  <c r="D63" i="15"/>
  <c r="C63" i="15"/>
  <c r="B63" i="15"/>
  <c r="C61" i="15"/>
  <c r="D61" i="15"/>
  <c r="H692" i="15" l="1"/>
  <c r="I692" i="15"/>
  <c r="H688" i="15"/>
  <c r="I688" i="15"/>
  <c r="H689" i="15"/>
  <c r="H690" i="15"/>
  <c r="I690" i="15"/>
  <c r="H691" i="15"/>
  <c r="I691" i="15"/>
  <c r="I686" i="15"/>
  <c r="H686" i="15"/>
  <c r="H685" i="15"/>
  <c r="C666" i="15"/>
  <c r="D666" i="15"/>
  <c r="C668" i="15"/>
  <c r="D668" i="15"/>
  <c r="B668" i="15"/>
  <c r="C60" i="15"/>
  <c r="C665" i="15" s="1"/>
  <c r="C686" i="15" s="1"/>
  <c r="D60" i="15"/>
  <c r="D665" i="15" s="1"/>
  <c r="D686" i="15" s="1"/>
  <c r="E60" i="15"/>
  <c r="E665" i="15" s="1"/>
  <c r="E686" i="15" s="1"/>
  <c r="F60" i="15"/>
  <c r="F665" i="15" s="1"/>
  <c r="F686" i="15" s="1"/>
  <c r="G60" i="15"/>
  <c r="G665" i="15" s="1"/>
  <c r="G686" i="15" s="1"/>
  <c r="H60" i="15"/>
  <c r="H665" i="15" s="1"/>
  <c r="E61" i="15"/>
  <c r="E666" i="15" s="1"/>
  <c r="F61" i="15"/>
  <c r="F666" i="15" s="1"/>
  <c r="G61" i="15"/>
  <c r="G666" i="15" s="1"/>
  <c r="H61" i="15"/>
  <c r="H666" i="15" s="1"/>
  <c r="C62" i="15"/>
  <c r="C667" i="15" s="1"/>
  <c r="C688" i="15" s="1"/>
  <c r="D62" i="15"/>
  <c r="D667" i="15" s="1"/>
  <c r="D688" i="15" s="1"/>
  <c r="E62" i="15"/>
  <c r="E667" i="15" s="1"/>
  <c r="E688" i="15" s="1"/>
  <c r="F62" i="15"/>
  <c r="F667" i="15" s="1"/>
  <c r="F688" i="15" s="1"/>
  <c r="G62" i="15"/>
  <c r="G667" i="15" s="1"/>
  <c r="G688" i="15" s="1"/>
  <c r="H62" i="15"/>
  <c r="H667" i="15" s="1"/>
  <c r="E63" i="15"/>
  <c r="E668" i="15" s="1"/>
  <c r="F63" i="15"/>
  <c r="F668" i="15" s="1"/>
  <c r="G63" i="15"/>
  <c r="G668" i="15" s="1"/>
  <c r="H63" i="15"/>
  <c r="H668" i="15" s="1"/>
  <c r="C64" i="15"/>
  <c r="C669" i="15" s="1"/>
  <c r="D64" i="15"/>
  <c r="D669" i="15" s="1"/>
  <c r="E64" i="15"/>
  <c r="E669" i="15" s="1"/>
  <c r="F64" i="15"/>
  <c r="F669" i="15" s="1"/>
  <c r="G64" i="15"/>
  <c r="G669" i="15" s="1"/>
  <c r="H64" i="15"/>
  <c r="H669" i="15" s="1"/>
  <c r="B64" i="15"/>
  <c r="B669" i="15" s="1"/>
  <c r="B62" i="15"/>
  <c r="B667" i="15" s="1"/>
  <c r="B60" i="15"/>
  <c r="B665" i="15" s="1"/>
  <c r="B699" i="15" l="1"/>
  <c r="C1120" i="1" l="1"/>
  <c r="C1121" i="1"/>
  <c r="C1122" i="1"/>
  <c r="C1123" i="1"/>
  <c r="C1124" i="1"/>
  <c r="C1125" i="1"/>
  <c r="C1126" i="1"/>
  <c r="C1127" i="1"/>
  <c r="C1128" i="1"/>
  <c r="C1129" i="1"/>
  <c r="C1130" i="1"/>
  <c r="C1131" i="1"/>
  <c r="C1132" i="1"/>
  <c r="C1133" i="1"/>
  <c r="C1134" i="1"/>
  <c r="C1135" i="1"/>
  <c r="C1136" i="1"/>
  <c r="C1069" i="1"/>
  <c r="C1070" i="1"/>
  <c r="C1071" i="1"/>
  <c r="C1072" i="1"/>
  <c r="C1073" i="1"/>
  <c r="C1074" i="1"/>
  <c r="C1075" i="1"/>
  <c r="C1076" i="1"/>
  <c r="C1077" i="1"/>
  <c r="C1078" i="1"/>
  <c r="C1079" i="1"/>
  <c r="C1080" i="1"/>
  <c r="C1081" i="1"/>
  <c r="C1082" i="1"/>
  <c r="C1083" i="1"/>
  <c r="C1084" i="1"/>
  <c r="C1085" i="1"/>
  <c r="B1074" i="1" l="1"/>
  <c r="A1074" i="1"/>
  <c r="J1074" i="1"/>
  <c r="R1074" i="1"/>
  <c r="K1074" i="1"/>
  <c r="L1074" i="1"/>
  <c r="M1074" i="1"/>
  <c r="N1074" i="1"/>
  <c r="O1074" i="1"/>
  <c r="P1074" i="1"/>
  <c r="Q1074" i="1"/>
  <c r="B1134" i="1"/>
  <c r="A1134" i="1"/>
  <c r="P1134" i="1"/>
  <c r="Q1134" i="1"/>
  <c r="J1134" i="1"/>
  <c r="R1134" i="1"/>
  <c r="K1134" i="1"/>
  <c r="L1134" i="1"/>
  <c r="M1134" i="1"/>
  <c r="N1134" i="1"/>
  <c r="O1134" i="1"/>
  <c r="B1126" i="1"/>
  <c r="A1126" i="1"/>
  <c r="P1126" i="1"/>
  <c r="Q1126" i="1"/>
  <c r="J1126" i="1"/>
  <c r="R1126" i="1"/>
  <c r="K1126" i="1"/>
  <c r="L1126" i="1"/>
  <c r="M1126" i="1"/>
  <c r="N1126" i="1"/>
  <c r="O1126" i="1"/>
  <c r="A1073" i="1"/>
  <c r="B1073" i="1"/>
  <c r="K1073" i="1"/>
  <c r="L1073" i="1"/>
  <c r="M1073" i="1"/>
  <c r="N1073" i="1"/>
  <c r="O1073" i="1"/>
  <c r="P1073" i="1"/>
  <c r="Q1073" i="1"/>
  <c r="J1073" i="1"/>
  <c r="R1073" i="1"/>
  <c r="A1133" i="1"/>
  <c r="B1133" i="1"/>
  <c r="Q1133" i="1"/>
  <c r="J1133" i="1"/>
  <c r="R1133" i="1"/>
  <c r="K1133" i="1"/>
  <c r="L1133" i="1"/>
  <c r="M1133" i="1"/>
  <c r="N1133" i="1"/>
  <c r="O1133" i="1"/>
  <c r="P1133" i="1"/>
  <c r="A1125" i="1"/>
  <c r="B1125" i="1"/>
  <c r="Q1125" i="1"/>
  <c r="J1125" i="1"/>
  <c r="R1125" i="1"/>
  <c r="K1125" i="1"/>
  <c r="L1125" i="1"/>
  <c r="M1125" i="1"/>
  <c r="N1125" i="1"/>
  <c r="O1125" i="1"/>
  <c r="P1125" i="1"/>
  <c r="A1080" i="1"/>
  <c r="B1080" i="1"/>
  <c r="L1080" i="1"/>
  <c r="M1080" i="1"/>
  <c r="N1080" i="1"/>
  <c r="O1080" i="1"/>
  <c r="P1080" i="1"/>
  <c r="Q1080" i="1"/>
  <c r="J1080" i="1"/>
  <c r="R1080" i="1"/>
  <c r="K1080" i="1"/>
  <c r="A1072" i="1"/>
  <c r="B1072" i="1"/>
  <c r="L1072" i="1"/>
  <c r="M1072" i="1"/>
  <c r="N1072" i="1"/>
  <c r="O1072" i="1"/>
  <c r="P1072" i="1"/>
  <c r="Q1072" i="1"/>
  <c r="J1072" i="1"/>
  <c r="R1072" i="1"/>
  <c r="K1072" i="1"/>
  <c r="A1132" i="1"/>
  <c r="B1132" i="1"/>
  <c r="J1132" i="1"/>
  <c r="R1132" i="1"/>
  <c r="K1132" i="1"/>
  <c r="L1132" i="1"/>
  <c r="M1132" i="1"/>
  <c r="N1132" i="1"/>
  <c r="O1132" i="1"/>
  <c r="P1132" i="1"/>
  <c r="Q1132" i="1"/>
  <c r="A1124" i="1"/>
  <c r="B1124" i="1"/>
  <c r="J1124" i="1"/>
  <c r="R1124" i="1"/>
  <c r="K1124" i="1"/>
  <c r="L1124" i="1"/>
  <c r="M1124" i="1"/>
  <c r="N1124" i="1"/>
  <c r="O1124" i="1"/>
  <c r="P1124" i="1"/>
  <c r="Q1124" i="1"/>
  <c r="A1075" i="1"/>
  <c r="B1075" i="1"/>
  <c r="Q1075" i="1"/>
  <c r="J1075" i="1"/>
  <c r="R1075" i="1"/>
  <c r="K1075" i="1"/>
  <c r="L1075" i="1"/>
  <c r="M1075" i="1"/>
  <c r="N1075" i="1"/>
  <c r="O1075" i="1"/>
  <c r="P1075" i="1"/>
  <c r="B1082" i="1"/>
  <c r="A1082" i="1"/>
  <c r="J1082" i="1"/>
  <c r="R1082" i="1"/>
  <c r="K1082" i="1"/>
  <c r="L1082" i="1"/>
  <c r="M1082" i="1"/>
  <c r="N1082" i="1"/>
  <c r="O1082" i="1"/>
  <c r="P1082" i="1"/>
  <c r="Q1082" i="1"/>
  <c r="A1079" i="1"/>
  <c r="B1079" i="1"/>
  <c r="M1079" i="1"/>
  <c r="N1079" i="1"/>
  <c r="O1079" i="1"/>
  <c r="P1079" i="1"/>
  <c r="Q1079" i="1"/>
  <c r="J1079" i="1"/>
  <c r="R1079" i="1"/>
  <c r="K1079" i="1"/>
  <c r="L1079" i="1"/>
  <c r="A1123" i="1"/>
  <c r="B1123" i="1"/>
  <c r="K1123" i="1"/>
  <c r="L1123" i="1"/>
  <c r="M1123" i="1"/>
  <c r="N1123" i="1"/>
  <c r="O1123" i="1"/>
  <c r="P1123" i="1"/>
  <c r="Q1123" i="1"/>
  <c r="J1123" i="1"/>
  <c r="R1123" i="1"/>
  <c r="A1083" i="1"/>
  <c r="B1083" i="1"/>
  <c r="Q1083" i="1"/>
  <c r="J1083" i="1"/>
  <c r="R1083" i="1"/>
  <c r="K1083" i="1"/>
  <c r="L1083" i="1"/>
  <c r="M1083" i="1"/>
  <c r="N1083" i="1"/>
  <c r="O1083" i="1"/>
  <c r="P1083" i="1"/>
  <c r="A1127" i="1"/>
  <c r="B1127" i="1"/>
  <c r="O1127" i="1"/>
  <c r="P1127" i="1"/>
  <c r="Q1127" i="1"/>
  <c r="J1127" i="1"/>
  <c r="R1127" i="1"/>
  <c r="K1127" i="1"/>
  <c r="L1127" i="1"/>
  <c r="M1127" i="1"/>
  <c r="N1127" i="1"/>
  <c r="A1081" i="1"/>
  <c r="B1081" i="1"/>
  <c r="K1081" i="1"/>
  <c r="L1081" i="1"/>
  <c r="M1081" i="1"/>
  <c r="N1081" i="1"/>
  <c r="O1081" i="1"/>
  <c r="P1081" i="1"/>
  <c r="Q1081" i="1"/>
  <c r="J1081" i="1"/>
  <c r="R1081" i="1"/>
  <c r="A1071" i="1"/>
  <c r="B1071" i="1"/>
  <c r="M1071" i="1"/>
  <c r="N1071" i="1"/>
  <c r="O1071" i="1"/>
  <c r="P1071" i="1"/>
  <c r="Q1071" i="1"/>
  <c r="J1071" i="1"/>
  <c r="R1071" i="1"/>
  <c r="K1071" i="1"/>
  <c r="L1071" i="1"/>
  <c r="A1131" i="1"/>
  <c r="B1131" i="1"/>
  <c r="K1131" i="1"/>
  <c r="L1131" i="1"/>
  <c r="M1131" i="1"/>
  <c r="N1131" i="1"/>
  <c r="O1131" i="1"/>
  <c r="P1131" i="1"/>
  <c r="Q1131" i="1"/>
  <c r="J1131" i="1"/>
  <c r="R1131" i="1"/>
  <c r="B1078" i="1"/>
  <c r="A1078" i="1"/>
  <c r="N1078" i="1"/>
  <c r="O1078" i="1"/>
  <c r="P1078" i="1"/>
  <c r="Q1078" i="1"/>
  <c r="J1078" i="1"/>
  <c r="R1078" i="1"/>
  <c r="K1078" i="1"/>
  <c r="L1078" i="1"/>
  <c r="M1078" i="1"/>
  <c r="B1070" i="1"/>
  <c r="A1070" i="1"/>
  <c r="N1070" i="1"/>
  <c r="O1070" i="1"/>
  <c r="P1070" i="1"/>
  <c r="Q1070" i="1"/>
  <c r="J1070" i="1"/>
  <c r="R1070" i="1"/>
  <c r="K1070" i="1"/>
  <c r="L1070" i="1"/>
  <c r="M1070" i="1"/>
  <c r="B1130" i="1"/>
  <c r="A1130" i="1"/>
  <c r="L1130" i="1"/>
  <c r="M1130" i="1"/>
  <c r="N1130" i="1"/>
  <c r="O1130" i="1"/>
  <c r="P1130" i="1"/>
  <c r="Q1130" i="1"/>
  <c r="J1130" i="1"/>
  <c r="R1130" i="1"/>
  <c r="K1130" i="1"/>
  <c r="B1122" i="1"/>
  <c r="A1122" i="1"/>
  <c r="L1122" i="1"/>
  <c r="M1122" i="1"/>
  <c r="N1122" i="1"/>
  <c r="O1122" i="1"/>
  <c r="P1122" i="1"/>
  <c r="Q1122" i="1"/>
  <c r="J1122" i="1"/>
  <c r="R1122" i="1"/>
  <c r="K1122" i="1"/>
  <c r="A1135" i="1"/>
  <c r="B1135" i="1"/>
  <c r="O1135" i="1"/>
  <c r="P1135" i="1"/>
  <c r="Q1135" i="1"/>
  <c r="J1135" i="1"/>
  <c r="R1135" i="1"/>
  <c r="K1135" i="1"/>
  <c r="L1135" i="1"/>
  <c r="M1135" i="1"/>
  <c r="N1135" i="1"/>
  <c r="A1085" i="1"/>
  <c r="B1085" i="1"/>
  <c r="O1085" i="1"/>
  <c r="P1085" i="1"/>
  <c r="Q1085" i="1"/>
  <c r="J1085" i="1"/>
  <c r="R1085" i="1"/>
  <c r="K1085" i="1"/>
  <c r="L1085" i="1"/>
  <c r="M1085" i="1"/>
  <c r="N1085" i="1"/>
  <c r="A1077" i="1"/>
  <c r="B1077" i="1"/>
  <c r="O1077" i="1"/>
  <c r="P1077" i="1"/>
  <c r="Q1077" i="1"/>
  <c r="J1077" i="1"/>
  <c r="R1077" i="1"/>
  <c r="K1077" i="1"/>
  <c r="L1077" i="1"/>
  <c r="M1077" i="1"/>
  <c r="N1077" i="1"/>
  <c r="A1069" i="1"/>
  <c r="B1069" i="1"/>
  <c r="O1069" i="1"/>
  <c r="P1069" i="1"/>
  <c r="Q1069" i="1"/>
  <c r="J1069" i="1"/>
  <c r="R1069" i="1"/>
  <c r="K1069" i="1"/>
  <c r="L1069" i="1"/>
  <c r="M1069" i="1"/>
  <c r="N1069" i="1"/>
  <c r="A1129" i="1"/>
  <c r="B1129" i="1"/>
  <c r="M1129" i="1"/>
  <c r="N1129" i="1"/>
  <c r="O1129" i="1"/>
  <c r="P1129" i="1"/>
  <c r="Q1129" i="1"/>
  <c r="J1129" i="1"/>
  <c r="R1129" i="1"/>
  <c r="K1129" i="1"/>
  <c r="L1129" i="1"/>
  <c r="A1121" i="1"/>
  <c r="B1121" i="1"/>
  <c r="M1121" i="1"/>
  <c r="N1121" i="1"/>
  <c r="O1121" i="1"/>
  <c r="P1121" i="1"/>
  <c r="Q1121" i="1"/>
  <c r="J1121" i="1"/>
  <c r="R1121" i="1"/>
  <c r="K1121" i="1"/>
  <c r="L1121" i="1"/>
  <c r="A1084" i="1"/>
  <c r="B1084" i="1"/>
  <c r="P1084" i="1"/>
  <c r="Q1084" i="1"/>
  <c r="J1084" i="1"/>
  <c r="R1084" i="1"/>
  <c r="K1084" i="1"/>
  <c r="L1084" i="1"/>
  <c r="M1084" i="1"/>
  <c r="N1084" i="1"/>
  <c r="O1084" i="1"/>
  <c r="A1076" i="1"/>
  <c r="B1076" i="1"/>
  <c r="P1076" i="1"/>
  <c r="Q1076" i="1"/>
  <c r="J1076" i="1"/>
  <c r="R1076" i="1"/>
  <c r="K1076" i="1"/>
  <c r="L1076" i="1"/>
  <c r="M1076" i="1"/>
  <c r="N1076" i="1"/>
  <c r="O1076" i="1"/>
  <c r="A1136" i="1"/>
  <c r="B1136" i="1"/>
  <c r="N1136" i="1"/>
  <c r="O1136" i="1"/>
  <c r="P1136" i="1"/>
  <c r="Q1136" i="1"/>
  <c r="J1136" i="1"/>
  <c r="R1136" i="1"/>
  <c r="K1136" i="1"/>
  <c r="L1136" i="1"/>
  <c r="M1136" i="1"/>
  <c r="A1128" i="1"/>
  <c r="B1128" i="1"/>
  <c r="N1128" i="1"/>
  <c r="O1128" i="1"/>
  <c r="P1128" i="1"/>
  <c r="Q1128" i="1"/>
  <c r="J1128" i="1"/>
  <c r="R1128" i="1"/>
  <c r="K1128" i="1"/>
  <c r="L1128" i="1"/>
  <c r="M1128" i="1"/>
  <c r="A1120" i="1"/>
  <c r="B1120" i="1"/>
  <c r="N1120" i="1"/>
  <c r="O1120" i="1"/>
  <c r="P1120" i="1"/>
  <c r="Q1120" i="1"/>
  <c r="J1120" i="1"/>
  <c r="R1120" i="1"/>
  <c r="K1120" i="1"/>
  <c r="L1120" i="1"/>
  <c r="M1120" i="1"/>
  <c r="C942" i="1"/>
  <c r="C938" i="1"/>
  <c r="A938" i="1" l="1"/>
  <c r="B938" i="1"/>
  <c r="L938" i="1"/>
  <c r="N938" i="1"/>
  <c r="O938" i="1"/>
  <c r="P938" i="1"/>
  <c r="J938" i="1"/>
  <c r="R938" i="1"/>
  <c r="K938" i="1"/>
  <c r="M938" i="1"/>
  <c r="Q938" i="1"/>
  <c r="A942" i="1"/>
  <c r="B942" i="1"/>
  <c r="J942" i="1"/>
  <c r="R942" i="1"/>
  <c r="K942" i="1"/>
  <c r="L942" i="1"/>
  <c r="N942" i="1"/>
  <c r="M942" i="1"/>
  <c r="O942" i="1"/>
  <c r="P942" i="1"/>
  <c r="Q942"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A656" i="1" l="1"/>
  <c r="B656" i="1"/>
  <c r="J656" i="1"/>
  <c r="R656" i="1"/>
  <c r="K656" i="1"/>
  <c r="L656" i="1"/>
  <c r="M656" i="1"/>
  <c r="N656" i="1"/>
  <c r="O656" i="1"/>
  <c r="Q656" i="1"/>
  <c r="P656" i="1"/>
  <c r="A671" i="1"/>
  <c r="B671" i="1"/>
  <c r="K671" i="1"/>
  <c r="L671" i="1"/>
  <c r="M671" i="1"/>
  <c r="N671" i="1"/>
  <c r="O671" i="1"/>
  <c r="P671" i="1"/>
  <c r="J671" i="1"/>
  <c r="R671" i="1"/>
  <c r="Q671" i="1"/>
  <c r="A647" i="1"/>
  <c r="B647" i="1"/>
  <c r="K647" i="1"/>
  <c r="L647" i="1"/>
  <c r="M647" i="1"/>
  <c r="N647" i="1"/>
  <c r="O647" i="1"/>
  <c r="P647" i="1"/>
  <c r="J647" i="1"/>
  <c r="R647" i="1"/>
  <c r="Q647" i="1"/>
  <c r="A623" i="1"/>
  <c r="B623" i="1"/>
  <c r="K623" i="1"/>
  <c r="L623" i="1"/>
  <c r="M623" i="1"/>
  <c r="N623" i="1"/>
  <c r="O623" i="1"/>
  <c r="P623" i="1"/>
  <c r="J623" i="1"/>
  <c r="R623" i="1"/>
  <c r="Q623" i="1"/>
  <c r="A607" i="1"/>
  <c r="B607" i="1"/>
  <c r="K607" i="1"/>
  <c r="L607" i="1"/>
  <c r="M607" i="1"/>
  <c r="N607" i="1"/>
  <c r="O607" i="1"/>
  <c r="P607" i="1"/>
  <c r="J607" i="1"/>
  <c r="R607" i="1"/>
  <c r="Q607" i="1"/>
  <c r="A583" i="1"/>
  <c r="B583" i="1"/>
  <c r="M583" i="1"/>
  <c r="O583" i="1"/>
  <c r="P583" i="1"/>
  <c r="Q583" i="1"/>
  <c r="R583" i="1"/>
  <c r="J583" i="1"/>
  <c r="K583" i="1"/>
  <c r="N583" i="1"/>
  <c r="L583" i="1"/>
  <c r="A575" i="1"/>
  <c r="B575" i="1"/>
  <c r="M575" i="1"/>
  <c r="O575" i="1"/>
  <c r="P575" i="1"/>
  <c r="K575" i="1"/>
  <c r="L575" i="1"/>
  <c r="N575" i="1"/>
  <c r="Q575" i="1"/>
  <c r="R575" i="1"/>
  <c r="J575" i="1"/>
  <c r="A567" i="1"/>
  <c r="B567" i="1"/>
  <c r="M567" i="1"/>
  <c r="O567" i="1"/>
  <c r="P567" i="1"/>
  <c r="J567" i="1"/>
  <c r="K567" i="1"/>
  <c r="L567" i="1"/>
  <c r="N567" i="1"/>
  <c r="R567" i="1"/>
  <c r="Q567" i="1"/>
  <c r="A543" i="1"/>
  <c r="B543" i="1"/>
  <c r="M543" i="1"/>
  <c r="O543" i="1"/>
  <c r="P543" i="1"/>
  <c r="Q543" i="1"/>
  <c r="L543" i="1"/>
  <c r="J543" i="1"/>
  <c r="K543" i="1"/>
  <c r="N543" i="1"/>
  <c r="R543" i="1"/>
  <c r="A535" i="1"/>
  <c r="B535" i="1"/>
  <c r="M535" i="1"/>
  <c r="O535" i="1"/>
  <c r="P535" i="1"/>
  <c r="Q535" i="1"/>
  <c r="L535" i="1"/>
  <c r="J535" i="1"/>
  <c r="K535" i="1"/>
  <c r="N535" i="1"/>
  <c r="R535" i="1"/>
  <c r="A527" i="1"/>
  <c r="B527" i="1"/>
  <c r="M527" i="1"/>
  <c r="O527" i="1"/>
  <c r="P527" i="1"/>
  <c r="Q527" i="1"/>
  <c r="J527" i="1"/>
  <c r="L527" i="1"/>
  <c r="R527" i="1"/>
  <c r="N527" i="1"/>
  <c r="K527" i="1"/>
  <c r="A519" i="1"/>
  <c r="B519" i="1"/>
  <c r="M519" i="1"/>
  <c r="O519" i="1"/>
  <c r="P519" i="1"/>
  <c r="Q519" i="1"/>
  <c r="J519" i="1"/>
  <c r="R519" i="1"/>
  <c r="L519" i="1"/>
  <c r="K519" i="1"/>
  <c r="N519" i="1"/>
  <c r="A511" i="1"/>
  <c r="B511" i="1"/>
  <c r="M511" i="1"/>
  <c r="O511" i="1"/>
  <c r="P511" i="1"/>
  <c r="Q511" i="1"/>
  <c r="J511" i="1"/>
  <c r="R511" i="1"/>
  <c r="L511" i="1"/>
  <c r="K511" i="1"/>
  <c r="N511" i="1"/>
  <c r="A678" i="1"/>
  <c r="B678" i="1"/>
  <c r="L678" i="1"/>
  <c r="M678" i="1"/>
  <c r="N678" i="1"/>
  <c r="O678" i="1"/>
  <c r="P678" i="1"/>
  <c r="Q678" i="1"/>
  <c r="K678" i="1"/>
  <c r="R678" i="1"/>
  <c r="J678" i="1"/>
  <c r="A670" i="1"/>
  <c r="B670" i="1"/>
  <c r="L670" i="1"/>
  <c r="M670" i="1"/>
  <c r="N670" i="1"/>
  <c r="O670" i="1"/>
  <c r="P670" i="1"/>
  <c r="Q670" i="1"/>
  <c r="K670" i="1"/>
  <c r="J670" i="1"/>
  <c r="R670" i="1"/>
  <c r="A662" i="1"/>
  <c r="B662" i="1"/>
  <c r="L662" i="1"/>
  <c r="M662" i="1"/>
  <c r="N662" i="1"/>
  <c r="O662" i="1"/>
  <c r="P662" i="1"/>
  <c r="Q662" i="1"/>
  <c r="K662" i="1"/>
  <c r="J662" i="1"/>
  <c r="R662" i="1"/>
  <c r="A654" i="1"/>
  <c r="B654" i="1"/>
  <c r="L654" i="1"/>
  <c r="M654" i="1"/>
  <c r="N654" i="1"/>
  <c r="O654" i="1"/>
  <c r="P654" i="1"/>
  <c r="Q654" i="1"/>
  <c r="K654" i="1"/>
  <c r="J654" i="1"/>
  <c r="R654" i="1"/>
  <c r="A646" i="1"/>
  <c r="B646" i="1"/>
  <c r="L646" i="1"/>
  <c r="M646" i="1"/>
  <c r="N646" i="1"/>
  <c r="O646" i="1"/>
  <c r="P646" i="1"/>
  <c r="Q646" i="1"/>
  <c r="K646" i="1"/>
  <c r="J646" i="1"/>
  <c r="R646" i="1"/>
  <c r="A638" i="1"/>
  <c r="B638" i="1"/>
  <c r="L638" i="1"/>
  <c r="M638" i="1"/>
  <c r="N638" i="1"/>
  <c r="O638" i="1"/>
  <c r="P638" i="1"/>
  <c r="Q638" i="1"/>
  <c r="K638" i="1"/>
  <c r="J638" i="1"/>
  <c r="R638" i="1"/>
  <c r="A630" i="1"/>
  <c r="B630" i="1"/>
  <c r="L630" i="1"/>
  <c r="M630" i="1"/>
  <c r="N630" i="1"/>
  <c r="O630" i="1"/>
  <c r="P630" i="1"/>
  <c r="Q630" i="1"/>
  <c r="K630" i="1"/>
  <c r="J630" i="1"/>
  <c r="R630" i="1"/>
  <c r="A622" i="1"/>
  <c r="B622" i="1"/>
  <c r="L622" i="1"/>
  <c r="M622" i="1"/>
  <c r="N622" i="1"/>
  <c r="O622" i="1"/>
  <c r="P622" i="1"/>
  <c r="Q622" i="1"/>
  <c r="K622" i="1"/>
  <c r="J622" i="1"/>
  <c r="R622" i="1"/>
  <c r="A614" i="1"/>
  <c r="B614" i="1"/>
  <c r="L614" i="1"/>
  <c r="M614" i="1"/>
  <c r="N614" i="1"/>
  <c r="O614" i="1"/>
  <c r="P614" i="1"/>
  <c r="Q614" i="1"/>
  <c r="K614" i="1"/>
  <c r="R614" i="1"/>
  <c r="J614" i="1"/>
  <c r="A606" i="1"/>
  <c r="B606" i="1"/>
  <c r="L606" i="1"/>
  <c r="M606" i="1"/>
  <c r="N606" i="1"/>
  <c r="O606" i="1"/>
  <c r="P606" i="1"/>
  <c r="Q606" i="1"/>
  <c r="K606" i="1"/>
  <c r="J606" i="1"/>
  <c r="R606" i="1"/>
  <c r="A598" i="1"/>
  <c r="B598" i="1"/>
  <c r="L598" i="1"/>
  <c r="M598" i="1"/>
  <c r="N598" i="1"/>
  <c r="O598" i="1"/>
  <c r="P598" i="1"/>
  <c r="Q598" i="1"/>
  <c r="K598" i="1"/>
  <c r="J598" i="1"/>
  <c r="R598" i="1"/>
  <c r="A590" i="1"/>
  <c r="B590" i="1"/>
  <c r="L590" i="1"/>
  <c r="M590" i="1"/>
  <c r="N590" i="1"/>
  <c r="O590" i="1"/>
  <c r="P590" i="1"/>
  <c r="Q590" i="1"/>
  <c r="K590" i="1"/>
  <c r="J590" i="1"/>
  <c r="R590" i="1"/>
  <c r="A582" i="1"/>
  <c r="B582" i="1"/>
  <c r="N582" i="1"/>
  <c r="P582" i="1"/>
  <c r="Q582" i="1"/>
  <c r="L582" i="1"/>
  <c r="M582" i="1"/>
  <c r="O582" i="1"/>
  <c r="R582" i="1"/>
  <c r="K582" i="1"/>
  <c r="J582" i="1"/>
  <c r="A574" i="1"/>
  <c r="B574" i="1"/>
  <c r="N574" i="1"/>
  <c r="P574" i="1"/>
  <c r="Q574" i="1"/>
  <c r="J574" i="1"/>
  <c r="K574" i="1"/>
  <c r="L574" i="1"/>
  <c r="M574" i="1"/>
  <c r="O574" i="1"/>
  <c r="R574" i="1"/>
  <c r="A566" i="1"/>
  <c r="B566" i="1"/>
  <c r="N566" i="1"/>
  <c r="P566" i="1"/>
  <c r="Q566" i="1"/>
  <c r="J566" i="1"/>
  <c r="R566" i="1"/>
  <c r="M566" i="1"/>
  <c r="O566" i="1"/>
  <c r="L566" i="1"/>
  <c r="K566" i="1"/>
  <c r="A558" i="1"/>
  <c r="B558" i="1"/>
  <c r="N558" i="1"/>
  <c r="P558" i="1"/>
  <c r="Q558" i="1"/>
  <c r="J558" i="1"/>
  <c r="R558" i="1"/>
  <c r="M558" i="1"/>
  <c r="O558" i="1"/>
  <c r="L558" i="1"/>
  <c r="K558" i="1"/>
  <c r="A550" i="1"/>
  <c r="B550" i="1"/>
  <c r="N550" i="1"/>
  <c r="P550" i="1"/>
  <c r="Q550" i="1"/>
  <c r="J550" i="1"/>
  <c r="R550" i="1"/>
  <c r="M550" i="1"/>
  <c r="K550" i="1"/>
  <c r="L550" i="1"/>
  <c r="O550" i="1"/>
  <c r="A542" i="1"/>
  <c r="B542" i="1"/>
  <c r="N542" i="1"/>
  <c r="P542" i="1"/>
  <c r="Q542" i="1"/>
  <c r="J542" i="1"/>
  <c r="R542" i="1"/>
  <c r="M542" i="1"/>
  <c r="K542" i="1"/>
  <c r="L542" i="1"/>
  <c r="O542" i="1"/>
  <c r="A534" i="1"/>
  <c r="B534" i="1"/>
  <c r="N534" i="1"/>
  <c r="P534" i="1"/>
  <c r="Q534" i="1"/>
  <c r="J534" i="1"/>
  <c r="R534" i="1"/>
  <c r="M534" i="1"/>
  <c r="K534" i="1"/>
  <c r="O534" i="1"/>
  <c r="L534" i="1"/>
  <c r="A526" i="1"/>
  <c r="B526" i="1"/>
  <c r="N526" i="1"/>
  <c r="P526" i="1"/>
  <c r="Q526" i="1"/>
  <c r="J526" i="1"/>
  <c r="R526" i="1"/>
  <c r="K526" i="1"/>
  <c r="M526" i="1"/>
  <c r="L526" i="1"/>
  <c r="O526" i="1"/>
  <c r="A518" i="1"/>
  <c r="B518" i="1"/>
  <c r="N518" i="1"/>
  <c r="P518" i="1"/>
  <c r="Q518" i="1"/>
  <c r="J518" i="1"/>
  <c r="R518" i="1"/>
  <c r="K518" i="1"/>
  <c r="M518" i="1"/>
  <c r="L518" i="1"/>
  <c r="O518" i="1"/>
  <c r="A510" i="1"/>
  <c r="B510" i="1"/>
  <c r="N510" i="1"/>
  <c r="P510" i="1"/>
  <c r="Q510" i="1"/>
  <c r="J510" i="1"/>
  <c r="R510" i="1"/>
  <c r="K510" i="1"/>
  <c r="M510" i="1"/>
  <c r="L510" i="1"/>
  <c r="O510" i="1"/>
  <c r="A676" i="1"/>
  <c r="B676" i="1"/>
  <c r="N676" i="1"/>
  <c r="O676" i="1"/>
  <c r="P676" i="1"/>
  <c r="Q676" i="1"/>
  <c r="J676" i="1"/>
  <c r="R676" i="1"/>
  <c r="K676" i="1"/>
  <c r="M676" i="1"/>
  <c r="L676" i="1"/>
  <c r="A668" i="1"/>
  <c r="B668" i="1"/>
  <c r="N668" i="1"/>
  <c r="O668" i="1"/>
  <c r="P668" i="1"/>
  <c r="Q668" i="1"/>
  <c r="J668" i="1"/>
  <c r="R668" i="1"/>
  <c r="K668" i="1"/>
  <c r="M668" i="1"/>
  <c r="L668" i="1"/>
  <c r="A660" i="1"/>
  <c r="B660" i="1"/>
  <c r="N660" i="1"/>
  <c r="O660" i="1"/>
  <c r="P660" i="1"/>
  <c r="Q660" i="1"/>
  <c r="J660" i="1"/>
  <c r="R660" i="1"/>
  <c r="K660" i="1"/>
  <c r="M660" i="1"/>
  <c r="L660" i="1"/>
  <c r="A652" i="1"/>
  <c r="B652" i="1"/>
  <c r="N652" i="1"/>
  <c r="O652" i="1"/>
  <c r="P652" i="1"/>
  <c r="Q652" i="1"/>
  <c r="J652" i="1"/>
  <c r="R652" i="1"/>
  <c r="K652" i="1"/>
  <c r="M652" i="1"/>
  <c r="L652" i="1"/>
  <c r="A644" i="1"/>
  <c r="B644" i="1"/>
  <c r="N644" i="1"/>
  <c r="O644" i="1"/>
  <c r="P644" i="1"/>
  <c r="Q644" i="1"/>
  <c r="J644" i="1"/>
  <c r="R644" i="1"/>
  <c r="K644" i="1"/>
  <c r="M644" i="1"/>
  <c r="L644" i="1"/>
  <c r="A636" i="1"/>
  <c r="B636" i="1"/>
  <c r="N636" i="1"/>
  <c r="O636" i="1"/>
  <c r="P636" i="1"/>
  <c r="Q636" i="1"/>
  <c r="J636" i="1"/>
  <c r="R636" i="1"/>
  <c r="K636" i="1"/>
  <c r="M636" i="1"/>
  <c r="L636" i="1"/>
  <c r="A628" i="1"/>
  <c r="B628" i="1"/>
  <c r="N628" i="1"/>
  <c r="O628" i="1"/>
  <c r="P628" i="1"/>
  <c r="Q628" i="1"/>
  <c r="J628" i="1"/>
  <c r="R628" i="1"/>
  <c r="K628" i="1"/>
  <c r="M628" i="1"/>
  <c r="L628" i="1"/>
  <c r="A620" i="1"/>
  <c r="B620" i="1"/>
  <c r="N620" i="1"/>
  <c r="O620" i="1"/>
  <c r="P620" i="1"/>
  <c r="Q620" i="1"/>
  <c r="J620" i="1"/>
  <c r="R620" i="1"/>
  <c r="K620" i="1"/>
  <c r="M620" i="1"/>
  <c r="L620" i="1"/>
  <c r="A612" i="1"/>
  <c r="B612" i="1"/>
  <c r="N612" i="1"/>
  <c r="O612" i="1"/>
  <c r="P612" i="1"/>
  <c r="Q612" i="1"/>
  <c r="J612" i="1"/>
  <c r="R612" i="1"/>
  <c r="K612" i="1"/>
  <c r="M612" i="1"/>
  <c r="L612" i="1"/>
  <c r="A604" i="1"/>
  <c r="B604" i="1"/>
  <c r="N604" i="1"/>
  <c r="O604" i="1"/>
  <c r="P604" i="1"/>
  <c r="Q604" i="1"/>
  <c r="J604" i="1"/>
  <c r="R604" i="1"/>
  <c r="K604" i="1"/>
  <c r="M604" i="1"/>
  <c r="L604" i="1"/>
  <c r="A596" i="1"/>
  <c r="B596" i="1"/>
  <c r="N596" i="1"/>
  <c r="O596" i="1"/>
  <c r="P596" i="1"/>
  <c r="Q596" i="1"/>
  <c r="J596" i="1"/>
  <c r="R596" i="1"/>
  <c r="K596" i="1"/>
  <c r="M596" i="1"/>
  <c r="L596" i="1"/>
  <c r="A588" i="1"/>
  <c r="B588" i="1"/>
  <c r="J588" i="1"/>
  <c r="R588" i="1"/>
  <c r="M588" i="1"/>
  <c r="N588" i="1"/>
  <c r="O588" i="1"/>
  <c r="P588" i="1"/>
  <c r="Q588" i="1"/>
  <c r="L588" i="1"/>
  <c r="K588" i="1"/>
  <c r="A580" i="1"/>
  <c r="B580" i="1"/>
  <c r="P580" i="1"/>
  <c r="J580" i="1"/>
  <c r="R580" i="1"/>
  <c r="K580" i="1"/>
  <c r="Q580" i="1"/>
  <c r="L580" i="1"/>
  <c r="M580" i="1"/>
  <c r="O580" i="1"/>
  <c r="N580" i="1"/>
  <c r="A572" i="1"/>
  <c r="B572" i="1"/>
  <c r="P572" i="1"/>
  <c r="J572" i="1"/>
  <c r="R572" i="1"/>
  <c r="K572" i="1"/>
  <c r="M572" i="1"/>
  <c r="N572" i="1"/>
  <c r="O572" i="1"/>
  <c r="Q572" i="1"/>
  <c r="L572" i="1"/>
  <c r="A564" i="1"/>
  <c r="B564" i="1"/>
  <c r="P564" i="1"/>
  <c r="J564" i="1"/>
  <c r="R564" i="1"/>
  <c r="K564" i="1"/>
  <c r="L564" i="1"/>
  <c r="O564" i="1"/>
  <c r="Q564" i="1"/>
  <c r="N564" i="1"/>
  <c r="M564" i="1"/>
  <c r="A556" i="1"/>
  <c r="B556" i="1"/>
  <c r="P556" i="1"/>
  <c r="J556" i="1"/>
  <c r="R556" i="1"/>
  <c r="K556" i="1"/>
  <c r="L556" i="1"/>
  <c r="O556" i="1"/>
  <c r="M556" i="1"/>
  <c r="N556" i="1"/>
  <c r="Q556" i="1"/>
  <c r="A548" i="1"/>
  <c r="B548" i="1"/>
  <c r="P548" i="1"/>
  <c r="J548" i="1"/>
  <c r="R548" i="1"/>
  <c r="K548" i="1"/>
  <c r="L548" i="1"/>
  <c r="O548" i="1"/>
  <c r="M548" i="1"/>
  <c r="Q548" i="1"/>
  <c r="N548" i="1"/>
  <c r="A540" i="1"/>
  <c r="B540" i="1"/>
  <c r="P540" i="1"/>
  <c r="J540" i="1"/>
  <c r="R540" i="1"/>
  <c r="K540" i="1"/>
  <c r="L540" i="1"/>
  <c r="O540" i="1"/>
  <c r="M540" i="1"/>
  <c r="N540" i="1"/>
  <c r="Q540" i="1"/>
  <c r="A532" i="1"/>
  <c r="B532" i="1"/>
  <c r="P532" i="1"/>
  <c r="J532" i="1"/>
  <c r="R532" i="1"/>
  <c r="K532" i="1"/>
  <c r="L532" i="1"/>
  <c r="O532" i="1"/>
  <c r="N532" i="1"/>
  <c r="Q532" i="1"/>
  <c r="M532" i="1"/>
  <c r="A524" i="1"/>
  <c r="B524" i="1"/>
  <c r="P524" i="1"/>
  <c r="J524" i="1"/>
  <c r="R524" i="1"/>
  <c r="K524" i="1"/>
  <c r="L524" i="1"/>
  <c r="M524" i="1"/>
  <c r="O524" i="1"/>
  <c r="N524" i="1"/>
  <c r="Q524" i="1"/>
  <c r="A516" i="1"/>
  <c r="B516" i="1"/>
  <c r="P516" i="1"/>
  <c r="J516" i="1"/>
  <c r="R516" i="1"/>
  <c r="K516" i="1"/>
  <c r="L516" i="1"/>
  <c r="M516" i="1"/>
  <c r="O516" i="1"/>
  <c r="Q516" i="1"/>
  <c r="N516" i="1"/>
  <c r="A672" i="1"/>
  <c r="B672" i="1"/>
  <c r="J672" i="1"/>
  <c r="R672" i="1"/>
  <c r="K672" i="1"/>
  <c r="L672" i="1"/>
  <c r="M672" i="1"/>
  <c r="N672" i="1"/>
  <c r="O672" i="1"/>
  <c r="Q672" i="1"/>
  <c r="P672" i="1"/>
  <c r="A648" i="1"/>
  <c r="B648" i="1"/>
  <c r="J648" i="1"/>
  <c r="R648" i="1"/>
  <c r="K648" i="1"/>
  <c r="L648" i="1"/>
  <c r="M648" i="1"/>
  <c r="N648" i="1"/>
  <c r="O648" i="1"/>
  <c r="Q648" i="1"/>
  <c r="P648" i="1"/>
  <c r="A655" i="1"/>
  <c r="B655" i="1"/>
  <c r="K655" i="1"/>
  <c r="L655" i="1"/>
  <c r="M655" i="1"/>
  <c r="N655" i="1"/>
  <c r="O655" i="1"/>
  <c r="P655" i="1"/>
  <c r="J655" i="1"/>
  <c r="R655" i="1"/>
  <c r="Q655" i="1"/>
  <c r="A639" i="1"/>
  <c r="B639" i="1"/>
  <c r="K639" i="1"/>
  <c r="L639" i="1"/>
  <c r="M639" i="1"/>
  <c r="N639" i="1"/>
  <c r="O639" i="1"/>
  <c r="P639" i="1"/>
  <c r="J639" i="1"/>
  <c r="R639" i="1"/>
  <c r="Q639" i="1"/>
  <c r="A615" i="1"/>
  <c r="B615" i="1"/>
  <c r="K615" i="1"/>
  <c r="L615" i="1"/>
  <c r="M615" i="1"/>
  <c r="N615" i="1"/>
  <c r="O615" i="1"/>
  <c r="P615" i="1"/>
  <c r="J615" i="1"/>
  <c r="R615" i="1"/>
  <c r="Q615" i="1"/>
  <c r="A591" i="1"/>
  <c r="B591" i="1"/>
  <c r="K591" i="1"/>
  <c r="L591" i="1"/>
  <c r="M591" i="1"/>
  <c r="N591" i="1"/>
  <c r="O591" i="1"/>
  <c r="P591" i="1"/>
  <c r="J591" i="1"/>
  <c r="R591" i="1"/>
  <c r="Q591" i="1"/>
  <c r="A559" i="1"/>
  <c r="B559" i="1"/>
  <c r="M559" i="1"/>
  <c r="O559" i="1"/>
  <c r="P559" i="1"/>
  <c r="Q559" i="1"/>
  <c r="L559" i="1"/>
  <c r="J559" i="1"/>
  <c r="K559" i="1"/>
  <c r="N559" i="1"/>
  <c r="R559" i="1"/>
  <c r="A677" i="1"/>
  <c r="B677" i="1"/>
  <c r="M677" i="1"/>
  <c r="N677" i="1"/>
  <c r="O677" i="1"/>
  <c r="P677" i="1"/>
  <c r="Q677" i="1"/>
  <c r="J677" i="1"/>
  <c r="R677" i="1"/>
  <c r="L677" i="1"/>
  <c r="K677" i="1"/>
  <c r="A653" i="1"/>
  <c r="B653" i="1"/>
  <c r="M653" i="1"/>
  <c r="N653" i="1"/>
  <c r="O653" i="1"/>
  <c r="P653" i="1"/>
  <c r="Q653" i="1"/>
  <c r="J653" i="1"/>
  <c r="R653" i="1"/>
  <c r="L653" i="1"/>
  <c r="K653" i="1"/>
  <c r="B637" i="1"/>
  <c r="A637" i="1"/>
  <c r="M637" i="1"/>
  <c r="N637" i="1"/>
  <c r="O637" i="1"/>
  <c r="P637" i="1"/>
  <c r="Q637" i="1"/>
  <c r="J637" i="1"/>
  <c r="R637" i="1"/>
  <c r="L637" i="1"/>
  <c r="K637" i="1"/>
  <c r="B621" i="1"/>
  <c r="A621" i="1"/>
  <c r="M621" i="1"/>
  <c r="N621" i="1"/>
  <c r="O621" i="1"/>
  <c r="P621" i="1"/>
  <c r="Q621" i="1"/>
  <c r="J621" i="1"/>
  <c r="R621" i="1"/>
  <c r="L621" i="1"/>
  <c r="K621" i="1"/>
  <c r="B613" i="1"/>
  <c r="A613" i="1"/>
  <c r="M613" i="1"/>
  <c r="N613" i="1"/>
  <c r="O613" i="1"/>
  <c r="P613" i="1"/>
  <c r="Q613" i="1"/>
  <c r="J613" i="1"/>
  <c r="R613" i="1"/>
  <c r="L613" i="1"/>
  <c r="K613" i="1"/>
  <c r="B597" i="1"/>
  <c r="A597" i="1"/>
  <c r="M597" i="1"/>
  <c r="N597" i="1"/>
  <c r="O597" i="1"/>
  <c r="P597" i="1"/>
  <c r="Q597" i="1"/>
  <c r="J597" i="1"/>
  <c r="R597" i="1"/>
  <c r="L597" i="1"/>
  <c r="K597" i="1"/>
  <c r="B589" i="1"/>
  <c r="A589" i="1"/>
  <c r="M589" i="1"/>
  <c r="N589" i="1"/>
  <c r="O589" i="1"/>
  <c r="P589" i="1"/>
  <c r="Q589" i="1"/>
  <c r="J589" i="1"/>
  <c r="R589" i="1"/>
  <c r="L589" i="1"/>
  <c r="K589" i="1"/>
  <c r="B581" i="1"/>
  <c r="A581" i="1"/>
  <c r="O581" i="1"/>
  <c r="Q581" i="1"/>
  <c r="J581" i="1"/>
  <c r="R581" i="1"/>
  <c r="K581" i="1"/>
  <c r="L581" i="1"/>
  <c r="M581" i="1"/>
  <c r="N581" i="1"/>
  <c r="P581" i="1"/>
  <c r="B573" i="1"/>
  <c r="A573" i="1"/>
  <c r="O573" i="1"/>
  <c r="Q573" i="1"/>
  <c r="J573" i="1"/>
  <c r="R573" i="1"/>
  <c r="P573" i="1"/>
  <c r="K573" i="1"/>
  <c r="L573" i="1"/>
  <c r="N573" i="1"/>
  <c r="M573" i="1"/>
  <c r="A557" i="1"/>
  <c r="B557" i="1"/>
  <c r="O557" i="1"/>
  <c r="Q557" i="1"/>
  <c r="J557" i="1"/>
  <c r="R557" i="1"/>
  <c r="K557" i="1"/>
  <c r="N557" i="1"/>
  <c r="L557" i="1"/>
  <c r="M557" i="1"/>
  <c r="P557" i="1"/>
  <c r="A549" i="1"/>
  <c r="B549" i="1"/>
  <c r="O549" i="1"/>
  <c r="Q549" i="1"/>
  <c r="J549" i="1"/>
  <c r="R549" i="1"/>
  <c r="K549" i="1"/>
  <c r="N549" i="1"/>
  <c r="L549" i="1"/>
  <c r="M549" i="1"/>
  <c r="P549" i="1"/>
  <c r="A541" i="1"/>
  <c r="B541" i="1"/>
  <c r="O541" i="1"/>
  <c r="Q541" i="1"/>
  <c r="J541" i="1"/>
  <c r="R541" i="1"/>
  <c r="K541" i="1"/>
  <c r="N541" i="1"/>
  <c r="L541" i="1"/>
  <c r="P541" i="1"/>
  <c r="M541" i="1"/>
  <c r="A533" i="1"/>
  <c r="B533" i="1"/>
  <c r="O533" i="1"/>
  <c r="Q533" i="1"/>
  <c r="J533" i="1"/>
  <c r="R533" i="1"/>
  <c r="K533" i="1"/>
  <c r="N533" i="1"/>
  <c r="L533" i="1"/>
  <c r="M533" i="1"/>
  <c r="P533" i="1"/>
  <c r="A525" i="1"/>
  <c r="B525" i="1"/>
  <c r="O525" i="1"/>
  <c r="Q525" i="1"/>
  <c r="J525" i="1"/>
  <c r="R525" i="1"/>
  <c r="K525" i="1"/>
  <c r="L525" i="1"/>
  <c r="N525" i="1"/>
  <c r="M525" i="1"/>
  <c r="P525" i="1"/>
  <c r="A517" i="1"/>
  <c r="B517" i="1"/>
  <c r="O517" i="1"/>
  <c r="Q517" i="1"/>
  <c r="J517" i="1"/>
  <c r="R517" i="1"/>
  <c r="K517" i="1"/>
  <c r="L517" i="1"/>
  <c r="N517" i="1"/>
  <c r="M517" i="1"/>
  <c r="P517" i="1"/>
  <c r="A509" i="1"/>
  <c r="B509" i="1"/>
  <c r="O509" i="1"/>
  <c r="Q509" i="1"/>
  <c r="J509" i="1"/>
  <c r="R509" i="1"/>
  <c r="K509" i="1"/>
  <c r="L509" i="1"/>
  <c r="N509" i="1"/>
  <c r="P509" i="1"/>
  <c r="M509" i="1"/>
  <c r="A659" i="1"/>
  <c r="B659" i="1"/>
  <c r="O659" i="1"/>
  <c r="P659" i="1"/>
  <c r="Q659" i="1"/>
  <c r="J659" i="1"/>
  <c r="R659" i="1"/>
  <c r="K659" i="1"/>
  <c r="L659" i="1"/>
  <c r="N659" i="1"/>
  <c r="M659" i="1"/>
  <c r="B643" i="1"/>
  <c r="A643" i="1"/>
  <c r="O643" i="1"/>
  <c r="P643" i="1"/>
  <c r="Q643" i="1"/>
  <c r="J643" i="1"/>
  <c r="R643" i="1"/>
  <c r="K643" i="1"/>
  <c r="L643" i="1"/>
  <c r="N643" i="1"/>
  <c r="M643" i="1"/>
  <c r="A635" i="1"/>
  <c r="B635" i="1"/>
  <c r="O635" i="1"/>
  <c r="P635" i="1"/>
  <c r="Q635" i="1"/>
  <c r="J635" i="1"/>
  <c r="R635" i="1"/>
  <c r="K635" i="1"/>
  <c r="L635" i="1"/>
  <c r="N635" i="1"/>
  <c r="M635" i="1"/>
  <c r="A627" i="1"/>
  <c r="B627" i="1"/>
  <c r="O627" i="1"/>
  <c r="P627" i="1"/>
  <c r="Q627" i="1"/>
  <c r="J627" i="1"/>
  <c r="R627" i="1"/>
  <c r="K627" i="1"/>
  <c r="L627" i="1"/>
  <c r="N627" i="1"/>
  <c r="M627" i="1"/>
  <c r="A619" i="1"/>
  <c r="B619" i="1"/>
  <c r="O619" i="1"/>
  <c r="P619" i="1"/>
  <c r="Q619" i="1"/>
  <c r="J619" i="1"/>
  <c r="R619" i="1"/>
  <c r="K619" i="1"/>
  <c r="L619" i="1"/>
  <c r="N619" i="1"/>
  <c r="M619" i="1"/>
  <c r="A611" i="1"/>
  <c r="B611" i="1"/>
  <c r="O611" i="1"/>
  <c r="P611" i="1"/>
  <c r="Q611" i="1"/>
  <c r="J611" i="1"/>
  <c r="R611" i="1"/>
  <c r="K611" i="1"/>
  <c r="L611" i="1"/>
  <c r="N611" i="1"/>
  <c r="M611" i="1"/>
  <c r="A603" i="1"/>
  <c r="B603" i="1"/>
  <c r="O603" i="1"/>
  <c r="P603" i="1"/>
  <c r="Q603" i="1"/>
  <c r="J603" i="1"/>
  <c r="R603" i="1"/>
  <c r="K603" i="1"/>
  <c r="L603" i="1"/>
  <c r="N603" i="1"/>
  <c r="M603" i="1"/>
  <c r="A595" i="1"/>
  <c r="B595" i="1"/>
  <c r="O595" i="1"/>
  <c r="P595" i="1"/>
  <c r="Q595" i="1"/>
  <c r="J595" i="1"/>
  <c r="R595" i="1"/>
  <c r="K595" i="1"/>
  <c r="L595" i="1"/>
  <c r="N595" i="1"/>
  <c r="M595" i="1"/>
  <c r="A587" i="1"/>
  <c r="B587" i="1"/>
  <c r="K587" i="1"/>
  <c r="M587" i="1"/>
  <c r="N587" i="1"/>
  <c r="O587" i="1"/>
  <c r="P587" i="1"/>
  <c r="Q587" i="1"/>
  <c r="R587" i="1"/>
  <c r="L587" i="1"/>
  <c r="J587" i="1"/>
  <c r="A579" i="1"/>
  <c r="B579" i="1"/>
  <c r="Q579" i="1"/>
  <c r="K579" i="1"/>
  <c r="L579" i="1"/>
  <c r="N579" i="1"/>
  <c r="O579" i="1"/>
  <c r="P579" i="1"/>
  <c r="R579" i="1"/>
  <c r="M579" i="1"/>
  <c r="J579" i="1"/>
  <c r="A571" i="1"/>
  <c r="B571" i="1"/>
  <c r="Q571" i="1"/>
  <c r="K571" i="1"/>
  <c r="L571" i="1"/>
  <c r="J571" i="1"/>
  <c r="M571" i="1"/>
  <c r="N571" i="1"/>
  <c r="O571" i="1"/>
  <c r="P571" i="1"/>
  <c r="R571" i="1"/>
  <c r="A563" i="1"/>
  <c r="B563" i="1"/>
  <c r="Q563" i="1"/>
  <c r="K563" i="1"/>
  <c r="L563" i="1"/>
  <c r="M563" i="1"/>
  <c r="J563" i="1"/>
  <c r="N563" i="1"/>
  <c r="O563" i="1"/>
  <c r="P563" i="1"/>
  <c r="R563" i="1"/>
  <c r="A555" i="1"/>
  <c r="B555" i="1"/>
  <c r="Q555" i="1"/>
  <c r="K555" i="1"/>
  <c r="L555" i="1"/>
  <c r="M555" i="1"/>
  <c r="P555" i="1"/>
  <c r="J555" i="1"/>
  <c r="N555" i="1"/>
  <c r="R555" i="1"/>
  <c r="O555" i="1"/>
  <c r="A547" i="1"/>
  <c r="B547" i="1"/>
  <c r="Q547" i="1"/>
  <c r="K547" i="1"/>
  <c r="L547" i="1"/>
  <c r="M547" i="1"/>
  <c r="P547" i="1"/>
  <c r="J547" i="1"/>
  <c r="N547" i="1"/>
  <c r="O547" i="1"/>
  <c r="R547" i="1"/>
  <c r="A539" i="1"/>
  <c r="B539" i="1"/>
  <c r="Q539" i="1"/>
  <c r="K539" i="1"/>
  <c r="L539" i="1"/>
  <c r="M539" i="1"/>
  <c r="P539" i="1"/>
  <c r="O539" i="1"/>
  <c r="R539" i="1"/>
  <c r="N539" i="1"/>
  <c r="J539" i="1"/>
  <c r="A531" i="1"/>
  <c r="B531" i="1"/>
  <c r="Q531" i="1"/>
  <c r="K531" i="1"/>
  <c r="L531" i="1"/>
  <c r="M531" i="1"/>
  <c r="P531" i="1"/>
  <c r="J531" i="1"/>
  <c r="N531" i="1"/>
  <c r="O531" i="1"/>
  <c r="R531" i="1"/>
  <c r="A523" i="1"/>
  <c r="B523" i="1"/>
  <c r="Q523" i="1"/>
  <c r="K523" i="1"/>
  <c r="L523" i="1"/>
  <c r="M523" i="1"/>
  <c r="N523" i="1"/>
  <c r="P523" i="1"/>
  <c r="J523" i="1"/>
  <c r="R523" i="1"/>
  <c r="O523" i="1"/>
  <c r="A515" i="1"/>
  <c r="B515" i="1"/>
  <c r="Q515" i="1"/>
  <c r="K515" i="1"/>
  <c r="L515" i="1"/>
  <c r="M515" i="1"/>
  <c r="N515" i="1"/>
  <c r="P515" i="1"/>
  <c r="J515" i="1"/>
  <c r="O515" i="1"/>
  <c r="R515" i="1"/>
  <c r="A675" i="1"/>
  <c r="B675" i="1"/>
  <c r="O675" i="1"/>
  <c r="P675" i="1"/>
  <c r="Q675" i="1"/>
  <c r="J675" i="1"/>
  <c r="R675" i="1"/>
  <c r="K675" i="1"/>
  <c r="L675" i="1"/>
  <c r="N675" i="1"/>
  <c r="M675" i="1"/>
  <c r="A667" i="1"/>
  <c r="B667" i="1"/>
  <c r="O667" i="1"/>
  <c r="P667" i="1"/>
  <c r="Q667" i="1"/>
  <c r="J667" i="1"/>
  <c r="R667" i="1"/>
  <c r="K667" i="1"/>
  <c r="L667" i="1"/>
  <c r="N667" i="1"/>
  <c r="M667" i="1"/>
  <c r="A651" i="1"/>
  <c r="B651" i="1"/>
  <c r="O651" i="1"/>
  <c r="P651" i="1"/>
  <c r="Q651" i="1"/>
  <c r="J651" i="1"/>
  <c r="R651" i="1"/>
  <c r="K651" i="1"/>
  <c r="L651" i="1"/>
  <c r="N651" i="1"/>
  <c r="M651" i="1"/>
  <c r="A674" i="1"/>
  <c r="B674" i="1"/>
  <c r="P674" i="1"/>
  <c r="Q674" i="1"/>
  <c r="J674" i="1"/>
  <c r="R674" i="1"/>
  <c r="K674" i="1"/>
  <c r="L674" i="1"/>
  <c r="M674" i="1"/>
  <c r="O674" i="1"/>
  <c r="N674" i="1"/>
  <c r="A666" i="1"/>
  <c r="B666" i="1"/>
  <c r="P666" i="1"/>
  <c r="Q666" i="1"/>
  <c r="J666" i="1"/>
  <c r="R666" i="1"/>
  <c r="K666" i="1"/>
  <c r="L666" i="1"/>
  <c r="M666" i="1"/>
  <c r="O666" i="1"/>
  <c r="N666" i="1"/>
  <c r="A658" i="1"/>
  <c r="B658" i="1"/>
  <c r="P658" i="1"/>
  <c r="Q658" i="1"/>
  <c r="J658" i="1"/>
  <c r="R658" i="1"/>
  <c r="K658" i="1"/>
  <c r="L658" i="1"/>
  <c r="M658" i="1"/>
  <c r="O658" i="1"/>
  <c r="N658" i="1"/>
  <c r="A650" i="1"/>
  <c r="B650" i="1"/>
  <c r="P650" i="1"/>
  <c r="Q650" i="1"/>
  <c r="J650" i="1"/>
  <c r="R650" i="1"/>
  <c r="K650" i="1"/>
  <c r="L650" i="1"/>
  <c r="M650" i="1"/>
  <c r="O650" i="1"/>
  <c r="N650" i="1"/>
  <c r="A642" i="1"/>
  <c r="B642" i="1"/>
  <c r="P642" i="1"/>
  <c r="Q642" i="1"/>
  <c r="J642" i="1"/>
  <c r="R642" i="1"/>
  <c r="K642" i="1"/>
  <c r="L642" i="1"/>
  <c r="M642" i="1"/>
  <c r="O642" i="1"/>
  <c r="N642" i="1"/>
  <c r="A634" i="1"/>
  <c r="B634" i="1"/>
  <c r="P634" i="1"/>
  <c r="Q634" i="1"/>
  <c r="J634" i="1"/>
  <c r="R634" i="1"/>
  <c r="K634" i="1"/>
  <c r="L634" i="1"/>
  <c r="M634" i="1"/>
  <c r="O634" i="1"/>
  <c r="N634" i="1"/>
  <c r="A626" i="1"/>
  <c r="B626" i="1"/>
  <c r="P626" i="1"/>
  <c r="Q626" i="1"/>
  <c r="J626" i="1"/>
  <c r="R626" i="1"/>
  <c r="K626" i="1"/>
  <c r="L626" i="1"/>
  <c r="M626" i="1"/>
  <c r="O626" i="1"/>
  <c r="N626" i="1"/>
  <c r="A618" i="1"/>
  <c r="B618" i="1"/>
  <c r="P618" i="1"/>
  <c r="Q618" i="1"/>
  <c r="J618" i="1"/>
  <c r="R618" i="1"/>
  <c r="K618" i="1"/>
  <c r="L618" i="1"/>
  <c r="M618" i="1"/>
  <c r="O618" i="1"/>
  <c r="N618" i="1"/>
  <c r="A610" i="1"/>
  <c r="B610" i="1"/>
  <c r="P610" i="1"/>
  <c r="Q610" i="1"/>
  <c r="J610" i="1"/>
  <c r="R610" i="1"/>
  <c r="K610" i="1"/>
  <c r="L610" i="1"/>
  <c r="M610" i="1"/>
  <c r="O610" i="1"/>
  <c r="N610" i="1"/>
  <c r="A602" i="1"/>
  <c r="B602" i="1"/>
  <c r="P602" i="1"/>
  <c r="Q602" i="1"/>
  <c r="J602" i="1"/>
  <c r="R602" i="1"/>
  <c r="K602" i="1"/>
  <c r="L602" i="1"/>
  <c r="M602" i="1"/>
  <c r="O602" i="1"/>
  <c r="N602" i="1"/>
  <c r="A594" i="1"/>
  <c r="B594" i="1"/>
  <c r="P594" i="1"/>
  <c r="Q594" i="1"/>
  <c r="J594" i="1"/>
  <c r="R594" i="1"/>
  <c r="K594" i="1"/>
  <c r="L594" i="1"/>
  <c r="M594" i="1"/>
  <c r="O594" i="1"/>
  <c r="N594" i="1"/>
  <c r="A586" i="1"/>
  <c r="B586" i="1"/>
  <c r="L586" i="1"/>
  <c r="M586" i="1"/>
  <c r="N586" i="1"/>
  <c r="O586" i="1"/>
  <c r="P586" i="1"/>
  <c r="Q586" i="1"/>
  <c r="R586" i="1"/>
  <c r="K586" i="1"/>
  <c r="J586" i="1"/>
  <c r="A578" i="1"/>
  <c r="B578" i="1"/>
  <c r="J578" i="1"/>
  <c r="R578" i="1"/>
  <c r="L578" i="1"/>
  <c r="M578" i="1"/>
  <c r="K578" i="1"/>
  <c r="N578" i="1"/>
  <c r="O578" i="1"/>
  <c r="P578" i="1"/>
  <c r="Q578" i="1"/>
  <c r="A570" i="1"/>
  <c r="B570" i="1"/>
  <c r="J570" i="1"/>
  <c r="R570" i="1"/>
  <c r="L570" i="1"/>
  <c r="M570" i="1"/>
  <c r="Q570" i="1"/>
  <c r="K570" i="1"/>
  <c r="N570" i="1"/>
  <c r="P570" i="1"/>
  <c r="O570" i="1"/>
  <c r="A562" i="1"/>
  <c r="B562" i="1"/>
  <c r="J562" i="1"/>
  <c r="R562" i="1"/>
  <c r="L562" i="1"/>
  <c r="M562" i="1"/>
  <c r="N562" i="1"/>
  <c r="Q562" i="1"/>
  <c r="K562" i="1"/>
  <c r="P562" i="1"/>
  <c r="O562" i="1"/>
  <c r="A554" i="1"/>
  <c r="B554" i="1"/>
  <c r="J554" i="1"/>
  <c r="R554" i="1"/>
  <c r="L554" i="1"/>
  <c r="M554" i="1"/>
  <c r="N554" i="1"/>
  <c r="Q554" i="1"/>
  <c r="K554" i="1"/>
  <c r="O554" i="1"/>
  <c r="P554" i="1"/>
  <c r="A546" i="1"/>
  <c r="B546" i="1"/>
  <c r="J546" i="1"/>
  <c r="R546" i="1"/>
  <c r="L546" i="1"/>
  <c r="M546" i="1"/>
  <c r="N546" i="1"/>
  <c r="Q546" i="1"/>
  <c r="P546" i="1"/>
  <c r="O546" i="1"/>
  <c r="K546" i="1"/>
  <c r="A538" i="1"/>
  <c r="B538" i="1"/>
  <c r="J538" i="1"/>
  <c r="R538" i="1"/>
  <c r="L538" i="1"/>
  <c r="M538" i="1"/>
  <c r="N538" i="1"/>
  <c r="Q538" i="1"/>
  <c r="K538" i="1"/>
  <c r="O538" i="1"/>
  <c r="P538" i="1"/>
  <c r="A530" i="1"/>
  <c r="B530" i="1"/>
  <c r="J530" i="1"/>
  <c r="R530" i="1"/>
  <c r="L530" i="1"/>
  <c r="M530" i="1"/>
  <c r="N530" i="1"/>
  <c r="Q530" i="1"/>
  <c r="K530" i="1"/>
  <c r="O530" i="1"/>
  <c r="P530" i="1"/>
  <c r="A522" i="1"/>
  <c r="B522" i="1"/>
  <c r="J522" i="1"/>
  <c r="R522" i="1"/>
  <c r="L522" i="1"/>
  <c r="M522" i="1"/>
  <c r="N522" i="1"/>
  <c r="O522" i="1"/>
  <c r="Q522" i="1"/>
  <c r="K522" i="1"/>
  <c r="P522" i="1"/>
  <c r="A514" i="1"/>
  <c r="B514" i="1"/>
  <c r="J514" i="1"/>
  <c r="R514" i="1"/>
  <c r="L514" i="1"/>
  <c r="M514" i="1"/>
  <c r="N514" i="1"/>
  <c r="O514" i="1"/>
  <c r="Q514" i="1"/>
  <c r="K514" i="1"/>
  <c r="P514" i="1"/>
  <c r="A664" i="1"/>
  <c r="B664" i="1"/>
  <c r="J664" i="1"/>
  <c r="R664" i="1"/>
  <c r="K664" i="1"/>
  <c r="L664" i="1"/>
  <c r="M664" i="1"/>
  <c r="N664" i="1"/>
  <c r="O664" i="1"/>
  <c r="Q664" i="1"/>
  <c r="P664" i="1"/>
  <c r="A663" i="1"/>
  <c r="B663" i="1"/>
  <c r="K663" i="1"/>
  <c r="L663" i="1"/>
  <c r="M663" i="1"/>
  <c r="N663" i="1"/>
  <c r="O663" i="1"/>
  <c r="P663" i="1"/>
  <c r="J663" i="1"/>
  <c r="R663" i="1"/>
  <c r="Q663" i="1"/>
  <c r="A631" i="1"/>
  <c r="B631" i="1"/>
  <c r="K631" i="1"/>
  <c r="L631" i="1"/>
  <c r="M631" i="1"/>
  <c r="N631" i="1"/>
  <c r="O631" i="1"/>
  <c r="P631" i="1"/>
  <c r="J631" i="1"/>
  <c r="R631" i="1"/>
  <c r="Q631" i="1"/>
  <c r="A599" i="1"/>
  <c r="B599" i="1"/>
  <c r="K599" i="1"/>
  <c r="L599" i="1"/>
  <c r="M599" i="1"/>
  <c r="N599" i="1"/>
  <c r="O599" i="1"/>
  <c r="P599" i="1"/>
  <c r="J599" i="1"/>
  <c r="R599" i="1"/>
  <c r="Q599" i="1"/>
  <c r="A551" i="1"/>
  <c r="B551" i="1"/>
  <c r="M551" i="1"/>
  <c r="O551" i="1"/>
  <c r="P551" i="1"/>
  <c r="Q551" i="1"/>
  <c r="L551" i="1"/>
  <c r="N551" i="1"/>
  <c r="R551" i="1"/>
  <c r="K551" i="1"/>
  <c r="J551" i="1"/>
  <c r="A669" i="1"/>
  <c r="B669" i="1"/>
  <c r="M669" i="1"/>
  <c r="N669" i="1"/>
  <c r="O669" i="1"/>
  <c r="P669" i="1"/>
  <c r="Q669" i="1"/>
  <c r="J669" i="1"/>
  <c r="R669" i="1"/>
  <c r="L669" i="1"/>
  <c r="K669" i="1"/>
  <c r="A661" i="1"/>
  <c r="B661" i="1"/>
  <c r="M661" i="1"/>
  <c r="N661" i="1"/>
  <c r="O661" i="1"/>
  <c r="P661" i="1"/>
  <c r="Q661" i="1"/>
  <c r="J661" i="1"/>
  <c r="R661" i="1"/>
  <c r="L661" i="1"/>
  <c r="K661" i="1"/>
  <c r="A645" i="1"/>
  <c r="B645" i="1"/>
  <c r="M645" i="1"/>
  <c r="N645" i="1"/>
  <c r="O645" i="1"/>
  <c r="P645" i="1"/>
  <c r="Q645" i="1"/>
  <c r="J645" i="1"/>
  <c r="R645" i="1"/>
  <c r="L645" i="1"/>
  <c r="K645" i="1"/>
  <c r="B629" i="1"/>
  <c r="A629" i="1"/>
  <c r="M629" i="1"/>
  <c r="N629" i="1"/>
  <c r="O629" i="1"/>
  <c r="P629" i="1"/>
  <c r="Q629" i="1"/>
  <c r="J629" i="1"/>
  <c r="R629" i="1"/>
  <c r="L629" i="1"/>
  <c r="K629" i="1"/>
  <c r="B605" i="1"/>
  <c r="A605" i="1"/>
  <c r="M605" i="1"/>
  <c r="N605" i="1"/>
  <c r="O605" i="1"/>
  <c r="P605" i="1"/>
  <c r="Q605" i="1"/>
  <c r="J605" i="1"/>
  <c r="R605" i="1"/>
  <c r="L605" i="1"/>
  <c r="K605" i="1"/>
  <c r="B565" i="1"/>
  <c r="A565" i="1"/>
  <c r="O565" i="1"/>
  <c r="Q565" i="1"/>
  <c r="J565" i="1"/>
  <c r="R565" i="1"/>
  <c r="K565" i="1"/>
  <c r="L565" i="1"/>
  <c r="M565" i="1"/>
  <c r="N565" i="1"/>
  <c r="P565" i="1"/>
  <c r="A673" i="1"/>
  <c r="B673" i="1"/>
  <c r="Q673" i="1"/>
  <c r="J673" i="1"/>
  <c r="R673" i="1"/>
  <c r="K673" i="1"/>
  <c r="L673" i="1"/>
  <c r="M673" i="1"/>
  <c r="N673" i="1"/>
  <c r="P673" i="1"/>
  <c r="O673" i="1"/>
  <c r="A665" i="1"/>
  <c r="B665" i="1"/>
  <c r="Q665" i="1"/>
  <c r="J665" i="1"/>
  <c r="R665" i="1"/>
  <c r="K665" i="1"/>
  <c r="L665" i="1"/>
  <c r="M665" i="1"/>
  <c r="N665" i="1"/>
  <c r="P665" i="1"/>
  <c r="O665" i="1"/>
  <c r="A657" i="1"/>
  <c r="B657" i="1"/>
  <c r="Q657" i="1"/>
  <c r="J657" i="1"/>
  <c r="R657" i="1"/>
  <c r="K657" i="1"/>
  <c r="L657" i="1"/>
  <c r="M657" i="1"/>
  <c r="N657" i="1"/>
  <c r="P657" i="1"/>
  <c r="O657" i="1"/>
  <c r="A649" i="1"/>
  <c r="B649" i="1"/>
  <c r="Q649" i="1"/>
  <c r="J649" i="1"/>
  <c r="R649" i="1"/>
  <c r="K649" i="1"/>
  <c r="L649" i="1"/>
  <c r="M649" i="1"/>
  <c r="N649" i="1"/>
  <c r="P649" i="1"/>
  <c r="O649" i="1"/>
  <c r="B641" i="1"/>
  <c r="A641" i="1"/>
  <c r="Q641" i="1"/>
  <c r="J641" i="1"/>
  <c r="R641" i="1"/>
  <c r="K641" i="1"/>
  <c r="L641" i="1"/>
  <c r="M641" i="1"/>
  <c r="N641" i="1"/>
  <c r="P641" i="1"/>
  <c r="O641" i="1"/>
  <c r="B633" i="1"/>
  <c r="A633" i="1"/>
  <c r="Q633" i="1"/>
  <c r="J633" i="1"/>
  <c r="R633" i="1"/>
  <c r="K633" i="1"/>
  <c r="L633" i="1"/>
  <c r="M633" i="1"/>
  <c r="N633" i="1"/>
  <c r="P633" i="1"/>
  <c r="O633" i="1"/>
  <c r="B625" i="1"/>
  <c r="A625" i="1"/>
  <c r="Q625" i="1"/>
  <c r="J625" i="1"/>
  <c r="R625" i="1"/>
  <c r="K625" i="1"/>
  <c r="L625" i="1"/>
  <c r="M625" i="1"/>
  <c r="N625" i="1"/>
  <c r="P625" i="1"/>
  <c r="O625" i="1"/>
  <c r="B617" i="1"/>
  <c r="A617" i="1"/>
  <c r="Q617" i="1"/>
  <c r="J617" i="1"/>
  <c r="R617" i="1"/>
  <c r="K617" i="1"/>
  <c r="L617" i="1"/>
  <c r="M617" i="1"/>
  <c r="N617" i="1"/>
  <c r="P617" i="1"/>
  <c r="O617" i="1"/>
  <c r="B609" i="1"/>
  <c r="A609" i="1"/>
  <c r="Q609" i="1"/>
  <c r="J609" i="1"/>
  <c r="R609" i="1"/>
  <c r="K609" i="1"/>
  <c r="L609" i="1"/>
  <c r="M609" i="1"/>
  <c r="N609" i="1"/>
  <c r="P609" i="1"/>
  <c r="O609" i="1"/>
  <c r="B601" i="1"/>
  <c r="A601" i="1"/>
  <c r="Q601" i="1"/>
  <c r="J601" i="1"/>
  <c r="R601" i="1"/>
  <c r="K601" i="1"/>
  <c r="L601" i="1"/>
  <c r="M601" i="1"/>
  <c r="N601" i="1"/>
  <c r="P601" i="1"/>
  <c r="O601" i="1"/>
  <c r="B593" i="1"/>
  <c r="A593" i="1"/>
  <c r="Q593" i="1"/>
  <c r="J593" i="1"/>
  <c r="R593" i="1"/>
  <c r="K593" i="1"/>
  <c r="L593" i="1"/>
  <c r="M593" i="1"/>
  <c r="N593" i="1"/>
  <c r="P593" i="1"/>
  <c r="O593" i="1"/>
  <c r="B585" i="1"/>
  <c r="A585" i="1"/>
  <c r="K585" i="1"/>
  <c r="M585" i="1"/>
  <c r="N585" i="1"/>
  <c r="J585" i="1"/>
  <c r="L585" i="1"/>
  <c r="O585" i="1"/>
  <c r="P585" i="1"/>
  <c r="Q585" i="1"/>
  <c r="R585" i="1"/>
  <c r="B577" i="1"/>
  <c r="A577" i="1"/>
  <c r="K577" i="1"/>
  <c r="M577" i="1"/>
  <c r="N577" i="1"/>
  <c r="R577" i="1"/>
  <c r="J577" i="1"/>
  <c r="L577" i="1"/>
  <c r="O577" i="1"/>
  <c r="Q577" i="1"/>
  <c r="P577" i="1"/>
  <c r="B569" i="1"/>
  <c r="A569" i="1"/>
  <c r="K569" i="1"/>
  <c r="M569" i="1"/>
  <c r="N569" i="1"/>
  <c r="O569" i="1"/>
  <c r="P569" i="1"/>
  <c r="Q569" i="1"/>
  <c r="R569" i="1"/>
  <c r="L569" i="1"/>
  <c r="J569" i="1"/>
  <c r="B561" i="1"/>
  <c r="A561" i="1"/>
  <c r="K561" i="1"/>
  <c r="M561" i="1"/>
  <c r="N561" i="1"/>
  <c r="O561" i="1"/>
  <c r="J561" i="1"/>
  <c r="L561" i="1"/>
  <c r="P561" i="1"/>
  <c r="Q561" i="1"/>
  <c r="R561" i="1"/>
  <c r="A553" i="1"/>
  <c r="B553" i="1"/>
  <c r="K553" i="1"/>
  <c r="M553" i="1"/>
  <c r="N553" i="1"/>
  <c r="O553" i="1"/>
  <c r="J553" i="1"/>
  <c r="R553" i="1"/>
  <c r="Q553" i="1"/>
  <c r="P553" i="1"/>
  <c r="L553" i="1"/>
  <c r="A545" i="1"/>
  <c r="B545" i="1"/>
  <c r="K545" i="1"/>
  <c r="M545" i="1"/>
  <c r="N545" i="1"/>
  <c r="O545" i="1"/>
  <c r="J545" i="1"/>
  <c r="R545" i="1"/>
  <c r="L545" i="1"/>
  <c r="P545" i="1"/>
  <c r="Q545" i="1"/>
  <c r="A537" i="1"/>
  <c r="B537" i="1"/>
  <c r="K537" i="1"/>
  <c r="M537" i="1"/>
  <c r="N537" i="1"/>
  <c r="O537" i="1"/>
  <c r="J537" i="1"/>
  <c r="R537" i="1"/>
  <c r="L537" i="1"/>
  <c r="P537" i="1"/>
  <c r="Q537" i="1"/>
  <c r="A529" i="1"/>
  <c r="B529" i="1"/>
  <c r="K529" i="1"/>
  <c r="M529" i="1"/>
  <c r="N529" i="1"/>
  <c r="O529" i="1"/>
  <c r="J529" i="1"/>
  <c r="R529" i="1"/>
  <c r="L529" i="1"/>
  <c r="Q529" i="1"/>
  <c r="P529" i="1"/>
  <c r="A521" i="1"/>
  <c r="B521" i="1"/>
  <c r="K521" i="1"/>
  <c r="M521" i="1"/>
  <c r="N521" i="1"/>
  <c r="O521" i="1"/>
  <c r="P521" i="1"/>
  <c r="J521" i="1"/>
  <c r="R521" i="1"/>
  <c r="L521" i="1"/>
  <c r="Q521" i="1"/>
  <c r="A513" i="1"/>
  <c r="B513" i="1"/>
  <c r="K513" i="1"/>
  <c r="M513" i="1"/>
  <c r="N513" i="1"/>
  <c r="O513" i="1"/>
  <c r="P513" i="1"/>
  <c r="J513" i="1"/>
  <c r="R513" i="1"/>
  <c r="Q513" i="1"/>
  <c r="L513" i="1"/>
  <c r="A640" i="1"/>
  <c r="B640" i="1"/>
  <c r="J640" i="1"/>
  <c r="R640" i="1"/>
  <c r="K640" i="1"/>
  <c r="L640" i="1"/>
  <c r="M640" i="1"/>
  <c r="N640" i="1"/>
  <c r="O640" i="1"/>
  <c r="Q640" i="1"/>
  <c r="P640" i="1"/>
  <c r="A632" i="1"/>
  <c r="B632" i="1"/>
  <c r="J632" i="1"/>
  <c r="R632" i="1"/>
  <c r="K632" i="1"/>
  <c r="L632" i="1"/>
  <c r="M632" i="1"/>
  <c r="N632" i="1"/>
  <c r="O632" i="1"/>
  <c r="Q632" i="1"/>
  <c r="P632" i="1"/>
  <c r="A624" i="1"/>
  <c r="B624" i="1"/>
  <c r="J624" i="1"/>
  <c r="R624" i="1"/>
  <c r="K624" i="1"/>
  <c r="L624" i="1"/>
  <c r="M624" i="1"/>
  <c r="N624" i="1"/>
  <c r="O624" i="1"/>
  <c r="Q624" i="1"/>
  <c r="P624" i="1"/>
  <c r="A616" i="1"/>
  <c r="B616" i="1"/>
  <c r="J616" i="1"/>
  <c r="R616" i="1"/>
  <c r="K616" i="1"/>
  <c r="L616" i="1"/>
  <c r="M616" i="1"/>
  <c r="N616" i="1"/>
  <c r="O616" i="1"/>
  <c r="Q616" i="1"/>
  <c r="P616" i="1"/>
  <c r="A608" i="1"/>
  <c r="B608" i="1"/>
  <c r="J608" i="1"/>
  <c r="R608" i="1"/>
  <c r="K608" i="1"/>
  <c r="L608" i="1"/>
  <c r="M608" i="1"/>
  <c r="N608" i="1"/>
  <c r="O608" i="1"/>
  <c r="Q608" i="1"/>
  <c r="P608" i="1"/>
  <c r="A600" i="1"/>
  <c r="B600" i="1"/>
  <c r="J600" i="1"/>
  <c r="R600" i="1"/>
  <c r="K600" i="1"/>
  <c r="L600" i="1"/>
  <c r="M600" i="1"/>
  <c r="N600" i="1"/>
  <c r="O600" i="1"/>
  <c r="Q600" i="1"/>
  <c r="P600" i="1"/>
  <c r="A592" i="1"/>
  <c r="B592" i="1"/>
  <c r="J592" i="1"/>
  <c r="R592" i="1"/>
  <c r="K592" i="1"/>
  <c r="L592" i="1"/>
  <c r="M592" i="1"/>
  <c r="N592" i="1"/>
  <c r="O592" i="1"/>
  <c r="Q592" i="1"/>
  <c r="P592" i="1"/>
  <c r="A584" i="1"/>
  <c r="B584" i="1"/>
  <c r="L584" i="1"/>
  <c r="N584" i="1"/>
  <c r="O584" i="1"/>
  <c r="J584" i="1"/>
  <c r="K584" i="1"/>
  <c r="M584" i="1"/>
  <c r="P584" i="1"/>
  <c r="R584" i="1"/>
  <c r="Q584" i="1"/>
  <c r="A576" i="1"/>
  <c r="B576" i="1"/>
  <c r="L576" i="1"/>
  <c r="N576" i="1"/>
  <c r="O576" i="1"/>
  <c r="P576" i="1"/>
  <c r="Q576" i="1"/>
  <c r="R576" i="1"/>
  <c r="J576" i="1"/>
  <c r="M576" i="1"/>
  <c r="K576" i="1"/>
  <c r="A568" i="1"/>
  <c r="B568" i="1"/>
  <c r="L568" i="1"/>
  <c r="N568" i="1"/>
  <c r="O568" i="1"/>
  <c r="J568" i="1"/>
  <c r="K568" i="1"/>
  <c r="M568" i="1"/>
  <c r="P568" i="1"/>
  <c r="Q568" i="1"/>
  <c r="R568" i="1"/>
  <c r="A560" i="1"/>
  <c r="B560" i="1"/>
  <c r="L560" i="1"/>
  <c r="N560" i="1"/>
  <c r="O560" i="1"/>
  <c r="P560" i="1"/>
  <c r="K560" i="1"/>
  <c r="R560" i="1"/>
  <c r="J560" i="1"/>
  <c r="Q560" i="1"/>
  <c r="M560" i="1"/>
  <c r="A552" i="1"/>
  <c r="B552" i="1"/>
  <c r="L552" i="1"/>
  <c r="N552" i="1"/>
  <c r="O552" i="1"/>
  <c r="P552" i="1"/>
  <c r="K552" i="1"/>
  <c r="J552" i="1"/>
  <c r="M552" i="1"/>
  <c r="Q552" i="1"/>
  <c r="R552" i="1"/>
  <c r="A544" i="1"/>
  <c r="B544" i="1"/>
  <c r="L544" i="1"/>
  <c r="N544" i="1"/>
  <c r="O544" i="1"/>
  <c r="P544" i="1"/>
  <c r="K544" i="1"/>
  <c r="M544" i="1"/>
  <c r="Q544" i="1"/>
  <c r="R544" i="1"/>
  <c r="J544" i="1"/>
  <c r="A536" i="1"/>
  <c r="B536" i="1"/>
  <c r="L536" i="1"/>
  <c r="N536" i="1"/>
  <c r="O536" i="1"/>
  <c r="P536" i="1"/>
  <c r="K536" i="1"/>
  <c r="J536" i="1"/>
  <c r="M536" i="1"/>
  <c r="R536" i="1"/>
  <c r="Q536" i="1"/>
  <c r="A528" i="1"/>
  <c r="B528" i="1"/>
  <c r="L528" i="1"/>
  <c r="N528" i="1"/>
  <c r="O528" i="1"/>
  <c r="P528" i="1"/>
  <c r="K528" i="1"/>
  <c r="J528" i="1"/>
  <c r="M528" i="1"/>
  <c r="Q528" i="1"/>
  <c r="R528" i="1"/>
  <c r="A520" i="1"/>
  <c r="B520" i="1"/>
  <c r="L520" i="1"/>
  <c r="N520" i="1"/>
  <c r="O520" i="1"/>
  <c r="P520" i="1"/>
  <c r="Q520" i="1"/>
  <c r="K520" i="1"/>
  <c r="R520" i="1"/>
  <c r="M520" i="1"/>
  <c r="J520" i="1"/>
  <c r="A512" i="1"/>
  <c r="B512" i="1"/>
  <c r="L512" i="1"/>
  <c r="N512" i="1"/>
  <c r="O512" i="1"/>
  <c r="P512" i="1"/>
  <c r="Q512" i="1"/>
  <c r="K512" i="1"/>
  <c r="J512" i="1"/>
  <c r="M512" i="1"/>
  <c r="R512"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C930" i="1"/>
  <c r="C931" i="1"/>
  <c r="C932" i="1"/>
  <c r="C933" i="1"/>
  <c r="A886" i="1" l="1"/>
  <c r="B886" i="1"/>
  <c r="M886" i="1"/>
  <c r="N886" i="1"/>
  <c r="O886" i="1"/>
  <c r="P886" i="1"/>
  <c r="Q886" i="1"/>
  <c r="J886" i="1"/>
  <c r="R886" i="1"/>
  <c r="K886" i="1"/>
  <c r="L886" i="1"/>
  <c r="A838" i="1"/>
  <c r="B838" i="1"/>
  <c r="K838" i="1"/>
  <c r="M838" i="1"/>
  <c r="N838" i="1"/>
  <c r="Q838" i="1"/>
  <c r="P838" i="1"/>
  <c r="R838" i="1"/>
  <c r="J838" i="1"/>
  <c r="L838" i="1"/>
  <c r="O838" i="1"/>
  <c r="A925" i="1"/>
  <c r="B925" i="1"/>
  <c r="N925" i="1"/>
  <c r="O925" i="1"/>
  <c r="P925" i="1"/>
  <c r="Q925" i="1"/>
  <c r="J925" i="1"/>
  <c r="R925" i="1"/>
  <c r="K925" i="1"/>
  <c r="L925" i="1"/>
  <c r="M925" i="1"/>
  <c r="A845" i="1"/>
  <c r="B845" i="1"/>
  <c r="L845" i="1"/>
  <c r="N845" i="1"/>
  <c r="O845" i="1"/>
  <c r="J845" i="1"/>
  <c r="R845" i="1"/>
  <c r="Q845" i="1"/>
  <c r="K845" i="1"/>
  <c r="M845" i="1"/>
  <c r="P845" i="1"/>
  <c r="A918" i="1"/>
  <c r="B918" i="1"/>
  <c r="M918" i="1"/>
  <c r="N918" i="1"/>
  <c r="O918" i="1"/>
  <c r="P918" i="1"/>
  <c r="Q918" i="1"/>
  <c r="J918" i="1"/>
  <c r="R918" i="1"/>
  <c r="K918" i="1"/>
  <c r="L918" i="1"/>
  <c r="A846" i="1"/>
  <c r="B846" i="1"/>
  <c r="K846" i="1"/>
  <c r="M846" i="1"/>
  <c r="N846" i="1"/>
  <c r="Q846" i="1"/>
  <c r="J846" i="1"/>
  <c r="L846" i="1"/>
  <c r="O846" i="1"/>
  <c r="P846" i="1"/>
  <c r="R846" i="1"/>
  <c r="A798" i="1"/>
  <c r="B798" i="1"/>
  <c r="Q798" i="1"/>
  <c r="K798" i="1"/>
  <c r="R798" i="1"/>
  <c r="J798" i="1"/>
  <c r="L798" i="1"/>
  <c r="O798" i="1"/>
  <c r="N798" i="1"/>
  <c r="P798" i="1"/>
  <c r="M798" i="1"/>
  <c r="A917" i="1"/>
  <c r="B917" i="1"/>
  <c r="N917" i="1"/>
  <c r="O917" i="1"/>
  <c r="P917" i="1"/>
  <c r="Q917" i="1"/>
  <c r="J917" i="1"/>
  <c r="R917" i="1"/>
  <c r="K917" i="1"/>
  <c r="L917" i="1"/>
  <c r="M917" i="1"/>
  <c r="A893" i="1"/>
  <c r="B893" i="1"/>
  <c r="N893" i="1"/>
  <c r="O893" i="1"/>
  <c r="P893" i="1"/>
  <c r="Q893" i="1"/>
  <c r="J893" i="1"/>
  <c r="R893" i="1"/>
  <c r="K893" i="1"/>
  <c r="L893" i="1"/>
  <c r="M893" i="1"/>
  <c r="A877" i="1"/>
  <c r="B877" i="1"/>
  <c r="L877" i="1"/>
  <c r="O877" i="1"/>
  <c r="Q877" i="1"/>
  <c r="R877" i="1"/>
  <c r="J877" i="1"/>
  <c r="K877" i="1"/>
  <c r="M877" i="1"/>
  <c r="N877" i="1"/>
  <c r="P877" i="1"/>
  <c r="A861" i="1"/>
  <c r="B861" i="1"/>
  <c r="L861" i="1"/>
  <c r="N861" i="1"/>
  <c r="O861" i="1"/>
  <c r="J861" i="1"/>
  <c r="R861" i="1"/>
  <c r="Q861" i="1"/>
  <c r="K861" i="1"/>
  <c r="M861" i="1"/>
  <c r="P861" i="1"/>
  <c r="A829" i="1"/>
  <c r="B829" i="1"/>
  <c r="L829" i="1"/>
  <c r="N829" i="1"/>
  <c r="O829" i="1"/>
  <c r="J829" i="1"/>
  <c r="R829" i="1"/>
  <c r="Q829" i="1"/>
  <c r="K829" i="1"/>
  <c r="M829" i="1"/>
  <c r="P829" i="1"/>
  <c r="A805" i="1"/>
  <c r="B805" i="1"/>
  <c r="J805" i="1"/>
  <c r="R805" i="1"/>
  <c r="L805" i="1"/>
  <c r="K805" i="1"/>
  <c r="M805" i="1"/>
  <c r="P805" i="1"/>
  <c r="O805" i="1"/>
  <c r="Q805" i="1"/>
  <c r="N805" i="1"/>
  <c r="A789" i="1"/>
  <c r="B789" i="1"/>
  <c r="J789" i="1"/>
  <c r="R789" i="1"/>
  <c r="L789" i="1"/>
  <c r="N789" i="1"/>
  <c r="P789" i="1"/>
  <c r="Q789" i="1"/>
  <c r="K789" i="1"/>
  <c r="M789" i="1"/>
  <c r="O789" i="1"/>
  <c r="A781" i="1"/>
  <c r="B781" i="1"/>
  <c r="J781" i="1"/>
  <c r="R781" i="1"/>
  <c r="L781" i="1"/>
  <c r="K781" i="1"/>
  <c r="N781" i="1"/>
  <c r="O781" i="1"/>
  <c r="Q781" i="1"/>
  <c r="M781" i="1"/>
  <c r="P781" i="1"/>
  <c r="A932" i="1"/>
  <c r="B932" i="1"/>
  <c r="O932" i="1"/>
  <c r="P932" i="1"/>
  <c r="Q932" i="1"/>
  <c r="J932" i="1"/>
  <c r="R932" i="1"/>
  <c r="K932" i="1"/>
  <c r="L932" i="1"/>
  <c r="M932" i="1"/>
  <c r="N932" i="1"/>
  <c r="A924" i="1"/>
  <c r="B924" i="1"/>
  <c r="O924" i="1"/>
  <c r="P924" i="1"/>
  <c r="Q924" i="1"/>
  <c r="J924" i="1"/>
  <c r="R924" i="1"/>
  <c r="K924" i="1"/>
  <c r="L924" i="1"/>
  <c r="M924" i="1"/>
  <c r="N924" i="1"/>
  <c r="A916" i="1"/>
  <c r="B916" i="1"/>
  <c r="O916" i="1"/>
  <c r="P916" i="1"/>
  <c r="Q916" i="1"/>
  <c r="J916" i="1"/>
  <c r="R916" i="1"/>
  <c r="K916" i="1"/>
  <c r="L916" i="1"/>
  <c r="M916" i="1"/>
  <c r="N916" i="1"/>
  <c r="A908" i="1"/>
  <c r="B908" i="1"/>
  <c r="O908" i="1"/>
  <c r="P908" i="1"/>
  <c r="Q908" i="1"/>
  <c r="J908" i="1"/>
  <c r="R908" i="1"/>
  <c r="K908" i="1"/>
  <c r="L908" i="1"/>
  <c r="M908" i="1"/>
  <c r="N908" i="1"/>
  <c r="A900" i="1"/>
  <c r="B900" i="1"/>
  <c r="O900" i="1"/>
  <c r="P900" i="1"/>
  <c r="Q900" i="1"/>
  <c r="J900" i="1"/>
  <c r="R900" i="1"/>
  <c r="K900" i="1"/>
  <c r="L900" i="1"/>
  <c r="M900" i="1"/>
  <c r="N900" i="1"/>
  <c r="B892" i="1"/>
  <c r="A892" i="1"/>
  <c r="O892" i="1"/>
  <c r="P892" i="1"/>
  <c r="Q892" i="1"/>
  <c r="J892" i="1"/>
  <c r="R892" i="1"/>
  <c r="K892" i="1"/>
  <c r="L892" i="1"/>
  <c r="M892" i="1"/>
  <c r="N892" i="1"/>
  <c r="B884" i="1"/>
  <c r="A884" i="1"/>
  <c r="O884" i="1"/>
  <c r="P884" i="1"/>
  <c r="Q884" i="1"/>
  <c r="J884" i="1"/>
  <c r="R884" i="1"/>
  <c r="K884" i="1"/>
  <c r="L884" i="1"/>
  <c r="M884" i="1"/>
  <c r="N884" i="1"/>
  <c r="B876" i="1"/>
  <c r="A876" i="1"/>
  <c r="M876" i="1"/>
  <c r="P876" i="1"/>
  <c r="O876" i="1"/>
  <c r="Q876" i="1"/>
  <c r="R876" i="1"/>
  <c r="J876" i="1"/>
  <c r="K876" i="1"/>
  <c r="L876" i="1"/>
  <c r="N876" i="1"/>
  <c r="B868" i="1"/>
  <c r="A868" i="1"/>
  <c r="M868" i="1"/>
  <c r="O868" i="1"/>
  <c r="P868" i="1"/>
  <c r="K868" i="1"/>
  <c r="R868" i="1"/>
  <c r="J868" i="1"/>
  <c r="L868" i="1"/>
  <c r="N868" i="1"/>
  <c r="Q868" i="1"/>
  <c r="B860" i="1"/>
  <c r="A860" i="1"/>
  <c r="M860" i="1"/>
  <c r="O860" i="1"/>
  <c r="P860" i="1"/>
  <c r="K860" i="1"/>
  <c r="J860" i="1"/>
  <c r="L860" i="1"/>
  <c r="N860" i="1"/>
  <c r="Q860" i="1"/>
  <c r="R860" i="1"/>
  <c r="B852" i="1"/>
  <c r="A852" i="1"/>
  <c r="M852" i="1"/>
  <c r="O852" i="1"/>
  <c r="P852" i="1"/>
  <c r="K852" i="1"/>
  <c r="R852" i="1"/>
  <c r="J852" i="1"/>
  <c r="L852" i="1"/>
  <c r="N852" i="1"/>
  <c r="Q852" i="1"/>
  <c r="B844" i="1"/>
  <c r="A844" i="1"/>
  <c r="M844" i="1"/>
  <c r="O844" i="1"/>
  <c r="P844" i="1"/>
  <c r="K844" i="1"/>
  <c r="J844" i="1"/>
  <c r="L844" i="1"/>
  <c r="N844" i="1"/>
  <c r="Q844" i="1"/>
  <c r="R844" i="1"/>
  <c r="B836" i="1"/>
  <c r="A836" i="1"/>
  <c r="M836" i="1"/>
  <c r="O836" i="1"/>
  <c r="P836" i="1"/>
  <c r="K836" i="1"/>
  <c r="R836" i="1"/>
  <c r="J836" i="1"/>
  <c r="L836" i="1"/>
  <c r="N836" i="1"/>
  <c r="Q836" i="1"/>
  <c r="B828" i="1"/>
  <c r="A828" i="1"/>
  <c r="M828" i="1"/>
  <c r="O828" i="1"/>
  <c r="P828" i="1"/>
  <c r="K828" i="1"/>
  <c r="J828" i="1"/>
  <c r="L828" i="1"/>
  <c r="N828" i="1"/>
  <c r="Q828" i="1"/>
  <c r="R828" i="1"/>
  <c r="B820" i="1"/>
  <c r="A820" i="1"/>
  <c r="M820" i="1"/>
  <c r="O820" i="1"/>
  <c r="P820" i="1"/>
  <c r="K820" i="1"/>
  <c r="R820" i="1"/>
  <c r="J820" i="1"/>
  <c r="L820" i="1"/>
  <c r="N820" i="1"/>
  <c r="Q820" i="1"/>
  <c r="B812" i="1"/>
  <c r="A812" i="1"/>
  <c r="K812" i="1"/>
  <c r="M812" i="1"/>
  <c r="L812" i="1"/>
  <c r="N812" i="1"/>
  <c r="Q812" i="1"/>
  <c r="P812" i="1"/>
  <c r="R812" i="1"/>
  <c r="J812" i="1"/>
  <c r="O812" i="1"/>
  <c r="B804" i="1"/>
  <c r="A804" i="1"/>
  <c r="K804" i="1"/>
  <c r="M804" i="1"/>
  <c r="Q804" i="1"/>
  <c r="J804" i="1"/>
  <c r="O804" i="1"/>
  <c r="L804" i="1"/>
  <c r="N804" i="1"/>
  <c r="P804" i="1"/>
  <c r="R804" i="1"/>
  <c r="B796" i="1"/>
  <c r="A796" i="1"/>
  <c r="K796" i="1"/>
  <c r="M796" i="1"/>
  <c r="O796" i="1"/>
  <c r="Q796" i="1"/>
  <c r="R796" i="1"/>
  <c r="L796" i="1"/>
  <c r="J796" i="1"/>
  <c r="N796" i="1"/>
  <c r="P796" i="1"/>
  <c r="B788" i="1"/>
  <c r="A788" i="1"/>
  <c r="K788" i="1"/>
  <c r="M788" i="1"/>
  <c r="L788" i="1"/>
  <c r="O788" i="1"/>
  <c r="P788" i="1"/>
  <c r="R788" i="1"/>
  <c r="J788" i="1"/>
  <c r="N788" i="1"/>
  <c r="Q788" i="1"/>
  <c r="B780" i="1"/>
  <c r="A780" i="1"/>
  <c r="K780" i="1"/>
  <c r="M780" i="1"/>
  <c r="L780" i="1"/>
  <c r="N780" i="1"/>
  <c r="Q780" i="1"/>
  <c r="J780" i="1"/>
  <c r="O780" i="1"/>
  <c r="P780" i="1"/>
  <c r="R780" i="1"/>
  <c r="B772" i="1"/>
  <c r="A772" i="1"/>
  <c r="K772" i="1"/>
  <c r="M772" i="1"/>
  <c r="Q772" i="1"/>
  <c r="J772" i="1"/>
  <c r="O772" i="1"/>
  <c r="N772" i="1"/>
  <c r="P772" i="1"/>
  <c r="R772" i="1"/>
  <c r="L772" i="1"/>
  <c r="B764" i="1"/>
  <c r="A764" i="1"/>
  <c r="K764" i="1"/>
  <c r="M764" i="1"/>
  <c r="O764" i="1"/>
  <c r="Q764" i="1"/>
  <c r="R764" i="1"/>
  <c r="L764" i="1"/>
  <c r="J764" i="1"/>
  <c r="N764" i="1"/>
  <c r="P764" i="1"/>
  <c r="A870" i="1"/>
  <c r="B870" i="1"/>
  <c r="K870" i="1"/>
  <c r="M870" i="1"/>
  <c r="N870" i="1"/>
  <c r="Q870" i="1"/>
  <c r="P870" i="1"/>
  <c r="R870" i="1"/>
  <c r="J870" i="1"/>
  <c r="L870" i="1"/>
  <c r="O870" i="1"/>
  <c r="A822" i="1"/>
  <c r="B822" i="1"/>
  <c r="K822" i="1"/>
  <c r="M822" i="1"/>
  <c r="N822" i="1"/>
  <c r="Q822" i="1"/>
  <c r="P822" i="1"/>
  <c r="R822" i="1"/>
  <c r="J822" i="1"/>
  <c r="L822" i="1"/>
  <c r="O822" i="1"/>
  <c r="A885" i="1"/>
  <c r="B885" i="1"/>
  <c r="N885" i="1"/>
  <c r="O885" i="1"/>
  <c r="P885" i="1"/>
  <c r="Q885" i="1"/>
  <c r="J885" i="1"/>
  <c r="R885" i="1"/>
  <c r="K885" i="1"/>
  <c r="L885" i="1"/>
  <c r="M885" i="1"/>
  <c r="A837" i="1"/>
  <c r="B837" i="1"/>
  <c r="L837" i="1"/>
  <c r="N837" i="1"/>
  <c r="O837" i="1"/>
  <c r="J837" i="1"/>
  <c r="R837" i="1"/>
  <c r="K837" i="1"/>
  <c r="M837" i="1"/>
  <c r="P837" i="1"/>
  <c r="Q837" i="1"/>
  <c r="A765" i="1"/>
  <c r="B765" i="1"/>
  <c r="J765" i="1"/>
  <c r="R765" i="1"/>
  <c r="L765" i="1"/>
  <c r="P765" i="1"/>
  <c r="N765" i="1"/>
  <c r="M765" i="1"/>
  <c r="O765" i="1"/>
  <c r="Q765" i="1"/>
  <c r="K765" i="1"/>
  <c r="A931" i="1"/>
  <c r="B931" i="1"/>
  <c r="P931" i="1"/>
  <c r="Q931" i="1"/>
  <c r="J931" i="1"/>
  <c r="R931" i="1"/>
  <c r="K931" i="1"/>
  <c r="L931" i="1"/>
  <c r="M931" i="1"/>
  <c r="N931" i="1"/>
  <c r="O931" i="1"/>
  <c r="B891" i="1"/>
  <c r="A891" i="1"/>
  <c r="P891" i="1"/>
  <c r="Q891" i="1"/>
  <c r="J891" i="1"/>
  <c r="R891" i="1"/>
  <c r="K891" i="1"/>
  <c r="L891" i="1"/>
  <c r="M891" i="1"/>
  <c r="N891" i="1"/>
  <c r="O891" i="1"/>
  <c r="A851" i="1"/>
  <c r="B851" i="1"/>
  <c r="N851" i="1"/>
  <c r="P851" i="1"/>
  <c r="Q851" i="1"/>
  <c r="L851" i="1"/>
  <c r="K851" i="1"/>
  <c r="M851" i="1"/>
  <c r="O851" i="1"/>
  <c r="R851" i="1"/>
  <c r="J851" i="1"/>
  <c r="A811" i="1"/>
  <c r="B811" i="1"/>
  <c r="L811" i="1"/>
  <c r="N811" i="1"/>
  <c r="R811" i="1"/>
  <c r="J811" i="1"/>
  <c r="K811" i="1"/>
  <c r="P811" i="1"/>
  <c r="M811" i="1"/>
  <c r="O811" i="1"/>
  <c r="Q811" i="1"/>
  <c r="A787" i="1"/>
  <c r="B787" i="1"/>
  <c r="L787" i="1"/>
  <c r="N787" i="1"/>
  <c r="J787" i="1"/>
  <c r="M787" i="1"/>
  <c r="O787" i="1"/>
  <c r="R787" i="1"/>
  <c r="K787" i="1"/>
  <c r="P787" i="1"/>
  <c r="Q787" i="1"/>
  <c r="A771" i="1"/>
  <c r="B771" i="1"/>
  <c r="L771" i="1"/>
  <c r="N771" i="1"/>
  <c r="P771" i="1"/>
  <c r="R771" i="1"/>
  <c r="M771" i="1"/>
  <c r="J771" i="1"/>
  <c r="K771" i="1"/>
  <c r="O771" i="1"/>
  <c r="Q771" i="1"/>
  <c r="A902" i="1"/>
  <c r="B902" i="1"/>
  <c r="M902" i="1"/>
  <c r="N902" i="1"/>
  <c r="O902" i="1"/>
  <c r="P902" i="1"/>
  <c r="Q902" i="1"/>
  <c r="J902" i="1"/>
  <c r="R902" i="1"/>
  <c r="K902" i="1"/>
  <c r="L902" i="1"/>
  <c r="A923" i="1"/>
  <c r="B923" i="1"/>
  <c r="P923" i="1"/>
  <c r="Q923" i="1"/>
  <c r="J923" i="1"/>
  <c r="R923" i="1"/>
  <c r="K923" i="1"/>
  <c r="L923" i="1"/>
  <c r="M923" i="1"/>
  <c r="N923" i="1"/>
  <c r="O923" i="1"/>
  <c r="A907" i="1"/>
  <c r="B907" i="1"/>
  <c r="P907" i="1"/>
  <c r="Q907" i="1"/>
  <c r="J907" i="1"/>
  <c r="R907" i="1"/>
  <c r="K907" i="1"/>
  <c r="L907" i="1"/>
  <c r="M907" i="1"/>
  <c r="N907" i="1"/>
  <c r="O907" i="1"/>
  <c r="A883" i="1"/>
  <c r="B883" i="1"/>
  <c r="N883" i="1"/>
  <c r="P883" i="1"/>
  <c r="Q883" i="1"/>
  <c r="R883" i="1"/>
  <c r="J883" i="1"/>
  <c r="K883" i="1"/>
  <c r="L883" i="1"/>
  <c r="M883" i="1"/>
  <c r="O883" i="1"/>
  <c r="A867" i="1"/>
  <c r="B867" i="1"/>
  <c r="N867" i="1"/>
  <c r="P867" i="1"/>
  <c r="Q867" i="1"/>
  <c r="L867" i="1"/>
  <c r="K867" i="1"/>
  <c r="M867" i="1"/>
  <c r="O867" i="1"/>
  <c r="R867" i="1"/>
  <c r="J867" i="1"/>
  <c r="A843" i="1"/>
  <c r="B843" i="1"/>
  <c r="N843" i="1"/>
  <c r="P843" i="1"/>
  <c r="Q843" i="1"/>
  <c r="L843" i="1"/>
  <c r="J843" i="1"/>
  <c r="K843" i="1"/>
  <c r="M843" i="1"/>
  <c r="O843" i="1"/>
  <c r="R843" i="1"/>
  <c r="A827" i="1"/>
  <c r="B827" i="1"/>
  <c r="N827" i="1"/>
  <c r="P827" i="1"/>
  <c r="Q827" i="1"/>
  <c r="L827" i="1"/>
  <c r="J827" i="1"/>
  <c r="K827" i="1"/>
  <c r="M827" i="1"/>
  <c r="O827" i="1"/>
  <c r="R827" i="1"/>
  <c r="A795" i="1"/>
  <c r="B795" i="1"/>
  <c r="L795" i="1"/>
  <c r="N795" i="1"/>
  <c r="M795" i="1"/>
  <c r="P795" i="1"/>
  <c r="Q795" i="1"/>
  <c r="J795" i="1"/>
  <c r="K795" i="1"/>
  <c r="O795" i="1"/>
  <c r="R795" i="1"/>
  <c r="A930" i="1"/>
  <c r="B930" i="1"/>
  <c r="Q930" i="1"/>
  <c r="J930" i="1"/>
  <c r="R930" i="1"/>
  <c r="K930" i="1"/>
  <c r="L930" i="1"/>
  <c r="M930" i="1"/>
  <c r="N930" i="1"/>
  <c r="O930" i="1"/>
  <c r="P930" i="1"/>
  <c r="A922" i="1"/>
  <c r="B922" i="1"/>
  <c r="Q922" i="1"/>
  <c r="J922" i="1"/>
  <c r="R922" i="1"/>
  <c r="K922" i="1"/>
  <c r="L922" i="1"/>
  <c r="M922" i="1"/>
  <c r="N922" i="1"/>
  <c r="O922" i="1"/>
  <c r="P922" i="1"/>
  <c r="A914" i="1"/>
  <c r="B914" i="1"/>
  <c r="Q914" i="1"/>
  <c r="J914" i="1"/>
  <c r="R914" i="1"/>
  <c r="K914" i="1"/>
  <c r="L914" i="1"/>
  <c r="M914" i="1"/>
  <c r="N914" i="1"/>
  <c r="O914" i="1"/>
  <c r="P914" i="1"/>
  <c r="A906" i="1"/>
  <c r="B906" i="1"/>
  <c r="Q906" i="1"/>
  <c r="J906" i="1"/>
  <c r="R906" i="1"/>
  <c r="K906" i="1"/>
  <c r="L906" i="1"/>
  <c r="M906" i="1"/>
  <c r="N906" i="1"/>
  <c r="O906" i="1"/>
  <c r="P906" i="1"/>
  <c r="A898" i="1"/>
  <c r="B898" i="1"/>
  <c r="Q898" i="1"/>
  <c r="J898" i="1"/>
  <c r="R898" i="1"/>
  <c r="K898" i="1"/>
  <c r="L898" i="1"/>
  <c r="M898" i="1"/>
  <c r="N898" i="1"/>
  <c r="O898" i="1"/>
  <c r="P898" i="1"/>
  <c r="A890" i="1"/>
  <c r="B890" i="1"/>
  <c r="Q890" i="1"/>
  <c r="J890" i="1"/>
  <c r="R890" i="1"/>
  <c r="K890" i="1"/>
  <c r="L890" i="1"/>
  <c r="M890" i="1"/>
  <c r="N890" i="1"/>
  <c r="O890" i="1"/>
  <c r="P890" i="1"/>
  <c r="A882" i="1"/>
  <c r="B882" i="1"/>
  <c r="O882" i="1"/>
  <c r="J882" i="1"/>
  <c r="R882" i="1"/>
  <c r="N882" i="1"/>
  <c r="P882" i="1"/>
  <c r="Q882" i="1"/>
  <c r="K882" i="1"/>
  <c r="L882" i="1"/>
  <c r="M882" i="1"/>
  <c r="A874" i="1"/>
  <c r="B874" i="1"/>
  <c r="O874" i="1"/>
  <c r="J874" i="1"/>
  <c r="R874" i="1"/>
  <c r="L874" i="1"/>
  <c r="M874" i="1"/>
  <c r="N874" i="1"/>
  <c r="P874" i="1"/>
  <c r="Q874" i="1"/>
  <c r="K874" i="1"/>
  <c r="A866" i="1"/>
  <c r="B866" i="1"/>
  <c r="O866" i="1"/>
  <c r="Q866" i="1"/>
  <c r="J866" i="1"/>
  <c r="R866" i="1"/>
  <c r="M866" i="1"/>
  <c r="K866" i="1"/>
  <c r="L866" i="1"/>
  <c r="N866" i="1"/>
  <c r="P866" i="1"/>
  <c r="A858" i="1"/>
  <c r="B858" i="1"/>
  <c r="O858" i="1"/>
  <c r="Q858" i="1"/>
  <c r="J858" i="1"/>
  <c r="R858" i="1"/>
  <c r="M858" i="1"/>
  <c r="L858" i="1"/>
  <c r="N858" i="1"/>
  <c r="P858" i="1"/>
  <c r="K858" i="1"/>
  <c r="A850" i="1"/>
  <c r="B850" i="1"/>
  <c r="O850" i="1"/>
  <c r="Q850" i="1"/>
  <c r="J850" i="1"/>
  <c r="R850" i="1"/>
  <c r="M850" i="1"/>
  <c r="K850" i="1"/>
  <c r="L850" i="1"/>
  <c r="N850" i="1"/>
  <c r="P850" i="1"/>
  <c r="A842" i="1"/>
  <c r="B842" i="1"/>
  <c r="O842" i="1"/>
  <c r="Q842" i="1"/>
  <c r="J842" i="1"/>
  <c r="R842" i="1"/>
  <c r="M842" i="1"/>
  <c r="L842" i="1"/>
  <c r="N842" i="1"/>
  <c r="P842" i="1"/>
  <c r="K842" i="1"/>
  <c r="A834" i="1"/>
  <c r="B834" i="1"/>
  <c r="O834" i="1"/>
  <c r="Q834" i="1"/>
  <c r="J834" i="1"/>
  <c r="R834" i="1"/>
  <c r="M834" i="1"/>
  <c r="K834" i="1"/>
  <c r="L834" i="1"/>
  <c r="N834" i="1"/>
  <c r="P834" i="1"/>
  <c r="A826" i="1"/>
  <c r="B826" i="1"/>
  <c r="O826" i="1"/>
  <c r="Q826" i="1"/>
  <c r="J826" i="1"/>
  <c r="R826" i="1"/>
  <c r="M826" i="1"/>
  <c r="L826" i="1"/>
  <c r="N826" i="1"/>
  <c r="P826" i="1"/>
  <c r="K826" i="1"/>
  <c r="A818" i="1"/>
  <c r="B818" i="1"/>
  <c r="M818" i="1"/>
  <c r="N818" i="1"/>
  <c r="P818" i="1"/>
  <c r="Q818" i="1"/>
  <c r="K818" i="1"/>
  <c r="J818" i="1"/>
  <c r="L818" i="1"/>
  <c r="O818" i="1"/>
  <c r="R818" i="1"/>
  <c r="A810" i="1"/>
  <c r="B810" i="1"/>
  <c r="M810" i="1"/>
  <c r="O810" i="1"/>
  <c r="Q810" i="1"/>
  <c r="J810" i="1"/>
  <c r="N810" i="1"/>
  <c r="L810" i="1"/>
  <c r="P810" i="1"/>
  <c r="R810" i="1"/>
  <c r="K810" i="1"/>
  <c r="A802" i="1"/>
  <c r="B802" i="1"/>
  <c r="M802" i="1"/>
  <c r="O802" i="1"/>
  <c r="N802" i="1"/>
  <c r="Q802" i="1"/>
  <c r="R802" i="1"/>
  <c r="K802" i="1"/>
  <c r="J802" i="1"/>
  <c r="L802" i="1"/>
  <c r="P802" i="1"/>
  <c r="A794" i="1"/>
  <c r="B794" i="1"/>
  <c r="M794" i="1"/>
  <c r="O794" i="1"/>
  <c r="K794" i="1"/>
  <c r="N794" i="1"/>
  <c r="P794" i="1"/>
  <c r="J794" i="1"/>
  <c r="L794" i="1"/>
  <c r="Q794" i="1"/>
  <c r="R794" i="1"/>
  <c r="A786" i="1"/>
  <c r="B786" i="1"/>
  <c r="M786" i="1"/>
  <c r="O786" i="1"/>
  <c r="K786" i="1"/>
  <c r="L786" i="1"/>
  <c r="Q786" i="1"/>
  <c r="P786" i="1"/>
  <c r="R786" i="1"/>
  <c r="J786" i="1"/>
  <c r="N786" i="1"/>
  <c r="A778" i="1"/>
  <c r="B778" i="1"/>
  <c r="M778" i="1"/>
  <c r="O778" i="1"/>
  <c r="Q778" i="1"/>
  <c r="J778" i="1"/>
  <c r="N778" i="1"/>
  <c r="K778" i="1"/>
  <c r="L778" i="1"/>
  <c r="P778" i="1"/>
  <c r="R778" i="1"/>
  <c r="A770" i="1"/>
  <c r="B770" i="1"/>
  <c r="M770" i="1"/>
  <c r="O770" i="1"/>
  <c r="N770" i="1"/>
  <c r="Q770" i="1"/>
  <c r="R770" i="1"/>
  <c r="K770" i="1"/>
  <c r="J770" i="1"/>
  <c r="L770" i="1"/>
  <c r="P770" i="1"/>
  <c r="A878" i="1"/>
  <c r="B878" i="1"/>
  <c r="K878" i="1"/>
  <c r="N878" i="1"/>
  <c r="R878" i="1"/>
  <c r="J878" i="1"/>
  <c r="L878" i="1"/>
  <c r="M878" i="1"/>
  <c r="O878" i="1"/>
  <c r="P878" i="1"/>
  <c r="Q878" i="1"/>
  <c r="A830" i="1"/>
  <c r="B830" i="1"/>
  <c r="K830" i="1"/>
  <c r="M830" i="1"/>
  <c r="N830" i="1"/>
  <c r="Q830" i="1"/>
  <c r="J830" i="1"/>
  <c r="L830" i="1"/>
  <c r="O830" i="1"/>
  <c r="P830" i="1"/>
  <c r="R830" i="1"/>
  <c r="A909" i="1"/>
  <c r="B909" i="1"/>
  <c r="N909" i="1"/>
  <c r="O909" i="1"/>
  <c r="P909" i="1"/>
  <c r="Q909" i="1"/>
  <c r="J909" i="1"/>
  <c r="R909" i="1"/>
  <c r="K909" i="1"/>
  <c r="L909" i="1"/>
  <c r="M909" i="1"/>
  <c r="A821" i="1"/>
  <c r="B821" i="1"/>
  <c r="L821" i="1"/>
  <c r="N821" i="1"/>
  <c r="O821" i="1"/>
  <c r="J821" i="1"/>
  <c r="R821" i="1"/>
  <c r="K821" i="1"/>
  <c r="M821" i="1"/>
  <c r="P821" i="1"/>
  <c r="Q821" i="1"/>
  <c r="A913" i="1"/>
  <c r="B913" i="1"/>
  <c r="J913" i="1"/>
  <c r="R913" i="1"/>
  <c r="K913" i="1"/>
  <c r="L913" i="1"/>
  <c r="M913" i="1"/>
  <c r="N913" i="1"/>
  <c r="O913" i="1"/>
  <c r="P913" i="1"/>
  <c r="Q913" i="1"/>
  <c r="A881" i="1"/>
  <c r="B881" i="1"/>
  <c r="P881" i="1"/>
  <c r="K881" i="1"/>
  <c r="M881" i="1"/>
  <c r="N881" i="1"/>
  <c r="O881" i="1"/>
  <c r="Q881" i="1"/>
  <c r="R881" i="1"/>
  <c r="J881" i="1"/>
  <c r="L881" i="1"/>
  <c r="A825" i="1"/>
  <c r="B825" i="1"/>
  <c r="P825" i="1"/>
  <c r="J825" i="1"/>
  <c r="R825" i="1"/>
  <c r="K825" i="1"/>
  <c r="N825" i="1"/>
  <c r="L825" i="1"/>
  <c r="M825" i="1"/>
  <c r="O825" i="1"/>
  <c r="Q825" i="1"/>
  <c r="A910" i="1"/>
  <c r="B910" i="1"/>
  <c r="M910" i="1"/>
  <c r="N910" i="1"/>
  <c r="O910" i="1"/>
  <c r="P910" i="1"/>
  <c r="Q910" i="1"/>
  <c r="J910" i="1"/>
  <c r="R910" i="1"/>
  <c r="K910" i="1"/>
  <c r="L910" i="1"/>
  <c r="A854" i="1"/>
  <c r="B854" i="1"/>
  <c r="K854" i="1"/>
  <c r="M854" i="1"/>
  <c r="N854" i="1"/>
  <c r="Q854" i="1"/>
  <c r="P854" i="1"/>
  <c r="R854" i="1"/>
  <c r="J854" i="1"/>
  <c r="L854" i="1"/>
  <c r="O854" i="1"/>
  <c r="A806" i="1"/>
  <c r="B806" i="1"/>
  <c r="Q806" i="1"/>
  <c r="K806" i="1"/>
  <c r="J806" i="1"/>
  <c r="M806" i="1"/>
  <c r="N806" i="1"/>
  <c r="R806" i="1"/>
  <c r="L806" i="1"/>
  <c r="O806" i="1"/>
  <c r="P806" i="1"/>
  <c r="A933" i="1"/>
  <c r="B933" i="1"/>
  <c r="N933" i="1"/>
  <c r="O933" i="1"/>
  <c r="P933" i="1"/>
  <c r="Q933" i="1"/>
  <c r="J933" i="1"/>
  <c r="R933" i="1"/>
  <c r="K933" i="1"/>
  <c r="L933" i="1"/>
  <c r="M933" i="1"/>
  <c r="A901" i="1"/>
  <c r="B901" i="1"/>
  <c r="N901" i="1"/>
  <c r="O901" i="1"/>
  <c r="P901" i="1"/>
  <c r="Q901" i="1"/>
  <c r="J901" i="1"/>
  <c r="R901" i="1"/>
  <c r="K901" i="1"/>
  <c r="L901" i="1"/>
  <c r="M901" i="1"/>
  <c r="A869" i="1"/>
  <c r="B869" i="1"/>
  <c r="L869" i="1"/>
  <c r="N869" i="1"/>
  <c r="O869" i="1"/>
  <c r="J869" i="1"/>
  <c r="R869" i="1"/>
  <c r="K869" i="1"/>
  <c r="M869" i="1"/>
  <c r="P869" i="1"/>
  <c r="Q869" i="1"/>
  <c r="A853" i="1"/>
  <c r="B853" i="1"/>
  <c r="L853" i="1"/>
  <c r="N853" i="1"/>
  <c r="O853" i="1"/>
  <c r="J853" i="1"/>
  <c r="R853" i="1"/>
  <c r="K853" i="1"/>
  <c r="M853" i="1"/>
  <c r="P853" i="1"/>
  <c r="Q853" i="1"/>
  <c r="A813" i="1"/>
  <c r="B813" i="1"/>
  <c r="J813" i="1"/>
  <c r="R813" i="1"/>
  <c r="L813" i="1"/>
  <c r="K813" i="1"/>
  <c r="N813" i="1"/>
  <c r="O813" i="1"/>
  <c r="M813" i="1"/>
  <c r="P813" i="1"/>
  <c r="Q813" i="1"/>
  <c r="A797" i="1"/>
  <c r="B797" i="1"/>
  <c r="J797" i="1"/>
  <c r="R797" i="1"/>
  <c r="L797" i="1"/>
  <c r="P797" i="1"/>
  <c r="N797" i="1"/>
  <c r="K797" i="1"/>
  <c r="M797" i="1"/>
  <c r="O797" i="1"/>
  <c r="Q797" i="1"/>
  <c r="A773" i="1"/>
  <c r="B773" i="1"/>
  <c r="J773" i="1"/>
  <c r="R773" i="1"/>
  <c r="L773" i="1"/>
  <c r="K773" i="1"/>
  <c r="M773" i="1"/>
  <c r="P773" i="1"/>
  <c r="N773" i="1"/>
  <c r="O773" i="1"/>
  <c r="Q773" i="1"/>
  <c r="A921" i="1"/>
  <c r="B921" i="1"/>
  <c r="J921" i="1"/>
  <c r="R921" i="1"/>
  <c r="K921" i="1"/>
  <c r="L921" i="1"/>
  <c r="M921" i="1"/>
  <c r="N921" i="1"/>
  <c r="O921" i="1"/>
  <c r="P921" i="1"/>
  <c r="Q921" i="1"/>
  <c r="A905" i="1"/>
  <c r="B905" i="1"/>
  <c r="J905" i="1"/>
  <c r="R905" i="1"/>
  <c r="K905" i="1"/>
  <c r="L905" i="1"/>
  <c r="M905" i="1"/>
  <c r="N905" i="1"/>
  <c r="O905" i="1"/>
  <c r="P905" i="1"/>
  <c r="Q905" i="1"/>
  <c r="A897" i="1"/>
  <c r="B897" i="1"/>
  <c r="J897" i="1"/>
  <c r="R897" i="1"/>
  <c r="K897" i="1"/>
  <c r="L897" i="1"/>
  <c r="M897" i="1"/>
  <c r="N897" i="1"/>
  <c r="O897" i="1"/>
  <c r="P897" i="1"/>
  <c r="Q897" i="1"/>
  <c r="A889" i="1"/>
  <c r="B889" i="1"/>
  <c r="J889" i="1"/>
  <c r="R889" i="1"/>
  <c r="K889" i="1"/>
  <c r="L889" i="1"/>
  <c r="M889" i="1"/>
  <c r="N889" i="1"/>
  <c r="O889" i="1"/>
  <c r="P889" i="1"/>
  <c r="Q889" i="1"/>
  <c r="A873" i="1"/>
  <c r="B873" i="1"/>
  <c r="P873" i="1"/>
  <c r="J873" i="1"/>
  <c r="R873" i="1"/>
  <c r="K873" i="1"/>
  <c r="N873" i="1"/>
  <c r="L873" i="1"/>
  <c r="M873" i="1"/>
  <c r="O873" i="1"/>
  <c r="Q873" i="1"/>
  <c r="A865" i="1"/>
  <c r="B865" i="1"/>
  <c r="P865" i="1"/>
  <c r="J865" i="1"/>
  <c r="R865" i="1"/>
  <c r="K865" i="1"/>
  <c r="N865" i="1"/>
  <c r="M865" i="1"/>
  <c r="O865" i="1"/>
  <c r="Q865" i="1"/>
  <c r="L865" i="1"/>
  <c r="A857" i="1"/>
  <c r="B857" i="1"/>
  <c r="P857" i="1"/>
  <c r="J857" i="1"/>
  <c r="R857" i="1"/>
  <c r="K857" i="1"/>
  <c r="N857" i="1"/>
  <c r="L857" i="1"/>
  <c r="M857" i="1"/>
  <c r="O857" i="1"/>
  <c r="Q857" i="1"/>
  <c r="A849" i="1"/>
  <c r="B849" i="1"/>
  <c r="P849" i="1"/>
  <c r="J849" i="1"/>
  <c r="R849" i="1"/>
  <c r="K849" i="1"/>
  <c r="N849" i="1"/>
  <c r="M849" i="1"/>
  <c r="O849" i="1"/>
  <c r="Q849" i="1"/>
  <c r="L849" i="1"/>
  <c r="A841" i="1"/>
  <c r="B841" i="1"/>
  <c r="P841" i="1"/>
  <c r="J841" i="1"/>
  <c r="R841" i="1"/>
  <c r="K841" i="1"/>
  <c r="N841" i="1"/>
  <c r="L841" i="1"/>
  <c r="M841" i="1"/>
  <c r="O841" i="1"/>
  <c r="Q841" i="1"/>
  <c r="A833" i="1"/>
  <c r="B833" i="1"/>
  <c r="P833" i="1"/>
  <c r="J833" i="1"/>
  <c r="R833" i="1"/>
  <c r="K833" i="1"/>
  <c r="N833" i="1"/>
  <c r="M833" i="1"/>
  <c r="O833" i="1"/>
  <c r="Q833" i="1"/>
  <c r="L833" i="1"/>
  <c r="A817" i="1"/>
  <c r="B817" i="1"/>
  <c r="N817" i="1"/>
  <c r="M817" i="1"/>
  <c r="P817" i="1"/>
  <c r="Q817" i="1"/>
  <c r="K817" i="1"/>
  <c r="J817" i="1"/>
  <c r="L817" i="1"/>
  <c r="O817" i="1"/>
  <c r="R817" i="1"/>
  <c r="A809" i="1"/>
  <c r="B809" i="1"/>
  <c r="N809" i="1"/>
  <c r="P809" i="1"/>
  <c r="O809" i="1"/>
  <c r="R809" i="1"/>
  <c r="L809" i="1"/>
  <c r="J809" i="1"/>
  <c r="K809" i="1"/>
  <c r="M809" i="1"/>
  <c r="Q809" i="1"/>
  <c r="A801" i="1"/>
  <c r="B801" i="1"/>
  <c r="N801" i="1"/>
  <c r="P801" i="1"/>
  <c r="L801" i="1"/>
  <c r="O801" i="1"/>
  <c r="Q801" i="1"/>
  <c r="J801" i="1"/>
  <c r="K801" i="1"/>
  <c r="M801" i="1"/>
  <c r="R801" i="1"/>
  <c r="A793" i="1"/>
  <c r="B793" i="1"/>
  <c r="N793" i="1"/>
  <c r="P793" i="1"/>
  <c r="J793" i="1"/>
  <c r="L793" i="1"/>
  <c r="M793" i="1"/>
  <c r="R793" i="1"/>
  <c r="Q793" i="1"/>
  <c r="K793" i="1"/>
  <c r="O793" i="1"/>
  <c r="A785" i="1"/>
  <c r="B785" i="1"/>
  <c r="N785" i="1"/>
  <c r="P785" i="1"/>
  <c r="R785" i="1"/>
  <c r="J785" i="1"/>
  <c r="K785" i="1"/>
  <c r="O785" i="1"/>
  <c r="L785" i="1"/>
  <c r="M785" i="1"/>
  <c r="Q785" i="1"/>
  <c r="A777" i="1"/>
  <c r="B777" i="1"/>
  <c r="N777" i="1"/>
  <c r="P777" i="1"/>
  <c r="O777" i="1"/>
  <c r="R777" i="1"/>
  <c r="L777" i="1"/>
  <c r="K777" i="1"/>
  <c r="M777" i="1"/>
  <c r="Q777" i="1"/>
  <c r="J777" i="1"/>
  <c r="A769" i="1"/>
  <c r="B769" i="1"/>
  <c r="N769" i="1"/>
  <c r="P769" i="1"/>
  <c r="L769" i="1"/>
  <c r="O769" i="1"/>
  <c r="Q769" i="1"/>
  <c r="J769" i="1"/>
  <c r="K769" i="1"/>
  <c r="M769" i="1"/>
  <c r="R769" i="1"/>
  <c r="A928" i="1"/>
  <c r="B928" i="1"/>
  <c r="K928" i="1"/>
  <c r="L928" i="1"/>
  <c r="M928" i="1"/>
  <c r="N928" i="1"/>
  <c r="O928" i="1"/>
  <c r="P928" i="1"/>
  <c r="Q928" i="1"/>
  <c r="J928" i="1"/>
  <c r="R928" i="1"/>
  <c r="A896" i="1"/>
  <c r="B896" i="1"/>
  <c r="K896" i="1"/>
  <c r="L896" i="1"/>
  <c r="M896" i="1"/>
  <c r="N896" i="1"/>
  <c r="O896" i="1"/>
  <c r="P896" i="1"/>
  <c r="Q896" i="1"/>
  <c r="J896" i="1"/>
  <c r="R896" i="1"/>
  <c r="B872" i="1"/>
  <c r="A872" i="1"/>
  <c r="Q872" i="1"/>
  <c r="K872" i="1"/>
  <c r="L872" i="1"/>
  <c r="O872" i="1"/>
  <c r="N872" i="1"/>
  <c r="P872" i="1"/>
  <c r="R872" i="1"/>
  <c r="J872" i="1"/>
  <c r="M872" i="1"/>
  <c r="B856" i="1"/>
  <c r="A856" i="1"/>
  <c r="Q856" i="1"/>
  <c r="K856" i="1"/>
  <c r="L856" i="1"/>
  <c r="O856" i="1"/>
  <c r="N856" i="1"/>
  <c r="P856" i="1"/>
  <c r="R856" i="1"/>
  <c r="J856" i="1"/>
  <c r="M856" i="1"/>
  <c r="B840" i="1"/>
  <c r="A840" i="1"/>
  <c r="Q840" i="1"/>
  <c r="K840" i="1"/>
  <c r="L840" i="1"/>
  <c r="O840" i="1"/>
  <c r="N840" i="1"/>
  <c r="P840" i="1"/>
  <c r="R840" i="1"/>
  <c r="J840" i="1"/>
  <c r="M840" i="1"/>
  <c r="B832" i="1"/>
  <c r="A832" i="1"/>
  <c r="Q832" i="1"/>
  <c r="K832" i="1"/>
  <c r="L832" i="1"/>
  <c r="O832" i="1"/>
  <c r="J832" i="1"/>
  <c r="M832" i="1"/>
  <c r="N832" i="1"/>
  <c r="P832" i="1"/>
  <c r="R832" i="1"/>
  <c r="B816" i="1"/>
  <c r="A816" i="1"/>
  <c r="O816" i="1"/>
  <c r="M816" i="1"/>
  <c r="P816" i="1"/>
  <c r="Q816" i="1"/>
  <c r="K816" i="1"/>
  <c r="J816" i="1"/>
  <c r="L816" i="1"/>
  <c r="N816" i="1"/>
  <c r="R816" i="1"/>
  <c r="B808" i="1"/>
  <c r="A808" i="1"/>
  <c r="O808" i="1"/>
  <c r="Q808" i="1"/>
  <c r="M808" i="1"/>
  <c r="P808" i="1"/>
  <c r="R808" i="1"/>
  <c r="K808" i="1"/>
  <c r="J808" i="1"/>
  <c r="L808" i="1"/>
  <c r="N808" i="1"/>
  <c r="B800" i="1"/>
  <c r="A800" i="1"/>
  <c r="O800" i="1"/>
  <c r="Q800" i="1"/>
  <c r="K800" i="1"/>
  <c r="M800" i="1"/>
  <c r="N800" i="1"/>
  <c r="R800" i="1"/>
  <c r="J800" i="1"/>
  <c r="L800" i="1"/>
  <c r="P800" i="1"/>
  <c r="B792" i="1"/>
  <c r="A792" i="1"/>
  <c r="O792" i="1"/>
  <c r="Q792" i="1"/>
  <c r="K792" i="1"/>
  <c r="L792" i="1"/>
  <c r="P792" i="1"/>
  <c r="J792" i="1"/>
  <c r="M792" i="1"/>
  <c r="N792" i="1"/>
  <c r="R792" i="1"/>
  <c r="B784" i="1"/>
  <c r="A784" i="1"/>
  <c r="O784" i="1"/>
  <c r="Q784" i="1"/>
  <c r="P784" i="1"/>
  <c r="J784" i="1"/>
  <c r="M784" i="1"/>
  <c r="L784" i="1"/>
  <c r="N784" i="1"/>
  <c r="R784" i="1"/>
  <c r="K784" i="1"/>
  <c r="B776" i="1"/>
  <c r="A776" i="1"/>
  <c r="O776" i="1"/>
  <c r="Q776" i="1"/>
  <c r="M776" i="1"/>
  <c r="P776" i="1"/>
  <c r="R776" i="1"/>
  <c r="K776" i="1"/>
  <c r="J776" i="1"/>
  <c r="L776" i="1"/>
  <c r="N776" i="1"/>
  <c r="B768" i="1"/>
  <c r="A768" i="1"/>
  <c r="O768" i="1"/>
  <c r="Q768" i="1"/>
  <c r="K768" i="1"/>
  <c r="M768" i="1"/>
  <c r="N768" i="1"/>
  <c r="J768" i="1"/>
  <c r="L768" i="1"/>
  <c r="P768" i="1"/>
  <c r="R768" i="1"/>
  <c r="A894" i="1"/>
  <c r="B894" i="1"/>
  <c r="M894" i="1"/>
  <c r="N894" i="1"/>
  <c r="O894" i="1"/>
  <c r="P894" i="1"/>
  <c r="Q894" i="1"/>
  <c r="J894" i="1"/>
  <c r="R894" i="1"/>
  <c r="K894" i="1"/>
  <c r="L894" i="1"/>
  <c r="A915" i="1"/>
  <c r="B915" i="1"/>
  <c r="P915" i="1"/>
  <c r="Q915" i="1"/>
  <c r="J915" i="1"/>
  <c r="R915" i="1"/>
  <c r="K915" i="1"/>
  <c r="L915" i="1"/>
  <c r="M915" i="1"/>
  <c r="N915" i="1"/>
  <c r="O915" i="1"/>
  <c r="A899" i="1"/>
  <c r="B899" i="1"/>
  <c r="P899" i="1"/>
  <c r="Q899" i="1"/>
  <c r="J899" i="1"/>
  <c r="R899" i="1"/>
  <c r="K899" i="1"/>
  <c r="L899" i="1"/>
  <c r="M899" i="1"/>
  <c r="N899" i="1"/>
  <c r="O899" i="1"/>
  <c r="A875" i="1"/>
  <c r="B875" i="1"/>
  <c r="N875" i="1"/>
  <c r="Q875" i="1"/>
  <c r="M875" i="1"/>
  <c r="O875" i="1"/>
  <c r="P875" i="1"/>
  <c r="R875" i="1"/>
  <c r="J875" i="1"/>
  <c r="K875" i="1"/>
  <c r="L875" i="1"/>
  <c r="A859" i="1"/>
  <c r="B859" i="1"/>
  <c r="N859" i="1"/>
  <c r="P859" i="1"/>
  <c r="Q859" i="1"/>
  <c r="L859" i="1"/>
  <c r="J859" i="1"/>
  <c r="K859" i="1"/>
  <c r="M859" i="1"/>
  <c r="O859" i="1"/>
  <c r="R859" i="1"/>
  <c r="A835" i="1"/>
  <c r="B835" i="1"/>
  <c r="N835" i="1"/>
  <c r="P835" i="1"/>
  <c r="Q835" i="1"/>
  <c r="L835" i="1"/>
  <c r="K835" i="1"/>
  <c r="M835" i="1"/>
  <c r="O835" i="1"/>
  <c r="R835" i="1"/>
  <c r="J835" i="1"/>
  <c r="A819" i="1"/>
  <c r="B819" i="1"/>
  <c r="L819" i="1"/>
  <c r="N819" i="1"/>
  <c r="P819" i="1"/>
  <c r="Q819" i="1"/>
  <c r="K819" i="1"/>
  <c r="J819" i="1"/>
  <c r="M819" i="1"/>
  <c r="O819" i="1"/>
  <c r="R819" i="1"/>
  <c r="A803" i="1"/>
  <c r="B803" i="1"/>
  <c r="L803" i="1"/>
  <c r="N803" i="1"/>
  <c r="P803" i="1"/>
  <c r="R803" i="1"/>
  <c r="M803" i="1"/>
  <c r="K803" i="1"/>
  <c r="O803" i="1"/>
  <c r="Q803" i="1"/>
  <c r="J803" i="1"/>
  <c r="A779" i="1"/>
  <c r="B779" i="1"/>
  <c r="L779" i="1"/>
  <c r="N779" i="1"/>
  <c r="R779" i="1"/>
  <c r="J779" i="1"/>
  <c r="K779" i="1"/>
  <c r="P779" i="1"/>
  <c r="O779" i="1"/>
  <c r="Q779" i="1"/>
  <c r="M779" i="1"/>
  <c r="A929" i="1"/>
  <c r="B929" i="1"/>
  <c r="J929" i="1"/>
  <c r="R929" i="1"/>
  <c r="K929" i="1"/>
  <c r="L929" i="1"/>
  <c r="M929" i="1"/>
  <c r="N929" i="1"/>
  <c r="O929" i="1"/>
  <c r="P929" i="1"/>
  <c r="Q929" i="1"/>
  <c r="A920" i="1"/>
  <c r="B920" i="1"/>
  <c r="K920" i="1"/>
  <c r="L920" i="1"/>
  <c r="M920" i="1"/>
  <c r="N920" i="1"/>
  <c r="O920" i="1"/>
  <c r="P920" i="1"/>
  <c r="Q920" i="1"/>
  <c r="J920" i="1"/>
  <c r="R920" i="1"/>
  <c r="A912" i="1"/>
  <c r="B912" i="1"/>
  <c r="K912" i="1"/>
  <c r="L912" i="1"/>
  <c r="M912" i="1"/>
  <c r="N912" i="1"/>
  <c r="O912" i="1"/>
  <c r="P912" i="1"/>
  <c r="Q912" i="1"/>
  <c r="J912" i="1"/>
  <c r="R912" i="1"/>
  <c r="A904" i="1"/>
  <c r="B904" i="1"/>
  <c r="K904" i="1"/>
  <c r="L904" i="1"/>
  <c r="M904" i="1"/>
  <c r="N904" i="1"/>
  <c r="O904" i="1"/>
  <c r="P904" i="1"/>
  <c r="Q904" i="1"/>
  <c r="J904" i="1"/>
  <c r="R904" i="1"/>
  <c r="B888" i="1"/>
  <c r="A888" i="1"/>
  <c r="K888" i="1"/>
  <c r="L888" i="1"/>
  <c r="M888" i="1"/>
  <c r="N888" i="1"/>
  <c r="O888" i="1"/>
  <c r="P888" i="1"/>
  <c r="Q888" i="1"/>
  <c r="J888" i="1"/>
  <c r="R888" i="1"/>
  <c r="B880" i="1"/>
  <c r="A880" i="1"/>
  <c r="Q880" i="1"/>
  <c r="L880" i="1"/>
  <c r="K880" i="1"/>
  <c r="M880" i="1"/>
  <c r="N880" i="1"/>
  <c r="O880" i="1"/>
  <c r="P880" i="1"/>
  <c r="R880" i="1"/>
  <c r="J880" i="1"/>
  <c r="B864" i="1"/>
  <c r="A864" i="1"/>
  <c r="Q864" i="1"/>
  <c r="K864" i="1"/>
  <c r="L864" i="1"/>
  <c r="O864" i="1"/>
  <c r="J864" i="1"/>
  <c r="M864" i="1"/>
  <c r="N864" i="1"/>
  <c r="P864" i="1"/>
  <c r="R864" i="1"/>
  <c r="B848" i="1"/>
  <c r="A848" i="1"/>
  <c r="Q848" i="1"/>
  <c r="K848" i="1"/>
  <c r="L848" i="1"/>
  <c r="O848" i="1"/>
  <c r="J848" i="1"/>
  <c r="M848" i="1"/>
  <c r="N848" i="1"/>
  <c r="P848" i="1"/>
  <c r="R848" i="1"/>
  <c r="B824" i="1"/>
  <c r="A824" i="1"/>
  <c r="Q824" i="1"/>
  <c r="K824" i="1"/>
  <c r="L824" i="1"/>
  <c r="O824" i="1"/>
  <c r="N824" i="1"/>
  <c r="P824" i="1"/>
  <c r="R824" i="1"/>
  <c r="J824" i="1"/>
  <c r="M824" i="1"/>
  <c r="A927" i="1"/>
  <c r="B927" i="1"/>
  <c r="L927" i="1"/>
  <c r="M927" i="1"/>
  <c r="N927" i="1"/>
  <c r="O927" i="1"/>
  <c r="P927" i="1"/>
  <c r="Q927" i="1"/>
  <c r="J927" i="1"/>
  <c r="R927" i="1"/>
  <c r="K927" i="1"/>
  <c r="A919" i="1"/>
  <c r="B919" i="1"/>
  <c r="L919" i="1"/>
  <c r="M919" i="1"/>
  <c r="N919" i="1"/>
  <c r="O919" i="1"/>
  <c r="P919" i="1"/>
  <c r="Q919" i="1"/>
  <c r="J919" i="1"/>
  <c r="R919" i="1"/>
  <c r="K919" i="1"/>
  <c r="A911" i="1"/>
  <c r="B911" i="1"/>
  <c r="L911" i="1"/>
  <c r="M911" i="1"/>
  <c r="N911" i="1"/>
  <c r="O911" i="1"/>
  <c r="P911" i="1"/>
  <c r="Q911" i="1"/>
  <c r="J911" i="1"/>
  <c r="R911" i="1"/>
  <c r="K911" i="1"/>
  <c r="A903" i="1"/>
  <c r="B903" i="1"/>
  <c r="L903" i="1"/>
  <c r="M903" i="1"/>
  <c r="N903" i="1"/>
  <c r="O903" i="1"/>
  <c r="P903" i="1"/>
  <c r="Q903" i="1"/>
  <c r="J903" i="1"/>
  <c r="R903" i="1"/>
  <c r="K903" i="1"/>
  <c r="A895" i="1"/>
  <c r="B895" i="1"/>
  <c r="L895" i="1"/>
  <c r="M895" i="1"/>
  <c r="N895" i="1"/>
  <c r="O895" i="1"/>
  <c r="P895" i="1"/>
  <c r="Q895" i="1"/>
  <c r="J895" i="1"/>
  <c r="R895" i="1"/>
  <c r="K895" i="1"/>
  <c r="A887" i="1"/>
  <c r="B887" i="1"/>
  <c r="L887" i="1"/>
  <c r="M887" i="1"/>
  <c r="N887" i="1"/>
  <c r="O887" i="1"/>
  <c r="P887" i="1"/>
  <c r="Q887" i="1"/>
  <c r="J887" i="1"/>
  <c r="R887" i="1"/>
  <c r="K887" i="1"/>
  <c r="A879" i="1"/>
  <c r="B879" i="1"/>
  <c r="J879" i="1"/>
  <c r="R879" i="1"/>
  <c r="M879" i="1"/>
  <c r="K879" i="1"/>
  <c r="L879" i="1"/>
  <c r="N879" i="1"/>
  <c r="O879" i="1"/>
  <c r="P879" i="1"/>
  <c r="Q879" i="1"/>
  <c r="A871" i="1"/>
  <c r="B871" i="1"/>
  <c r="J871" i="1"/>
  <c r="R871" i="1"/>
  <c r="L871" i="1"/>
  <c r="M871" i="1"/>
  <c r="P871" i="1"/>
  <c r="K871" i="1"/>
  <c r="N871" i="1"/>
  <c r="O871" i="1"/>
  <c r="Q871" i="1"/>
  <c r="A863" i="1"/>
  <c r="B863" i="1"/>
  <c r="J863" i="1"/>
  <c r="R863" i="1"/>
  <c r="L863" i="1"/>
  <c r="M863" i="1"/>
  <c r="P863" i="1"/>
  <c r="O863" i="1"/>
  <c r="Q863" i="1"/>
  <c r="K863" i="1"/>
  <c r="N863" i="1"/>
  <c r="A855" i="1"/>
  <c r="B855" i="1"/>
  <c r="J855" i="1"/>
  <c r="R855" i="1"/>
  <c r="L855" i="1"/>
  <c r="M855" i="1"/>
  <c r="P855" i="1"/>
  <c r="K855" i="1"/>
  <c r="N855" i="1"/>
  <c r="O855" i="1"/>
  <c r="Q855" i="1"/>
  <c r="A847" i="1"/>
  <c r="B847" i="1"/>
  <c r="J847" i="1"/>
  <c r="R847" i="1"/>
  <c r="L847" i="1"/>
  <c r="M847" i="1"/>
  <c r="P847" i="1"/>
  <c r="O847" i="1"/>
  <c r="Q847" i="1"/>
  <c r="K847" i="1"/>
  <c r="N847" i="1"/>
  <c r="A839" i="1"/>
  <c r="B839" i="1"/>
  <c r="J839" i="1"/>
  <c r="R839" i="1"/>
  <c r="L839" i="1"/>
  <c r="M839" i="1"/>
  <c r="P839" i="1"/>
  <c r="K839" i="1"/>
  <c r="N839" i="1"/>
  <c r="O839" i="1"/>
  <c r="Q839" i="1"/>
  <c r="A831" i="1"/>
  <c r="B831" i="1"/>
  <c r="J831" i="1"/>
  <c r="R831" i="1"/>
  <c r="L831" i="1"/>
  <c r="M831" i="1"/>
  <c r="P831" i="1"/>
  <c r="O831" i="1"/>
  <c r="Q831" i="1"/>
  <c r="K831" i="1"/>
  <c r="N831" i="1"/>
  <c r="A823" i="1"/>
  <c r="B823" i="1"/>
  <c r="J823" i="1"/>
  <c r="R823" i="1"/>
  <c r="L823" i="1"/>
  <c r="M823" i="1"/>
  <c r="P823" i="1"/>
  <c r="K823" i="1"/>
  <c r="N823" i="1"/>
  <c r="O823" i="1"/>
  <c r="Q823" i="1"/>
  <c r="A815" i="1"/>
  <c r="B815" i="1"/>
  <c r="P815" i="1"/>
  <c r="M815" i="1"/>
  <c r="O815" i="1"/>
  <c r="Q815" i="1"/>
  <c r="K815" i="1"/>
  <c r="J815" i="1"/>
  <c r="L815" i="1"/>
  <c r="N815" i="1"/>
  <c r="R815" i="1"/>
  <c r="A807" i="1"/>
  <c r="B807" i="1"/>
  <c r="P807" i="1"/>
  <c r="J807" i="1"/>
  <c r="R807" i="1"/>
  <c r="L807" i="1"/>
  <c r="N807" i="1"/>
  <c r="O807" i="1"/>
  <c r="K807" i="1"/>
  <c r="M807" i="1"/>
  <c r="Q807" i="1"/>
  <c r="A799" i="1"/>
  <c r="B799" i="1"/>
  <c r="P799" i="1"/>
  <c r="J799" i="1"/>
  <c r="R799" i="1"/>
  <c r="L799" i="1"/>
  <c r="M799" i="1"/>
  <c r="Q799" i="1"/>
  <c r="K799" i="1"/>
  <c r="N799" i="1"/>
  <c r="O799" i="1"/>
  <c r="A791" i="1"/>
  <c r="B791" i="1"/>
  <c r="P791" i="1"/>
  <c r="J791" i="1"/>
  <c r="R791" i="1"/>
  <c r="Q791" i="1"/>
  <c r="K791" i="1"/>
  <c r="N791" i="1"/>
  <c r="M791" i="1"/>
  <c r="O791" i="1"/>
  <c r="L791" i="1"/>
  <c r="A783" i="1"/>
  <c r="B783" i="1"/>
  <c r="P783" i="1"/>
  <c r="J783" i="1"/>
  <c r="R783" i="1"/>
  <c r="N783" i="1"/>
  <c r="Q783" i="1"/>
  <c r="L783" i="1"/>
  <c r="K783" i="1"/>
  <c r="M783" i="1"/>
  <c r="O783" i="1"/>
  <c r="A775" i="1"/>
  <c r="B775" i="1"/>
  <c r="P775" i="1"/>
  <c r="J775" i="1"/>
  <c r="R775" i="1"/>
  <c r="L775" i="1"/>
  <c r="N775" i="1"/>
  <c r="O775" i="1"/>
  <c r="K775" i="1"/>
  <c r="M775" i="1"/>
  <c r="Q775" i="1"/>
  <c r="A767" i="1"/>
  <c r="B767" i="1"/>
  <c r="P767" i="1"/>
  <c r="J767" i="1"/>
  <c r="R767" i="1"/>
  <c r="L767" i="1"/>
  <c r="M767" i="1"/>
  <c r="Q767" i="1"/>
  <c r="O767" i="1"/>
  <c r="K767" i="1"/>
  <c r="N767" i="1"/>
  <c r="A926" i="1"/>
  <c r="B926" i="1"/>
  <c r="M926" i="1"/>
  <c r="N926" i="1"/>
  <c r="O926" i="1"/>
  <c r="P926" i="1"/>
  <c r="Q926" i="1"/>
  <c r="J926" i="1"/>
  <c r="R926" i="1"/>
  <c r="K926" i="1"/>
  <c r="L926" i="1"/>
  <c r="A862" i="1"/>
  <c r="B862" i="1"/>
  <c r="K862" i="1"/>
  <c r="M862" i="1"/>
  <c r="N862" i="1"/>
  <c r="Q862" i="1"/>
  <c r="J862" i="1"/>
  <c r="L862" i="1"/>
  <c r="O862" i="1"/>
  <c r="P862" i="1"/>
  <c r="R862" i="1"/>
  <c r="A814" i="1"/>
  <c r="B814" i="1"/>
  <c r="Q814" i="1"/>
  <c r="K814" i="1"/>
  <c r="M814" i="1"/>
  <c r="O814" i="1"/>
  <c r="P814" i="1"/>
  <c r="J814" i="1"/>
  <c r="L814" i="1"/>
  <c r="N814" i="1"/>
  <c r="R814" i="1"/>
  <c r="A790" i="1"/>
  <c r="B790" i="1"/>
  <c r="Q790" i="1"/>
  <c r="K790" i="1"/>
  <c r="O790" i="1"/>
  <c r="R790" i="1"/>
  <c r="M790" i="1"/>
  <c r="J790" i="1"/>
  <c r="L790" i="1"/>
  <c r="N790" i="1"/>
  <c r="P790" i="1"/>
  <c r="A782" i="1"/>
  <c r="B782" i="1"/>
  <c r="Q782" i="1"/>
  <c r="K782" i="1"/>
  <c r="M782" i="1"/>
  <c r="O782" i="1"/>
  <c r="P782" i="1"/>
  <c r="J782" i="1"/>
  <c r="L782" i="1"/>
  <c r="N782" i="1"/>
  <c r="R782" i="1"/>
  <c r="A774" i="1"/>
  <c r="B774" i="1"/>
  <c r="Q774" i="1"/>
  <c r="K774" i="1"/>
  <c r="J774" i="1"/>
  <c r="M774" i="1"/>
  <c r="N774" i="1"/>
  <c r="R774" i="1"/>
  <c r="P774" i="1"/>
  <c r="L774" i="1"/>
  <c r="O774" i="1"/>
  <c r="A766" i="1"/>
  <c r="B766" i="1"/>
  <c r="Q766" i="1"/>
  <c r="K766" i="1"/>
  <c r="R766" i="1"/>
  <c r="J766" i="1"/>
  <c r="L766" i="1"/>
  <c r="O766" i="1"/>
  <c r="M766" i="1"/>
  <c r="N766" i="1"/>
  <c r="P766" i="1"/>
  <c r="C392" i="1"/>
  <c r="C393" i="1"/>
  <c r="C394" i="1"/>
  <c r="C395" i="1"/>
  <c r="C396" i="1"/>
  <c r="C397" i="1"/>
  <c r="C398" i="1"/>
  <c r="C399" i="1"/>
  <c r="C400" i="1"/>
  <c r="C401" i="1"/>
  <c r="C402" i="1"/>
  <c r="C403" i="1"/>
  <c r="C404" i="1"/>
  <c r="C405" i="1"/>
  <c r="C406" i="1"/>
  <c r="C407" i="1"/>
  <c r="C408" i="1"/>
  <c r="C409" i="1"/>
  <c r="C410" i="1"/>
  <c r="C411" i="1"/>
  <c r="C412" i="1"/>
  <c r="C413" i="1"/>
  <c r="C414" i="1"/>
  <c r="C415" i="1"/>
  <c r="C416" i="1"/>
  <c r="C417" i="1"/>
  <c r="C418" i="1"/>
  <c r="C419" i="1"/>
  <c r="C420" i="1"/>
  <c r="C421" i="1"/>
  <c r="C422" i="1"/>
  <c r="C423" i="1"/>
  <c r="C424" i="1"/>
  <c r="C425" i="1"/>
  <c r="A416" i="1" l="1"/>
  <c r="B416" i="1"/>
  <c r="Q416" i="1"/>
  <c r="K416" i="1"/>
  <c r="L416" i="1"/>
  <c r="M416" i="1"/>
  <c r="N416" i="1"/>
  <c r="O416" i="1"/>
  <c r="R416" i="1"/>
  <c r="J416" i="1"/>
  <c r="P416" i="1"/>
  <c r="A400" i="1"/>
  <c r="B400" i="1"/>
  <c r="Q400" i="1"/>
  <c r="J400" i="1"/>
  <c r="R400" i="1"/>
  <c r="K400" i="1"/>
  <c r="L400" i="1"/>
  <c r="M400" i="1"/>
  <c r="N400" i="1"/>
  <c r="O400" i="1"/>
  <c r="P400" i="1"/>
  <c r="B425" i="1"/>
  <c r="A425" i="1"/>
  <c r="P425" i="1"/>
  <c r="K425" i="1"/>
  <c r="L425" i="1"/>
  <c r="M425" i="1"/>
  <c r="N425" i="1"/>
  <c r="J425" i="1"/>
  <c r="O425" i="1"/>
  <c r="Q425" i="1"/>
  <c r="R425" i="1"/>
  <c r="B417" i="1"/>
  <c r="A417" i="1"/>
  <c r="P417" i="1"/>
  <c r="J417" i="1"/>
  <c r="R417" i="1"/>
  <c r="K417" i="1"/>
  <c r="L417" i="1"/>
  <c r="M417" i="1"/>
  <c r="N417" i="1"/>
  <c r="O417" i="1"/>
  <c r="Q417" i="1"/>
  <c r="B409" i="1"/>
  <c r="A409" i="1"/>
  <c r="P409" i="1"/>
  <c r="Q409" i="1"/>
  <c r="J409" i="1"/>
  <c r="R409" i="1"/>
  <c r="K409" i="1"/>
  <c r="L409" i="1"/>
  <c r="M409" i="1"/>
  <c r="N409" i="1"/>
  <c r="O409" i="1"/>
  <c r="B401" i="1"/>
  <c r="A401" i="1"/>
  <c r="P401" i="1"/>
  <c r="Q401" i="1"/>
  <c r="J401" i="1"/>
  <c r="R401" i="1"/>
  <c r="K401" i="1"/>
  <c r="L401" i="1"/>
  <c r="M401" i="1"/>
  <c r="N401" i="1"/>
  <c r="O401" i="1"/>
  <c r="B393" i="1"/>
  <c r="A393" i="1"/>
  <c r="P393" i="1"/>
  <c r="Q393" i="1"/>
  <c r="J393" i="1"/>
  <c r="R393" i="1"/>
  <c r="K393" i="1"/>
  <c r="L393" i="1"/>
  <c r="M393" i="1"/>
  <c r="N393" i="1"/>
  <c r="O393" i="1"/>
  <c r="A423" i="1"/>
  <c r="B423" i="1"/>
  <c r="J423" i="1"/>
  <c r="R423" i="1"/>
  <c r="L423" i="1"/>
  <c r="M423" i="1"/>
  <c r="N423" i="1"/>
  <c r="O423" i="1"/>
  <c r="P423" i="1"/>
  <c r="K423" i="1"/>
  <c r="Q423" i="1"/>
  <c r="A415" i="1"/>
  <c r="B415" i="1"/>
  <c r="J415" i="1"/>
  <c r="R415" i="1"/>
  <c r="K415" i="1"/>
  <c r="L415" i="1"/>
  <c r="M415" i="1"/>
  <c r="N415" i="1"/>
  <c r="O415" i="1"/>
  <c r="P415" i="1"/>
  <c r="Q415" i="1"/>
  <c r="A407" i="1"/>
  <c r="B407" i="1"/>
  <c r="J407" i="1"/>
  <c r="R407" i="1"/>
  <c r="K407" i="1"/>
  <c r="L407" i="1"/>
  <c r="M407" i="1"/>
  <c r="N407" i="1"/>
  <c r="O407" i="1"/>
  <c r="P407" i="1"/>
  <c r="Q407" i="1"/>
  <c r="A399" i="1"/>
  <c r="B399" i="1"/>
  <c r="J399" i="1"/>
  <c r="R399" i="1"/>
  <c r="K399" i="1"/>
  <c r="L399" i="1"/>
  <c r="M399" i="1"/>
  <c r="N399" i="1"/>
  <c r="O399" i="1"/>
  <c r="P399" i="1"/>
  <c r="Q399" i="1"/>
  <c r="A424" i="1"/>
  <c r="B424" i="1"/>
  <c r="Q424" i="1"/>
  <c r="L424" i="1"/>
  <c r="M424" i="1"/>
  <c r="N424" i="1"/>
  <c r="O424" i="1"/>
  <c r="J424" i="1"/>
  <c r="K424" i="1"/>
  <c r="P424" i="1"/>
  <c r="R424" i="1"/>
  <c r="A392" i="1"/>
  <c r="B392" i="1"/>
  <c r="Q392" i="1"/>
  <c r="J392" i="1"/>
  <c r="R392" i="1"/>
  <c r="K392" i="1"/>
  <c r="L392" i="1"/>
  <c r="M392" i="1"/>
  <c r="N392" i="1"/>
  <c r="O392" i="1"/>
  <c r="P392" i="1"/>
  <c r="B421" i="1"/>
  <c r="A421" i="1"/>
  <c r="L421" i="1"/>
  <c r="N421" i="1"/>
  <c r="O421" i="1"/>
  <c r="P421" i="1"/>
  <c r="Q421" i="1"/>
  <c r="J421" i="1"/>
  <c r="R421" i="1"/>
  <c r="K421" i="1"/>
  <c r="M421" i="1"/>
  <c r="B413" i="1"/>
  <c r="A413" i="1"/>
  <c r="L413" i="1"/>
  <c r="M413" i="1"/>
  <c r="N413" i="1"/>
  <c r="O413" i="1"/>
  <c r="P413" i="1"/>
  <c r="Q413" i="1"/>
  <c r="J413" i="1"/>
  <c r="R413" i="1"/>
  <c r="K413" i="1"/>
  <c r="B405" i="1"/>
  <c r="A405" i="1"/>
  <c r="L405" i="1"/>
  <c r="M405" i="1"/>
  <c r="N405" i="1"/>
  <c r="O405" i="1"/>
  <c r="P405" i="1"/>
  <c r="Q405" i="1"/>
  <c r="J405" i="1"/>
  <c r="R405" i="1"/>
  <c r="K405" i="1"/>
  <c r="B397" i="1"/>
  <c r="A397" i="1"/>
  <c r="L397" i="1"/>
  <c r="M397" i="1"/>
  <c r="N397" i="1"/>
  <c r="O397" i="1"/>
  <c r="P397" i="1"/>
  <c r="Q397" i="1"/>
  <c r="J397" i="1"/>
  <c r="R397" i="1"/>
  <c r="K397" i="1"/>
  <c r="A422" i="1"/>
  <c r="B422" i="1"/>
  <c r="K422" i="1"/>
  <c r="M422" i="1"/>
  <c r="N422" i="1"/>
  <c r="O422" i="1"/>
  <c r="P422" i="1"/>
  <c r="Q422" i="1"/>
  <c r="J422" i="1"/>
  <c r="L422" i="1"/>
  <c r="R422" i="1"/>
  <c r="A414" i="1"/>
  <c r="B414" i="1"/>
  <c r="K414" i="1"/>
  <c r="L414" i="1"/>
  <c r="M414" i="1"/>
  <c r="N414" i="1"/>
  <c r="O414" i="1"/>
  <c r="P414" i="1"/>
  <c r="Q414" i="1"/>
  <c r="J414" i="1"/>
  <c r="R414" i="1"/>
  <c r="A406" i="1"/>
  <c r="B406" i="1"/>
  <c r="K406" i="1"/>
  <c r="L406" i="1"/>
  <c r="M406" i="1"/>
  <c r="N406" i="1"/>
  <c r="O406" i="1"/>
  <c r="P406" i="1"/>
  <c r="Q406" i="1"/>
  <c r="J406" i="1"/>
  <c r="R406" i="1"/>
  <c r="A398" i="1"/>
  <c r="B398" i="1"/>
  <c r="K398" i="1"/>
  <c r="L398" i="1"/>
  <c r="M398" i="1"/>
  <c r="N398" i="1"/>
  <c r="O398" i="1"/>
  <c r="P398" i="1"/>
  <c r="Q398" i="1"/>
  <c r="J398" i="1"/>
  <c r="R398" i="1"/>
  <c r="A420" i="1"/>
  <c r="B420" i="1"/>
  <c r="M420" i="1"/>
  <c r="O420" i="1"/>
  <c r="P420" i="1"/>
  <c r="Q420" i="1"/>
  <c r="J420" i="1"/>
  <c r="R420" i="1"/>
  <c r="K420" i="1"/>
  <c r="N420" i="1"/>
  <c r="L420" i="1"/>
  <c r="A412" i="1"/>
  <c r="B412" i="1"/>
  <c r="M412" i="1"/>
  <c r="N412" i="1"/>
  <c r="O412" i="1"/>
  <c r="P412" i="1"/>
  <c r="Q412" i="1"/>
  <c r="J412" i="1"/>
  <c r="R412" i="1"/>
  <c r="K412" i="1"/>
  <c r="L412" i="1"/>
  <c r="A404" i="1"/>
  <c r="B404" i="1"/>
  <c r="M404" i="1"/>
  <c r="N404" i="1"/>
  <c r="O404" i="1"/>
  <c r="P404" i="1"/>
  <c r="Q404" i="1"/>
  <c r="J404" i="1"/>
  <c r="R404" i="1"/>
  <c r="K404" i="1"/>
  <c r="L404" i="1"/>
  <c r="A396" i="1"/>
  <c r="B396" i="1"/>
  <c r="M396" i="1"/>
  <c r="N396" i="1"/>
  <c r="O396" i="1"/>
  <c r="P396" i="1"/>
  <c r="Q396" i="1"/>
  <c r="J396" i="1"/>
  <c r="R396" i="1"/>
  <c r="K396" i="1"/>
  <c r="L396" i="1"/>
  <c r="A408" i="1"/>
  <c r="B408" i="1"/>
  <c r="Q408" i="1"/>
  <c r="J408" i="1"/>
  <c r="R408" i="1"/>
  <c r="K408" i="1"/>
  <c r="L408" i="1"/>
  <c r="M408" i="1"/>
  <c r="N408" i="1"/>
  <c r="O408" i="1"/>
  <c r="P408" i="1"/>
  <c r="A419" i="1"/>
  <c r="B419" i="1"/>
  <c r="N419" i="1"/>
  <c r="P419" i="1"/>
  <c r="Q419" i="1"/>
  <c r="J419" i="1"/>
  <c r="R419" i="1"/>
  <c r="K419" i="1"/>
  <c r="L419" i="1"/>
  <c r="M419" i="1"/>
  <c r="O419" i="1"/>
  <c r="A411" i="1"/>
  <c r="B411" i="1"/>
  <c r="N411" i="1"/>
  <c r="O411" i="1"/>
  <c r="P411" i="1"/>
  <c r="Q411" i="1"/>
  <c r="J411" i="1"/>
  <c r="R411" i="1"/>
  <c r="K411" i="1"/>
  <c r="L411" i="1"/>
  <c r="M411" i="1"/>
  <c r="A403" i="1"/>
  <c r="B403" i="1"/>
  <c r="N403" i="1"/>
  <c r="O403" i="1"/>
  <c r="P403" i="1"/>
  <c r="Q403" i="1"/>
  <c r="J403" i="1"/>
  <c r="R403" i="1"/>
  <c r="K403" i="1"/>
  <c r="L403" i="1"/>
  <c r="M403" i="1"/>
  <c r="A395" i="1"/>
  <c r="B395" i="1"/>
  <c r="N395" i="1"/>
  <c r="O395" i="1"/>
  <c r="P395" i="1"/>
  <c r="Q395" i="1"/>
  <c r="J395" i="1"/>
  <c r="R395" i="1"/>
  <c r="K395" i="1"/>
  <c r="L395" i="1"/>
  <c r="M395" i="1"/>
  <c r="A418" i="1"/>
  <c r="B418" i="1"/>
  <c r="O418" i="1"/>
  <c r="Q418" i="1"/>
  <c r="J418" i="1"/>
  <c r="R418" i="1"/>
  <c r="K418" i="1"/>
  <c r="L418" i="1"/>
  <c r="M418" i="1"/>
  <c r="N418" i="1"/>
  <c r="P418" i="1"/>
  <c r="A410" i="1"/>
  <c r="B410" i="1"/>
  <c r="O410" i="1"/>
  <c r="P410" i="1"/>
  <c r="Q410" i="1"/>
  <c r="J410" i="1"/>
  <c r="R410" i="1"/>
  <c r="K410" i="1"/>
  <c r="L410" i="1"/>
  <c r="M410" i="1"/>
  <c r="N410" i="1"/>
  <c r="A402" i="1"/>
  <c r="B402" i="1"/>
  <c r="O402" i="1"/>
  <c r="P402" i="1"/>
  <c r="Q402" i="1"/>
  <c r="J402" i="1"/>
  <c r="R402" i="1"/>
  <c r="K402" i="1"/>
  <c r="L402" i="1"/>
  <c r="M402" i="1"/>
  <c r="N402" i="1"/>
  <c r="A394" i="1"/>
  <c r="B394" i="1"/>
  <c r="O394" i="1"/>
  <c r="P394" i="1"/>
  <c r="Q394" i="1"/>
  <c r="J394" i="1"/>
  <c r="R394" i="1"/>
  <c r="K394" i="1"/>
  <c r="L394" i="1"/>
  <c r="M394" i="1"/>
  <c r="N394" i="1"/>
  <c r="G152" i="13"/>
  <c r="G139" i="13"/>
  <c r="C378" i="1" l="1"/>
  <c r="C379" i="1"/>
  <c r="C380" i="1"/>
  <c r="C381" i="1"/>
  <c r="C382" i="1"/>
  <c r="C383" i="1"/>
  <c r="C384" i="1"/>
  <c r="C385" i="1"/>
  <c r="C386" i="1"/>
  <c r="C387" i="1"/>
  <c r="C388" i="1"/>
  <c r="C389" i="1"/>
  <c r="C390" i="1"/>
  <c r="C391" i="1"/>
  <c r="C377" i="1"/>
  <c r="A378" i="1" l="1"/>
  <c r="B378" i="1"/>
  <c r="O378" i="1"/>
  <c r="P378" i="1"/>
  <c r="Q378" i="1"/>
  <c r="J378" i="1"/>
  <c r="R378" i="1"/>
  <c r="K378" i="1"/>
  <c r="L378" i="1"/>
  <c r="M378" i="1"/>
  <c r="N378" i="1"/>
  <c r="B385" i="1"/>
  <c r="A385" i="1"/>
  <c r="P385" i="1"/>
  <c r="Q385" i="1"/>
  <c r="J385" i="1"/>
  <c r="R385" i="1"/>
  <c r="K385" i="1"/>
  <c r="L385" i="1"/>
  <c r="M385" i="1"/>
  <c r="N385" i="1"/>
  <c r="O385" i="1"/>
  <c r="B377" i="1"/>
  <c r="A377" i="1"/>
  <c r="P377" i="1"/>
  <c r="Q377" i="1"/>
  <c r="J377" i="1"/>
  <c r="R377" i="1"/>
  <c r="K377" i="1"/>
  <c r="L377" i="1"/>
  <c r="M377" i="1"/>
  <c r="N377" i="1"/>
  <c r="O377" i="1"/>
  <c r="A384" i="1"/>
  <c r="B384" i="1"/>
  <c r="Q384" i="1"/>
  <c r="J384" i="1"/>
  <c r="R384" i="1"/>
  <c r="K384" i="1"/>
  <c r="L384" i="1"/>
  <c r="M384" i="1"/>
  <c r="N384" i="1"/>
  <c r="O384" i="1"/>
  <c r="P384" i="1"/>
  <c r="A391" i="1"/>
  <c r="B391" i="1"/>
  <c r="J391" i="1"/>
  <c r="R391" i="1"/>
  <c r="K391" i="1"/>
  <c r="L391" i="1"/>
  <c r="M391" i="1"/>
  <c r="N391" i="1"/>
  <c r="O391" i="1"/>
  <c r="P391" i="1"/>
  <c r="Q391" i="1"/>
  <c r="A383" i="1"/>
  <c r="B383" i="1"/>
  <c r="J383" i="1"/>
  <c r="R383" i="1"/>
  <c r="K383" i="1"/>
  <c r="L383" i="1"/>
  <c r="M383" i="1"/>
  <c r="N383" i="1"/>
  <c r="O383" i="1"/>
  <c r="P383" i="1"/>
  <c r="Q383" i="1"/>
  <c r="B381" i="1"/>
  <c r="A381" i="1"/>
  <c r="L381" i="1"/>
  <c r="M381" i="1"/>
  <c r="N381" i="1"/>
  <c r="O381" i="1"/>
  <c r="P381" i="1"/>
  <c r="Q381" i="1"/>
  <c r="J381" i="1"/>
  <c r="R381" i="1"/>
  <c r="K381" i="1"/>
  <c r="A380" i="1"/>
  <c r="B380" i="1"/>
  <c r="M380" i="1"/>
  <c r="N380" i="1"/>
  <c r="O380" i="1"/>
  <c r="P380" i="1"/>
  <c r="Q380" i="1"/>
  <c r="J380" i="1"/>
  <c r="R380" i="1"/>
  <c r="K380" i="1"/>
  <c r="L380" i="1"/>
  <c r="A386" i="1"/>
  <c r="B386" i="1"/>
  <c r="O386" i="1"/>
  <c r="P386" i="1"/>
  <c r="Q386" i="1"/>
  <c r="J386" i="1"/>
  <c r="R386" i="1"/>
  <c r="K386" i="1"/>
  <c r="L386" i="1"/>
  <c r="M386" i="1"/>
  <c r="N386" i="1"/>
  <c r="A390" i="1"/>
  <c r="B390" i="1"/>
  <c r="K390" i="1"/>
  <c r="L390" i="1"/>
  <c r="M390" i="1"/>
  <c r="N390" i="1"/>
  <c r="O390" i="1"/>
  <c r="P390" i="1"/>
  <c r="Q390" i="1"/>
  <c r="J390" i="1"/>
  <c r="R390" i="1"/>
  <c r="A382" i="1"/>
  <c r="B382" i="1"/>
  <c r="K382" i="1"/>
  <c r="L382" i="1"/>
  <c r="M382" i="1"/>
  <c r="N382" i="1"/>
  <c r="O382" i="1"/>
  <c r="P382" i="1"/>
  <c r="Q382" i="1"/>
  <c r="R382" i="1"/>
  <c r="J382" i="1"/>
  <c r="B389" i="1"/>
  <c r="A389" i="1"/>
  <c r="L389" i="1"/>
  <c r="M389" i="1"/>
  <c r="N389" i="1"/>
  <c r="O389" i="1"/>
  <c r="P389" i="1"/>
  <c r="Q389" i="1"/>
  <c r="J389" i="1"/>
  <c r="R389" i="1"/>
  <c r="K389" i="1"/>
  <c r="A388" i="1"/>
  <c r="B388" i="1"/>
  <c r="M388" i="1"/>
  <c r="N388" i="1"/>
  <c r="O388" i="1"/>
  <c r="P388" i="1"/>
  <c r="Q388" i="1"/>
  <c r="J388" i="1"/>
  <c r="R388" i="1"/>
  <c r="K388" i="1"/>
  <c r="L388" i="1"/>
  <c r="A387" i="1"/>
  <c r="B387" i="1"/>
  <c r="N387" i="1"/>
  <c r="O387" i="1"/>
  <c r="P387" i="1"/>
  <c r="Q387" i="1"/>
  <c r="J387" i="1"/>
  <c r="R387" i="1"/>
  <c r="K387" i="1"/>
  <c r="L387" i="1"/>
  <c r="M387" i="1"/>
  <c r="A379" i="1"/>
  <c r="B379" i="1"/>
  <c r="N379" i="1"/>
  <c r="O379" i="1"/>
  <c r="P379" i="1"/>
  <c r="Q379" i="1"/>
  <c r="J379" i="1"/>
  <c r="R379" i="1"/>
  <c r="K379" i="1"/>
  <c r="L379" i="1"/>
  <c r="M379" i="1"/>
  <c r="C203" i="1"/>
  <c r="C202" i="1"/>
  <c r="C201" i="1"/>
  <c r="C200" i="1"/>
  <c r="C199" i="1"/>
  <c r="C198" i="1"/>
  <c r="C197" i="1"/>
  <c r="C196" i="1"/>
  <c r="C195" i="1"/>
  <c r="C194" i="1"/>
  <c r="C193" i="1"/>
  <c r="C192" i="1"/>
  <c r="C191" i="1"/>
  <c r="C190" i="1"/>
  <c r="C189" i="1"/>
  <c r="A193" i="1" l="1"/>
  <c r="B193" i="1"/>
  <c r="J193" i="1"/>
  <c r="R193" i="1"/>
  <c r="L193" i="1"/>
  <c r="N193" i="1"/>
  <c r="K193" i="1"/>
  <c r="M193" i="1"/>
  <c r="O193" i="1"/>
  <c r="P193" i="1"/>
  <c r="Q193" i="1"/>
  <c r="A201" i="1"/>
  <c r="B201" i="1"/>
  <c r="O201" i="1"/>
  <c r="P201" i="1"/>
  <c r="Q201" i="1"/>
  <c r="J201" i="1"/>
  <c r="R201" i="1"/>
  <c r="K201" i="1"/>
  <c r="L201" i="1"/>
  <c r="M201" i="1"/>
  <c r="N201" i="1"/>
  <c r="A189" i="1"/>
  <c r="B189" i="1"/>
  <c r="N189" i="1"/>
  <c r="P189" i="1"/>
  <c r="J189" i="1"/>
  <c r="R189" i="1"/>
  <c r="Q189" i="1"/>
  <c r="K189" i="1"/>
  <c r="L189" i="1"/>
  <c r="M189" i="1"/>
  <c r="O189" i="1"/>
  <c r="A197" i="1"/>
  <c r="B197" i="1"/>
  <c r="K197" i="1"/>
  <c r="L197" i="1"/>
  <c r="M197" i="1"/>
  <c r="N197" i="1"/>
  <c r="O197" i="1"/>
  <c r="P197" i="1"/>
  <c r="Q197" i="1"/>
  <c r="J197" i="1"/>
  <c r="R197" i="1"/>
  <c r="B194" i="1"/>
  <c r="A194" i="1"/>
  <c r="Q194" i="1"/>
  <c r="K194" i="1"/>
  <c r="M194" i="1"/>
  <c r="J194" i="1"/>
  <c r="L194" i="1"/>
  <c r="N194" i="1"/>
  <c r="O194" i="1"/>
  <c r="P194" i="1"/>
  <c r="R194" i="1"/>
  <c r="B202" i="1"/>
  <c r="A202" i="1"/>
  <c r="N202" i="1"/>
  <c r="O202" i="1"/>
  <c r="P202" i="1"/>
  <c r="Q202" i="1"/>
  <c r="J202" i="1"/>
  <c r="R202" i="1"/>
  <c r="K202" i="1"/>
  <c r="L202" i="1"/>
  <c r="M202" i="1"/>
  <c r="A195" i="1"/>
  <c r="B195" i="1"/>
  <c r="L195" i="1"/>
  <c r="M195" i="1"/>
  <c r="N195" i="1"/>
  <c r="O195" i="1"/>
  <c r="P195" i="1"/>
  <c r="Q195" i="1"/>
  <c r="R195" i="1"/>
  <c r="J195" i="1"/>
  <c r="K195" i="1"/>
  <c r="A203" i="1"/>
  <c r="B203" i="1"/>
  <c r="M203" i="1"/>
  <c r="N203" i="1"/>
  <c r="O203" i="1"/>
  <c r="P203" i="1"/>
  <c r="Q203" i="1"/>
  <c r="J203" i="1"/>
  <c r="R203" i="1"/>
  <c r="K203" i="1"/>
  <c r="L203" i="1"/>
  <c r="A192" i="1"/>
  <c r="B192" i="1"/>
  <c r="K192" i="1"/>
  <c r="M192" i="1"/>
  <c r="O192" i="1"/>
  <c r="P192" i="1"/>
  <c r="Q192" i="1"/>
  <c r="R192" i="1"/>
  <c r="J192" i="1"/>
  <c r="L192" i="1"/>
  <c r="N192" i="1"/>
  <c r="A200" i="1"/>
  <c r="B200" i="1"/>
  <c r="P200" i="1"/>
  <c r="Q200" i="1"/>
  <c r="J200" i="1"/>
  <c r="R200" i="1"/>
  <c r="K200" i="1"/>
  <c r="L200" i="1"/>
  <c r="M200" i="1"/>
  <c r="N200" i="1"/>
  <c r="O200" i="1"/>
  <c r="A196" i="1"/>
  <c r="B196" i="1"/>
  <c r="L196" i="1"/>
  <c r="M196" i="1"/>
  <c r="N196" i="1"/>
  <c r="O196" i="1"/>
  <c r="P196" i="1"/>
  <c r="Q196" i="1"/>
  <c r="J196" i="1"/>
  <c r="R196" i="1"/>
  <c r="K196" i="1"/>
  <c r="B190" i="1"/>
  <c r="A190" i="1"/>
  <c r="M190" i="1"/>
  <c r="O190" i="1"/>
  <c r="Q190" i="1"/>
  <c r="J190" i="1"/>
  <c r="K190" i="1"/>
  <c r="L190" i="1"/>
  <c r="N190" i="1"/>
  <c r="P190" i="1"/>
  <c r="R190" i="1"/>
  <c r="B198" i="1"/>
  <c r="A198" i="1"/>
  <c r="J198" i="1"/>
  <c r="R198" i="1"/>
  <c r="K198" i="1"/>
  <c r="L198" i="1"/>
  <c r="M198" i="1"/>
  <c r="N198" i="1"/>
  <c r="O198" i="1"/>
  <c r="P198" i="1"/>
  <c r="Q198" i="1"/>
  <c r="A191" i="1"/>
  <c r="B191" i="1"/>
  <c r="L191" i="1"/>
  <c r="N191" i="1"/>
  <c r="P191" i="1"/>
  <c r="K191" i="1"/>
  <c r="M191" i="1"/>
  <c r="O191" i="1"/>
  <c r="Q191" i="1"/>
  <c r="R191" i="1"/>
  <c r="J191" i="1"/>
  <c r="A199" i="1"/>
  <c r="B199" i="1"/>
  <c r="Q199" i="1"/>
  <c r="J199" i="1"/>
  <c r="R199" i="1"/>
  <c r="K199" i="1"/>
  <c r="L199" i="1"/>
  <c r="M199" i="1"/>
  <c r="N199" i="1"/>
  <c r="O199" i="1"/>
  <c r="P199" i="1"/>
  <c r="C244" i="1"/>
  <c r="C245" i="1"/>
  <c r="C246" i="1"/>
  <c r="C247" i="1"/>
  <c r="C248" i="1"/>
  <c r="C249" i="1"/>
  <c r="C250" i="1"/>
  <c r="C251" i="1"/>
  <c r="C252" i="1"/>
  <c r="C253" i="1"/>
  <c r="C254" i="1"/>
  <c r="C255" i="1"/>
  <c r="C256" i="1"/>
  <c r="C257" i="1"/>
  <c r="C243" i="1"/>
  <c r="B248" i="1" l="1"/>
  <c r="A248" i="1"/>
  <c r="P248" i="1"/>
  <c r="Q248" i="1"/>
  <c r="J248" i="1"/>
  <c r="R248" i="1"/>
  <c r="K248" i="1"/>
  <c r="L248" i="1"/>
  <c r="M248" i="1"/>
  <c r="N248" i="1"/>
  <c r="O248" i="1"/>
  <c r="A247" i="1"/>
  <c r="B247" i="1"/>
  <c r="Q247" i="1"/>
  <c r="J247" i="1"/>
  <c r="R247" i="1"/>
  <c r="K247" i="1"/>
  <c r="L247" i="1"/>
  <c r="M247" i="1"/>
  <c r="N247" i="1"/>
  <c r="O247" i="1"/>
  <c r="P247" i="1"/>
  <c r="B254" i="1"/>
  <c r="A254" i="1"/>
  <c r="J254" i="1"/>
  <c r="R254" i="1"/>
  <c r="K254" i="1"/>
  <c r="L254" i="1"/>
  <c r="M254" i="1"/>
  <c r="N254" i="1"/>
  <c r="O254" i="1"/>
  <c r="P254" i="1"/>
  <c r="Q254" i="1"/>
  <c r="B246" i="1"/>
  <c r="A246" i="1"/>
  <c r="J246" i="1"/>
  <c r="R246" i="1"/>
  <c r="K246" i="1"/>
  <c r="L246" i="1"/>
  <c r="M246" i="1"/>
  <c r="N246" i="1"/>
  <c r="O246" i="1"/>
  <c r="P246" i="1"/>
  <c r="Q246" i="1"/>
  <c r="B256" i="1"/>
  <c r="A256" i="1"/>
  <c r="P256" i="1"/>
  <c r="Q256" i="1"/>
  <c r="J256" i="1"/>
  <c r="R256" i="1"/>
  <c r="K256" i="1"/>
  <c r="L256" i="1"/>
  <c r="M256" i="1"/>
  <c r="N256" i="1"/>
  <c r="O256" i="1"/>
  <c r="B252" i="1"/>
  <c r="A252" i="1"/>
  <c r="L252" i="1"/>
  <c r="M252" i="1"/>
  <c r="N252" i="1"/>
  <c r="O252" i="1"/>
  <c r="P252" i="1"/>
  <c r="Q252" i="1"/>
  <c r="J252" i="1"/>
  <c r="R252" i="1"/>
  <c r="K252" i="1"/>
  <c r="B244" i="1"/>
  <c r="A244" i="1"/>
  <c r="L244" i="1"/>
  <c r="M244" i="1"/>
  <c r="N244" i="1"/>
  <c r="O244" i="1"/>
  <c r="P244" i="1"/>
  <c r="Q244" i="1"/>
  <c r="J244" i="1"/>
  <c r="R244" i="1"/>
  <c r="K244" i="1"/>
  <c r="A253" i="1"/>
  <c r="B253" i="1"/>
  <c r="K253" i="1"/>
  <c r="L253" i="1"/>
  <c r="M253" i="1"/>
  <c r="N253" i="1"/>
  <c r="O253" i="1"/>
  <c r="P253" i="1"/>
  <c r="Q253" i="1"/>
  <c r="J253" i="1"/>
  <c r="R253" i="1"/>
  <c r="A243" i="1"/>
  <c r="B243" i="1"/>
  <c r="M243" i="1"/>
  <c r="N243" i="1"/>
  <c r="O243" i="1"/>
  <c r="P243" i="1"/>
  <c r="Q243" i="1"/>
  <c r="J243" i="1"/>
  <c r="R243" i="1"/>
  <c r="K243" i="1"/>
  <c r="L243" i="1"/>
  <c r="B250" i="1"/>
  <c r="A250" i="1"/>
  <c r="N250" i="1"/>
  <c r="O250" i="1"/>
  <c r="P250" i="1"/>
  <c r="Q250" i="1"/>
  <c r="J250" i="1"/>
  <c r="R250" i="1"/>
  <c r="K250" i="1"/>
  <c r="L250" i="1"/>
  <c r="M250" i="1"/>
  <c r="A245" i="1"/>
  <c r="B245" i="1"/>
  <c r="K245" i="1"/>
  <c r="L245" i="1"/>
  <c r="M245" i="1"/>
  <c r="N245" i="1"/>
  <c r="O245" i="1"/>
  <c r="P245" i="1"/>
  <c r="Q245" i="1"/>
  <c r="J245" i="1"/>
  <c r="R245" i="1"/>
  <c r="A251" i="1"/>
  <c r="B251" i="1"/>
  <c r="M251" i="1"/>
  <c r="N251" i="1"/>
  <c r="O251" i="1"/>
  <c r="P251" i="1"/>
  <c r="Q251" i="1"/>
  <c r="J251" i="1"/>
  <c r="R251" i="1"/>
  <c r="K251" i="1"/>
  <c r="L251" i="1"/>
  <c r="A257" i="1"/>
  <c r="B257" i="1"/>
  <c r="O257" i="1"/>
  <c r="P257" i="1"/>
  <c r="Q257" i="1"/>
  <c r="J257" i="1"/>
  <c r="R257" i="1"/>
  <c r="K257" i="1"/>
  <c r="L257" i="1"/>
  <c r="M257" i="1"/>
  <c r="N257" i="1"/>
  <c r="A249" i="1"/>
  <c r="B249" i="1"/>
  <c r="O249" i="1"/>
  <c r="P249" i="1"/>
  <c r="Q249" i="1"/>
  <c r="J249" i="1"/>
  <c r="R249" i="1"/>
  <c r="K249" i="1"/>
  <c r="L249" i="1"/>
  <c r="M249" i="1"/>
  <c r="N249" i="1"/>
  <c r="A255" i="1"/>
  <c r="B255" i="1"/>
  <c r="Q255" i="1"/>
  <c r="J255" i="1"/>
  <c r="R255" i="1"/>
  <c r="K255" i="1"/>
  <c r="L255" i="1"/>
  <c r="M255" i="1"/>
  <c r="N255" i="1"/>
  <c r="O255" i="1"/>
  <c r="P255" i="1"/>
  <c r="I213" i="13"/>
  <c r="B215" i="13" s="1"/>
  <c r="H213" i="13"/>
  <c r="G213" i="13"/>
  <c r="B214" i="13" s="1"/>
  <c r="F213" i="13"/>
  <c r="E213" i="13"/>
  <c r="D213" i="13"/>
  <c r="C213" i="13"/>
  <c r="B213" i="13"/>
  <c r="C221" i="13" l="1"/>
  <c r="D221" i="13"/>
  <c r="E221" i="13"/>
  <c r="B221" i="13"/>
  <c r="B222" i="13" s="1"/>
  <c r="C205" i="13"/>
  <c r="D205" i="13"/>
  <c r="E205" i="13"/>
  <c r="F205" i="13"/>
  <c r="G205" i="13"/>
  <c r="H205" i="13"/>
  <c r="I205" i="13"/>
  <c r="B207" i="13" s="1"/>
  <c r="B205" i="13"/>
  <c r="B206" i="13" l="1"/>
  <c r="C125" i="1" l="1"/>
  <c r="C124" i="1"/>
  <c r="C123" i="1"/>
  <c r="C122" i="1"/>
  <c r="C121" i="1"/>
  <c r="C120" i="1"/>
  <c r="C119" i="1"/>
  <c r="C118" i="1"/>
  <c r="C117" i="1"/>
  <c r="C116" i="1"/>
  <c r="A120" i="1" l="1"/>
  <c r="B120" i="1"/>
  <c r="Q120" i="1"/>
  <c r="N120" i="1"/>
  <c r="O120" i="1"/>
  <c r="P120" i="1"/>
  <c r="R120" i="1"/>
  <c r="J120" i="1"/>
  <c r="K120" i="1"/>
  <c r="L120" i="1"/>
  <c r="M120" i="1"/>
  <c r="B122" i="1"/>
  <c r="A122" i="1"/>
  <c r="O122" i="1"/>
  <c r="L122" i="1"/>
  <c r="R122" i="1"/>
  <c r="J122" i="1"/>
  <c r="K122" i="1"/>
  <c r="M122" i="1"/>
  <c r="N122" i="1"/>
  <c r="P122" i="1"/>
  <c r="Q122" i="1"/>
  <c r="A117" i="1"/>
  <c r="B117" i="1"/>
  <c r="L117" i="1"/>
  <c r="Q117" i="1"/>
  <c r="J117" i="1"/>
  <c r="K117" i="1"/>
  <c r="M117" i="1"/>
  <c r="N117" i="1"/>
  <c r="O117" i="1"/>
  <c r="P117" i="1"/>
  <c r="R117" i="1"/>
  <c r="A119" i="1"/>
  <c r="B119" i="1"/>
  <c r="J119" i="1"/>
  <c r="R119" i="1"/>
  <c r="O119" i="1"/>
  <c r="M119" i="1"/>
  <c r="N119" i="1"/>
  <c r="P119" i="1"/>
  <c r="Q119" i="1"/>
  <c r="K119" i="1"/>
  <c r="L119" i="1"/>
  <c r="A121" i="1"/>
  <c r="B121" i="1"/>
  <c r="P121" i="1"/>
  <c r="M121" i="1"/>
  <c r="Q121" i="1"/>
  <c r="R121" i="1"/>
  <c r="J121" i="1"/>
  <c r="K121" i="1"/>
  <c r="L121" i="1"/>
  <c r="N121" i="1"/>
  <c r="O121" i="1"/>
  <c r="A123" i="1"/>
  <c r="B123" i="1"/>
  <c r="N123" i="1"/>
  <c r="K123" i="1"/>
  <c r="J123" i="1"/>
  <c r="L123" i="1"/>
  <c r="M123" i="1"/>
  <c r="O123" i="1"/>
  <c r="P123" i="1"/>
  <c r="Q123" i="1"/>
  <c r="R123" i="1"/>
  <c r="B118" i="1"/>
  <c r="A118" i="1"/>
  <c r="K118" i="1"/>
  <c r="P118" i="1"/>
  <c r="L118" i="1"/>
  <c r="M118" i="1"/>
  <c r="N118" i="1"/>
  <c r="O118" i="1"/>
  <c r="Q118" i="1"/>
  <c r="R118" i="1"/>
  <c r="J118" i="1"/>
  <c r="A116" i="1"/>
  <c r="B116" i="1"/>
  <c r="M116" i="1"/>
  <c r="J116" i="1"/>
  <c r="R116" i="1"/>
  <c r="K116" i="1"/>
  <c r="L116" i="1"/>
  <c r="N116" i="1"/>
  <c r="O116" i="1"/>
  <c r="P116" i="1"/>
  <c r="Q116" i="1"/>
  <c r="A124" i="1"/>
  <c r="B124" i="1"/>
  <c r="J124" i="1"/>
  <c r="R124" i="1"/>
  <c r="K124" i="1"/>
  <c r="L124" i="1"/>
  <c r="M124" i="1"/>
  <c r="N124" i="1"/>
  <c r="O124" i="1"/>
  <c r="P124" i="1"/>
  <c r="Q124" i="1"/>
  <c r="A125" i="1"/>
  <c r="B125" i="1"/>
  <c r="Q125" i="1"/>
  <c r="K125" i="1"/>
  <c r="L125" i="1"/>
  <c r="M125" i="1"/>
  <c r="N125" i="1"/>
  <c r="O125" i="1"/>
  <c r="P125" i="1"/>
  <c r="R125" i="1"/>
  <c r="J125" i="1"/>
  <c r="C1001" i="1"/>
  <c r="C1002" i="1"/>
  <c r="C1003" i="1"/>
  <c r="C1004" i="1"/>
  <c r="C1005" i="1"/>
  <c r="C1006" i="1"/>
  <c r="C1007" i="1"/>
  <c r="C1008" i="1"/>
  <c r="C1009" i="1"/>
  <c r="C1010" i="1"/>
  <c r="C1000" i="1"/>
  <c r="A1009" i="1" l="1"/>
  <c r="B1009" i="1"/>
  <c r="K1009" i="1"/>
  <c r="L1009" i="1"/>
  <c r="M1009" i="1"/>
  <c r="N1009" i="1"/>
  <c r="O1009" i="1"/>
  <c r="P1009" i="1"/>
  <c r="Q1009" i="1"/>
  <c r="J1009" i="1"/>
  <c r="R1009" i="1"/>
  <c r="A1008" i="1"/>
  <c r="B1008" i="1"/>
  <c r="L1008" i="1"/>
  <c r="M1008" i="1"/>
  <c r="N1008" i="1"/>
  <c r="O1008" i="1"/>
  <c r="P1008" i="1"/>
  <c r="Q1008" i="1"/>
  <c r="J1008" i="1"/>
  <c r="R1008" i="1"/>
  <c r="K1008" i="1"/>
  <c r="A1002" i="1"/>
  <c r="B1002" i="1"/>
  <c r="J1002" i="1"/>
  <c r="R1002" i="1"/>
  <c r="K1002" i="1"/>
  <c r="L1002" i="1"/>
  <c r="M1002" i="1"/>
  <c r="N1002" i="1"/>
  <c r="O1002" i="1"/>
  <c r="P1002" i="1"/>
  <c r="Q1002" i="1"/>
  <c r="A1001" i="1"/>
  <c r="B1001" i="1"/>
  <c r="K1001" i="1"/>
  <c r="L1001" i="1"/>
  <c r="M1001" i="1"/>
  <c r="N1001" i="1"/>
  <c r="O1001" i="1"/>
  <c r="P1001" i="1"/>
  <c r="Q1001" i="1"/>
  <c r="J1001" i="1"/>
  <c r="R1001" i="1"/>
  <c r="A1007" i="1"/>
  <c r="B1007" i="1"/>
  <c r="M1007" i="1"/>
  <c r="N1007" i="1"/>
  <c r="O1007" i="1"/>
  <c r="P1007" i="1"/>
  <c r="Q1007" i="1"/>
  <c r="J1007" i="1"/>
  <c r="R1007" i="1"/>
  <c r="K1007" i="1"/>
  <c r="L1007" i="1"/>
  <c r="A1006" i="1"/>
  <c r="B1006" i="1"/>
  <c r="N1006" i="1"/>
  <c r="O1006" i="1"/>
  <c r="P1006" i="1"/>
  <c r="Q1006" i="1"/>
  <c r="J1006" i="1"/>
  <c r="R1006" i="1"/>
  <c r="K1006" i="1"/>
  <c r="L1006" i="1"/>
  <c r="M1006" i="1"/>
  <c r="A1010" i="1"/>
  <c r="B1010" i="1"/>
  <c r="J1010" i="1"/>
  <c r="R1010" i="1"/>
  <c r="K1010" i="1"/>
  <c r="L1010" i="1"/>
  <c r="M1010" i="1"/>
  <c r="N1010" i="1"/>
  <c r="O1010" i="1"/>
  <c r="P1010" i="1"/>
  <c r="Q1010" i="1"/>
  <c r="A1005" i="1"/>
  <c r="B1005" i="1"/>
  <c r="O1005" i="1"/>
  <c r="P1005" i="1"/>
  <c r="Q1005" i="1"/>
  <c r="J1005" i="1"/>
  <c r="R1005" i="1"/>
  <c r="K1005" i="1"/>
  <c r="L1005" i="1"/>
  <c r="M1005" i="1"/>
  <c r="N1005" i="1"/>
  <c r="A1004" i="1"/>
  <c r="B1004" i="1"/>
  <c r="P1004" i="1"/>
  <c r="Q1004" i="1"/>
  <c r="J1004" i="1"/>
  <c r="R1004" i="1"/>
  <c r="K1004" i="1"/>
  <c r="L1004" i="1"/>
  <c r="M1004" i="1"/>
  <c r="N1004" i="1"/>
  <c r="O1004" i="1"/>
  <c r="A1000" i="1"/>
  <c r="B1000" i="1"/>
  <c r="L1000" i="1"/>
  <c r="M1000" i="1"/>
  <c r="N1000" i="1"/>
  <c r="O1000" i="1"/>
  <c r="P1000" i="1"/>
  <c r="Q1000" i="1"/>
  <c r="J1000" i="1"/>
  <c r="R1000" i="1"/>
  <c r="K1000" i="1"/>
  <c r="A1003" i="1"/>
  <c r="B1003" i="1"/>
  <c r="Q1003" i="1"/>
  <c r="J1003" i="1"/>
  <c r="R1003" i="1"/>
  <c r="K1003" i="1"/>
  <c r="L1003" i="1"/>
  <c r="M1003" i="1"/>
  <c r="N1003" i="1"/>
  <c r="O1003" i="1"/>
  <c r="P1003"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B756" i="1" l="1"/>
  <c r="A756" i="1"/>
  <c r="K756" i="1"/>
  <c r="L756" i="1"/>
  <c r="M756" i="1"/>
  <c r="N756" i="1"/>
  <c r="P756" i="1"/>
  <c r="Q756" i="1"/>
  <c r="R756" i="1"/>
  <c r="J756" i="1"/>
  <c r="O756" i="1"/>
  <c r="B748" i="1"/>
  <c r="A748" i="1"/>
  <c r="K748" i="1"/>
  <c r="L748" i="1"/>
  <c r="M748" i="1"/>
  <c r="J748" i="1"/>
  <c r="N748" i="1"/>
  <c r="O748" i="1"/>
  <c r="Q748" i="1"/>
  <c r="P748" i="1"/>
  <c r="R748" i="1"/>
  <c r="B732" i="1"/>
  <c r="A732" i="1"/>
  <c r="K732" i="1"/>
  <c r="L732" i="1"/>
  <c r="M732" i="1"/>
  <c r="J732" i="1"/>
  <c r="N732" i="1"/>
  <c r="O732" i="1"/>
  <c r="P732" i="1"/>
  <c r="Q732" i="1"/>
  <c r="R732" i="1"/>
  <c r="B724" i="1"/>
  <c r="A724" i="1"/>
  <c r="K724" i="1"/>
  <c r="L724" i="1"/>
  <c r="M724" i="1"/>
  <c r="R724" i="1"/>
  <c r="J724" i="1"/>
  <c r="N724" i="1"/>
  <c r="P724" i="1"/>
  <c r="O724" i="1"/>
  <c r="Q724" i="1"/>
  <c r="B716" i="1"/>
  <c r="A716" i="1"/>
  <c r="K716" i="1"/>
  <c r="L716" i="1"/>
  <c r="M716" i="1"/>
  <c r="O716" i="1"/>
  <c r="P716" i="1"/>
  <c r="Q716" i="1"/>
  <c r="R716" i="1"/>
  <c r="J716" i="1"/>
  <c r="N716" i="1"/>
  <c r="B700" i="1"/>
  <c r="A700" i="1"/>
  <c r="K700" i="1"/>
  <c r="L700" i="1"/>
  <c r="M700" i="1"/>
  <c r="O700" i="1"/>
  <c r="J700" i="1"/>
  <c r="N700" i="1"/>
  <c r="P700" i="1"/>
  <c r="Q700" i="1"/>
  <c r="R700" i="1"/>
  <c r="B692" i="1"/>
  <c r="A692" i="1"/>
  <c r="Q692" i="1"/>
  <c r="J692" i="1"/>
  <c r="R692" i="1"/>
  <c r="P692" i="1"/>
  <c r="K692" i="1"/>
  <c r="L692" i="1"/>
  <c r="M692" i="1"/>
  <c r="N692" i="1"/>
  <c r="O692" i="1"/>
  <c r="A713" i="1"/>
  <c r="B713" i="1"/>
  <c r="N713" i="1"/>
  <c r="O713" i="1"/>
  <c r="P713" i="1"/>
  <c r="Q713" i="1"/>
  <c r="R713" i="1"/>
  <c r="J713" i="1"/>
  <c r="L713" i="1"/>
  <c r="K713" i="1"/>
  <c r="M713" i="1"/>
  <c r="A762" i="1"/>
  <c r="B762" i="1"/>
  <c r="M762" i="1"/>
  <c r="N762" i="1"/>
  <c r="O762" i="1"/>
  <c r="J762" i="1"/>
  <c r="L762" i="1"/>
  <c r="P762" i="1"/>
  <c r="Q762" i="1"/>
  <c r="R762" i="1"/>
  <c r="K762" i="1"/>
  <c r="A754" i="1"/>
  <c r="B754" i="1"/>
  <c r="M754" i="1"/>
  <c r="N754" i="1"/>
  <c r="O754" i="1"/>
  <c r="R754" i="1"/>
  <c r="J754" i="1"/>
  <c r="K754" i="1"/>
  <c r="P754" i="1"/>
  <c r="L754" i="1"/>
  <c r="Q754" i="1"/>
  <c r="A746" i="1"/>
  <c r="B746" i="1"/>
  <c r="M746" i="1"/>
  <c r="N746" i="1"/>
  <c r="O746" i="1"/>
  <c r="L746" i="1"/>
  <c r="Q746" i="1"/>
  <c r="R746" i="1"/>
  <c r="J746" i="1"/>
  <c r="K746" i="1"/>
  <c r="P746" i="1"/>
  <c r="A738" i="1"/>
  <c r="B738" i="1"/>
  <c r="M738" i="1"/>
  <c r="N738" i="1"/>
  <c r="O738" i="1"/>
  <c r="J738" i="1"/>
  <c r="K738" i="1"/>
  <c r="L738" i="1"/>
  <c r="P738" i="1"/>
  <c r="R738" i="1"/>
  <c r="Q738" i="1"/>
  <c r="A730" i="1"/>
  <c r="B730" i="1"/>
  <c r="M730" i="1"/>
  <c r="N730" i="1"/>
  <c r="O730" i="1"/>
  <c r="Q730" i="1"/>
  <c r="R730" i="1"/>
  <c r="J730" i="1"/>
  <c r="L730" i="1"/>
  <c r="K730" i="1"/>
  <c r="P730" i="1"/>
  <c r="A714" i="1"/>
  <c r="B714" i="1"/>
  <c r="M714" i="1"/>
  <c r="N714" i="1"/>
  <c r="O714" i="1"/>
  <c r="J714" i="1"/>
  <c r="K714" i="1"/>
  <c r="L714" i="1"/>
  <c r="Q714" i="1"/>
  <c r="P714" i="1"/>
  <c r="R714" i="1"/>
  <c r="A706" i="1"/>
  <c r="B706" i="1"/>
  <c r="M706" i="1"/>
  <c r="N706" i="1"/>
  <c r="O706" i="1"/>
  <c r="Q706" i="1"/>
  <c r="J706" i="1"/>
  <c r="K706" i="1"/>
  <c r="L706" i="1"/>
  <c r="P706" i="1"/>
  <c r="R706" i="1"/>
  <c r="A698" i="1"/>
  <c r="B698" i="1"/>
  <c r="M698" i="1"/>
  <c r="N698" i="1"/>
  <c r="O698" i="1"/>
  <c r="Q698" i="1"/>
  <c r="L698" i="1"/>
  <c r="P698" i="1"/>
  <c r="R698" i="1"/>
  <c r="J698" i="1"/>
  <c r="K698" i="1"/>
  <c r="A761" i="1"/>
  <c r="B761" i="1"/>
  <c r="N761" i="1"/>
  <c r="O761" i="1"/>
  <c r="P761" i="1"/>
  <c r="J761" i="1"/>
  <c r="K761" i="1"/>
  <c r="L761" i="1"/>
  <c r="Q761" i="1"/>
  <c r="M761" i="1"/>
  <c r="R761" i="1"/>
  <c r="A737" i="1"/>
  <c r="B737" i="1"/>
  <c r="N737" i="1"/>
  <c r="O737" i="1"/>
  <c r="P737" i="1"/>
  <c r="R737" i="1"/>
  <c r="J737" i="1"/>
  <c r="K737" i="1"/>
  <c r="M737" i="1"/>
  <c r="L737" i="1"/>
  <c r="Q737" i="1"/>
  <c r="A721" i="1"/>
  <c r="B721" i="1"/>
  <c r="N721" i="1"/>
  <c r="O721" i="1"/>
  <c r="P721" i="1"/>
  <c r="J721" i="1"/>
  <c r="K721" i="1"/>
  <c r="L721" i="1"/>
  <c r="M721" i="1"/>
  <c r="R721" i="1"/>
  <c r="Q721" i="1"/>
  <c r="A759" i="1"/>
  <c r="B759" i="1"/>
  <c r="P759" i="1"/>
  <c r="Q759" i="1"/>
  <c r="J759" i="1"/>
  <c r="R759" i="1"/>
  <c r="L759" i="1"/>
  <c r="N759" i="1"/>
  <c r="O759" i="1"/>
  <c r="K759" i="1"/>
  <c r="M759" i="1"/>
  <c r="A751" i="1"/>
  <c r="B751" i="1"/>
  <c r="P751" i="1"/>
  <c r="Q751" i="1"/>
  <c r="J751" i="1"/>
  <c r="R751" i="1"/>
  <c r="K751" i="1"/>
  <c r="L751" i="1"/>
  <c r="M751" i="1"/>
  <c r="O751" i="1"/>
  <c r="N751" i="1"/>
  <c r="A743" i="1"/>
  <c r="B743" i="1"/>
  <c r="P743" i="1"/>
  <c r="Q743" i="1"/>
  <c r="J743" i="1"/>
  <c r="R743" i="1"/>
  <c r="N743" i="1"/>
  <c r="L743" i="1"/>
  <c r="O743" i="1"/>
  <c r="K743" i="1"/>
  <c r="M743" i="1"/>
  <c r="A735" i="1"/>
  <c r="B735" i="1"/>
  <c r="P735" i="1"/>
  <c r="Q735" i="1"/>
  <c r="J735" i="1"/>
  <c r="R735" i="1"/>
  <c r="K735" i="1"/>
  <c r="L735" i="1"/>
  <c r="M735" i="1"/>
  <c r="N735" i="1"/>
  <c r="O735" i="1"/>
  <c r="A727" i="1"/>
  <c r="B727" i="1"/>
  <c r="P727" i="1"/>
  <c r="Q727" i="1"/>
  <c r="J727" i="1"/>
  <c r="R727" i="1"/>
  <c r="K727" i="1"/>
  <c r="L727" i="1"/>
  <c r="N727" i="1"/>
  <c r="O727" i="1"/>
  <c r="M727" i="1"/>
  <c r="A719" i="1"/>
  <c r="B719" i="1"/>
  <c r="P719" i="1"/>
  <c r="Q719" i="1"/>
  <c r="J719" i="1"/>
  <c r="R719" i="1"/>
  <c r="M719" i="1"/>
  <c r="N719" i="1"/>
  <c r="O719" i="1"/>
  <c r="K719" i="1"/>
  <c r="L719" i="1"/>
  <c r="A711" i="1"/>
  <c r="B711" i="1"/>
  <c r="P711" i="1"/>
  <c r="Q711" i="1"/>
  <c r="J711" i="1"/>
  <c r="R711" i="1"/>
  <c r="K711" i="1"/>
  <c r="L711" i="1"/>
  <c r="M711" i="1"/>
  <c r="N711" i="1"/>
  <c r="O711" i="1"/>
  <c r="A703" i="1"/>
  <c r="B703" i="1"/>
  <c r="P703" i="1"/>
  <c r="Q703" i="1"/>
  <c r="J703" i="1"/>
  <c r="R703" i="1"/>
  <c r="L703" i="1"/>
  <c r="O703" i="1"/>
  <c r="K703" i="1"/>
  <c r="M703" i="1"/>
  <c r="N703" i="1"/>
  <c r="A695" i="1"/>
  <c r="B695" i="1"/>
  <c r="P695" i="1"/>
  <c r="Q695" i="1"/>
  <c r="J695" i="1"/>
  <c r="R695" i="1"/>
  <c r="K695" i="1"/>
  <c r="L695" i="1"/>
  <c r="M695" i="1"/>
  <c r="N695" i="1"/>
  <c r="O695" i="1"/>
  <c r="A745" i="1"/>
  <c r="B745" i="1"/>
  <c r="N745" i="1"/>
  <c r="O745" i="1"/>
  <c r="P745" i="1"/>
  <c r="J745" i="1"/>
  <c r="L745" i="1"/>
  <c r="M745" i="1"/>
  <c r="Q745" i="1"/>
  <c r="K745" i="1"/>
  <c r="R745" i="1"/>
  <c r="A729" i="1"/>
  <c r="B729" i="1"/>
  <c r="N729" i="1"/>
  <c r="O729" i="1"/>
  <c r="P729" i="1"/>
  <c r="L729" i="1"/>
  <c r="M729" i="1"/>
  <c r="Q729" i="1"/>
  <c r="R729" i="1"/>
  <c r="J729" i="1"/>
  <c r="K729" i="1"/>
  <c r="A697" i="1"/>
  <c r="B697" i="1"/>
  <c r="N697" i="1"/>
  <c r="O697" i="1"/>
  <c r="P697" i="1"/>
  <c r="Q697" i="1"/>
  <c r="J697" i="1"/>
  <c r="R697" i="1"/>
  <c r="K697" i="1"/>
  <c r="L697" i="1"/>
  <c r="M697" i="1"/>
  <c r="B760" i="1"/>
  <c r="A760" i="1"/>
  <c r="O760" i="1"/>
  <c r="P760" i="1"/>
  <c r="Q760" i="1"/>
  <c r="N760" i="1"/>
  <c r="J760" i="1"/>
  <c r="L760" i="1"/>
  <c r="K760" i="1"/>
  <c r="M760" i="1"/>
  <c r="R760" i="1"/>
  <c r="B704" i="1"/>
  <c r="A704" i="1"/>
  <c r="O704" i="1"/>
  <c r="P704" i="1"/>
  <c r="Q704" i="1"/>
  <c r="K704" i="1"/>
  <c r="J704" i="1"/>
  <c r="L704" i="1"/>
  <c r="M704" i="1"/>
  <c r="N704" i="1"/>
  <c r="R704" i="1"/>
  <c r="B696" i="1"/>
  <c r="A696" i="1"/>
  <c r="O696" i="1"/>
  <c r="P696" i="1"/>
  <c r="Q696" i="1"/>
  <c r="J696" i="1"/>
  <c r="R696" i="1"/>
  <c r="K696" i="1"/>
  <c r="L696" i="1"/>
  <c r="M696" i="1"/>
  <c r="N696" i="1"/>
  <c r="A758" i="1"/>
  <c r="B758" i="1"/>
  <c r="Q758" i="1"/>
  <c r="J758" i="1"/>
  <c r="R758" i="1"/>
  <c r="K758" i="1"/>
  <c r="L758" i="1"/>
  <c r="M758" i="1"/>
  <c r="N758" i="1"/>
  <c r="P758" i="1"/>
  <c r="O758" i="1"/>
  <c r="A750" i="1"/>
  <c r="B750" i="1"/>
  <c r="Q750" i="1"/>
  <c r="J750" i="1"/>
  <c r="R750" i="1"/>
  <c r="K750" i="1"/>
  <c r="O750" i="1"/>
  <c r="M750" i="1"/>
  <c r="L750" i="1"/>
  <c r="N750" i="1"/>
  <c r="P750" i="1"/>
  <c r="A742" i="1"/>
  <c r="B742" i="1"/>
  <c r="Q742" i="1"/>
  <c r="J742" i="1"/>
  <c r="R742" i="1"/>
  <c r="K742" i="1"/>
  <c r="L742" i="1"/>
  <c r="N742" i="1"/>
  <c r="O742" i="1"/>
  <c r="P742" i="1"/>
  <c r="M742" i="1"/>
  <c r="A734" i="1"/>
  <c r="B734" i="1"/>
  <c r="Q734" i="1"/>
  <c r="J734" i="1"/>
  <c r="R734" i="1"/>
  <c r="K734" i="1"/>
  <c r="L734" i="1"/>
  <c r="M734" i="1"/>
  <c r="O734" i="1"/>
  <c r="N734" i="1"/>
  <c r="P734" i="1"/>
  <c r="A726" i="1"/>
  <c r="B726" i="1"/>
  <c r="Q726" i="1"/>
  <c r="J726" i="1"/>
  <c r="R726" i="1"/>
  <c r="K726" i="1"/>
  <c r="N726" i="1"/>
  <c r="O726" i="1"/>
  <c r="P726" i="1"/>
  <c r="L726" i="1"/>
  <c r="M726" i="1"/>
  <c r="A718" i="1"/>
  <c r="B718" i="1"/>
  <c r="Q718" i="1"/>
  <c r="J718" i="1"/>
  <c r="R718" i="1"/>
  <c r="K718" i="1"/>
  <c r="L718" i="1"/>
  <c r="M718" i="1"/>
  <c r="N718" i="1"/>
  <c r="O718" i="1"/>
  <c r="P718" i="1"/>
  <c r="A710" i="1"/>
  <c r="B710" i="1"/>
  <c r="Q710" i="1"/>
  <c r="J710" i="1"/>
  <c r="R710" i="1"/>
  <c r="K710" i="1"/>
  <c r="M710" i="1"/>
  <c r="P710" i="1"/>
  <c r="L710" i="1"/>
  <c r="N710" i="1"/>
  <c r="O710" i="1"/>
  <c r="A702" i="1"/>
  <c r="B702" i="1"/>
  <c r="Q702" i="1"/>
  <c r="J702" i="1"/>
  <c r="R702" i="1"/>
  <c r="K702" i="1"/>
  <c r="M702" i="1"/>
  <c r="L702" i="1"/>
  <c r="N702" i="1"/>
  <c r="O702" i="1"/>
  <c r="P702" i="1"/>
  <c r="A694" i="1"/>
  <c r="B694" i="1"/>
  <c r="Q694" i="1"/>
  <c r="J694" i="1"/>
  <c r="R694" i="1"/>
  <c r="K694" i="1"/>
  <c r="L694" i="1"/>
  <c r="M694" i="1"/>
  <c r="N694" i="1"/>
  <c r="O694" i="1"/>
  <c r="P694" i="1"/>
  <c r="A722" i="1"/>
  <c r="B722" i="1"/>
  <c r="M722" i="1"/>
  <c r="N722" i="1"/>
  <c r="O722" i="1"/>
  <c r="K722" i="1"/>
  <c r="L722" i="1"/>
  <c r="P722" i="1"/>
  <c r="Q722" i="1"/>
  <c r="R722" i="1"/>
  <c r="J722" i="1"/>
  <c r="A753" i="1"/>
  <c r="B753" i="1"/>
  <c r="N753" i="1"/>
  <c r="O753" i="1"/>
  <c r="P753" i="1"/>
  <c r="M753" i="1"/>
  <c r="R753" i="1"/>
  <c r="K753" i="1"/>
  <c r="J753" i="1"/>
  <c r="L753" i="1"/>
  <c r="Q753" i="1"/>
  <c r="A705" i="1"/>
  <c r="B705" i="1"/>
  <c r="N705" i="1"/>
  <c r="O705" i="1"/>
  <c r="P705" i="1"/>
  <c r="J705" i="1"/>
  <c r="R705" i="1"/>
  <c r="M705" i="1"/>
  <c r="Q705" i="1"/>
  <c r="K705" i="1"/>
  <c r="L705" i="1"/>
  <c r="B752" i="1"/>
  <c r="A752" i="1"/>
  <c r="O752" i="1"/>
  <c r="P752" i="1"/>
  <c r="Q752" i="1"/>
  <c r="K752" i="1"/>
  <c r="M752" i="1"/>
  <c r="N752" i="1"/>
  <c r="R752" i="1"/>
  <c r="J752" i="1"/>
  <c r="L752" i="1"/>
  <c r="B744" i="1"/>
  <c r="A744" i="1"/>
  <c r="O744" i="1"/>
  <c r="P744" i="1"/>
  <c r="Q744" i="1"/>
  <c r="J744" i="1"/>
  <c r="K744" i="1"/>
  <c r="L744" i="1"/>
  <c r="N744" i="1"/>
  <c r="M744" i="1"/>
  <c r="R744" i="1"/>
  <c r="B736" i="1"/>
  <c r="A736" i="1"/>
  <c r="O736" i="1"/>
  <c r="P736" i="1"/>
  <c r="Q736" i="1"/>
  <c r="M736" i="1"/>
  <c r="N736" i="1"/>
  <c r="R736" i="1"/>
  <c r="K736" i="1"/>
  <c r="J736" i="1"/>
  <c r="L736" i="1"/>
  <c r="B728" i="1"/>
  <c r="A728" i="1"/>
  <c r="O728" i="1"/>
  <c r="P728" i="1"/>
  <c r="Q728" i="1"/>
  <c r="J728" i="1"/>
  <c r="K728" i="1"/>
  <c r="L728" i="1"/>
  <c r="M728" i="1"/>
  <c r="N728" i="1"/>
  <c r="R728" i="1"/>
  <c r="B720" i="1"/>
  <c r="A720" i="1"/>
  <c r="O720" i="1"/>
  <c r="P720" i="1"/>
  <c r="Q720" i="1"/>
  <c r="R720" i="1"/>
  <c r="J720" i="1"/>
  <c r="K720" i="1"/>
  <c r="M720" i="1"/>
  <c r="L720" i="1"/>
  <c r="N720" i="1"/>
  <c r="B712" i="1"/>
  <c r="A712" i="1"/>
  <c r="O712" i="1"/>
  <c r="P712" i="1"/>
  <c r="Q712" i="1"/>
  <c r="L712" i="1"/>
  <c r="M712" i="1"/>
  <c r="N712" i="1"/>
  <c r="R712" i="1"/>
  <c r="J712" i="1"/>
  <c r="K712" i="1"/>
  <c r="A757" i="1"/>
  <c r="B757" i="1"/>
  <c r="J757" i="1"/>
  <c r="R757" i="1"/>
  <c r="K757" i="1"/>
  <c r="L757" i="1"/>
  <c r="P757" i="1"/>
  <c r="N757" i="1"/>
  <c r="M757" i="1"/>
  <c r="O757" i="1"/>
  <c r="Q757" i="1"/>
  <c r="A749" i="1"/>
  <c r="B749" i="1"/>
  <c r="J749" i="1"/>
  <c r="R749" i="1"/>
  <c r="K749" i="1"/>
  <c r="L749" i="1"/>
  <c r="M749" i="1"/>
  <c r="O749" i="1"/>
  <c r="P749" i="1"/>
  <c r="Q749" i="1"/>
  <c r="N749" i="1"/>
  <c r="A741" i="1"/>
  <c r="B741" i="1"/>
  <c r="J741" i="1"/>
  <c r="R741" i="1"/>
  <c r="K741" i="1"/>
  <c r="L741" i="1"/>
  <c r="M741" i="1"/>
  <c r="N741" i="1"/>
  <c r="P741" i="1"/>
  <c r="O741" i="1"/>
  <c r="Q741" i="1"/>
  <c r="A733" i="1"/>
  <c r="B733" i="1"/>
  <c r="J733" i="1"/>
  <c r="R733" i="1"/>
  <c r="K733" i="1"/>
  <c r="L733" i="1"/>
  <c r="O733" i="1"/>
  <c r="P733" i="1"/>
  <c r="Q733" i="1"/>
  <c r="M733" i="1"/>
  <c r="N733" i="1"/>
  <c r="A725" i="1"/>
  <c r="B725" i="1"/>
  <c r="J725" i="1"/>
  <c r="R725" i="1"/>
  <c r="K725" i="1"/>
  <c r="L725" i="1"/>
  <c r="M725" i="1"/>
  <c r="N725" i="1"/>
  <c r="O725" i="1"/>
  <c r="P725" i="1"/>
  <c r="Q725" i="1"/>
  <c r="A717" i="1"/>
  <c r="B717" i="1"/>
  <c r="J717" i="1"/>
  <c r="R717" i="1"/>
  <c r="K717" i="1"/>
  <c r="L717" i="1"/>
  <c r="Q717" i="1"/>
  <c r="M717" i="1"/>
  <c r="O717" i="1"/>
  <c r="N717" i="1"/>
  <c r="P717" i="1"/>
  <c r="A709" i="1"/>
  <c r="B709" i="1"/>
  <c r="J709" i="1"/>
  <c r="R709" i="1"/>
  <c r="K709" i="1"/>
  <c r="L709" i="1"/>
  <c r="N709" i="1"/>
  <c r="M709" i="1"/>
  <c r="O709" i="1"/>
  <c r="P709" i="1"/>
  <c r="Q709" i="1"/>
  <c r="A701" i="1"/>
  <c r="B701" i="1"/>
  <c r="J701" i="1"/>
  <c r="R701" i="1"/>
  <c r="K701" i="1"/>
  <c r="L701" i="1"/>
  <c r="N701" i="1"/>
  <c r="Q701" i="1"/>
  <c r="M701" i="1"/>
  <c r="O701" i="1"/>
  <c r="P701" i="1"/>
  <c r="A693" i="1"/>
  <c r="B693" i="1"/>
  <c r="Q693" i="1"/>
  <c r="R693" i="1"/>
  <c r="J693" i="1"/>
  <c r="K693" i="1"/>
  <c r="L693" i="1"/>
  <c r="M693" i="1"/>
  <c r="O693" i="1"/>
  <c r="P693" i="1"/>
  <c r="N693" i="1"/>
  <c r="B740" i="1"/>
  <c r="A740" i="1"/>
  <c r="K740" i="1"/>
  <c r="L740" i="1"/>
  <c r="M740" i="1"/>
  <c r="P740" i="1"/>
  <c r="Q740" i="1"/>
  <c r="R740" i="1"/>
  <c r="N740" i="1"/>
  <c r="J740" i="1"/>
  <c r="O740" i="1"/>
  <c r="B708" i="1"/>
  <c r="A708" i="1"/>
  <c r="K708" i="1"/>
  <c r="L708" i="1"/>
  <c r="M708" i="1"/>
  <c r="O708" i="1"/>
  <c r="R708" i="1"/>
  <c r="J708" i="1"/>
  <c r="N708" i="1"/>
  <c r="P708" i="1"/>
  <c r="Q708" i="1"/>
  <c r="A763" i="1"/>
  <c r="B763" i="1"/>
  <c r="L763" i="1"/>
  <c r="N763" i="1"/>
  <c r="M763" i="1"/>
  <c r="P763" i="1"/>
  <c r="Q763" i="1"/>
  <c r="J763" i="1"/>
  <c r="K763" i="1"/>
  <c r="O763" i="1"/>
  <c r="R763" i="1"/>
  <c r="A755" i="1"/>
  <c r="B755" i="1"/>
  <c r="L755" i="1"/>
  <c r="M755" i="1"/>
  <c r="N755" i="1"/>
  <c r="K755" i="1"/>
  <c r="O755" i="1"/>
  <c r="P755" i="1"/>
  <c r="R755" i="1"/>
  <c r="J755" i="1"/>
  <c r="Q755" i="1"/>
  <c r="A747" i="1"/>
  <c r="B747" i="1"/>
  <c r="L747" i="1"/>
  <c r="M747" i="1"/>
  <c r="N747" i="1"/>
  <c r="Q747" i="1"/>
  <c r="J747" i="1"/>
  <c r="O747" i="1"/>
  <c r="P747" i="1"/>
  <c r="R747" i="1"/>
  <c r="K747" i="1"/>
  <c r="A739" i="1"/>
  <c r="B739" i="1"/>
  <c r="L739" i="1"/>
  <c r="M739" i="1"/>
  <c r="N739" i="1"/>
  <c r="K739" i="1"/>
  <c r="O739" i="1"/>
  <c r="P739" i="1"/>
  <c r="Q739" i="1"/>
  <c r="R739" i="1"/>
  <c r="J739" i="1"/>
  <c r="A731" i="1"/>
  <c r="B731" i="1"/>
  <c r="L731" i="1"/>
  <c r="M731" i="1"/>
  <c r="N731" i="1"/>
  <c r="J731" i="1"/>
  <c r="K731" i="1"/>
  <c r="O731" i="1"/>
  <c r="Q731" i="1"/>
  <c r="P731" i="1"/>
  <c r="R731" i="1"/>
  <c r="A723" i="1"/>
  <c r="B723" i="1"/>
  <c r="L723" i="1"/>
  <c r="M723" i="1"/>
  <c r="N723" i="1"/>
  <c r="P723" i="1"/>
  <c r="Q723" i="1"/>
  <c r="R723" i="1"/>
  <c r="K723" i="1"/>
  <c r="J723" i="1"/>
  <c r="O723" i="1"/>
  <c r="A715" i="1"/>
  <c r="B715" i="1"/>
  <c r="L715" i="1"/>
  <c r="M715" i="1"/>
  <c r="N715" i="1"/>
  <c r="J715" i="1"/>
  <c r="K715" i="1"/>
  <c r="O715" i="1"/>
  <c r="P715" i="1"/>
  <c r="Q715" i="1"/>
  <c r="R715" i="1"/>
  <c r="A707" i="1"/>
  <c r="B707" i="1"/>
  <c r="L707" i="1"/>
  <c r="M707" i="1"/>
  <c r="N707" i="1"/>
  <c r="P707" i="1"/>
  <c r="K707" i="1"/>
  <c r="O707" i="1"/>
  <c r="Q707" i="1"/>
  <c r="R707" i="1"/>
  <c r="J707" i="1"/>
  <c r="A699" i="1"/>
  <c r="B699" i="1"/>
  <c r="L699" i="1"/>
  <c r="M699" i="1"/>
  <c r="N699" i="1"/>
  <c r="P699" i="1"/>
  <c r="J699" i="1"/>
  <c r="K699" i="1"/>
  <c r="O699" i="1"/>
  <c r="Q699" i="1"/>
  <c r="R699" i="1"/>
  <c r="B664" i="15"/>
  <c r="G407" i="15"/>
  <c r="B671" i="15" s="1"/>
  <c r="B672" i="15"/>
  <c r="B673" i="15"/>
  <c r="B674" i="15"/>
  <c r="B660" i="15"/>
  <c r="B675" i="15" s="1"/>
  <c r="C59" i="15"/>
  <c r="C664" i="15" s="1"/>
  <c r="H407" i="15"/>
  <c r="C671" i="15" s="1"/>
  <c r="C464" i="15"/>
  <c r="C672" i="15" s="1"/>
  <c r="C689" i="15" s="1"/>
  <c r="C597" i="15"/>
  <c r="C673" i="15" s="1"/>
  <c r="C690" i="15" s="1"/>
  <c r="C629" i="15"/>
  <c r="C674" i="15" s="1"/>
  <c r="C692" i="15" s="1"/>
  <c r="C660" i="15"/>
  <c r="C675" i="15" s="1"/>
  <c r="D59" i="15"/>
  <c r="D664" i="15" s="1"/>
  <c r="I407" i="15"/>
  <c r="D671" i="15" s="1"/>
  <c r="D464" i="15"/>
  <c r="D672" i="15" s="1"/>
  <c r="D689" i="15" s="1"/>
  <c r="D597" i="15"/>
  <c r="D673" i="15" s="1"/>
  <c r="D690" i="15" s="1"/>
  <c r="D629" i="15"/>
  <c r="D674" i="15" s="1"/>
  <c r="D692" i="15" s="1"/>
  <c r="D660" i="15"/>
  <c r="D675" i="15" s="1"/>
  <c r="E59" i="15"/>
  <c r="E664" i="15" s="1"/>
  <c r="J464" i="15"/>
  <c r="E672" i="15" s="1"/>
  <c r="E689" i="15" s="1"/>
  <c r="E597" i="15"/>
  <c r="E673" i="15" s="1"/>
  <c r="E690" i="15" s="1"/>
  <c r="E629" i="15"/>
  <c r="E674" i="15" s="1"/>
  <c r="E692" i="15" s="1"/>
  <c r="E660" i="15"/>
  <c r="E675" i="15" s="1"/>
  <c r="F59" i="15"/>
  <c r="F664" i="15" s="1"/>
  <c r="K464" i="15"/>
  <c r="F672" i="15" s="1"/>
  <c r="F689" i="15" s="1"/>
  <c r="F597" i="15"/>
  <c r="F673" i="15" s="1"/>
  <c r="F690" i="15" s="1"/>
  <c r="F629" i="15"/>
  <c r="F674" i="15" s="1"/>
  <c r="F692" i="15" s="1"/>
  <c r="F660" i="15"/>
  <c r="F675" i="15" s="1"/>
  <c r="F691" i="15" s="1"/>
  <c r="G59" i="15"/>
  <c r="G664" i="15" s="1"/>
  <c r="L464" i="15"/>
  <c r="G672" i="15" s="1"/>
  <c r="G689" i="15" s="1"/>
  <c r="G597" i="15"/>
  <c r="G673" i="15" s="1"/>
  <c r="G629" i="15"/>
  <c r="G674" i="15" s="1"/>
  <c r="G660" i="15"/>
  <c r="G675" i="15" s="1"/>
  <c r="G691" i="15" s="1"/>
  <c r="B679" i="15"/>
  <c r="B680" i="15" s="1"/>
  <c r="C679" i="15"/>
  <c r="C680" i="15" s="1"/>
  <c r="D680" i="15"/>
  <c r="E680" i="15"/>
  <c r="F679" i="15"/>
  <c r="F680" i="15" s="1"/>
  <c r="G680" i="15"/>
  <c r="H679" i="15"/>
  <c r="H680" i="15" s="1"/>
  <c r="I680" i="15"/>
  <c r="J679" i="15"/>
  <c r="J680" i="15" s="1"/>
  <c r="K680" i="15"/>
  <c r="L680" i="15"/>
  <c r="M680" i="15"/>
  <c r="N680" i="15"/>
  <c r="O680" i="15"/>
  <c r="P680" i="15"/>
  <c r="Q679" i="15"/>
  <c r="Q680" i="15" s="1"/>
  <c r="R680" i="15"/>
  <c r="S680" i="15"/>
  <c r="T680" i="15"/>
  <c r="W679" i="15"/>
  <c r="W680" i="15" s="1"/>
  <c r="X679" i="15"/>
  <c r="X680" i="15" s="1"/>
  <c r="Y679" i="15"/>
  <c r="Y680" i="15" s="1"/>
  <c r="Z680" i="15"/>
  <c r="AA679" i="15"/>
  <c r="AA680" i="15" s="1"/>
  <c r="AD680" i="15"/>
  <c r="AE680" i="15"/>
  <c r="AH679" i="15"/>
  <c r="AH680" i="15" s="1"/>
  <c r="AI679" i="15"/>
  <c r="AI680" i="15" s="1"/>
  <c r="AJ679" i="15"/>
  <c r="AJ680" i="15" s="1"/>
  <c r="I1189" i="1"/>
  <c r="I1188" i="1"/>
  <c r="I1187" i="1"/>
  <c r="I1186" i="1"/>
  <c r="I1184" i="1"/>
  <c r="I1183" i="1"/>
  <c r="I1182" i="1"/>
  <c r="I1181" i="1"/>
  <c r="I1179" i="1"/>
  <c r="I1178" i="1"/>
  <c r="I1177" i="1"/>
  <c r="I1176" i="1"/>
  <c r="I1174" i="1"/>
  <c r="I1173" i="1"/>
  <c r="I1172" i="1"/>
  <c r="I1171" i="1"/>
  <c r="I1169" i="1"/>
  <c r="I1168" i="1"/>
  <c r="I1167" i="1"/>
  <c r="I1166" i="1"/>
  <c r="I1164" i="1"/>
  <c r="I1163" i="1"/>
  <c r="I1162" i="1"/>
  <c r="I1161" i="1"/>
  <c r="I1159" i="1"/>
  <c r="I1158" i="1"/>
  <c r="I1157" i="1"/>
  <c r="I1156" i="1"/>
  <c r="I1154" i="1"/>
  <c r="I1153" i="1"/>
  <c r="I1152" i="1"/>
  <c r="I1151" i="1"/>
  <c r="C1152" i="1"/>
  <c r="C1153" i="1"/>
  <c r="C1154" i="1"/>
  <c r="C1151" i="1"/>
  <c r="C1157" i="1"/>
  <c r="C1158" i="1"/>
  <c r="C1159" i="1"/>
  <c r="C1156" i="1"/>
  <c r="C1162" i="1"/>
  <c r="C1163" i="1"/>
  <c r="C1164" i="1"/>
  <c r="C1161" i="1"/>
  <c r="C1167" i="1"/>
  <c r="C1168" i="1"/>
  <c r="C1169" i="1"/>
  <c r="C1166" i="1"/>
  <c r="C1172" i="1"/>
  <c r="C1173" i="1"/>
  <c r="C1174" i="1"/>
  <c r="C1171" i="1"/>
  <c r="C1177" i="1"/>
  <c r="C1178" i="1"/>
  <c r="C1179" i="1"/>
  <c r="C1176" i="1"/>
  <c r="C1182" i="1"/>
  <c r="C1183" i="1"/>
  <c r="C1184" i="1"/>
  <c r="C1181" i="1"/>
  <c r="C1186" i="1"/>
  <c r="C1187" i="1"/>
  <c r="C1188" i="1"/>
  <c r="C1189" i="1"/>
  <c r="I1149" i="1"/>
  <c r="I1148" i="1"/>
  <c r="I1147" i="1"/>
  <c r="I1146" i="1"/>
  <c r="C1146" i="1"/>
  <c r="C1147" i="1"/>
  <c r="C1148" i="1"/>
  <c r="C1149" i="1"/>
  <c r="B9" i="18"/>
  <c r="F44" i="8" s="1"/>
  <c r="B11" i="18"/>
  <c r="F76" i="8" s="1"/>
  <c r="B12" i="18"/>
  <c r="F61" i="8" s="1"/>
  <c r="B13" i="18"/>
  <c r="F64" i="8" s="1"/>
  <c r="B10" i="18"/>
  <c r="F59" i="8" s="1"/>
  <c r="B18" i="10" a="1"/>
  <c r="B18" i="10" s="1"/>
  <c r="B26" i="18"/>
  <c r="F133" i="8" s="1"/>
  <c r="B6" i="18"/>
  <c r="F31" i="8" s="1"/>
  <c r="B4" i="18"/>
  <c r="F7" i="8" s="1"/>
  <c r="B45" i="18"/>
  <c r="B44" i="18"/>
  <c r="B40" i="18"/>
  <c r="F171" i="8" s="1"/>
  <c r="B39" i="18"/>
  <c r="F168" i="8" s="1"/>
  <c r="B38" i="18"/>
  <c r="F167" i="8" s="1"/>
  <c r="B37" i="18"/>
  <c r="F166" i="8" s="1"/>
  <c r="B36" i="18"/>
  <c r="F165" i="8" s="1"/>
  <c r="B35" i="18"/>
  <c r="F163" i="8" s="1"/>
  <c r="B34" i="18"/>
  <c r="F161" i="8" s="1"/>
  <c r="B33" i="18"/>
  <c r="F159" i="8" s="1"/>
  <c r="B32" i="18"/>
  <c r="F162" i="8" s="1"/>
  <c r="B31" i="18"/>
  <c r="F150" i="8" s="1"/>
  <c r="B30" i="18"/>
  <c r="F141" i="8" s="1"/>
  <c r="B29" i="18"/>
  <c r="F138" i="8" s="1"/>
  <c r="B28" i="18"/>
  <c r="F137" i="8" s="1"/>
  <c r="B27" i="18"/>
  <c r="F140" i="8" s="1"/>
  <c r="B25" i="18"/>
  <c r="F128" i="8" s="1"/>
  <c r="B24" i="18"/>
  <c r="F109" i="8" s="1"/>
  <c r="B23" i="18"/>
  <c r="F108" i="8" s="1"/>
  <c r="B22" i="18"/>
  <c r="F104" i="8" s="1"/>
  <c r="B21" i="18"/>
  <c r="F103" i="8" s="1"/>
  <c r="B20" i="18"/>
  <c r="F117" i="8" s="1"/>
  <c r="B19" i="18"/>
  <c r="F116" i="8" s="1"/>
  <c r="B18" i="18"/>
  <c r="F102" i="8" s="1"/>
  <c r="B17" i="18"/>
  <c r="F98" i="8" s="1"/>
  <c r="B16" i="18"/>
  <c r="F96" i="8" s="1"/>
  <c r="B15" i="18"/>
  <c r="F134" i="8" s="1"/>
  <c r="B14" i="18"/>
  <c r="B8" i="18"/>
  <c r="F73" i="8" s="1"/>
  <c r="B7" i="18"/>
  <c r="B5" i="18"/>
  <c r="F143" i="8" s="1"/>
  <c r="B3" i="18"/>
  <c r="C180" i="1"/>
  <c r="C221" i="1"/>
  <c r="C220" i="1"/>
  <c r="C219" i="1"/>
  <c r="C218" i="1"/>
  <c r="C217" i="1"/>
  <c r="C216" i="1"/>
  <c r="C215" i="1"/>
  <c r="C214" i="1"/>
  <c r="C213" i="1"/>
  <c r="C212" i="1"/>
  <c r="C211" i="1"/>
  <c r="C210" i="1"/>
  <c r="C209" i="1"/>
  <c r="C208" i="1"/>
  <c r="C207" i="1"/>
  <c r="C1143" i="1"/>
  <c r="C1092" i="1"/>
  <c r="C337" i="1"/>
  <c r="C336" i="1"/>
  <c r="C335" i="1"/>
  <c r="C334" i="1"/>
  <c r="C333" i="1"/>
  <c r="C332" i="1"/>
  <c r="C331" i="1"/>
  <c r="C330" i="1"/>
  <c r="C329" i="1"/>
  <c r="C328" i="1"/>
  <c r="C327" i="1"/>
  <c r="C326" i="1"/>
  <c r="C944" i="1"/>
  <c r="C943" i="1"/>
  <c r="C939" i="1"/>
  <c r="C940" i="1"/>
  <c r="C1025" i="1"/>
  <c r="C1024" i="1"/>
  <c r="C1023" i="1"/>
  <c r="C1022" i="1"/>
  <c r="C1021" i="1"/>
  <c r="C1020" i="1"/>
  <c r="C1019" i="1"/>
  <c r="C1018" i="1"/>
  <c r="C1017" i="1"/>
  <c r="C1016" i="1"/>
  <c r="C1015" i="1"/>
  <c r="C1014" i="1"/>
  <c r="C1013" i="1"/>
  <c r="C1012" i="1"/>
  <c r="C350" i="1"/>
  <c r="C349" i="1"/>
  <c r="C348" i="1"/>
  <c r="C320" i="1"/>
  <c r="C319" i="1"/>
  <c r="C318" i="1"/>
  <c r="C317" i="1"/>
  <c r="C316" i="1"/>
  <c r="C315" i="1"/>
  <c r="C314" i="1"/>
  <c r="C313" i="1"/>
  <c r="C312" i="1"/>
  <c r="C273" i="1"/>
  <c r="C272" i="1"/>
  <c r="C271" i="1"/>
  <c r="C239" i="1"/>
  <c r="C238" i="1"/>
  <c r="C237" i="1"/>
  <c r="C187" i="1"/>
  <c r="C186" i="1"/>
  <c r="C185" i="1"/>
  <c r="C998" i="1"/>
  <c r="C997"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C464" i="1"/>
  <c r="C465" i="1"/>
  <c r="C466" i="1"/>
  <c r="C467" i="1"/>
  <c r="C468" i="1"/>
  <c r="C469" i="1"/>
  <c r="C470" i="1"/>
  <c r="C471" i="1"/>
  <c r="C472" i="1"/>
  <c r="C473" i="1"/>
  <c r="C474" i="1"/>
  <c r="C475" i="1"/>
  <c r="C476"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438" i="1"/>
  <c r="C437" i="1"/>
  <c r="C436" i="1"/>
  <c r="C435" i="1"/>
  <c r="C112" i="1"/>
  <c r="C111" i="1"/>
  <c r="C110" i="1"/>
  <c r="C109" i="1"/>
  <c r="C108" i="1"/>
  <c r="C107" i="1"/>
  <c r="C106" i="1"/>
  <c r="C105" i="1"/>
  <c r="C104" i="1"/>
  <c r="C103" i="1"/>
  <c r="C102" i="1"/>
  <c r="C954" i="1"/>
  <c r="C953" i="1"/>
  <c r="C952" i="1"/>
  <c r="C951" i="1"/>
  <c r="C950" i="1"/>
  <c r="C949" i="1"/>
  <c r="C948" i="1"/>
  <c r="C947" i="1"/>
  <c r="C989" i="1"/>
  <c r="C990" i="1"/>
  <c r="C991" i="1"/>
  <c r="C992" i="1"/>
  <c r="C993" i="1"/>
  <c r="C1038" i="1"/>
  <c r="C1039" i="1"/>
  <c r="C1040" i="1"/>
  <c r="C1041" i="1"/>
  <c r="C1042" i="1"/>
  <c r="C130" i="1"/>
  <c r="C135" i="1"/>
  <c r="C140" i="1"/>
  <c r="C128" i="1"/>
  <c r="C129" i="1"/>
  <c r="C131" i="1"/>
  <c r="C132" i="1"/>
  <c r="C133" i="1"/>
  <c r="C134" i="1"/>
  <c r="C136" i="1"/>
  <c r="C137" i="1"/>
  <c r="C138" i="1"/>
  <c r="C139" i="1"/>
  <c r="B17" i="10"/>
  <c r="C936" i="1"/>
  <c r="C935"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70" i="1"/>
  <c r="C269" i="1"/>
  <c r="C268" i="1"/>
  <c r="C267" i="1"/>
  <c r="C266" i="1"/>
  <c r="C265" i="1"/>
  <c r="C264" i="1"/>
  <c r="C263" i="1"/>
  <c r="C262" i="1"/>
  <c r="C261" i="1"/>
  <c r="C260" i="1"/>
  <c r="C259" i="1"/>
  <c r="C232" i="1"/>
  <c r="C434" i="1"/>
  <c r="C433" i="1"/>
  <c r="C432" i="1"/>
  <c r="C431" i="1"/>
  <c r="C430" i="1"/>
  <c r="C323" i="1"/>
  <c r="C322" i="1"/>
  <c r="C1109" i="1"/>
  <c r="C1058" i="1"/>
  <c r="B186" i="13"/>
  <c r="B187" i="13" s="1"/>
  <c r="C92" i="1"/>
  <c r="C93" i="1"/>
  <c r="C94" i="1"/>
  <c r="C95" i="1"/>
  <c r="C96" i="1"/>
  <c r="C97" i="1"/>
  <c r="C98" i="1"/>
  <c r="C99" i="1"/>
  <c r="C100" i="1"/>
  <c r="C90" i="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M464" i="15"/>
  <c r="H672" i="15" s="1"/>
  <c r="I464" i="15"/>
  <c r="H464" i="15"/>
  <c r="G464" i="15"/>
  <c r="F464" i="15"/>
  <c r="E464" i="15"/>
  <c r="J407" i="15"/>
  <c r="F407" i="15"/>
  <c r="E407" i="15"/>
  <c r="D407" i="15"/>
  <c r="C407" i="15"/>
  <c r="B407" i="15"/>
  <c r="H664" i="15"/>
  <c r="C66" i="1"/>
  <c r="C67" i="1"/>
  <c r="C68" i="1"/>
  <c r="C69" i="1"/>
  <c r="C70" i="1"/>
  <c r="C71" i="1"/>
  <c r="C72" i="1"/>
  <c r="C73" i="1"/>
  <c r="C74" i="1"/>
  <c r="C75" i="1"/>
  <c r="C65" i="1"/>
  <c r="C87" i="1"/>
  <c r="C86" i="1"/>
  <c r="C85" i="1"/>
  <c r="C84" i="1"/>
  <c r="C83" i="1"/>
  <c r="C82" i="1"/>
  <c r="C81" i="1"/>
  <c r="C80" i="1"/>
  <c r="C79" i="1"/>
  <c r="C78" i="1"/>
  <c r="C77" i="1"/>
  <c r="C347" i="1"/>
  <c r="C1111" i="1"/>
  <c r="C1060" i="1"/>
  <c r="C311" i="1"/>
  <c r="C310" i="1"/>
  <c r="C309" i="1"/>
  <c r="C184" i="1"/>
  <c r="C236" i="1"/>
  <c r="C346" i="1"/>
  <c r="C1110" i="1"/>
  <c r="C1059" i="1"/>
  <c r="C308" i="1"/>
  <c r="C307" i="1"/>
  <c r="C306" i="1"/>
  <c r="C183" i="1"/>
  <c r="C235" i="1"/>
  <c r="C988" i="1"/>
  <c r="C1037" i="1"/>
  <c r="C115" i="1"/>
  <c r="C987" i="1"/>
  <c r="B161" i="13"/>
  <c r="G140" i="13"/>
  <c r="G141" i="13"/>
  <c r="G142" i="13"/>
  <c r="G143" i="13"/>
  <c r="G144" i="13"/>
  <c r="G145" i="13"/>
  <c r="G146" i="13"/>
  <c r="G147" i="13"/>
  <c r="G148" i="13"/>
  <c r="G149" i="13"/>
  <c r="G150" i="13"/>
  <c r="G151" i="13"/>
  <c r="G153" i="13"/>
  <c r="B162" i="13" s="1"/>
  <c r="G154" i="13"/>
  <c r="G155" i="13"/>
  <c r="G156" i="13"/>
  <c r="B167" i="13"/>
  <c r="B181" i="13"/>
  <c r="B176" i="13"/>
  <c r="B171" i="13"/>
  <c r="B172" i="13" s="1"/>
  <c r="A127" i="13"/>
  <c r="A128" i="13" s="1"/>
  <c r="A130" i="13"/>
  <c r="A116" i="13"/>
  <c r="A117" i="13" s="1"/>
  <c r="A101" i="13"/>
  <c r="A102" i="13" s="1"/>
  <c r="B88" i="13"/>
  <c r="A91" i="13"/>
  <c r="A93" i="13" s="1"/>
  <c r="A94" i="13" s="1"/>
  <c r="A96" i="13" s="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968" i="1"/>
  <c r="C969" i="1"/>
  <c r="C970" i="1"/>
  <c r="C971" i="1"/>
  <c r="C972" i="1"/>
  <c r="C174" i="1"/>
  <c r="C175" i="1"/>
  <c r="C176" i="1"/>
  <c r="C177" i="1"/>
  <c r="C178" i="1"/>
  <c r="C179" i="1"/>
  <c r="C181" i="1"/>
  <c r="C182" i="1"/>
  <c r="C173" i="1"/>
  <c r="C233" i="1"/>
  <c r="C234" i="1"/>
  <c r="C127" i="1"/>
  <c r="C147" i="1"/>
  <c r="C148" i="1"/>
  <c r="C149" i="1"/>
  <c r="C150" i="1"/>
  <c r="C151" i="1"/>
  <c r="C152" i="1"/>
  <c r="C153" i="1"/>
  <c r="C154" i="1"/>
  <c r="C155" i="1"/>
  <c r="C156" i="1"/>
  <c r="C157" i="1"/>
  <c r="C158" i="1"/>
  <c r="B194" i="13"/>
  <c r="B196" i="13" s="1"/>
  <c r="B197" i="13" s="1"/>
  <c r="C1142" i="1"/>
  <c r="C1141" i="1"/>
  <c r="C1140" i="1"/>
  <c r="C1139" i="1"/>
  <c r="C1138" i="1"/>
  <c r="C1119" i="1"/>
  <c r="C1118" i="1"/>
  <c r="C1117" i="1"/>
  <c r="C1116" i="1"/>
  <c r="C1115" i="1"/>
  <c r="C1114" i="1"/>
  <c r="C1113" i="1"/>
  <c r="C1108" i="1"/>
  <c r="C1107" i="1"/>
  <c r="C1106" i="1"/>
  <c r="C1105" i="1"/>
  <c r="C1104" i="1"/>
  <c r="C1103" i="1"/>
  <c r="C1102" i="1"/>
  <c r="C1091" i="1"/>
  <c r="C1090" i="1"/>
  <c r="C1089" i="1"/>
  <c r="C1088" i="1"/>
  <c r="C1087" i="1"/>
  <c r="C1099" i="1"/>
  <c r="C1098" i="1"/>
  <c r="C1097" i="1"/>
  <c r="C1096" i="1"/>
  <c r="C1095" i="1"/>
  <c r="C1068" i="1"/>
  <c r="C1067" i="1"/>
  <c r="C1066" i="1"/>
  <c r="C1065" i="1"/>
  <c r="C1064" i="1"/>
  <c r="C1063" i="1"/>
  <c r="C1062" i="1"/>
  <c r="C1052" i="1"/>
  <c r="C1053" i="1"/>
  <c r="C1054" i="1"/>
  <c r="C1055" i="1"/>
  <c r="C1056" i="1"/>
  <c r="C1057" i="1"/>
  <c r="C1051" i="1"/>
  <c r="C1045" i="1"/>
  <c r="C1046" i="1"/>
  <c r="C1047" i="1"/>
  <c r="C1048" i="1"/>
  <c r="C1044" i="1"/>
  <c r="C986" i="1"/>
  <c r="C975" i="1"/>
  <c r="C976" i="1"/>
  <c r="C977" i="1"/>
  <c r="C978" i="1"/>
  <c r="C979" i="1"/>
  <c r="C980" i="1"/>
  <c r="C981" i="1"/>
  <c r="C982" i="1"/>
  <c r="C983" i="1"/>
  <c r="C984" i="1"/>
  <c r="C985" i="1"/>
  <c r="C974" i="1"/>
  <c r="C690" i="1"/>
  <c r="C691" i="1"/>
  <c r="C689" i="1"/>
  <c r="C688" i="1"/>
  <c r="C687" i="1"/>
  <c r="C686" i="1"/>
  <c r="C685" i="1"/>
  <c r="C226" i="1"/>
  <c r="C227" i="1"/>
  <c r="C228" i="1"/>
  <c r="C229" i="1"/>
  <c r="C230" i="1"/>
  <c r="C231" i="1"/>
  <c r="C225" i="1"/>
  <c r="C168" i="1"/>
  <c r="C169" i="1"/>
  <c r="C170" i="1"/>
  <c r="C171" i="1"/>
  <c r="C167" i="1"/>
  <c r="C165" i="1"/>
  <c r="C164" i="1"/>
  <c r="C143" i="1"/>
  <c r="C144" i="1"/>
  <c r="C145" i="1"/>
  <c r="C146" i="1"/>
  <c r="C142" i="1"/>
  <c r="C91" i="1"/>
  <c r="C1036" i="1"/>
  <c r="C1035" i="1"/>
  <c r="C1034" i="1"/>
  <c r="C1033" i="1"/>
  <c r="C1032" i="1"/>
  <c r="C1031" i="1"/>
  <c r="C1030" i="1"/>
  <c r="C1029" i="1"/>
  <c r="C1028" i="1"/>
  <c r="C1027" i="1"/>
  <c r="C343" i="1"/>
  <c r="C345" i="1"/>
  <c r="C344" i="1"/>
  <c r="C342" i="1"/>
  <c r="C341" i="1"/>
  <c r="C340" i="1"/>
  <c r="C339" i="1"/>
  <c r="F39" i="8"/>
  <c r="F38" i="8"/>
  <c r="F89" i="8"/>
  <c r="F40" i="8"/>
  <c r="F685" i="15" l="1"/>
  <c r="A979" i="1"/>
  <c r="B979" i="1"/>
  <c r="Q979" i="1"/>
  <c r="J979" i="1"/>
  <c r="R979" i="1"/>
  <c r="K979" i="1"/>
  <c r="L979" i="1"/>
  <c r="M979" i="1"/>
  <c r="N979" i="1"/>
  <c r="O979" i="1"/>
  <c r="P979" i="1"/>
  <c r="A157" i="1"/>
  <c r="B157" i="1"/>
  <c r="L157" i="1"/>
  <c r="M157" i="1"/>
  <c r="N157" i="1"/>
  <c r="O157" i="1"/>
  <c r="P157" i="1"/>
  <c r="Q157" i="1"/>
  <c r="J157" i="1"/>
  <c r="R157" i="1"/>
  <c r="K157" i="1"/>
  <c r="A235" i="1"/>
  <c r="B235" i="1"/>
  <c r="M235" i="1"/>
  <c r="N235" i="1"/>
  <c r="O235" i="1"/>
  <c r="P235" i="1"/>
  <c r="Q235" i="1"/>
  <c r="J235" i="1"/>
  <c r="R235" i="1"/>
  <c r="K235" i="1"/>
  <c r="L235" i="1"/>
  <c r="A96" i="1"/>
  <c r="B96" i="1"/>
  <c r="P96" i="1"/>
  <c r="Q96" i="1"/>
  <c r="J96" i="1"/>
  <c r="R96" i="1"/>
  <c r="L96" i="1"/>
  <c r="N96" i="1"/>
  <c r="O96" i="1"/>
  <c r="K96" i="1"/>
  <c r="M96" i="1"/>
  <c r="A47" i="1"/>
  <c r="B47" i="1"/>
  <c r="M47" i="1"/>
  <c r="N47" i="1"/>
  <c r="O47" i="1"/>
  <c r="L47" i="1"/>
  <c r="J47" i="1"/>
  <c r="K47" i="1"/>
  <c r="Q47" i="1"/>
  <c r="R47" i="1"/>
  <c r="P47" i="1"/>
  <c r="A500" i="1"/>
  <c r="B500" i="1"/>
  <c r="P500" i="1"/>
  <c r="J500" i="1"/>
  <c r="R500" i="1"/>
  <c r="K500" i="1"/>
  <c r="L500" i="1"/>
  <c r="M500" i="1"/>
  <c r="O500" i="1"/>
  <c r="N500" i="1"/>
  <c r="Q500" i="1"/>
  <c r="A685" i="1"/>
  <c r="B685" i="1"/>
  <c r="P685" i="1"/>
  <c r="Q685" i="1"/>
  <c r="O685" i="1"/>
  <c r="R685" i="1"/>
  <c r="J685" i="1"/>
  <c r="K685" i="1"/>
  <c r="L685" i="1"/>
  <c r="M685" i="1"/>
  <c r="N685" i="1"/>
  <c r="A1091" i="1"/>
  <c r="B1091" i="1"/>
  <c r="J1091" i="1"/>
  <c r="R1091" i="1"/>
  <c r="K1091" i="1"/>
  <c r="L1091" i="1"/>
  <c r="M1091" i="1"/>
  <c r="N1091" i="1"/>
  <c r="O1091" i="1"/>
  <c r="Q1091" i="1"/>
  <c r="P1091" i="1"/>
  <c r="A969" i="1"/>
  <c r="B969" i="1"/>
  <c r="K969" i="1"/>
  <c r="L969" i="1"/>
  <c r="M969" i="1"/>
  <c r="N969" i="1"/>
  <c r="O969" i="1"/>
  <c r="P969" i="1"/>
  <c r="Q969" i="1"/>
  <c r="J969" i="1"/>
  <c r="R969" i="1"/>
  <c r="A309" i="1"/>
  <c r="B309" i="1"/>
  <c r="L309" i="1"/>
  <c r="M309" i="1"/>
  <c r="N309" i="1"/>
  <c r="O309" i="1"/>
  <c r="P309" i="1"/>
  <c r="Q309" i="1"/>
  <c r="J309" i="1"/>
  <c r="R309" i="1"/>
  <c r="K309" i="1"/>
  <c r="A49" i="1"/>
  <c r="B49" i="1"/>
  <c r="K49" i="1"/>
  <c r="L49" i="1"/>
  <c r="M49" i="1"/>
  <c r="J49" i="1"/>
  <c r="R49" i="1"/>
  <c r="Q49" i="1"/>
  <c r="O49" i="1"/>
  <c r="N49" i="1"/>
  <c r="P49" i="1"/>
  <c r="A227" i="1"/>
  <c r="B227" i="1"/>
  <c r="M227" i="1"/>
  <c r="N227" i="1"/>
  <c r="O227" i="1"/>
  <c r="P227" i="1"/>
  <c r="Q227" i="1"/>
  <c r="J227" i="1"/>
  <c r="R227" i="1"/>
  <c r="K227" i="1"/>
  <c r="L227" i="1"/>
  <c r="A1107" i="1"/>
  <c r="B1107" i="1"/>
  <c r="K1107" i="1"/>
  <c r="L1107" i="1"/>
  <c r="M1107" i="1"/>
  <c r="N1107" i="1"/>
  <c r="O1107" i="1"/>
  <c r="P1107" i="1"/>
  <c r="Q1107" i="1"/>
  <c r="J1107" i="1"/>
  <c r="R1107" i="1"/>
  <c r="A281" i="1"/>
  <c r="B281" i="1"/>
  <c r="Q281" i="1"/>
  <c r="J281" i="1"/>
  <c r="R281" i="1"/>
  <c r="L281" i="1"/>
  <c r="M281" i="1"/>
  <c r="K281" i="1"/>
  <c r="N281" i="1"/>
  <c r="O281" i="1"/>
  <c r="P281" i="1"/>
  <c r="B236" i="1"/>
  <c r="A236" i="1"/>
  <c r="L236" i="1"/>
  <c r="M236" i="1"/>
  <c r="N236" i="1"/>
  <c r="O236" i="1"/>
  <c r="P236" i="1"/>
  <c r="Q236" i="1"/>
  <c r="J236" i="1"/>
  <c r="R236" i="1"/>
  <c r="K236" i="1"/>
  <c r="B322" i="1"/>
  <c r="A322" i="1"/>
  <c r="O322" i="1"/>
  <c r="P322" i="1"/>
  <c r="Q322" i="1"/>
  <c r="J322" i="1"/>
  <c r="R322" i="1"/>
  <c r="K322" i="1"/>
  <c r="L322" i="1"/>
  <c r="M322" i="1"/>
  <c r="N322" i="1"/>
  <c r="A15" i="1"/>
  <c r="B15" i="1"/>
  <c r="K15" i="1"/>
  <c r="L15" i="1"/>
  <c r="J15" i="1"/>
  <c r="M15" i="1"/>
  <c r="O15" i="1"/>
  <c r="P15" i="1"/>
  <c r="R15" i="1"/>
  <c r="Q15" i="1"/>
  <c r="N15" i="1"/>
  <c r="A31" i="1"/>
  <c r="B31" i="1"/>
  <c r="K31" i="1"/>
  <c r="L31" i="1"/>
  <c r="M31" i="1"/>
  <c r="N31" i="1"/>
  <c r="P31" i="1"/>
  <c r="J31" i="1"/>
  <c r="Q31" i="1"/>
  <c r="R31" i="1"/>
  <c r="O31" i="1"/>
  <c r="A132" i="1"/>
  <c r="B132" i="1"/>
  <c r="M132" i="1"/>
  <c r="N132" i="1"/>
  <c r="O132" i="1"/>
  <c r="P132" i="1"/>
  <c r="Q132" i="1"/>
  <c r="J132" i="1"/>
  <c r="R132" i="1"/>
  <c r="K132" i="1"/>
  <c r="L132" i="1"/>
  <c r="A492" i="1"/>
  <c r="B492" i="1"/>
  <c r="P492" i="1"/>
  <c r="J492" i="1"/>
  <c r="R492" i="1"/>
  <c r="K492" i="1"/>
  <c r="L492" i="1"/>
  <c r="M492" i="1"/>
  <c r="O492" i="1"/>
  <c r="N492" i="1"/>
  <c r="Q492" i="1"/>
  <c r="A168" i="1"/>
  <c r="B168" i="1"/>
  <c r="Q168" i="1"/>
  <c r="K168" i="1"/>
  <c r="M168" i="1"/>
  <c r="N168" i="1"/>
  <c r="O168" i="1"/>
  <c r="P168" i="1"/>
  <c r="L168" i="1"/>
  <c r="R168" i="1"/>
  <c r="J168" i="1"/>
  <c r="A977" i="1"/>
  <c r="B977" i="1"/>
  <c r="K977" i="1"/>
  <c r="L977" i="1"/>
  <c r="M977" i="1"/>
  <c r="N977" i="1"/>
  <c r="O977" i="1"/>
  <c r="P977" i="1"/>
  <c r="Q977" i="1"/>
  <c r="J977" i="1"/>
  <c r="R977" i="1"/>
  <c r="B1062" i="1"/>
  <c r="A1062" i="1"/>
  <c r="N1062" i="1"/>
  <c r="O1062" i="1"/>
  <c r="P1062" i="1"/>
  <c r="Q1062" i="1"/>
  <c r="J1062" i="1"/>
  <c r="R1062" i="1"/>
  <c r="K1062" i="1"/>
  <c r="L1062" i="1"/>
  <c r="M1062" i="1"/>
  <c r="A1139" i="1"/>
  <c r="B1139" i="1"/>
  <c r="K1139" i="1"/>
  <c r="L1139" i="1"/>
  <c r="M1139" i="1"/>
  <c r="N1139" i="1"/>
  <c r="O1139" i="1"/>
  <c r="P1139" i="1"/>
  <c r="Q1139" i="1"/>
  <c r="J1139" i="1"/>
  <c r="R1139" i="1"/>
  <c r="B178" i="1"/>
  <c r="A178" i="1"/>
  <c r="O178" i="1"/>
  <c r="Q178" i="1"/>
  <c r="K178" i="1"/>
  <c r="L178" i="1"/>
  <c r="M178" i="1"/>
  <c r="N178" i="1"/>
  <c r="J178" i="1"/>
  <c r="P178" i="1"/>
  <c r="R178" i="1"/>
  <c r="A299" i="1"/>
  <c r="B299" i="1"/>
  <c r="K299" i="1"/>
  <c r="M299" i="1"/>
  <c r="N299" i="1"/>
  <c r="O299" i="1"/>
  <c r="P299" i="1"/>
  <c r="Q299" i="1"/>
  <c r="R299" i="1"/>
  <c r="J299" i="1"/>
  <c r="L299" i="1"/>
  <c r="A69" i="1"/>
  <c r="B69" i="1"/>
  <c r="N69" i="1"/>
  <c r="L69" i="1"/>
  <c r="M69" i="1"/>
  <c r="O69" i="1"/>
  <c r="P69" i="1"/>
  <c r="Q69" i="1"/>
  <c r="J69" i="1"/>
  <c r="K69" i="1"/>
  <c r="R69" i="1"/>
  <c r="B94" i="1"/>
  <c r="A94" i="1"/>
  <c r="J94" i="1"/>
  <c r="R94" i="1"/>
  <c r="K94" i="1"/>
  <c r="L94" i="1"/>
  <c r="N94" i="1"/>
  <c r="P94" i="1"/>
  <c r="M94" i="1"/>
  <c r="O94" i="1"/>
  <c r="Q94" i="1"/>
  <c r="A261" i="1"/>
  <c r="B261" i="1"/>
  <c r="K261" i="1"/>
  <c r="L261" i="1"/>
  <c r="M261" i="1"/>
  <c r="N261" i="1"/>
  <c r="O261" i="1"/>
  <c r="P261" i="1"/>
  <c r="Q261" i="1"/>
  <c r="J261" i="1"/>
  <c r="R261" i="1"/>
  <c r="A9" i="1"/>
  <c r="B9" i="1"/>
  <c r="A33" i="1"/>
  <c r="B33" i="1"/>
  <c r="K33" i="1"/>
  <c r="L33" i="1"/>
  <c r="M33" i="1"/>
  <c r="O33" i="1"/>
  <c r="J33" i="1"/>
  <c r="R33" i="1"/>
  <c r="N33" i="1"/>
  <c r="P33" i="1"/>
  <c r="Q33" i="1"/>
  <c r="A57" i="1"/>
  <c r="B57" i="1"/>
  <c r="K57" i="1"/>
  <c r="L57" i="1"/>
  <c r="J57" i="1"/>
  <c r="R57" i="1"/>
  <c r="M57" i="1"/>
  <c r="N57" i="1"/>
  <c r="O57" i="1"/>
  <c r="Q57" i="1"/>
  <c r="P57" i="1"/>
  <c r="A1039" i="1"/>
  <c r="B1039" i="1"/>
  <c r="M1039" i="1"/>
  <c r="N1039" i="1"/>
  <c r="O1039" i="1"/>
  <c r="P1039" i="1"/>
  <c r="Q1039" i="1"/>
  <c r="J1039" i="1"/>
  <c r="R1039" i="1"/>
  <c r="K1039" i="1"/>
  <c r="L1039" i="1"/>
  <c r="A103" i="1"/>
  <c r="B103" i="1"/>
  <c r="J103" i="1"/>
  <c r="R103" i="1"/>
  <c r="K103" i="1"/>
  <c r="M103" i="1"/>
  <c r="O103" i="1"/>
  <c r="Q103" i="1"/>
  <c r="L103" i="1"/>
  <c r="N103" i="1"/>
  <c r="P103" i="1"/>
  <c r="A498" i="1"/>
  <c r="B498" i="1"/>
  <c r="J498" i="1"/>
  <c r="R498" i="1"/>
  <c r="L498" i="1"/>
  <c r="M498" i="1"/>
  <c r="N498" i="1"/>
  <c r="O498" i="1"/>
  <c r="Q498" i="1"/>
  <c r="K498" i="1"/>
  <c r="P498" i="1"/>
  <c r="A482" i="1"/>
  <c r="B482" i="1"/>
  <c r="J482" i="1"/>
  <c r="R482" i="1"/>
  <c r="L482" i="1"/>
  <c r="M482" i="1"/>
  <c r="N482" i="1"/>
  <c r="O482" i="1"/>
  <c r="Q482" i="1"/>
  <c r="K482" i="1"/>
  <c r="P482" i="1"/>
  <c r="A458" i="1"/>
  <c r="B458" i="1"/>
  <c r="Q458" i="1"/>
  <c r="N458" i="1"/>
  <c r="R458" i="1"/>
  <c r="J458" i="1"/>
  <c r="K458" i="1"/>
  <c r="L458" i="1"/>
  <c r="M458" i="1"/>
  <c r="P458" i="1"/>
  <c r="O458" i="1"/>
  <c r="A187" i="1"/>
  <c r="B187" i="1"/>
  <c r="N187" i="1"/>
  <c r="P187" i="1"/>
  <c r="J187" i="1"/>
  <c r="R187" i="1"/>
  <c r="L187" i="1"/>
  <c r="M187" i="1"/>
  <c r="K187" i="1"/>
  <c r="O187" i="1"/>
  <c r="Q187" i="1"/>
  <c r="B348" i="1"/>
  <c r="A348" i="1"/>
  <c r="M348" i="1"/>
  <c r="N348" i="1"/>
  <c r="O348" i="1"/>
  <c r="P348" i="1"/>
  <c r="Q348" i="1"/>
  <c r="J348" i="1"/>
  <c r="R348" i="1"/>
  <c r="K348" i="1"/>
  <c r="L348" i="1"/>
  <c r="A1025" i="1"/>
  <c r="B1025" i="1"/>
  <c r="K1025" i="1"/>
  <c r="L1025" i="1"/>
  <c r="M1025" i="1"/>
  <c r="N1025" i="1"/>
  <c r="O1025" i="1"/>
  <c r="P1025" i="1"/>
  <c r="Q1025" i="1"/>
  <c r="J1025" i="1"/>
  <c r="R1025" i="1"/>
  <c r="A1151" i="1"/>
  <c r="B1151" i="1"/>
  <c r="O1151" i="1"/>
  <c r="P1151" i="1"/>
  <c r="Q1151" i="1"/>
  <c r="J1151" i="1"/>
  <c r="R1151" i="1"/>
  <c r="K1151" i="1"/>
  <c r="L1151" i="1"/>
  <c r="M1151" i="1"/>
  <c r="N1151" i="1"/>
  <c r="A1035" i="1"/>
  <c r="B1035" i="1"/>
  <c r="Q1035" i="1"/>
  <c r="J1035" i="1"/>
  <c r="R1035" i="1"/>
  <c r="K1035" i="1"/>
  <c r="L1035" i="1"/>
  <c r="M1035" i="1"/>
  <c r="N1035" i="1"/>
  <c r="O1035" i="1"/>
  <c r="P1035" i="1"/>
  <c r="A687" i="1"/>
  <c r="B687" i="1"/>
  <c r="N687" i="1"/>
  <c r="O687" i="1"/>
  <c r="J687" i="1"/>
  <c r="K687" i="1"/>
  <c r="L687" i="1"/>
  <c r="M687" i="1"/>
  <c r="P687" i="1"/>
  <c r="Q687" i="1"/>
  <c r="R687" i="1"/>
  <c r="A1057" i="1"/>
  <c r="B1057" i="1"/>
  <c r="K1057" i="1"/>
  <c r="L1057" i="1"/>
  <c r="M1057" i="1"/>
  <c r="N1057" i="1"/>
  <c r="O1057" i="1"/>
  <c r="P1057" i="1"/>
  <c r="Q1057" i="1"/>
  <c r="J1057" i="1"/>
  <c r="R1057" i="1"/>
  <c r="B1098" i="1"/>
  <c r="A1098" i="1"/>
  <c r="K1098" i="1"/>
  <c r="L1098" i="1"/>
  <c r="N1098" i="1"/>
  <c r="P1098" i="1"/>
  <c r="J1098" i="1"/>
  <c r="M1098" i="1"/>
  <c r="O1098" i="1"/>
  <c r="Q1098" i="1"/>
  <c r="R1098" i="1"/>
  <c r="A1141" i="1"/>
  <c r="B1141" i="1"/>
  <c r="Q1141" i="1"/>
  <c r="J1141" i="1"/>
  <c r="R1141" i="1"/>
  <c r="K1141" i="1"/>
  <c r="L1141" i="1"/>
  <c r="M1141" i="1"/>
  <c r="N1141" i="1"/>
  <c r="O1141" i="1"/>
  <c r="P1141" i="1"/>
  <c r="B234" i="1"/>
  <c r="A234" i="1"/>
  <c r="N234" i="1"/>
  <c r="O234" i="1"/>
  <c r="P234" i="1"/>
  <c r="Q234" i="1"/>
  <c r="J234" i="1"/>
  <c r="R234" i="1"/>
  <c r="K234" i="1"/>
  <c r="L234" i="1"/>
  <c r="M234" i="1"/>
  <c r="A277" i="1"/>
  <c r="B277" i="1"/>
  <c r="M277" i="1"/>
  <c r="N277" i="1"/>
  <c r="P277" i="1"/>
  <c r="Q277" i="1"/>
  <c r="J277" i="1"/>
  <c r="K277" i="1"/>
  <c r="L277" i="1"/>
  <c r="O277" i="1"/>
  <c r="R277" i="1"/>
  <c r="A301" i="1"/>
  <c r="B301" i="1"/>
  <c r="L301" i="1"/>
  <c r="M301" i="1"/>
  <c r="N301" i="1"/>
  <c r="O301" i="1"/>
  <c r="P301" i="1"/>
  <c r="Q301" i="1"/>
  <c r="J301" i="1"/>
  <c r="R301" i="1"/>
  <c r="K301" i="1"/>
  <c r="B308" i="1"/>
  <c r="A308" i="1"/>
  <c r="M308" i="1"/>
  <c r="N308" i="1"/>
  <c r="O308" i="1"/>
  <c r="P308" i="1"/>
  <c r="Q308" i="1"/>
  <c r="J308" i="1"/>
  <c r="R308" i="1"/>
  <c r="K308" i="1"/>
  <c r="L308" i="1"/>
  <c r="A75" i="1"/>
  <c r="B75" i="1"/>
  <c r="P75" i="1"/>
  <c r="M75" i="1"/>
  <c r="N75" i="1"/>
  <c r="O75" i="1"/>
  <c r="Q75" i="1"/>
  <c r="R75" i="1"/>
  <c r="K75" i="1"/>
  <c r="J75" i="1"/>
  <c r="L75" i="1"/>
  <c r="A100" i="1"/>
  <c r="B100" i="1"/>
  <c r="L100" i="1"/>
  <c r="M100" i="1"/>
  <c r="N100" i="1"/>
  <c r="P100" i="1"/>
  <c r="J100" i="1"/>
  <c r="R100" i="1"/>
  <c r="K100" i="1"/>
  <c r="O100" i="1"/>
  <c r="Q100" i="1"/>
  <c r="A432" i="1"/>
  <c r="B432" i="1"/>
  <c r="K432" i="1"/>
  <c r="P432" i="1"/>
  <c r="Q432" i="1"/>
  <c r="R432" i="1"/>
  <c r="J432" i="1"/>
  <c r="L432" i="1"/>
  <c r="M432" i="1"/>
  <c r="O432" i="1"/>
  <c r="N432" i="1"/>
  <c r="A11" i="1"/>
  <c r="B11" i="1"/>
  <c r="A27" i="1"/>
  <c r="B27" i="1"/>
  <c r="O27" i="1"/>
  <c r="K27" i="1"/>
  <c r="L27" i="1"/>
  <c r="M27" i="1"/>
  <c r="P27" i="1"/>
  <c r="J27" i="1"/>
  <c r="N27" i="1"/>
  <c r="Q27" i="1"/>
  <c r="R27" i="1"/>
  <c r="A43" i="1"/>
  <c r="B43" i="1"/>
  <c r="Q43" i="1"/>
  <c r="J43" i="1"/>
  <c r="R43" i="1"/>
  <c r="K43" i="1"/>
  <c r="P43" i="1"/>
  <c r="L43" i="1"/>
  <c r="M43" i="1"/>
  <c r="N43" i="1"/>
  <c r="O43" i="1"/>
  <c r="A59" i="1"/>
  <c r="B59" i="1"/>
  <c r="Q59" i="1"/>
  <c r="J59" i="1"/>
  <c r="R59" i="1"/>
  <c r="P59" i="1"/>
  <c r="O59" i="1"/>
  <c r="K59" i="1"/>
  <c r="M59" i="1"/>
  <c r="L59" i="1"/>
  <c r="N59" i="1"/>
  <c r="A140" i="1"/>
  <c r="B140" i="1"/>
  <c r="M140" i="1"/>
  <c r="N140" i="1"/>
  <c r="O140" i="1"/>
  <c r="P140" i="1"/>
  <c r="Q140" i="1"/>
  <c r="J140" i="1"/>
  <c r="R140" i="1"/>
  <c r="K140" i="1"/>
  <c r="L140" i="1"/>
  <c r="A950" i="1"/>
  <c r="B950" i="1"/>
  <c r="K950" i="1"/>
  <c r="O950" i="1"/>
  <c r="P950" i="1"/>
  <c r="Q950" i="1"/>
  <c r="R950" i="1"/>
  <c r="J950" i="1"/>
  <c r="L950" i="1"/>
  <c r="M950" i="1"/>
  <c r="N950" i="1"/>
  <c r="A435" i="1"/>
  <c r="B435" i="1"/>
  <c r="P435" i="1"/>
  <c r="M435" i="1"/>
  <c r="K435" i="1"/>
  <c r="L435" i="1"/>
  <c r="N435" i="1"/>
  <c r="O435" i="1"/>
  <c r="Q435" i="1"/>
  <c r="R435" i="1"/>
  <c r="J435" i="1"/>
  <c r="A496" i="1"/>
  <c r="B496" i="1"/>
  <c r="L496" i="1"/>
  <c r="N496" i="1"/>
  <c r="O496" i="1"/>
  <c r="P496" i="1"/>
  <c r="Q496" i="1"/>
  <c r="K496" i="1"/>
  <c r="J496" i="1"/>
  <c r="M496" i="1"/>
  <c r="R496" i="1"/>
  <c r="A480" i="1"/>
  <c r="B480" i="1"/>
  <c r="L480" i="1"/>
  <c r="M480" i="1"/>
  <c r="N480" i="1"/>
  <c r="O480" i="1"/>
  <c r="P480" i="1"/>
  <c r="Q480" i="1"/>
  <c r="K480" i="1"/>
  <c r="J480" i="1"/>
  <c r="R480" i="1"/>
  <c r="A456" i="1"/>
  <c r="B456" i="1"/>
  <c r="K456" i="1"/>
  <c r="P456" i="1"/>
  <c r="N456" i="1"/>
  <c r="O456" i="1"/>
  <c r="Q456" i="1"/>
  <c r="R456" i="1"/>
  <c r="J456" i="1"/>
  <c r="M456" i="1"/>
  <c r="L456" i="1"/>
  <c r="A440" i="1"/>
  <c r="B440" i="1"/>
  <c r="K440" i="1"/>
  <c r="P440" i="1"/>
  <c r="J440" i="1"/>
  <c r="L440" i="1"/>
  <c r="M440" i="1"/>
  <c r="N440" i="1"/>
  <c r="O440" i="1"/>
  <c r="R440" i="1"/>
  <c r="Q440" i="1"/>
  <c r="A315" i="1"/>
  <c r="B315" i="1"/>
  <c r="N315" i="1"/>
  <c r="O315" i="1"/>
  <c r="P315" i="1"/>
  <c r="Q315" i="1"/>
  <c r="J315" i="1"/>
  <c r="R315" i="1"/>
  <c r="K315" i="1"/>
  <c r="L315" i="1"/>
  <c r="M315" i="1"/>
  <c r="A1019" i="1"/>
  <c r="B1019" i="1"/>
  <c r="Q1019" i="1"/>
  <c r="J1019" i="1"/>
  <c r="R1019" i="1"/>
  <c r="K1019" i="1"/>
  <c r="L1019" i="1"/>
  <c r="M1019" i="1"/>
  <c r="N1019" i="1"/>
  <c r="O1019" i="1"/>
  <c r="P1019" i="1"/>
  <c r="A331" i="1"/>
  <c r="B331" i="1"/>
  <c r="N331" i="1"/>
  <c r="O331" i="1"/>
  <c r="P331" i="1"/>
  <c r="Q331" i="1"/>
  <c r="J331" i="1"/>
  <c r="R331" i="1"/>
  <c r="K331" i="1"/>
  <c r="L331" i="1"/>
  <c r="M331" i="1"/>
  <c r="B214" i="1"/>
  <c r="A214" i="1"/>
  <c r="J214" i="1"/>
  <c r="R214" i="1"/>
  <c r="K214" i="1"/>
  <c r="L214" i="1"/>
  <c r="M214" i="1"/>
  <c r="N214" i="1"/>
  <c r="O214" i="1"/>
  <c r="P214" i="1"/>
  <c r="Q214" i="1"/>
  <c r="A339" i="1"/>
  <c r="B339" i="1"/>
  <c r="N339" i="1"/>
  <c r="O339" i="1"/>
  <c r="P339" i="1"/>
  <c r="Q339" i="1"/>
  <c r="J339" i="1"/>
  <c r="R339" i="1"/>
  <c r="K339" i="1"/>
  <c r="L339" i="1"/>
  <c r="M339" i="1"/>
  <c r="A1028" i="1"/>
  <c r="B1028" i="1"/>
  <c r="P1028" i="1"/>
  <c r="Q1028" i="1"/>
  <c r="J1028" i="1"/>
  <c r="R1028" i="1"/>
  <c r="K1028" i="1"/>
  <c r="L1028" i="1"/>
  <c r="M1028" i="1"/>
  <c r="N1028" i="1"/>
  <c r="O1028" i="1"/>
  <c r="A1036" i="1"/>
  <c r="B1036" i="1"/>
  <c r="P1036" i="1"/>
  <c r="Q1036" i="1"/>
  <c r="J1036" i="1"/>
  <c r="R1036" i="1"/>
  <c r="K1036" i="1"/>
  <c r="L1036" i="1"/>
  <c r="M1036" i="1"/>
  <c r="N1036" i="1"/>
  <c r="O1036" i="1"/>
  <c r="A165" i="1"/>
  <c r="B165" i="1"/>
  <c r="L165" i="1"/>
  <c r="M165" i="1"/>
  <c r="N165" i="1"/>
  <c r="P165" i="1"/>
  <c r="Q165" i="1"/>
  <c r="J165" i="1"/>
  <c r="R165" i="1"/>
  <c r="K165" i="1"/>
  <c r="O165" i="1"/>
  <c r="B230" i="1"/>
  <c r="A230" i="1"/>
  <c r="J230" i="1"/>
  <c r="R230" i="1"/>
  <c r="K230" i="1"/>
  <c r="L230" i="1"/>
  <c r="M230" i="1"/>
  <c r="N230" i="1"/>
  <c r="O230" i="1"/>
  <c r="P230" i="1"/>
  <c r="Q230" i="1"/>
  <c r="B688" i="1"/>
  <c r="A688" i="1"/>
  <c r="M688" i="1"/>
  <c r="N688" i="1"/>
  <c r="J688" i="1"/>
  <c r="K688" i="1"/>
  <c r="L688" i="1"/>
  <c r="O688" i="1"/>
  <c r="P688" i="1"/>
  <c r="Q688" i="1"/>
  <c r="R688" i="1"/>
  <c r="A982" i="1"/>
  <c r="B982" i="1"/>
  <c r="N982" i="1"/>
  <c r="O982" i="1"/>
  <c r="P982" i="1"/>
  <c r="Q982" i="1"/>
  <c r="J982" i="1"/>
  <c r="R982" i="1"/>
  <c r="K982" i="1"/>
  <c r="L982" i="1"/>
  <c r="M982" i="1"/>
  <c r="A986" i="1"/>
  <c r="B986" i="1"/>
  <c r="J986" i="1"/>
  <c r="R986" i="1"/>
  <c r="K986" i="1"/>
  <c r="L986" i="1"/>
  <c r="M986" i="1"/>
  <c r="N986" i="1"/>
  <c r="O986" i="1"/>
  <c r="P986" i="1"/>
  <c r="Q986" i="1"/>
  <c r="A1056" i="1"/>
  <c r="B1056" i="1"/>
  <c r="L1056" i="1"/>
  <c r="M1056" i="1"/>
  <c r="N1056" i="1"/>
  <c r="O1056" i="1"/>
  <c r="P1056" i="1"/>
  <c r="Q1056" i="1"/>
  <c r="J1056" i="1"/>
  <c r="R1056" i="1"/>
  <c r="K1056" i="1"/>
  <c r="A1065" i="1"/>
  <c r="B1065" i="1"/>
  <c r="K1065" i="1"/>
  <c r="L1065" i="1"/>
  <c r="M1065" i="1"/>
  <c r="N1065" i="1"/>
  <c r="O1065" i="1"/>
  <c r="P1065" i="1"/>
  <c r="Q1065" i="1"/>
  <c r="J1065" i="1"/>
  <c r="R1065" i="1"/>
  <c r="A1099" i="1"/>
  <c r="B1099" i="1"/>
  <c r="J1099" i="1"/>
  <c r="R1099" i="1"/>
  <c r="K1099" i="1"/>
  <c r="M1099" i="1"/>
  <c r="O1099" i="1"/>
  <c r="L1099" i="1"/>
  <c r="N1099" i="1"/>
  <c r="P1099" i="1"/>
  <c r="Q1099" i="1"/>
  <c r="A1104" i="1"/>
  <c r="B1104" i="1"/>
  <c r="J1104" i="1"/>
  <c r="R1104" i="1"/>
  <c r="M1104" i="1"/>
  <c r="N1104" i="1"/>
  <c r="O1104" i="1"/>
  <c r="P1104" i="1"/>
  <c r="Q1104" i="1"/>
  <c r="K1104" i="1"/>
  <c r="L1104" i="1"/>
  <c r="A1116" i="1"/>
  <c r="B1116" i="1"/>
  <c r="J1116" i="1"/>
  <c r="R1116" i="1"/>
  <c r="K1116" i="1"/>
  <c r="L1116" i="1"/>
  <c r="M1116" i="1"/>
  <c r="N1116" i="1"/>
  <c r="O1116" i="1"/>
  <c r="P1116" i="1"/>
  <c r="Q1116" i="1"/>
  <c r="B1142" i="1"/>
  <c r="A1142" i="1"/>
  <c r="P1142" i="1"/>
  <c r="Q1142" i="1"/>
  <c r="J1142" i="1"/>
  <c r="R1142" i="1"/>
  <c r="K1142" i="1"/>
  <c r="L1142" i="1"/>
  <c r="M1142" i="1"/>
  <c r="N1142" i="1"/>
  <c r="O1142" i="1"/>
  <c r="A152" i="1"/>
  <c r="B152" i="1"/>
  <c r="Q152" i="1"/>
  <c r="J152" i="1"/>
  <c r="R152" i="1"/>
  <c r="K152" i="1"/>
  <c r="L152" i="1"/>
  <c r="M152" i="1"/>
  <c r="N152" i="1"/>
  <c r="O152" i="1"/>
  <c r="P152" i="1"/>
  <c r="A233" i="1"/>
  <c r="B233" i="1"/>
  <c r="O233" i="1"/>
  <c r="P233" i="1"/>
  <c r="Q233" i="1"/>
  <c r="J233" i="1"/>
  <c r="R233" i="1"/>
  <c r="K233" i="1"/>
  <c r="L233" i="1"/>
  <c r="M233" i="1"/>
  <c r="N233" i="1"/>
  <c r="A175" i="1"/>
  <c r="B175" i="1"/>
  <c r="J175" i="1"/>
  <c r="R175" i="1"/>
  <c r="L175" i="1"/>
  <c r="N175" i="1"/>
  <c r="O175" i="1"/>
  <c r="P175" i="1"/>
  <c r="Q175" i="1"/>
  <c r="K175" i="1"/>
  <c r="M175" i="1"/>
  <c r="B278" i="1"/>
  <c r="A278" i="1"/>
  <c r="L278" i="1"/>
  <c r="M278" i="1"/>
  <c r="O278" i="1"/>
  <c r="P278" i="1"/>
  <c r="N278" i="1"/>
  <c r="Q278" i="1"/>
  <c r="R278" i="1"/>
  <c r="J278" i="1"/>
  <c r="K278" i="1"/>
  <c r="B286" i="1"/>
  <c r="A286" i="1"/>
  <c r="M286" i="1"/>
  <c r="O286" i="1"/>
  <c r="P286" i="1"/>
  <c r="R286" i="1"/>
  <c r="J286" i="1"/>
  <c r="K286" i="1"/>
  <c r="L286" i="1"/>
  <c r="N286" i="1"/>
  <c r="Q286" i="1"/>
  <c r="B294" i="1"/>
  <c r="A294" i="1"/>
  <c r="O294" i="1"/>
  <c r="P294" i="1"/>
  <c r="K294" i="1"/>
  <c r="L294" i="1"/>
  <c r="M294" i="1"/>
  <c r="N294" i="1"/>
  <c r="Q294" i="1"/>
  <c r="R294" i="1"/>
  <c r="J294" i="1"/>
  <c r="B302" i="1"/>
  <c r="A302" i="1"/>
  <c r="K302" i="1"/>
  <c r="L302" i="1"/>
  <c r="M302" i="1"/>
  <c r="N302" i="1"/>
  <c r="O302" i="1"/>
  <c r="P302" i="1"/>
  <c r="Q302" i="1"/>
  <c r="J302" i="1"/>
  <c r="R302" i="1"/>
  <c r="A115" i="1"/>
  <c r="B115" i="1"/>
  <c r="N115" i="1"/>
  <c r="K115" i="1"/>
  <c r="Q115" i="1"/>
  <c r="R115" i="1"/>
  <c r="J115" i="1"/>
  <c r="L115" i="1"/>
  <c r="M115" i="1"/>
  <c r="O115" i="1"/>
  <c r="P115" i="1"/>
  <c r="A1059" i="1"/>
  <c r="B1059" i="1"/>
  <c r="Q1059" i="1"/>
  <c r="J1059" i="1"/>
  <c r="R1059" i="1"/>
  <c r="K1059" i="1"/>
  <c r="L1059" i="1"/>
  <c r="M1059" i="1"/>
  <c r="N1059" i="1"/>
  <c r="O1059" i="1"/>
  <c r="P1059" i="1"/>
  <c r="A1060" i="1"/>
  <c r="B1060" i="1"/>
  <c r="P1060" i="1"/>
  <c r="Q1060" i="1"/>
  <c r="J1060" i="1"/>
  <c r="R1060" i="1"/>
  <c r="K1060" i="1"/>
  <c r="L1060" i="1"/>
  <c r="M1060" i="1"/>
  <c r="N1060" i="1"/>
  <c r="O1060" i="1"/>
  <c r="B82" i="1"/>
  <c r="A82" i="1"/>
  <c r="Q82" i="1"/>
  <c r="M82" i="1"/>
  <c r="N82" i="1"/>
  <c r="O82" i="1"/>
  <c r="P82" i="1"/>
  <c r="R82" i="1"/>
  <c r="K82" i="1"/>
  <c r="J82" i="1"/>
  <c r="L82" i="1"/>
  <c r="B74" i="1"/>
  <c r="A74" i="1"/>
  <c r="Q74" i="1"/>
  <c r="M74" i="1"/>
  <c r="N74" i="1"/>
  <c r="O74" i="1"/>
  <c r="P74" i="1"/>
  <c r="R74" i="1"/>
  <c r="K74" i="1"/>
  <c r="J74" i="1"/>
  <c r="L74" i="1"/>
  <c r="B66" i="1"/>
  <c r="A66" i="1"/>
  <c r="Q66" i="1"/>
  <c r="L66" i="1"/>
  <c r="M66" i="1"/>
  <c r="N66" i="1"/>
  <c r="O66" i="1"/>
  <c r="P66" i="1"/>
  <c r="J66" i="1"/>
  <c r="K66" i="1"/>
  <c r="R66" i="1"/>
  <c r="A99" i="1"/>
  <c r="B99" i="1"/>
  <c r="M99" i="1"/>
  <c r="N99" i="1"/>
  <c r="O99" i="1"/>
  <c r="Q99" i="1"/>
  <c r="K99" i="1"/>
  <c r="J99" i="1"/>
  <c r="L99" i="1"/>
  <c r="P99" i="1"/>
  <c r="R99" i="1"/>
  <c r="A433" i="1"/>
  <c r="B433" i="1"/>
  <c r="J433" i="1"/>
  <c r="R433" i="1"/>
  <c r="O433" i="1"/>
  <c r="K433" i="1"/>
  <c r="L433" i="1"/>
  <c r="M433" i="1"/>
  <c r="N433" i="1"/>
  <c r="Q433" i="1"/>
  <c r="P433" i="1"/>
  <c r="B264" i="1"/>
  <c r="A264" i="1"/>
  <c r="P264" i="1"/>
  <c r="Q264" i="1"/>
  <c r="J264" i="1"/>
  <c r="R264" i="1"/>
  <c r="K264" i="1"/>
  <c r="L264" i="1"/>
  <c r="M264" i="1"/>
  <c r="N264" i="1"/>
  <c r="O264" i="1"/>
  <c r="A12" i="1"/>
  <c r="B12" i="1"/>
  <c r="A20" i="1"/>
  <c r="B20" i="1"/>
  <c r="N20" i="1"/>
  <c r="O20" i="1"/>
  <c r="R20" i="1"/>
  <c r="J20" i="1"/>
  <c r="L20" i="1"/>
  <c r="M20" i="1"/>
  <c r="Q20" i="1"/>
  <c r="P20" i="1"/>
  <c r="K20" i="1"/>
  <c r="A28" i="1"/>
  <c r="B28" i="1"/>
  <c r="N28" i="1"/>
  <c r="K28" i="1"/>
  <c r="L28" i="1"/>
  <c r="M28" i="1"/>
  <c r="P28" i="1"/>
  <c r="J28" i="1"/>
  <c r="O28" i="1"/>
  <c r="R28" i="1"/>
  <c r="Q28" i="1"/>
  <c r="A36" i="1"/>
  <c r="B36" i="1"/>
  <c r="P36" i="1"/>
  <c r="Q36" i="1"/>
  <c r="J36" i="1"/>
  <c r="R36" i="1"/>
  <c r="L36" i="1"/>
  <c r="O36" i="1"/>
  <c r="K36" i="1"/>
  <c r="N36" i="1"/>
  <c r="M36" i="1"/>
  <c r="A44" i="1"/>
  <c r="B44" i="1"/>
  <c r="P44" i="1"/>
  <c r="Q44" i="1"/>
  <c r="J44" i="1"/>
  <c r="R44" i="1"/>
  <c r="O44" i="1"/>
  <c r="N44" i="1"/>
  <c r="L44" i="1"/>
  <c r="K44" i="1"/>
  <c r="M44" i="1"/>
  <c r="A52" i="1"/>
  <c r="B52" i="1"/>
  <c r="P52" i="1"/>
  <c r="Q52" i="1"/>
  <c r="J52" i="1"/>
  <c r="R52" i="1"/>
  <c r="O52" i="1"/>
  <c r="K52" i="1"/>
  <c r="L52" i="1"/>
  <c r="M52" i="1"/>
  <c r="N52" i="1"/>
  <c r="A60" i="1"/>
  <c r="B60" i="1"/>
  <c r="P60" i="1"/>
  <c r="Q60" i="1"/>
  <c r="O60" i="1"/>
  <c r="J60" i="1"/>
  <c r="K60" i="1"/>
  <c r="L60" i="1"/>
  <c r="M60" i="1"/>
  <c r="R60" i="1"/>
  <c r="N60" i="1"/>
  <c r="A136" i="1"/>
  <c r="B136" i="1"/>
  <c r="Q136" i="1"/>
  <c r="J136" i="1"/>
  <c r="R136" i="1"/>
  <c r="K136" i="1"/>
  <c r="L136" i="1"/>
  <c r="M136" i="1"/>
  <c r="N136" i="1"/>
  <c r="O136" i="1"/>
  <c r="P136" i="1"/>
  <c r="A135" i="1"/>
  <c r="B135" i="1"/>
  <c r="J135" i="1"/>
  <c r="R135" i="1"/>
  <c r="K135" i="1"/>
  <c r="L135" i="1"/>
  <c r="M135" i="1"/>
  <c r="N135" i="1"/>
  <c r="O135" i="1"/>
  <c r="P135" i="1"/>
  <c r="Q135" i="1"/>
  <c r="A992" i="1"/>
  <c r="B992" i="1"/>
  <c r="L992" i="1"/>
  <c r="M992" i="1"/>
  <c r="N992" i="1"/>
  <c r="O992" i="1"/>
  <c r="P992" i="1"/>
  <c r="Q992" i="1"/>
  <c r="J992" i="1"/>
  <c r="R992" i="1"/>
  <c r="K992" i="1"/>
  <c r="A951" i="1"/>
  <c r="B951" i="1"/>
  <c r="J951" i="1"/>
  <c r="R951" i="1"/>
  <c r="N951" i="1"/>
  <c r="Q951" i="1"/>
  <c r="K951" i="1"/>
  <c r="L951" i="1"/>
  <c r="M951" i="1"/>
  <c r="O951" i="1"/>
  <c r="P951" i="1"/>
  <c r="B106" i="1"/>
  <c r="A106" i="1"/>
  <c r="O106" i="1"/>
  <c r="P106" i="1"/>
  <c r="J106" i="1"/>
  <c r="R106" i="1"/>
  <c r="L106" i="1"/>
  <c r="K106" i="1"/>
  <c r="M106" i="1"/>
  <c r="N106" i="1"/>
  <c r="Q106" i="1"/>
  <c r="A436" i="1"/>
  <c r="B436" i="1"/>
  <c r="O436" i="1"/>
  <c r="L436" i="1"/>
  <c r="M436" i="1"/>
  <c r="N436" i="1"/>
  <c r="P436" i="1"/>
  <c r="Q436" i="1"/>
  <c r="R436" i="1"/>
  <c r="K436" i="1"/>
  <c r="J436" i="1"/>
  <c r="A503" i="1"/>
  <c r="B503" i="1"/>
  <c r="M503" i="1"/>
  <c r="O503" i="1"/>
  <c r="P503" i="1"/>
  <c r="Q503" i="1"/>
  <c r="J503" i="1"/>
  <c r="R503" i="1"/>
  <c r="L503" i="1"/>
  <c r="K503" i="1"/>
  <c r="N503" i="1"/>
  <c r="A495" i="1"/>
  <c r="B495" i="1"/>
  <c r="M495" i="1"/>
  <c r="O495" i="1"/>
  <c r="P495" i="1"/>
  <c r="Q495" i="1"/>
  <c r="J495" i="1"/>
  <c r="R495" i="1"/>
  <c r="L495" i="1"/>
  <c r="N495" i="1"/>
  <c r="K495" i="1"/>
  <c r="A487" i="1"/>
  <c r="B487" i="1"/>
  <c r="M487" i="1"/>
  <c r="O487" i="1"/>
  <c r="P487" i="1"/>
  <c r="Q487" i="1"/>
  <c r="J487" i="1"/>
  <c r="R487" i="1"/>
  <c r="L487" i="1"/>
  <c r="K487" i="1"/>
  <c r="N487" i="1"/>
  <c r="A479" i="1"/>
  <c r="B479" i="1"/>
  <c r="M479" i="1"/>
  <c r="N479" i="1"/>
  <c r="O479" i="1"/>
  <c r="P479" i="1"/>
  <c r="Q479" i="1"/>
  <c r="J479" i="1"/>
  <c r="R479" i="1"/>
  <c r="L479" i="1"/>
  <c r="K479" i="1"/>
  <c r="A471" i="1"/>
  <c r="B471" i="1"/>
  <c r="M471" i="1"/>
  <c r="N471" i="1"/>
  <c r="O471" i="1"/>
  <c r="P471" i="1"/>
  <c r="Q471" i="1"/>
  <c r="J471" i="1"/>
  <c r="R471" i="1"/>
  <c r="L471" i="1"/>
  <c r="K471" i="1"/>
  <c r="A463" i="1"/>
  <c r="B463" i="1"/>
  <c r="M463" i="1"/>
  <c r="N463" i="1"/>
  <c r="O463" i="1"/>
  <c r="P463" i="1"/>
  <c r="Q463" i="1"/>
  <c r="J463" i="1"/>
  <c r="R463" i="1"/>
  <c r="L463" i="1"/>
  <c r="K463" i="1"/>
  <c r="A455" i="1"/>
  <c r="B455" i="1"/>
  <c r="L455" i="1"/>
  <c r="Q455" i="1"/>
  <c r="M455" i="1"/>
  <c r="N455" i="1"/>
  <c r="O455" i="1"/>
  <c r="P455" i="1"/>
  <c r="R455" i="1"/>
  <c r="K455" i="1"/>
  <c r="J455" i="1"/>
  <c r="A447" i="1"/>
  <c r="B447" i="1"/>
  <c r="L447" i="1"/>
  <c r="Q447" i="1"/>
  <c r="J447" i="1"/>
  <c r="K447" i="1"/>
  <c r="M447" i="1"/>
  <c r="N447" i="1"/>
  <c r="O447" i="1"/>
  <c r="P447" i="1"/>
  <c r="R447" i="1"/>
  <c r="A439" i="1"/>
  <c r="B439" i="1"/>
  <c r="L439" i="1"/>
  <c r="Q439" i="1"/>
  <c r="R439" i="1"/>
  <c r="J439" i="1"/>
  <c r="K439" i="1"/>
  <c r="M439" i="1"/>
  <c r="N439" i="1"/>
  <c r="P439" i="1"/>
  <c r="O439" i="1"/>
  <c r="A239" i="1"/>
  <c r="B239" i="1"/>
  <c r="Q239" i="1"/>
  <c r="J239" i="1"/>
  <c r="R239" i="1"/>
  <c r="K239" i="1"/>
  <c r="L239" i="1"/>
  <c r="M239" i="1"/>
  <c r="N239" i="1"/>
  <c r="O239" i="1"/>
  <c r="P239" i="1"/>
  <c r="B316" i="1"/>
  <c r="A316" i="1"/>
  <c r="M316" i="1"/>
  <c r="N316" i="1"/>
  <c r="O316" i="1"/>
  <c r="P316" i="1"/>
  <c r="Q316" i="1"/>
  <c r="J316" i="1"/>
  <c r="R316" i="1"/>
  <c r="K316" i="1"/>
  <c r="L316" i="1"/>
  <c r="A1012" i="1"/>
  <c r="B1012" i="1"/>
  <c r="P1012" i="1"/>
  <c r="Q1012" i="1"/>
  <c r="J1012" i="1"/>
  <c r="R1012" i="1"/>
  <c r="K1012" i="1"/>
  <c r="L1012" i="1"/>
  <c r="M1012" i="1"/>
  <c r="N1012" i="1"/>
  <c r="O1012" i="1"/>
  <c r="A1020" i="1"/>
  <c r="B1020" i="1"/>
  <c r="P1020" i="1"/>
  <c r="Q1020" i="1"/>
  <c r="J1020" i="1"/>
  <c r="R1020" i="1"/>
  <c r="K1020" i="1"/>
  <c r="L1020" i="1"/>
  <c r="M1020" i="1"/>
  <c r="N1020" i="1"/>
  <c r="O1020" i="1"/>
  <c r="A943" i="1"/>
  <c r="B943" i="1"/>
  <c r="Q943" i="1"/>
  <c r="J943" i="1"/>
  <c r="R943" i="1"/>
  <c r="K943" i="1"/>
  <c r="M943" i="1"/>
  <c r="L943" i="1"/>
  <c r="N943" i="1"/>
  <c r="O943" i="1"/>
  <c r="P943" i="1"/>
  <c r="B332" i="1"/>
  <c r="A332" i="1"/>
  <c r="M332" i="1"/>
  <c r="N332" i="1"/>
  <c r="O332" i="1"/>
  <c r="P332" i="1"/>
  <c r="Q332" i="1"/>
  <c r="J332" i="1"/>
  <c r="R332" i="1"/>
  <c r="K332" i="1"/>
  <c r="L332" i="1"/>
  <c r="A207" i="1"/>
  <c r="B207" i="1"/>
  <c r="Q207" i="1"/>
  <c r="J207" i="1"/>
  <c r="R207" i="1"/>
  <c r="K207" i="1"/>
  <c r="L207" i="1"/>
  <c r="M207" i="1"/>
  <c r="N207" i="1"/>
  <c r="O207" i="1"/>
  <c r="P207" i="1"/>
  <c r="A215" i="1"/>
  <c r="B215" i="1"/>
  <c r="Q215" i="1"/>
  <c r="J215" i="1"/>
  <c r="R215" i="1"/>
  <c r="K215" i="1"/>
  <c r="L215" i="1"/>
  <c r="M215" i="1"/>
  <c r="N215" i="1"/>
  <c r="O215" i="1"/>
  <c r="P215" i="1"/>
  <c r="B1182" i="1"/>
  <c r="A1182" i="1"/>
  <c r="P1182" i="1"/>
  <c r="K1182" i="1"/>
  <c r="Q1182" i="1"/>
  <c r="J1182" i="1"/>
  <c r="R1182" i="1"/>
  <c r="L1182" i="1"/>
  <c r="M1182" i="1"/>
  <c r="N1182" i="1"/>
  <c r="O1182" i="1"/>
  <c r="A1172" i="1"/>
  <c r="B1172" i="1"/>
  <c r="J1172" i="1"/>
  <c r="R1172" i="1"/>
  <c r="K1172" i="1"/>
  <c r="L1172" i="1"/>
  <c r="M1172" i="1"/>
  <c r="N1172" i="1"/>
  <c r="O1172" i="1"/>
  <c r="P1172" i="1"/>
  <c r="Q1172" i="1"/>
  <c r="A1162" i="1"/>
  <c r="B1162" i="1"/>
  <c r="L1162" i="1"/>
  <c r="O1162" i="1"/>
  <c r="M1162" i="1"/>
  <c r="N1162" i="1"/>
  <c r="P1162" i="1"/>
  <c r="Q1162" i="1"/>
  <c r="J1162" i="1"/>
  <c r="R1162" i="1"/>
  <c r="K1162" i="1"/>
  <c r="A1152" i="1"/>
  <c r="B1152" i="1"/>
  <c r="N1152" i="1"/>
  <c r="O1152" i="1"/>
  <c r="P1152" i="1"/>
  <c r="Q1152" i="1"/>
  <c r="J1152" i="1"/>
  <c r="R1152" i="1"/>
  <c r="K1152" i="1"/>
  <c r="L1152" i="1"/>
  <c r="M1152" i="1"/>
  <c r="B170" i="1"/>
  <c r="A170" i="1"/>
  <c r="O170" i="1"/>
  <c r="Q170" i="1"/>
  <c r="K170" i="1"/>
  <c r="L170" i="1"/>
  <c r="M170" i="1"/>
  <c r="N170" i="1"/>
  <c r="J170" i="1"/>
  <c r="P170" i="1"/>
  <c r="R170" i="1"/>
  <c r="A1089" i="1"/>
  <c r="B1089" i="1"/>
  <c r="L1089" i="1"/>
  <c r="M1089" i="1"/>
  <c r="N1089" i="1"/>
  <c r="O1089" i="1"/>
  <c r="P1089" i="1"/>
  <c r="Q1089" i="1"/>
  <c r="J1089" i="1"/>
  <c r="K1089" i="1"/>
  <c r="R1089" i="1"/>
  <c r="A149" i="1"/>
  <c r="B149" i="1"/>
  <c r="L149" i="1"/>
  <c r="M149" i="1"/>
  <c r="N149" i="1"/>
  <c r="O149" i="1"/>
  <c r="P149" i="1"/>
  <c r="Q149" i="1"/>
  <c r="J149" i="1"/>
  <c r="R149" i="1"/>
  <c r="K149" i="1"/>
  <c r="A305" i="1"/>
  <c r="B305" i="1"/>
  <c r="P305" i="1"/>
  <c r="Q305" i="1"/>
  <c r="J305" i="1"/>
  <c r="R305" i="1"/>
  <c r="K305" i="1"/>
  <c r="L305" i="1"/>
  <c r="M305" i="1"/>
  <c r="N305" i="1"/>
  <c r="O305" i="1"/>
  <c r="A259" i="1"/>
  <c r="B259" i="1"/>
  <c r="M259" i="1"/>
  <c r="N259" i="1"/>
  <c r="O259" i="1"/>
  <c r="P259" i="1"/>
  <c r="Q259" i="1"/>
  <c r="J259" i="1"/>
  <c r="R259" i="1"/>
  <c r="K259" i="1"/>
  <c r="L259" i="1"/>
  <c r="A936" i="1"/>
  <c r="B936" i="1"/>
  <c r="M936" i="1"/>
  <c r="N936" i="1"/>
  <c r="O936" i="1"/>
  <c r="P936" i="1"/>
  <c r="Q936" i="1"/>
  <c r="J936" i="1"/>
  <c r="R936" i="1"/>
  <c r="L936" i="1"/>
  <c r="K936" i="1"/>
  <c r="A484" i="1"/>
  <c r="B484" i="1"/>
  <c r="P484" i="1"/>
  <c r="J484" i="1"/>
  <c r="R484" i="1"/>
  <c r="K484" i="1"/>
  <c r="L484" i="1"/>
  <c r="M484" i="1"/>
  <c r="O484" i="1"/>
  <c r="Q484" i="1"/>
  <c r="N484" i="1"/>
  <c r="A144" i="1"/>
  <c r="B144" i="1"/>
  <c r="Q144" i="1"/>
  <c r="J144" i="1"/>
  <c r="R144" i="1"/>
  <c r="K144" i="1"/>
  <c r="L144" i="1"/>
  <c r="M144" i="1"/>
  <c r="N144" i="1"/>
  <c r="O144" i="1"/>
  <c r="P144" i="1"/>
  <c r="A985" i="1"/>
  <c r="B985" i="1"/>
  <c r="K985" i="1"/>
  <c r="L985" i="1"/>
  <c r="M985" i="1"/>
  <c r="N985" i="1"/>
  <c r="O985" i="1"/>
  <c r="P985" i="1"/>
  <c r="Q985" i="1"/>
  <c r="J985" i="1"/>
  <c r="R985" i="1"/>
  <c r="A1045" i="1"/>
  <c r="B1045" i="1"/>
  <c r="O1045" i="1"/>
  <c r="P1045" i="1"/>
  <c r="Q1045" i="1"/>
  <c r="J1045" i="1"/>
  <c r="R1045" i="1"/>
  <c r="K1045" i="1"/>
  <c r="L1045" i="1"/>
  <c r="M1045" i="1"/>
  <c r="N1045" i="1"/>
  <c r="A1113" i="1"/>
  <c r="B1113" i="1"/>
  <c r="M1113" i="1"/>
  <c r="N1113" i="1"/>
  <c r="O1113" i="1"/>
  <c r="P1113" i="1"/>
  <c r="Q1113" i="1"/>
  <c r="J1113" i="1"/>
  <c r="R1113" i="1"/>
  <c r="K1113" i="1"/>
  <c r="L1113" i="1"/>
  <c r="A155" i="1"/>
  <c r="B155" i="1"/>
  <c r="N155" i="1"/>
  <c r="O155" i="1"/>
  <c r="P155" i="1"/>
  <c r="Q155" i="1"/>
  <c r="J155" i="1"/>
  <c r="R155" i="1"/>
  <c r="K155" i="1"/>
  <c r="L155" i="1"/>
  <c r="M155" i="1"/>
  <c r="A291" i="1"/>
  <c r="B291" i="1"/>
  <c r="J291" i="1"/>
  <c r="R291" i="1"/>
  <c r="K291" i="1"/>
  <c r="P291" i="1"/>
  <c r="Q291" i="1"/>
  <c r="L291" i="1"/>
  <c r="M291" i="1"/>
  <c r="N291" i="1"/>
  <c r="O291" i="1"/>
  <c r="B306" i="1"/>
  <c r="A306" i="1"/>
  <c r="O306" i="1"/>
  <c r="P306" i="1"/>
  <c r="Q306" i="1"/>
  <c r="J306" i="1"/>
  <c r="R306" i="1"/>
  <c r="K306" i="1"/>
  <c r="L306" i="1"/>
  <c r="M306" i="1"/>
  <c r="N306" i="1"/>
  <c r="A87" i="1"/>
  <c r="B87" i="1"/>
  <c r="Q87" i="1"/>
  <c r="J87" i="1"/>
  <c r="R87" i="1"/>
  <c r="K87" i="1"/>
  <c r="L87" i="1"/>
  <c r="M87" i="1"/>
  <c r="O87" i="1"/>
  <c r="N87" i="1"/>
  <c r="P87" i="1"/>
  <c r="A430" i="1"/>
  <c r="B430" i="1"/>
  <c r="M430" i="1"/>
  <c r="J430" i="1"/>
  <c r="R430" i="1"/>
  <c r="N430" i="1"/>
  <c r="O430" i="1"/>
  <c r="P430" i="1"/>
  <c r="Q430" i="1"/>
  <c r="L430" i="1"/>
  <c r="K430" i="1"/>
  <c r="A269" i="1"/>
  <c r="B269" i="1"/>
  <c r="K269" i="1"/>
  <c r="L269" i="1"/>
  <c r="M269" i="1"/>
  <c r="N269" i="1"/>
  <c r="O269" i="1"/>
  <c r="P269" i="1"/>
  <c r="Q269" i="1"/>
  <c r="J269" i="1"/>
  <c r="R269" i="1"/>
  <c r="A25" i="1"/>
  <c r="B25" i="1"/>
  <c r="Q25" i="1"/>
  <c r="K25" i="1"/>
  <c r="L25" i="1"/>
  <c r="M25" i="1"/>
  <c r="O25" i="1"/>
  <c r="J25" i="1"/>
  <c r="N25" i="1"/>
  <c r="P25" i="1"/>
  <c r="R25" i="1"/>
  <c r="A41" i="1"/>
  <c r="B41" i="1"/>
  <c r="K41" i="1"/>
  <c r="L41" i="1"/>
  <c r="M41" i="1"/>
  <c r="J41" i="1"/>
  <c r="R41" i="1"/>
  <c r="N41" i="1"/>
  <c r="O41" i="1"/>
  <c r="P41" i="1"/>
  <c r="Q41" i="1"/>
  <c r="A129" i="1"/>
  <c r="B129" i="1"/>
  <c r="P129" i="1"/>
  <c r="Q129" i="1"/>
  <c r="J129" i="1"/>
  <c r="R129" i="1"/>
  <c r="K129" i="1"/>
  <c r="L129" i="1"/>
  <c r="M129" i="1"/>
  <c r="N129" i="1"/>
  <c r="O129" i="1"/>
  <c r="A948" i="1"/>
  <c r="B948" i="1"/>
  <c r="M948" i="1"/>
  <c r="Q948" i="1"/>
  <c r="L948" i="1"/>
  <c r="N948" i="1"/>
  <c r="O948" i="1"/>
  <c r="P948" i="1"/>
  <c r="R948" i="1"/>
  <c r="J948" i="1"/>
  <c r="K948" i="1"/>
  <c r="A111" i="1"/>
  <c r="B111" i="1"/>
  <c r="J111" i="1"/>
  <c r="R111" i="1"/>
  <c r="K111" i="1"/>
  <c r="M111" i="1"/>
  <c r="O111" i="1"/>
  <c r="L111" i="1"/>
  <c r="N111" i="1"/>
  <c r="P111" i="1"/>
  <c r="Q111" i="1"/>
  <c r="A490" i="1"/>
  <c r="B490" i="1"/>
  <c r="J490" i="1"/>
  <c r="R490" i="1"/>
  <c r="L490" i="1"/>
  <c r="M490" i="1"/>
  <c r="N490" i="1"/>
  <c r="O490" i="1"/>
  <c r="Q490" i="1"/>
  <c r="K490" i="1"/>
  <c r="P490" i="1"/>
  <c r="A474" i="1"/>
  <c r="B474" i="1"/>
  <c r="J474" i="1"/>
  <c r="R474" i="1"/>
  <c r="K474" i="1"/>
  <c r="L474" i="1"/>
  <c r="M474" i="1"/>
  <c r="N474" i="1"/>
  <c r="O474" i="1"/>
  <c r="Q474" i="1"/>
  <c r="P474" i="1"/>
  <c r="A442" i="1"/>
  <c r="B442" i="1"/>
  <c r="Q442" i="1"/>
  <c r="N442" i="1"/>
  <c r="L442" i="1"/>
  <c r="M442" i="1"/>
  <c r="O442" i="1"/>
  <c r="P442" i="1"/>
  <c r="R442" i="1"/>
  <c r="K442" i="1"/>
  <c r="J442" i="1"/>
  <c r="A313" i="1"/>
  <c r="B313" i="1"/>
  <c r="P313" i="1"/>
  <c r="Q313" i="1"/>
  <c r="J313" i="1"/>
  <c r="R313" i="1"/>
  <c r="K313" i="1"/>
  <c r="L313" i="1"/>
  <c r="M313" i="1"/>
  <c r="N313" i="1"/>
  <c r="O313" i="1"/>
  <c r="A329" i="1"/>
  <c r="B329" i="1"/>
  <c r="P329" i="1"/>
  <c r="Q329" i="1"/>
  <c r="J329" i="1"/>
  <c r="R329" i="1"/>
  <c r="K329" i="1"/>
  <c r="L329" i="1"/>
  <c r="M329" i="1"/>
  <c r="N329" i="1"/>
  <c r="O329" i="1"/>
  <c r="A1161" i="1"/>
  <c r="B1161" i="1"/>
  <c r="M1161" i="1"/>
  <c r="P1161" i="1"/>
  <c r="N1161" i="1"/>
  <c r="O1161" i="1"/>
  <c r="Q1161" i="1"/>
  <c r="J1161" i="1"/>
  <c r="R1161" i="1"/>
  <c r="K1161" i="1"/>
  <c r="L1161" i="1"/>
  <c r="A1027" i="1"/>
  <c r="B1027" i="1"/>
  <c r="Q1027" i="1"/>
  <c r="J1027" i="1"/>
  <c r="R1027" i="1"/>
  <c r="K1027" i="1"/>
  <c r="L1027" i="1"/>
  <c r="M1027" i="1"/>
  <c r="N1027" i="1"/>
  <c r="O1027" i="1"/>
  <c r="P1027" i="1"/>
  <c r="A164" i="1"/>
  <c r="B164" i="1"/>
  <c r="M164" i="1"/>
  <c r="N164" i="1"/>
  <c r="O164" i="1"/>
  <c r="Q164" i="1"/>
  <c r="J164" i="1"/>
  <c r="R164" i="1"/>
  <c r="K164" i="1"/>
  <c r="L164" i="1"/>
  <c r="P164" i="1"/>
  <c r="A983" i="1"/>
  <c r="B983" i="1"/>
  <c r="M983" i="1"/>
  <c r="N983" i="1"/>
  <c r="O983" i="1"/>
  <c r="P983" i="1"/>
  <c r="Q983" i="1"/>
  <c r="J983" i="1"/>
  <c r="R983" i="1"/>
  <c r="K983" i="1"/>
  <c r="L983" i="1"/>
  <c r="A1064" i="1"/>
  <c r="B1064" i="1"/>
  <c r="L1064" i="1"/>
  <c r="M1064" i="1"/>
  <c r="N1064" i="1"/>
  <c r="O1064" i="1"/>
  <c r="P1064" i="1"/>
  <c r="Q1064" i="1"/>
  <c r="J1064" i="1"/>
  <c r="R1064" i="1"/>
  <c r="K1064" i="1"/>
  <c r="A1103" i="1"/>
  <c r="B1103" i="1"/>
  <c r="K1103" i="1"/>
  <c r="M1103" i="1"/>
  <c r="N1103" i="1"/>
  <c r="O1103" i="1"/>
  <c r="P1103" i="1"/>
  <c r="Q1103" i="1"/>
  <c r="R1103" i="1"/>
  <c r="J1103" i="1"/>
  <c r="L1103" i="1"/>
  <c r="A153" i="1"/>
  <c r="B153" i="1"/>
  <c r="P153" i="1"/>
  <c r="Q153" i="1"/>
  <c r="J153" i="1"/>
  <c r="R153" i="1"/>
  <c r="K153" i="1"/>
  <c r="L153" i="1"/>
  <c r="M153" i="1"/>
  <c r="N153" i="1"/>
  <c r="O153" i="1"/>
  <c r="A176" i="1"/>
  <c r="B176" i="1"/>
  <c r="Q176" i="1"/>
  <c r="K176" i="1"/>
  <c r="M176" i="1"/>
  <c r="N176" i="1"/>
  <c r="O176" i="1"/>
  <c r="P176" i="1"/>
  <c r="J176" i="1"/>
  <c r="L176" i="1"/>
  <c r="R176" i="1"/>
  <c r="A293" i="1"/>
  <c r="B293" i="1"/>
  <c r="P293" i="1"/>
  <c r="Q293" i="1"/>
  <c r="J293" i="1"/>
  <c r="K293" i="1"/>
  <c r="L293" i="1"/>
  <c r="M293" i="1"/>
  <c r="N293" i="1"/>
  <c r="O293" i="1"/>
  <c r="R293" i="1"/>
  <c r="A987" i="1"/>
  <c r="B987" i="1"/>
  <c r="Q987" i="1"/>
  <c r="J987" i="1"/>
  <c r="R987" i="1"/>
  <c r="K987" i="1"/>
  <c r="L987" i="1"/>
  <c r="M987" i="1"/>
  <c r="N987" i="1"/>
  <c r="O987" i="1"/>
  <c r="P987" i="1"/>
  <c r="A311" i="1"/>
  <c r="B311" i="1"/>
  <c r="J311" i="1"/>
  <c r="R311" i="1"/>
  <c r="K311" i="1"/>
  <c r="L311" i="1"/>
  <c r="M311" i="1"/>
  <c r="N311" i="1"/>
  <c r="O311" i="1"/>
  <c r="P311" i="1"/>
  <c r="Q311" i="1"/>
  <c r="A67" i="1"/>
  <c r="B67" i="1"/>
  <c r="P67" i="1"/>
  <c r="L67" i="1"/>
  <c r="M67" i="1"/>
  <c r="N67" i="1"/>
  <c r="O67" i="1"/>
  <c r="Q67" i="1"/>
  <c r="J67" i="1"/>
  <c r="R67" i="1"/>
  <c r="K67" i="1"/>
  <c r="A92" i="1"/>
  <c r="B92" i="1"/>
  <c r="L92" i="1"/>
  <c r="M92" i="1"/>
  <c r="N92" i="1"/>
  <c r="P92" i="1"/>
  <c r="J92" i="1"/>
  <c r="R92" i="1"/>
  <c r="K92" i="1"/>
  <c r="O92" i="1"/>
  <c r="Q92" i="1"/>
  <c r="A263" i="1"/>
  <c r="B263" i="1"/>
  <c r="Q263" i="1"/>
  <c r="J263" i="1"/>
  <c r="R263" i="1"/>
  <c r="K263" i="1"/>
  <c r="L263" i="1"/>
  <c r="M263" i="1"/>
  <c r="N263" i="1"/>
  <c r="O263" i="1"/>
  <c r="P263" i="1"/>
  <c r="A19" i="1"/>
  <c r="B19" i="1"/>
  <c r="O19" i="1"/>
  <c r="P19" i="1"/>
  <c r="Q19" i="1"/>
  <c r="R19" i="1"/>
  <c r="K19" i="1"/>
  <c r="L19" i="1"/>
  <c r="N19" i="1"/>
  <c r="M19" i="1"/>
  <c r="J19" i="1"/>
  <c r="A35" i="1"/>
  <c r="B35" i="1"/>
  <c r="Q35" i="1"/>
  <c r="J35" i="1"/>
  <c r="R35" i="1"/>
  <c r="K35" i="1"/>
  <c r="M35" i="1"/>
  <c r="P35" i="1"/>
  <c r="L35" i="1"/>
  <c r="N35" i="1"/>
  <c r="O35" i="1"/>
  <c r="A51" i="1"/>
  <c r="B51" i="1"/>
  <c r="Q51" i="1"/>
  <c r="J51" i="1"/>
  <c r="R51" i="1"/>
  <c r="K51" i="1"/>
  <c r="P51" i="1"/>
  <c r="O51" i="1"/>
  <c r="M51" i="1"/>
  <c r="L51" i="1"/>
  <c r="N51" i="1"/>
  <c r="A137" i="1"/>
  <c r="B137" i="1"/>
  <c r="P137" i="1"/>
  <c r="Q137" i="1"/>
  <c r="J137" i="1"/>
  <c r="R137" i="1"/>
  <c r="K137" i="1"/>
  <c r="L137" i="1"/>
  <c r="M137" i="1"/>
  <c r="N137" i="1"/>
  <c r="O137" i="1"/>
  <c r="A993" i="1"/>
  <c r="B993" i="1"/>
  <c r="K993" i="1"/>
  <c r="L993" i="1"/>
  <c r="M993" i="1"/>
  <c r="N993" i="1"/>
  <c r="O993" i="1"/>
  <c r="P993" i="1"/>
  <c r="Q993" i="1"/>
  <c r="J993" i="1"/>
  <c r="R993" i="1"/>
  <c r="A105" i="1"/>
  <c r="B105" i="1"/>
  <c r="P105" i="1"/>
  <c r="Q105" i="1"/>
  <c r="K105" i="1"/>
  <c r="M105" i="1"/>
  <c r="O105" i="1"/>
  <c r="R105" i="1"/>
  <c r="J105" i="1"/>
  <c r="L105" i="1"/>
  <c r="N105" i="1"/>
  <c r="A504" i="1"/>
  <c r="B504" i="1"/>
  <c r="L504" i="1"/>
  <c r="N504" i="1"/>
  <c r="O504" i="1"/>
  <c r="P504" i="1"/>
  <c r="Q504" i="1"/>
  <c r="K504" i="1"/>
  <c r="J504" i="1"/>
  <c r="M504" i="1"/>
  <c r="R504" i="1"/>
  <c r="A488" i="1"/>
  <c r="B488" i="1"/>
  <c r="L488" i="1"/>
  <c r="N488" i="1"/>
  <c r="O488" i="1"/>
  <c r="P488" i="1"/>
  <c r="Q488" i="1"/>
  <c r="K488" i="1"/>
  <c r="R488" i="1"/>
  <c r="M488" i="1"/>
  <c r="J488" i="1"/>
  <c r="A464" i="1"/>
  <c r="B464" i="1"/>
  <c r="L464" i="1"/>
  <c r="M464" i="1"/>
  <c r="N464" i="1"/>
  <c r="O464" i="1"/>
  <c r="P464" i="1"/>
  <c r="Q464" i="1"/>
  <c r="K464" i="1"/>
  <c r="J464" i="1"/>
  <c r="R464" i="1"/>
  <c r="A448" i="1"/>
  <c r="B448" i="1"/>
  <c r="K448" i="1"/>
  <c r="P448" i="1"/>
  <c r="L448" i="1"/>
  <c r="M448" i="1"/>
  <c r="N448" i="1"/>
  <c r="O448" i="1"/>
  <c r="Q448" i="1"/>
  <c r="R448" i="1"/>
  <c r="J448" i="1"/>
  <c r="B238" i="1"/>
  <c r="A238" i="1"/>
  <c r="J238" i="1"/>
  <c r="R238" i="1"/>
  <c r="K238" i="1"/>
  <c r="L238" i="1"/>
  <c r="M238" i="1"/>
  <c r="N238" i="1"/>
  <c r="O238" i="1"/>
  <c r="P238" i="1"/>
  <c r="Q238" i="1"/>
  <c r="A350" i="1"/>
  <c r="B350" i="1"/>
  <c r="K350" i="1"/>
  <c r="L350" i="1"/>
  <c r="M350" i="1"/>
  <c r="N350" i="1"/>
  <c r="O350" i="1"/>
  <c r="P350" i="1"/>
  <c r="Q350" i="1"/>
  <c r="J350" i="1"/>
  <c r="R350" i="1"/>
  <c r="A939" i="1"/>
  <c r="B939" i="1"/>
  <c r="K939" i="1"/>
  <c r="M939" i="1"/>
  <c r="N939" i="1"/>
  <c r="O939" i="1"/>
  <c r="Q939" i="1"/>
  <c r="J939" i="1"/>
  <c r="L939" i="1"/>
  <c r="P939" i="1"/>
  <c r="R939" i="1"/>
  <c r="A1143" i="1"/>
  <c r="B1143" i="1"/>
  <c r="O1143" i="1"/>
  <c r="P1143" i="1"/>
  <c r="Q1143" i="1"/>
  <c r="J1143" i="1"/>
  <c r="R1143" i="1"/>
  <c r="K1143" i="1"/>
  <c r="L1143" i="1"/>
  <c r="M1143" i="1"/>
  <c r="N1143" i="1"/>
  <c r="A180" i="1"/>
  <c r="B180" i="1"/>
  <c r="M180" i="1"/>
  <c r="O180" i="1"/>
  <c r="Q180" i="1"/>
  <c r="J180" i="1"/>
  <c r="R180" i="1"/>
  <c r="K180" i="1"/>
  <c r="L180" i="1"/>
  <c r="N180" i="1"/>
  <c r="P180" i="1"/>
  <c r="A1183" i="1"/>
  <c r="B1183" i="1"/>
  <c r="O1183" i="1"/>
  <c r="P1183" i="1"/>
  <c r="Q1183" i="1"/>
  <c r="J1183" i="1"/>
  <c r="R1183" i="1"/>
  <c r="K1183" i="1"/>
  <c r="L1183" i="1"/>
  <c r="M1183" i="1"/>
  <c r="N1183" i="1"/>
  <c r="B1173" i="1"/>
  <c r="A1173" i="1"/>
  <c r="Q1173" i="1"/>
  <c r="J1173" i="1"/>
  <c r="R1173" i="1"/>
  <c r="K1173" i="1"/>
  <c r="L1173" i="1"/>
  <c r="M1173" i="1"/>
  <c r="N1173" i="1"/>
  <c r="O1173" i="1"/>
  <c r="P1173" i="1"/>
  <c r="A1163" i="1"/>
  <c r="B1163" i="1"/>
  <c r="K1163" i="1"/>
  <c r="N1163" i="1"/>
  <c r="L1163" i="1"/>
  <c r="M1163" i="1"/>
  <c r="O1163" i="1"/>
  <c r="P1163" i="1"/>
  <c r="Q1163" i="1"/>
  <c r="J1163" i="1"/>
  <c r="R1163" i="1"/>
  <c r="A1153" i="1"/>
  <c r="B1153" i="1"/>
  <c r="M1153" i="1"/>
  <c r="N1153" i="1"/>
  <c r="O1153" i="1"/>
  <c r="P1153" i="1"/>
  <c r="Q1153" i="1"/>
  <c r="J1153" i="1"/>
  <c r="R1153" i="1"/>
  <c r="K1153" i="1"/>
  <c r="L1153" i="1"/>
  <c r="B340" i="1"/>
  <c r="A340" i="1"/>
  <c r="M340" i="1"/>
  <c r="N340" i="1"/>
  <c r="O340" i="1"/>
  <c r="P340" i="1"/>
  <c r="Q340" i="1"/>
  <c r="J340" i="1"/>
  <c r="R340" i="1"/>
  <c r="K340" i="1"/>
  <c r="L340" i="1"/>
  <c r="A1029" i="1"/>
  <c r="B1029" i="1"/>
  <c r="O1029" i="1"/>
  <c r="P1029" i="1"/>
  <c r="Q1029" i="1"/>
  <c r="J1029" i="1"/>
  <c r="R1029" i="1"/>
  <c r="K1029" i="1"/>
  <c r="L1029" i="1"/>
  <c r="M1029" i="1"/>
  <c r="N1029" i="1"/>
  <c r="A91" i="1"/>
  <c r="B91" i="1"/>
  <c r="M91" i="1"/>
  <c r="N91" i="1"/>
  <c r="O91" i="1"/>
  <c r="Q91" i="1"/>
  <c r="K91" i="1"/>
  <c r="R91" i="1"/>
  <c r="J91" i="1"/>
  <c r="L91" i="1"/>
  <c r="P91" i="1"/>
  <c r="A167" i="1"/>
  <c r="B167" i="1"/>
  <c r="J167" i="1"/>
  <c r="R167" i="1"/>
  <c r="L167" i="1"/>
  <c r="N167" i="1"/>
  <c r="O167" i="1"/>
  <c r="P167" i="1"/>
  <c r="Q167" i="1"/>
  <c r="K167" i="1"/>
  <c r="M167" i="1"/>
  <c r="A229" i="1"/>
  <c r="B229" i="1"/>
  <c r="K229" i="1"/>
  <c r="L229" i="1"/>
  <c r="M229" i="1"/>
  <c r="N229" i="1"/>
  <c r="O229" i="1"/>
  <c r="P229" i="1"/>
  <c r="Q229" i="1"/>
  <c r="J229" i="1"/>
  <c r="R229" i="1"/>
  <c r="A689" i="1"/>
  <c r="B689" i="1"/>
  <c r="L689" i="1"/>
  <c r="M689" i="1"/>
  <c r="K689" i="1"/>
  <c r="N689" i="1"/>
  <c r="O689" i="1"/>
  <c r="P689" i="1"/>
  <c r="Q689" i="1"/>
  <c r="R689" i="1"/>
  <c r="J689" i="1"/>
  <c r="A981" i="1"/>
  <c r="B981" i="1"/>
  <c r="O981" i="1"/>
  <c r="P981" i="1"/>
  <c r="Q981" i="1"/>
  <c r="J981" i="1"/>
  <c r="R981" i="1"/>
  <c r="K981" i="1"/>
  <c r="L981" i="1"/>
  <c r="M981" i="1"/>
  <c r="N981" i="1"/>
  <c r="A1044" i="1"/>
  <c r="B1044" i="1"/>
  <c r="P1044" i="1"/>
  <c r="Q1044" i="1"/>
  <c r="J1044" i="1"/>
  <c r="R1044" i="1"/>
  <c r="K1044" i="1"/>
  <c r="L1044" i="1"/>
  <c r="M1044" i="1"/>
  <c r="N1044" i="1"/>
  <c r="O1044" i="1"/>
  <c r="A1055" i="1"/>
  <c r="B1055" i="1"/>
  <c r="M1055" i="1"/>
  <c r="N1055" i="1"/>
  <c r="O1055" i="1"/>
  <c r="P1055" i="1"/>
  <c r="Q1055" i="1"/>
  <c r="J1055" i="1"/>
  <c r="R1055" i="1"/>
  <c r="K1055" i="1"/>
  <c r="L1055" i="1"/>
  <c r="B1066" i="1"/>
  <c r="A1066" i="1"/>
  <c r="J1066" i="1"/>
  <c r="R1066" i="1"/>
  <c r="K1066" i="1"/>
  <c r="L1066" i="1"/>
  <c r="M1066" i="1"/>
  <c r="N1066" i="1"/>
  <c r="O1066" i="1"/>
  <c r="P1066" i="1"/>
  <c r="Q1066" i="1"/>
  <c r="A1087" i="1"/>
  <c r="B1087" i="1"/>
  <c r="N1087" i="1"/>
  <c r="O1087" i="1"/>
  <c r="P1087" i="1"/>
  <c r="Q1087" i="1"/>
  <c r="J1087" i="1"/>
  <c r="R1087" i="1"/>
  <c r="K1087" i="1"/>
  <c r="L1087" i="1"/>
  <c r="M1087" i="1"/>
  <c r="A1105" i="1"/>
  <c r="B1105" i="1"/>
  <c r="M1105" i="1"/>
  <c r="N1105" i="1"/>
  <c r="O1105" i="1"/>
  <c r="P1105" i="1"/>
  <c r="Q1105" i="1"/>
  <c r="J1105" i="1"/>
  <c r="R1105" i="1"/>
  <c r="K1105" i="1"/>
  <c r="L1105" i="1"/>
  <c r="A1117" i="1"/>
  <c r="B1117" i="1"/>
  <c r="Q1117" i="1"/>
  <c r="J1117" i="1"/>
  <c r="R1117" i="1"/>
  <c r="K1117" i="1"/>
  <c r="L1117" i="1"/>
  <c r="M1117" i="1"/>
  <c r="N1117" i="1"/>
  <c r="O1117" i="1"/>
  <c r="P1117" i="1"/>
  <c r="A151" i="1"/>
  <c r="B151" i="1"/>
  <c r="J151" i="1"/>
  <c r="R151" i="1"/>
  <c r="K151" i="1"/>
  <c r="L151" i="1"/>
  <c r="M151" i="1"/>
  <c r="N151" i="1"/>
  <c r="O151" i="1"/>
  <c r="P151" i="1"/>
  <c r="Q151" i="1"/>
  <c r="A173" i="1"/>
  <c r="B173" i="1"/>
  <c r="L173" i="1"/>
  <c r="N173" i="1"/>
  <c r="P173" i="1"/>
  <c r="Q173" i="1"/>
  <c r="J173" i="1"/>
  <c r="R173" i="1"/>
  <c r="K173" i="1"/>
  <c r="M173" i="1"/>
  <c r="O173" i="1"/>
  <c r="B174" i="1"/>
  <c r="A174" i="1"/>
  <c r="K174" i="1"/>
  <c r="M174" i="1"/>
  <c r="O174" i="1"/>
  <c r="P174" i="1"/>
  <c r="Q174" i="1"/>
  <c r="J174" i="1"/>
  <c r="R174" i="1"/>
  <c r="L174" i="1"/>
  <c r="N174" i="1"/>
  <c r="A279" i="1"/>
  <c r="B279" i="1"/>
  <c r="K279" i="1"/>
  <c r="L279" i="1"/>
  <c r="N279" i="1"/>
  <c r="O279" i="1"/>
  <c r="J279" i="1"/>
  <c r="M279" i="1"/>
  <c r="P279" i="1"/>
  <c r="Q279" i="1"/>
  <c r="R279" i="1"/>
  <c r="A287" i="1"/>
  <c r="B287" i="1"/>
  <c r="L287" i="1"/>
  <c r="N287" i="1"/>
  <c r="O287" i="1"/>
  <c r="J287" i="1"/>
  <c r="K287" i="1"/>
  <c r="M287" i="1"/>
  <c r="P287" i="1"/>
  <c r="Q287" i="1"/>
  <c r="R287" i="1"/>
  <c r="A295" i="1"/>
  <c r="B295" i="1"/>
  <c r="O295" i="1"/>
  <c r="L295" i="1"/>
  <c r="M295" i="1"/>
  <c r="N295" i="1"/>
  <c r="P295" i="1"/>
  <c r="Q295" i="1"/>
  <c r="R295" i="1"/>
  <c r="J295" i="1"/>
  <c r="K295" i="1"/>
  <c r="A303" i="1"/>
  <c r="B303" i="1"/>
  <c r="J303" i="1"/>
  <c r="R303" i="1"/>
  <c r="K303" i="1"/>
  <c r="L303" i="1"/>
  <c r="M303" i="1"/>
  <c r="N303" i="1"/>
  <c r="O303" i="1"/>
  <c r="P303" i="1"/>
  <c r="Q303" i="1"/>
  <c r="A1037" i="1"/>
  <c r="B1037" i="1"/>
  <c r="O1037" i="1"/>
  <c r="P1037" i="1"/>
  <c r="Q1037" i="1"/>
  <c r="J1037" i="1"/>
  <c r="R1037" i="1"/>
  <c r="K1037" i="1"/>
  <c r="L1037" i="1"/>
  <c r="M1037" i="1"/>
  <c r="N1037" i="1"/>
  <c r="B1110" i="1"/>
  <c r="A1110" i="1"/>
  <c r="P1110" i="1"/>
  <c r="Q1110" i="1"/>
  <c r="J1110" i="1"/>
  <c r="R1110" i="1"/>
  <c r="K1110" i="1"/>
  <c r="L1110" i="1"/>
  <c r="M1110" i="1"/>
  <c r="N1110" i="1"/>
  <c r="O1110" i="1"/>
  <c r="A1111" i="1"/>
  <c r="B1111" i="1"/>
  <c r="O1111" i="1"/>
  <c r="P1111" i="1"/>
  <c r="Q1111" i="1"/>
  <c r="J1111" i="1"/>
  <c r="R1111" i="1"/>
  <c r="K1111" i="1"/>
  <c r="L1111" i="1"/>
  <c r="M1111" i="1"/>
  <c r="N1111" i="1"/>
  <c r="A83" i="1"/>
  <c r="B83" i="1"/>
  <c r="M83" i="1"/>
  <c r="N83" i="1"/>
  <c r="O83" i="1"/>
  <c r="P83" i="1"/>
  <c r="Q83" i="1"/>
  <c r="K83" i="1"/>
  <c r="J83" i="1"/>
  <c r="L83" i="1"/>
  <c r="R83" i="1"/>
  <c r="A73" i="1"/>
  <c r="B73" i="1"/>
  <c r="J73" i="1"/>
  <c r="R73" i="1"/>
  <c r="M73" i="1"/>
  <c r="N73" i="1"/>
  <c r="O73" i="1"/>
  <c r="P73" i="1"/>
  <c r="Q73" i="1"/>
  <c r="K73" i="1"/>
  <c r="L73" i="1"/>
  <c r="B98" i="1"/>
  <c r="A98" i="1"/>
  <c r="N98" i="1"/>
  <c r="O98" i="1"/>
  <c r="P98" i="1"/>
  <c r="J98" i="1"/>
  <c r="R98" i="1"/>
  <c r="L98" i="1"/>
  <c r="K98" i="1"/>
  <c r="M98" i="1"/>
  <c r="Q98" i="1"/>
  <c r="B1058" i="1"/>
  <c r="A1058" i="1"/>
  <c r="J1058" i="1"/>
  <c r="R1058" i="1"/>
  <c r="K1058" i="1"/>
  <c r="L1058" i="1"/>
  <c r="M1058" i="1"/>
  <c r="N1058" i="1"/>
  <c r="O1058" i="1"/>
  <c r="P1058" i="1"/>
  <c r="Q1058" i="1"/>
  <c r="A434" i="1"/>
  <c r="B434" i="1"/>
  <c r="Q434" i="1"/>
  <c r="N434" i="1"/>
  <c r="J434" i="1"/>
  <c r="K434" i="1"/>
  <c r="L434" i="1"/>
  <c r="M434" i="1"/>
  <c r="O434" i="1"/>
  <c r="P434" i="1"/>
  <c r="R434" i="1"/>
  <c r="A265" i="1"/>
  <c r="B265" i="1"/>
  <c r="O265" i="1"/>
  <c r="P265" i="1"/>
  <c r="Q265" i="1"/>
  <c r="J265" i="1"/>
  <c r="R265" i="1"/>
  <c r="K265" i="1"/>
  <c r="L265" i="1"/>
  <c r="M265" i="1"/>
  <c r="N265" i="1"/>
  <c r="A13" i="1"/>
  <c r="B13" i="1"/>
  <c r="A21" i="1"/>
  <c r="B21" i="1"/>
  <c r="M21" i="1"/>
  <c r="N21" i="1"/>
  <c r="J21" i="1"/>
  <c r="K21" i="1"/>
  <c r="O21" i="1"/>
  <c r="P21" i="1"/>
  <c r="R21" i="1"/>
  <c r="L21" i="1"/>
  <c r="Q21" i="1"/>
  <c r="A29" i="1"/>
  <c r="B29" i="1"/>
  <c r="M29" i="1"/>
  <c r="K29" i="1"/>
  <c r="L29" i="1"/>
  <c r="N29" i="1"/>
  <c r="P29" i="1"/>
  <c r="J29" i="1"/>
  <c r="Q29" i="1"/>
  <c r="R29" i="1"/>
  <c r="O29" i="1"/>
  <c r="A37" i="1"/>
  <c r="B37" i="1"/>
  <c r="O37" i="1"/>
  <c r="P37" i="1"/>
  <c r="Q37" i="1"/>
  <c r="K37" i="1"/>
  <c r="N37" i="1"/>
  <c r="L37" i="1"/>
  <c r="M37" i="1"/>
  <c r="R37" i="1"/>
  <c r="J37" i="1"/>
  <c r="A45" i="1"/>
  <c r="B45" i="1"/>
  <c r="O45" i="1"/>
  <c r="P45" i="1"/>
  <c r="Q45" i="1"/>
  <c r="N45" i="1"/>
  <c r="J45" i="1"/>
  <c r="K45" i="1"/>
  <c r="L45" i="1"/>
  <c r="M45" i="1"/>
  <c r="R45" i="1"/>
  <c r="A53" i="1"/>
  <c r="B53" i="1"/>
  <c r="O53" i="1"/>
  <c r="P53" i="1"/>
  <c r="Q53" i="1"/>
  <c r="N53" i="1"/>
  <c r="M53" i="1"/>
  <c r="R53" i="1"/>
  <c r="K53" i="1"/>
  <c r="J53" i="1"/>
  <c r="L53" i="1"/>
  <c r="A61" i="1"/>
  <c r="B61" i="1"/>
  <c r="O61" i="1"/>
  <c r="P61" i="1"/>
  <c r="N61" i="1"/>
  <c r="K61" i="1"/>
  <c r="L61" i="1"/>
  <c r="M61" i="1"/>
  <c r="Q61" i="1"/>
  <c r="R61" i="1"/>
  <c r="J61" i="1"/>
  <c r="B134" i="1"/>
  <c r="A134" i="1"/>
  <c r="K134" i="1"/>
  <c r="L134" i="1"/>
  <c r="M134" i="1"/>
  <c r="N134" i="1"/>
  <c r="O134" i="1"/>
  <c r="P134" i="1"/>
  <c r="Q134" i="1"/>
  <c r="J134" i="1"/>
  <c r="R134" i="1"/>
  <c r="B130" i="1"/>
  <c r="A130" i="1"/>
  <c r="O130" i="1"/>
  <c r="P130" i="1"/>
  <c r="Q130" i="1"/>
  <c r="J130" i="1"/>
  <c r="R130" i="1"/>
  <c r="K130" i="1"/>
  <c r="L130" i="1"/>
  <c r="M130" i="1"/>
  <c r="N130" i="1"/>
  <c r="A991" i="1"/>
  <c r="B991" i="1"/>
  <c r="M991" i="1"/>
  <c r="N991" i="1"/>
  <c r="O991" i="1"/>
  <c r="P991" i="1"/>
  <c r="Q991" i="1"/>
  <c r="J991" i="1"/>
  <c r="R991" i="1"/>
  <c r="K991" i="1"/>
  <c r="L991" i="1"/>
  <c r="A952" i="1"/>
  <c r="B952" i="1"/>
  <c r="Q952" i="1"/>
  <c r="M952" i="1"/>
  <c r="J952" i="1"/>
  <c r="K952" i="1"/>
  <c r="L952" i="1"/>
  <c r="N952" i="1"/>
  <c r="O952" i="1"/>
  <c r="P952" i="1"/>
  <c r="R952" i="1"/>
  <c r="A107" i="1"/>
  <c r="B107" i="1"/>
  <c r="N107" i="1"/>
  <c r="O107" i="1"/>
  <c r="Q107" i="1"/>
  <c r="K107" i="1"/>
  <c r="M107" i="1"/>
  <c r="P107" i="1"/>
  <c r="R107" i="1"/>
  <c r="J107" i="1"/>
  <c r="L107" i="1"/>
  <c r="A437" i="1"/>
  <c r="B437" i="1"/>
  <c r="N437" i="1"/>
  <c r="K437" i="1"/>
  <c r="O437" i="1"/>
  <c r="P437" i="1"/>
  <c r="Q437" i="1"/>
  <c r="R437" i="1"/>
  <c r="J437" i="1"/>
  <c r="M437" i="1"/>
  <c r="L437" i="1"/>
  <c r="A502" i="1"/>
  <c r="B502" i="1"/>
  <c r="N502" i="1"/>
  <c r="P502" i="1"/>
  <c r="Q502" i="1"/>
  <c r="J502" i="1"/>
  <c r="R502" i="1"/>
  <c r="K502" i="1"/>
  <c r="M502" i="1"/>
  <c r="O502" i="1"/>
  <c r="L502" i="1"/>
  <c r="A494" i="1"/>
  <c r="B494" i="1"/>
  <c r="N494" i="1"/>
  <c r="P494" i="1"/>
  <c r="Q494" i="1"/>
  <c r="J494" i="1"/>
  <c r="R494" i="1"/>
  <c r="K494" i="1"/>
  <c r="M494" i="1"/>
  <c r="L494" i="1"/>
  <c r="O494" i="1"/>
  <c r="A486" i="1"/>
  <c r="B486" i="1"/>
  <c r="N486" i="1"/>
  <c r="P486" i="1"/>
  <c r="Q486" i="1"/>
  <c r="J486" i="1"/>
  <c r="R486" i="1"/>
  <c r="K486" i="1"/>
  <c r="M486" i="1"/>
  <c r="L486" i="1"/>
  <c r="O486" i="1"/>
  <c r="A478" i="1"/>
  <c r="B478" i="1"/>
  <c r="N478" i="1"/>
  <c r="O478" i="1"/>
  <c r="P478" i="1"/>
  <c r="Q478" i="1"/>
  <c r="J478" i="1"/>
  <c r="R478" i="1"/>
  <c r="K478" i="1"/>
  <c r="M478" i="1"/>
  <c r="L478" i="1"/>
  <c r="A470" i="1"/>
  <c r="B470" i="1"/>
  <c r="N470" i="1"/>
  <c r="O470" i="1"/>
  <c r="P470" i="1"/>
  <c r="Q470" i="1"/>
  <c r="J470" i="1"/>
  <c r="R470" i="1"/>
  <c r="K470" i="1"/>
  <c r="M470" i="1"/>
  <c r="L470" i="1"/>
  <c r="A462" i="1"/>
  <c r="B462" i="1"/>
  <c r="M462" i="1"/>
  <c r="J462" i="1"/>
  <c r="N462" i="1"/>
  <c r="O462" i="1"/>
  <c r="P462" i="1"/>
  <c r="Q462" i="1"/>
  <c r="R462" i="1"/>
  <c r="L462" i="1"/>
  <c r="K462" i="1"/>
  <c r="A454" i="1"/>
  <c r="B454" i="1"/>
  <c r="M454" i="1"/>
  <c r="J454" i="1"/>
  <c r="R454" i="1"/>
  <c r="K454" i="1"/>
  <c r="L454" i="1"/>
  <c r="N454" i="1"/>
  <c r="O454" i="1"/>
  <c r="P454" i="1"/>
  <c r="Q454" i="1"/>
  <c r="A446" i="1"/>
  <c r="B446" i="1"/>
  <c r="M446" i="1"/>
  <c r="J446" i="1"/>
  <c r="R446" i="1"/>
  <c r="K446" i="1"/>
  <c r="L446" i="1"/>
  <c r="N446" i="1"/>
  <c r="O446" i="1"/>
  <c r="Q446" i="1"/>
  <c r="P446" i="1"/>
  <c r="A997" i="1"/>
  <c r="B997" i="1"/>
  <c r="O997" i="1"/>
  <c r="P997" i="1"/>
  <c r="Q997" i="1"/>
  <c r="J997" i="1"/>
  <c r="R997" i="1"/>
  <c r="K997" i="1"/>
  <c r="L997" i="1"/>
  <c r="M997" i="1"/>
  <c r="N997" i="1"/>
  <c r="A271" i="1"/>
  <c r="B271" i="1"/>
  <c r="Q271" i="1"/>
  <c r="J271" i="1"/>
  <c r="K271" i="1"/>
  <c r="L271" i="1"/>
  <c r="M271" i="1"/>
  <c r="N271" i="1"/>
  <c r="O271" i="1"/>
  <c r="P271" i="1"/>
  <c r="R271" i="1"/>
  <c r="A317" i="1"/>
  <c r="B317" i="1"/>
  <c r="L317" i="1"/>
  <c r="M317" i="1"/>
  <c r="N317" i="1"/>
  <c r="O317" i="1"/>
  <c r="P317" i="1"/>
  <c r="Q317" i="1"/>
  <c r="J317" i="1"/>
  <c r="R317" i="1"/>
  <c r="K317" i="1"/>
  <c r="A1013" i="1"/>
  <c r="B1013" i="1"/>
  <c r="O1013" i="1"/>
  <c r="P1013" i="1"/>
  <c r="Q1013" i="1"/>
  <c r="J1013" i="1"/>
  <c r="R1013" i="1"/>
  <c r="K1013" i="1"/>
  <c r="L1013" i="1"/>
  <c r="M1013" i="1"/>
  <c r="N1013" i="1"/>
  <c r="A1021" i="1"/>
  <c r="B1021" i="1"/>
  <c r="O1021" i="1"/>
  <c r="P1021" i="1"/>
  <c r="Q1021" i="1"/>
  <c r="J1021" i="1"/>
  <c r="R1021" i="1"/>
  <c r="K1021" i="1"/>
  <c r="L1021" i="1"/>
  <c r="M1021" i="1"/>
  <c r="N1021" i="1"/>
  <c r="A944" i="1"/>
  <c r="B944" i="1"/>
  <c r="P944" i="1"/>
  <c r="Q944" i="1"/>
  <c r="J944" i="1"/>
  <c r="R944" i="1"/>
  <c r="L944" i="1"/>
  <c r="K944" i="1"/>
  <c r="M944" i="1"/>
  <c r="N944" i="1"/>
  <c r="O944" i="1"/>
  <c r="A333" i="1"/>
  <c r="B333" i="1"/>
  <c r="L333" i="1"/>
  <c r="M333" i="1"/>
  <c r="N333" i="1"/>
  <c r="O333" i="1"/>
  <c r="P333" i="1"/>
  <c r="Q333" i="1"/>
  <c r="J333" i="1"/>
  <c r="R333" i="1"/>
  <c r="K333" i="1"/>
  <c r="B208" i="1"/>
  <c r="A208" i="1"/>
  <c r="P208" i="1"/>
  <c r="Q208" i="1"/>
  <c r="J208" i="1"/>
  <c r="R208" i="1"/>
  <c r="K208" i="1"/>
  <c r="L208" i="1"/>
  <c r="M208" i="1"/>
  <c r="N208" i="1"/>
  <c r="O208" i="1"/>
  <c r="B216" i="1"/>
  <c r="A216" i="1"/>
  <c r="P216" i="1"/>
  <c r="Q216" i="1"/>
  <c r="J216" i="1"/>
  <c r="R216" i="1"/>
  <c r="K216" i="1"/>
  <c r="L216" i="1"/>
  <c r="M216" i="1"/>
  <c r="N216" i="1"/>
  <c r="O216" i="1"/>
  <c r="A1149" i="1"/>
  <c r="B1149" i="1"/>
  <c r="Q1149" i="1"/>
  <c r="J1149" i="1"/>
  <c r="R1149" i="1"/>
  <c r="K1149" i="1"/>
  <c r="L1149" i="1"/>
  <c r="M1149" i="1"/>
  <c r="N1149" i="1"/>
  <c r="O1149" i="1"/>
  <c r="P1149" i="1"/>
  <c r="A1189" i="1"/>
  <c r="B1189" i="1"/>
  <c r="Q1189" i="1"/>
  <c r="J1189" i="1"/>
  <c r="R1189" i="1"/>
  <c r="K1189" i="1"/>
  <c r="L1189" i="1"/>
  <c r="M1189" i="1"/>
  <c r="N1189" i="1"/>
  <c r="O1189" i="1"/>
  <c r="P1189" i="1"/>
  <c r="A1176" i="1"/>
  <c r="B1176" i="1"/>
  <c r="N1176" i="1"/>
  <c r="O1176" i="1"/>
  <c r="P1176" i="1"/>
  <c r="Q1176" i="1"/>
  <c r="J1176" i="1"/>
  <c r="R1176" i="1"/>
  <c r="K1176" i="1"/>
  <c r="L1176" i="1"/>
  <c r="M1176" i="1"/>
  <c r="B1166" i="1"/>
  <c r="A1166" i="1"/>
  <c r="P1166" i="1"/>
  <c r="K1166" i="1"/>
  <c r="Q1166" i="1"/>
  <c r="J1166" i="1"/>
  <c r="R1166" i="1"/>
  <c r="L1166" i="1"/>
  <c r="M1166" i="1"/>
  <c r="N1166" i="1"/>
  <c r="O1166" i="1"/>
  <c r="A1156" i="1"/>
  <c r="B1156" i="1"/>
  <c r="J1156" i="1"/>
  <c r="R1156" i="1"/>
  <c r="K1156" i="1"/>
  <c r="M1156" i="1"/>
  <c r="L1156" i="1"/>
  <c r="N1156" i="1"/>
  <c r="O1156" i="1"/>
  <c r="P1156" i="1"/>
  <c r="Q1156" i="1"/>
  <c r="A1031" i="1"/>
  <c r="B1031" i="1"/>
  <c r="M1031" i="1"/>
  <c r="N1031" i="1"/>
  <c r="O1031" i="1"/>
  <c r="P1031" i="1"/>
  <c r="Q1031" i="1"/>
  <c r="J1031" i="1"/>
  <c r="R1031" i="1"/>
  <c r="K1031" i="1"/>
  <c r="L1031" i="1"/>
  <c r="A1053" i="1"/>
  <c r="B1053" i="1"/>
  <c r="O1053" i="1"/>
  <c r="P1053" i="1"/>
  <c r="Q1053" i="1"/>
  <c r="J1053" i="1"/>
  <c r="R1053" i="1"/>
  <c r="K1053" i="1"/>
  <c r="L1053" i="1"/>
  <c r="M1053" i="1"/>
  <c r="N1053" i="1"/>
  <c r="A181" i="1"/>
  <c r="B181" i="1"/>
  <c r="L181" i="1"/>
  <c r="N181" i="1"/>
  <c r="P181" i="1"/>
  <c r="J181" i="1"/>
  <c r="R181" i="1"/>
  <c r="K181" i="1"/>
  <c r="M181" i="1"/>
  <c r="O181" i="1"/>
  <c r="Q181" i="1"/>
  <c r="A71" i="1"/>
  <c r="B71" i="1"/>
  <c r="L71" i="1"/>
  <c r="M71" i="1"/>
  <c r="N71" i="1"/>
  <c r="O71" i="1"/>
  <c r="P71" i="1"/>
  <c r="Q71" i="1"/>
  <c r="J71" i="1"/>
  <c r="R71" i="1"/>
  <c r="K71" i="1"/>
  <c r="A267" i="1"/>
  <c r="B267" i="1"/>
  <c r="M267" i="1"/>
  <c r="N267" i="1"/>
  <c r="O267" i="1"/>
  <c r="P267" i="1"/>
  <c r="Q267" i="1"/>
  <c r="J267" i="1"/>
  <c r="R267" i="1"/>
  <c r="K267" i="1"/>
  <c r="L267" i="1"/>
  <c r="A23" i="1"/>
  <c r="B23" i="1"/>
  <c r="K23" i="1"/>
  <c r="J23" i="1"/>
  <c r="L23" i="1"/>
  <c r="M23" i="1"/>
  <c r="O23" i="1"/>
  <c r="R23" i="1"/>
  <c r="P23" i="1"/>
  <c r="N23" i="1"/>
  <c r="Q23" i="1"/>
  <c r="A39" i="1"/>
  <c r="B39" i="1"/>
  <c r="M39" i="1"/>
  <c r="N39" i="1"/>
  <c r="O39" i="1"/>
  <c r="L39" i="1"/>
  <c r="K39" i="1"/>
  <c r="P39" i="1"/>
  <c r="Q39" i="1"/>
  <c r="R39" i="1"/>
  <c r="J39" i="1"/>
  <c r="A508" i="1"/>
  <c r="B508" i="1"/>
  <c r="P508" i="1"/>
  <c r="J508" i="1"/>
  <c r="R508" i="1"/>
  <c r="K508" i="1"/>
  <c r="L508" i="1"/>
  <c r="M508" i="1"/>
  <c r="O508" i="1"/>
  <c r="N508" i="1"/>
  <c r="Q508" i="1"/>
  <c r="A147" i="1"/>
  <c r="B147" i="1"/>
  <c r="N147" i="1"/>
  <c r="O147" i="1"/>
  <c r="P147" i="1"/>
  <c r="Q147" i="1"/>
  <c r="J147" i="1"/>
  <c r="R147" i="1"/>
  <c r="K147" i="1"/>
  <c r="L147" i="1"/>
  <c r="M147" i="1"/>
  <c r="A466" i="1"/>
  <c r="B466" i="1"/>
  <c r="J466" i="1"/>
  <c r="R466" i="1"/>
  <c r="K466" i="1"/>
  <c r="L466" i="1"/>
  <c r="M466" i="1"/>
  <c r="N466" i="1"/>
  <c r="O466" i="1"/>
  <c r="Q466" i="1"/>
  <c r="P466" i="1"/>
  <c r="A231" i="1"/>
  <c r="B231" i="1"/>
  <c r="Q231" i="1"/>
  <c r="J231" i="1"/>
  <c r="R231" i="1"/>
  <c r="K231" i="1"/>
  <c r="L231" i="1"/>
  <c r="M231" i="1"/>
  <c r="N231" i="1"/>
  <c r="O231" i="1"/>
  <c r="P231" i="1"/>
  <c r="A975" i="1"/>
  <c r="B975" i="1"/>
  <c r="M975" i="1"/>
  <c r="N975" i="1"/>
  <c r="O975" i="1"/>
  <c r="P975" i="1"/>
  <c r="Q975" i="1"/>
  <c r="J975" i="1"/>
  <c r="R975" i="1"/>
  <c r="K975" i="1"/>
  <c r="L975" i="1"/>
  <c r="A1115" i="1"/>
  <c r="B1115" i="1"/>
  <c r="K1115" i="1"/>
  <c r="L1115" i="1"/>
  <c r="M1115" i="1"/>
  <c r="N1115" i="1"/>
  <c r="O1115" i="1"/>
  <c r="P1115" i="1"/>
  <c r="Q1115" i="1"/>
  <c r="J1115" i="1"/>
  <c r="R1115" i="1"/>
  <c r="A285" i="1"/>
  <c r="B285" i="1"/>
  <c r="N285" i="1"/>
  <c r="P285" i="1"/>
  <c r="Q285" i="1"/>
  <c r="M285" i="1"/>
  <c r="O285" i="1"/>
  <c r="R285" i="1"/>
  <c r="J285" i="1"/>
  <c r="K285" i="1"/>
  <c r="L285" i="1"/>
  <c r="A81" i="1"/>
  <c r="B81" i="1"/>
  <c r="J81" i="1"/>
  <c r="R81" i="1"/>
  <c r="M81" i="1"/>
  <c r="N81" i="1"/>
  <c r="O81" i="1"/>
  <c r="P81" i="1"/>
  <c r="Q81" i="1"/>
  <c r="K81" i="1"/>
  <c r="L81" i="1"/>
  <c r="A472" i="1"/>
  <c r="B472" i="1"/>
  <c r="L472" i="1"/>
  <c r="M472" i="1"/>
  <c r="N472" i="1"/>
  <c r="O472" i="1"/>
  <c r="P472" i="1"/>
  <c r="Q472" i="1"/>
  <c r="K472" i="1"/>
  <c r="J472" i="1"/>
  <c r="R472" i="1"/>
  <c r="A341" i="1"/>
  <c r="B341" i="1"/>
  <c r="L341" i="1"/>
  <c r="M341" i="1"/>
  <c r="N341" i="1"/>
  <c r="O341" i="1"/>
  <c r="P341" i="1"/>
  <c r="Q341" i="1"/>
  <c r="J341" i="1"/>
  <c r="R341" i="1"/>
  <c r="K341" i="1"/>
  <c r="A1030" i="1"/>
  <c r="B1030" i="1"/>
  <c r="N1030" i="1"/>
  <c r="O1030" i="1"/>
  <c r="P1030" i="1"/>
  <c r="Q1030" i="1"/>
  <c r="J1030" i="1"/>
  <c r="R1030" i="1"/>
  <c r="K1030" i="1"/>
  <c r="L1030" i="1"/>
  <c r="M1030" i="1"/>
  <c r="B142" i="1"/>
  <c r="A142" i="1"/>
  <c r="K142" i="1"/>
  <c r="L142" i="1"/>
  <c r="M142" i="1"/>
  <c r="N142" i="1"/>
  <c r="O142" i="1"/>
  <c r="P142" i="1"/>
  <c r="Q142" i="1"/>
  <c r="J142" i="1"/>
  <c r="R142" i="1"/>
  <c r="A171" i="1"/>
  <c r="B171" i="1"/>
  <c r="N171" i="1"/>
  <c r="P171" i="1"/>
  <c r="J171" i="1"/>
  <c r="R171" i="1"/>
  <c r="K171" i="1"/>
  <c r="L171" i="1"/>
  <c r="M171" i="1"/>
  <c r="Q171" i="1"/>
  <c r="O171" i="1"/>
  <c r="B228" i="1"/>
  <c r="A228" i="1"/>
  <c r="L228" i="1"/>
  <c r="M228" i="1"/>
  <c r="N228" i="1"/>
  <c r="O228" i="1"/>
  <c r="P228" i="1"/>
  <c r="Q228" i="1"/>
  <c r="J228" i="1"/>
  <c r="R228" i="1"/>
  <c r="K228" i="1"/>
  <c r="A691" i="1"/>
  <c r="B691" i="1"/>
  <c r="J691" i="1"/>
  <c r="R691" i="1"/>
  <c r="K691" i="1"/>
  <c r="O691" i="1"/>
  <c r="P691" i="1"/>
  <c r="Q691" i="1"/>
  <c r="L691" i="1"/>
  <c r="M691" i="1"/>
  <c r="N691" i="1"/>
  <c r="A980" i="1"/>
  <c r="B980" i="1"/>
  <c r="P980" i="1"/>
  <c r="Q980" i="1"/>
  <c r="J980" i="1"/>
  <c r="R980" i="1"/>
  <c r="K980" i="1"/>
  <c r="L980" i="1"/>
  <c r="M980" i="1"/>
  <c r="N980" i="1"/>
  <c r="O980" i="1"/>
  <c r="A1048" i="1"/>
  <c r="B1048" i="1"/>
  <c r="L1048" i="1"/>
  <c r="M1048" i="1"/>
  <c r="N1048" i="1"/>
  <c r="O1048" i="1"/>
  <c r="P1048" i="1"/>
  <c r="Q1048" i="1"/>
  <c r="J1048" i="1"/>
  <c r="R1048" i="1"/>
  <c r="K1048" i="1"/>
  <c r="B1054" i="1"/>
  <c r="A1054" i="1"/>
  <c r="N1054" i="1"/>
  <c r="O1054" i="1"/>
  <c r="P1054" i="1"/>
  <c r="Q1054" i="1"/>
  <c r="J1054" i="1"/>
  <c r="R1054" i="1"/>
  <c r="K1054" i="1"/>
  <c r="L1054" i="1"/>
  <c r="M1054" i="1"/>
  <c r="A1067" i="1"/>
  <c r="B1067" i="1"/>
  <c r="Q1067" i="1"/>
  <c r="J1067" i="1"/>
  <c r="R1067" i="1"/>
  <c r="K1067" i="1"/>
  <c r="L1067" i="1"/>
  <c r="M1067" i="1"/>
  <c r="N1067" i="1"/>
  <c r="O1067" i="1"/>
  <c r="P1067" i="1"/>
  <c r="A1088" i="1"/>
  <c r="B1088" i="1"/>
  <c r="M1088" i="1"/>
  <c r="N1088" i="1"/>
  <c r="O1088" i="1"/>
  <c r="P1088" i="1"/>
  <c r="Q1088" i="1"/>
  <c r="J1088" i="1"/>
  <c r="R1088" i="1"/>
  <c r="L1088" i="1"/>
  <c r="K1088" i="1"/>
  <c r="B1106" i="1"/>
  <c r="A1106" i="1"/>
  <c r="L1106" i="1"/>
  <c r="M1106" i="1"/>
  <c r="N1106" i="1"/>
  <c r="O1106" i="1"/>
  <c r="P1106" i="1"/>
  <c r="Q1106" i="1"/>
  <c r="J1106" i="1"/>
  <c r="R1106" i="1"/>
  <c r="K1106" i="1"/>
  <c r="B1118" i="1"/>
  <c r="A1118" i="1"/>
  <c r="P1118" i="1"/>
  <c r="Q1118" i="1"/>
  <c r="J1118" i="1"/>
  <c r="R1118" i="1"/>
  <c r="K1118" i="1"/>
  <c r="L1118" i="1"/>
  <c r="M1118" i="1"/>
  <c r="N1118" i="1"/>
  <c r="O1118" i="1"/>
  <c r="B158" i="1"/>
  <c r="A158" i="1"/>
  <c r="K158" i="1"/>
  <c r="L158" i="1"/>
  <c r="M158" i="1"/>
  <c r="N158" i="1"/>
  <c r="O158" i="1"/>
  <c r="P158" i="1"/>
  <c r="Q158" i="1"/>
  <c r="J158" i="1"/>
  <c r="R158" i="1"/>
  <c r="B150" i="1"/>
  <c r="A150" i="1"/>
  <c r="K150" i="1"/>
  <c r="L150" i="1"/>
  <c r="M150" i="1"/>
  <c r="N150" i="1"/>
  <c r="O150" i="1"/>
  <c r="P150" i="1"/>
  <c r="Q150" i="1"/>
  <c r="J150" i="1"/>
  <c r="R150" i="1"/>
  <c r="B182" i="1"/>
  <c r="A182" i="1"/>
  <c r="K182" i="1"/>
  <c r="M182" i="1"/>
  <c r="O182" i="1"/>
  <c r="Q182" i="1"/>
  <c r="J182" i="1"/>
  <c r="R182" i="1"/>
  <c r="N182" i="1"/>
  <c r="P182" i="1"/>
  <c r="L182" i="1"/>
  <c r="A972" i="1"/>
  <c r="B972" i="1"/>
  <c r="P972" i="1"/>
  <c r="Q972" i="1"/>
  <c r="J972" i="1"/>
  <c r="R972" i="1"/>
  <c r="K972" i="1"/>
  <c r="L972" i="1"/>
  <c r="M972" i="1"/>
  <c r="N972" i="1"/>
  <c r="O972" i="1"/>
  <c r="B280" i="1"/>
  <c r="A280" i="1"/>
  <c r="J280" i="1"/>
  <c r="R280" i="1"/>
  <c r="K280" i="1"/>
  <c r="M280" i="1"/>
  <c r="N280" i="1"/>
  <c r="L280" i="1"/>
  <c r="O280" i="1"/>
  <c r="P280" i="1"/>
  <c r="Q280" i="1"/>
  <c r="B288" i="1"/>
  <c r="A288" i="1"/>
  <c r="M288" i="1"/>
  <c r="N288" i="1"/>
  <c r="K288" i="1"/>
  <c r="L288" i="1"/>
  <c r="O288" i="1"/>
  <c r="P288" i="1"/>
  <c r="Q288" i="1"/>
  <c r="R288" i="1"/>
  <c r="J288" i="1"/>
  <c r="B296" i="1"/>
  <c r="A296" i="1"/>
  <c r="N296" i="1"/>
  <c r="L296" i="1"/>
  <c r="M296" i="1"/>
  <c r="O296" i="1"/>
  <c r="P296" i="1"/>
  <c r="Q296" i="1"/>
  <c r="R296" i="1"/>
  <c r="J296" i="1"/>
  <c r="K296" i="1"/>
  <c r="B304" i="1"/>
  <c r="A304" i="1"/>
  <c r="Q304" i="1"/>
  <c r="J304" i="1"/>
  <c r="R304" i="1"/>
  <c r="K304" i="1"/>
  <c r="L304" i="1"/>
  <c r="M304" i="1"/>
  <c r="N304" i="1"/>
  <c r="O304" i="1"/>
  <c r="P304" i="1"/>
  <c r="A988" i="1"/>
  <c r="B988" i="1"/>
  <c r="P988" i="1"/>
  <c r="Q988" i="1"/>
  <c r="J988" i="1"/>
  <c r="R988" i="1"/>
  <c r="K988" i="1"/>
  <c r="L988" i="1"/>
  <c r="M988" i="1"/>
  <c r="N988" i="1"/>
  <c r="O988" i="1"/>
  <c r="B346" i="1"/>
  <c r="A346" i="1"/>
  <c r="O346" i="1"/>
  <c r="P346" i="1"/>
  <c r="Q346" i="1"/>
  <c r="J346" i="1"/>
  <c r="R346" i="1"/>
  <c r="K346" i="1"/>
  <c r="L346" i="1"/>
  <c r="M346" i="1"/>
  <c r="N346" i="1"/>
  <c r="A347" i="1"/>
  <c r="B347" i="1"/>
  <c r="N347" i="1"/>
  <c r="O347" i="1"/>
  <c r="P347" i="1"/>
  <c r="Q347" i="1"/>
  <c r="J347" i="1"/>
  <c r="R347" i="1"/>
  <c r="K347" i="1"/>
  <c r="L347" i="1"/>
  <c r="M347" i="1"/>
  <c r="A84" i="1"/>
  <c r="B84" i="1"/>
  <c r="L84" i="1"/>
  <c r="M84" i="1"/>
  <c r="N84" i="1"/>
  <c r="O84" i="1"/>
  <c r="P84" i="1"/>
  <c r="J84" i="1"/>
  <c r="R84" i="1"/>
  <c r="Q84" i="1"/>
  <c r="K84" i="1"/>
  <c r="A72" i="1"/>
  <c r="B72" i="1"/>
  <c r="K72" i="1"/>
  <c r="M72" i="1"/>
  <c r="N72" i="1"/>
  <c r="O72" i="1"/>
  <c r="P72" i="1"/>
  <c r="Q72" i="1"/>
  <c r="J72" i="1"/>
  <c r="L72" i="1"/>
  <c r="R72" i="1"/>
  <c r="A97" i="1"/>
  <c r="B97" i="1"/>
  <c r="O97" i="1"/>
  <c r="P97" i="1"/>
  <c r="Q97" i="1"/>
  <c r="K97" i="1"/>
  <c r="M97" i="1"/>
  <c r="J97" i="1"/>
  <c r="L97" i="1"/>
  <c r="N97" i="1"/>
  <c r="R97" i="1"/>
  <c r="A1109" i="1"/>
  <c r="B1109" i="1"/>
  <c r="Q1109" i="1"/>
  <c r="J1109" i="1"/>
  <c r="R1109" i="1"/>
  <c r="K1109" i="1"/>
  <c r="L1109" i="1"/>
  <c r="M1109" i="1"/>
  <c r="N1109" i="1"/>
  <c r="O1109" i="1"/>
  <c r="P1109" i="1"/>
  <c r="B232" i="1"/>
  <c r="A232" i="1"/>
  <c r="P232" i="1"/>
  <c r="Q232" i="1"/>
  <c r="J232" i="1"/>
  <c r="R232" i="1"/>
  <c r="K232" i="1"/>
  <c r="L232" i="1"/>
  <c r="M232" i="1"/>
  <c r="N232" i="1"/>
  <c r="O232" i="1"/>
  <c r="B266" i="1"/>
  <c r="A266" i="1"/>
  <c r="N266" i="1"/>
  <c r="O266" i="1"/>
  <c r="P266" i="1"/>
  <c r="Q266" i="1"/>
  <c r="J266" i="1"/>
  <c r="R266" i="1"/>
  <c r="K266" i="1"/>
  <c r="L266" i="1"/>
  <c r="M266" i="1"/>
  <c r="A14" i="1"/>
  <c r="B14" i="1"/>
  <c r="L14" i="1"/>
  <c r="M14" i="1"/>
  <c r="R14" i="1"/>
  <c r="J14" i="1"/>
  <c r="N14" i="1"/>
  <c r="O14" i="1"/>
  <c r="Q14" i="1"/>
  <c r="P14" i="1"/>
  <c r="K14" i="1"/>
  <c r="A22" i="1"/>
  <c r="B22" i="1"/>
  <c r="L22" i="1"/>
  <c r="J22" i="1"/>
  <c r="K22" i="1"/>
  <c r="M22" i="1"/>
  <c r="O22" i="1"/>
  <c r="P22" i="1"/>
  <c r="R22" i="1"/>
  <c r="N22" i="1"/>
  <c r="Q22" i="1"/>
  <c r="A30" i="1"/>
  <c r="B30" i="1"/>
  <c r="L30" i="1"/>
  <c r="K30" i="1"/>
  <c r="M30" i="1"/>
  <c r="N30" i="1"/>
  <c r="P30" i="1"/>
  <c r="J30" i="1"/>
  <c r="O30" i="1"/>
  <c r="Q30" i="1"/>
  <c r="R30" i="1"/>
  <c r="A38" i="1"/>
  <c r="B38" i="1"/>
  <c r="N38" i="1"/>
  <c r="O38" i="1"/>
  <c r="P38" i="1"/>
  <c r="J38" i="1"/>
  <c r="M38" i="1"/>
  <c r="K38" i="1"/>
  <c r="L38" i="1"/>
  <c r="R38" i="1"/>
  <c r="Q38" i="1"/>
  <c r="A46" i="1"/>
  <c r="B46" i="1"/>
  <c r="N46" i="1"/>
  <c r="O46" i="1"/>
  <c r="P46" i="1"/>
  <c r="M46" i="1"/>
  <c r="L46" i="1"/>
  <c r="Q46" i="1"/>
  <c r="R46" i="1"/>
  <c r="J46" i="1"/>
  <c r="K46" i="1"/>
  <c r="A54" i="1"/>
  <c r="B54" i="1"/>
  <c r="N54" i="1"/>
  <c r="O54" i="1"/>
  <c r="P54" i="1"/>
  <c r="M54" i="1"/>
  <c r="J54" i="1"/>
  <c r="K54" i="1"/>
  <c r="L54" i="1"/>
  <c r="R54" i="1"/>
  <c r="Q54" i="1"/>
  <c r="A935" i="1"/>
  <c r="B935" i="1"/>
  <c r="N935" i="1"/>
  <c r="O935" i="1"/>
  <c r="P935" i="1"/>
  <c r="Q935" i="1"/>
  <c r="J935" i="1"/>
  <c r="R935" i="1"/>
  <c r="K935" i="1"/>
  <c r="M935" i="1"/>
  <c r="L935" i="1"/>
  <c r="A133" i="1"/>
  <c r="B133" i="1"/>
  <c r="L133" i="1"/>
  <c r="M133" i="1"/>
  <c r="N133" i="1"/>
  <c r="O133" i="1"/>
  <c r="P133" i="1"/>
  <c r="Q133" i="1"/>
  <c r="J133" i="1"/>
  <c r="R133" i="1"/>
  <c r="K133" i="1"/>
  <c r="A1042" i="1"/>
  <c r="B1042" i="1"/>
  <c r="J1042" i="1"/>
  <c r="R1042" i="1"/>
  <c r="K1042" i="1"/>
  <c r="L1042" i="1"/>
  <c r="M1042" i="1"/>
  <c r="N1042" i="1"/>
  <c r="O1042" i="1"/>
  <c r="P1042" i="1"/>
  <c r="Q1042" i="1"/>
  <c r="A990" i="1"/>
  <c r="B990" i="1"/>
  <c r="N990" i="1"/>
  <c r="O990" i="1"/>
  <c r="P990" i="1"/>
  <c r="Q990" i="1"/>
  <c r="J990" i="1"/>
  <c r="R990" i="1"/>
  <c r="K990" i="1"/>
  <c r="L990" i="1"/>
  <c r="M990" i="1"/>
  <c r="A953" i="1"/>
  <c r="B953" i="1"/>
  <c r="L953" i="1"/>
  <c r="J953" i="1"/>
  <c r="K953" i="1"/>
  <c r="M953" i="1"/>
  <c r="N953" i="1"/>
  <c r="O953" i="1"/>
  <c r="P953" i="1"/>
  <c r="Q953" i="1"/>
  <c r="R953" i="1"/>
  <c r="A108" i="1"/>
  <c r="B108" i="1"/>
  <c r="M108" i="1"/>
  <c r="N108" i="1"/>
  <c r="P108" i="1"/>
  <c r="J108" i="1"/>
  <c r="R108" i="1"/>
  <c r="K108" i="1"/>
  <c r="L108" i="1"/>
  <c r="O108" i="1"/>
  <c r="Q108" i="1"/>
  <c r="A438" i="1"/>
  <c r="B438" i="1"/>
  <c r="M438" i="1"/>
  <c r="J438" i="1"/>
  <c r="R438" i="1"/>
  <c r="P438" i="1"/>
  <c r="Q438" i="1"/>
  <c r="K438" i="1"/>
  <c r="L438" i="1"/>
  <c r="O438" i="1"/>
  <c r="N438" i="1"/>
  <c r="A501" i="1"/>
  <c r="B501" i="1"/>
  <c r="O501" i="1"/>
  <c r="Q501" i="1"/>
  <c r="J501" i="1"/>
  <c r="R501" i="1"/>
  <c r="K501" i="1"/>
  <c r="L501" i="1"/>
  <c r="N501" i="1"/>
  <c r="M501" i="1"/>
  <c r="P501" i="1"/>
  <c r="A493" i="1"/>
  <c r="B493" i="1"/>
  <c r="O493" i="1"/>
  <c r="Q493" i="1"/>
  <c r="J493" i="1"/>
  <c r="R493" i="1"/>
  <c r="K493" i="1"/>
  <c r="L493" i="1"/>
  <c r="N493" i="1"/>
  <c r="M493" i="1"/>
  <c r="P493" i="1"/>
  <c r="A485" i="1"/>
  <c r="B485" i="1"/>
  <c r="O485" i="1"/>
  <c r="Q485" i="1"/>
  <c r="J485" i="1"/>
  <c r="R485" i="1"/>
  <c r="K485" i="1"/>
  <c r="L485" i="1"/>
  <c r="N485" i="1"/>
  <c r="M485" i="1"/>
  <c r="P485" i="1"/>
  <c r="A477" i="1"/>
  <c r="B477" i="1"/>
  <c r="O477" i="1"/>
  <c r="P477" i="1"/>
  <c r="Q477" i="1"/>
  <c r="J477" i="1"/>
  <c r="R477" i="1"/>
  <c r="K477" i="1"/>
  <c r="L477" i="1"/>
  <c r="N477" i="1"/>
  <c r="M477" i="1"/>
  <c r="A469" i="1"/>
  <c r="B469" i="1"/>
  <c r="O469" i="1"/>
  <c r="P469" i="1"/>
  <c r="Q469" i="1"/>
  <c r="J469" i="1"/>
  <c r="R469" i="1"/>
  <c r="K469" i="1"/>
  <c r="L469" i="1"/>
  <c r="N469" i="1"/>
  <c r="M469" i="1"/>
  <c r="A461" i="1"/>
  <c r="B461" i="1"/>
  <c r="N461" i="1"/>
  <c r="K461" i="1"/>
  <c r="L461" i="1"/>
  <c r="M461" i="1"/>
  <c r="O461" i="1"/>
  <c r="P461" i="1"/>
  <c r="Q461" i="1"/>
  <c r="R461" i="1"/>
  <c r="J461" i="1"/>
  <c r="A453" i="1"/>
  <c r="B453" i="1"/>
  <c r="N453" i="1"/>
  <c r="K453" i="1"/>
  <c r="J453" i="1"/>
  <c r="L453" i="1"/>
  <c r="M453" i="1"/>
  <c r="O453" i="1"/>
  <c r="P453" i="1"/>
  <c r="R453" i="1"/>
  <c r="Q453" i="1"/>
  <c r="A445" i="1"/>
  <c r="B445" i="1"/>
  <c r="N445" i="1"/>
  <c r="K445" i="1"/>
  <c r="Q445" i="1"/>
  <c r="R445" i="1"/>
  <c r="J445" i="1"/>
  <c r="L445" i="1"/>
  <c r="M445" i="1"/>
  <c r="P445" i="1"/>
  <c r="O445" i="1"/>
  <c r="A998" i="1"/>
  <c r="B998" i="1"/>
  <c r="N998" i="1"/>
  <c r="O998" i="1"/>
  <c r="P998" i="1"/>
  <c r="Q998" i="1"/>
  <c r="J998" i="1"/>
  <c r="R998" i="1"/>
  <c r="K998" i="1"/>
  <c r="L998" i="1"/>
  <c r="M998" i="1"/>
  <c r="B272" i="1"/>
  <c r="A272" i="1"/>
  <c r="P272" i="1"/>
  <c r="J272" i="1"/>
  <c r="R272" i="1"/>
  <c r="K272" i="1"/>
  <c r="L272" i="1"/>
  <c r="M272" i="1"/>
  <c r="N272" i="1"/>
  <c r="O272" i="1"/>
  <c r="Q272" i="1"/>
  <c r="B318" i="1"/>
  <c r="A318" i="1"/>
  <c r="K318" i="1"/>
  <c r="L318" i="1"/>
  <c r="M318" i="1"/>
  <c r="N318" i="1"/>
  <c r="O318" i="1"/>
  <c r="P318" i="1"/>
  <c r="Q318" i="1"/>
  <c r="R318" i="1"/>
  <c r="J318" i="1"/>
  <c r="A1014" i="1"/>
  <c r="B1014" i="1"/>
  <c r="N1014" i="1"/>
  <c r="O1014" i="1"/>
  <c r="P1014" i="1"/>
  <c r="Q1014" i="1"/>
  <c r="J1014" i="1"/>
  <c r="R1014" i="1"/>
  <c r="K1014" i="1"/>
  <c r="L1014" i="1"/>
  <c r="M1014" i="1"/>
  <c r="A1022" i="1"/>
  <c r="B1022" i="1"/>
  <c r="N1022" i="1"/>
  <c r="O1022" i="1"/>
  <c r="P1022" i="1"/>
  <c r="Q1022" i="1"/>
  <c r="J1022" i="1"/>
  <c r="R1022" i="1"/>
  <c r="K1022" i="1"/>
  <c r="L1022" i="1"/>
  <c r="M1022" i="1"/>
  <c r="B326" i="1"/>
  <c r="A326" i="1"/>
  <c r="K326" i="1"/>
  <c r="L326" i="1"/>
  <c r="M326" i="1"/>
  <c r="N326" i="1"/>
  <c r="O326" i="1"/>
  <c r="P326" i="1"/>
  <c r="Q326" i="1"/>
  <c r="J326" i="1"/>
  <c r="R326" i="1"/>
  <c r="B334" i="1"/>
  <c r="A334" i="1"/>
  <c r="K334" i="1"/>
  <c r="L334" i="1"/>
  <c r="M334" i="1"/>
  <c r="N334" i="1"/>
  <c r="O334" i="1"/>
  <c r="P334" i="1"/>
  <c r="Q334" i="1"/>
  <c r="J334" i="1"/>
  <c r="R334" i="1"/>
  <c r="A209" i="1"/>
  <c r="B209" i="1"/>
  <c r="O209" i="1"/>
  <c r="P209" i="1"/>
  <c r="Q209" i="1"/>
  <c r="J209" i="1"/>
  <c r="R209" i="1"/>
  <c r="K209" i="1"/>
  <c r="L209" i="1"/>
  <c r="M209" i="1"/>
  <c r="N209" i="1"/>
  <c r="A217" i="1"/>
  <c r="B217" i="1"/>
  <c r="O217" i="1"/>
  <c r="P217" i="1"/>
  <c r="Q217" i="1"/>
  <c r="J217" i="1"/>
  <c r="R217" i="1"/>
  <c r="K217" i="1"/>
  <c r="L217" i="1"/>
  <c r="M217" i="1"/>
  <c r="N217" i="1"/>
  <c r="A1148" i="1"/>
  <c r="B1148" i="1"/>
  <c r="J1148" i="1"/>
  <c r="R1148" i="1"/>
  <c r="K1148" i="1"/>
  <c r="L1148" i="1"/>
  <c r="M1148" i="1"/>
  <c r="N1148" i="1"/>
  <c r="O1148" i="1"/>
  <c r="P1148" i="1"/>
  <c r="Q1148" i="1"/>
  <c r="B1188" i="1"/>
  <c r="A1188" i="1"/>
  <c r="J1188" i="1"/>
  <c r="R1188" i="1"/>
  <c r="K1188" i="1"/>
  <c r="L1188" i="1"/>
  <c r="M1188" i="1"/>
  <c r="N1188" i="1"/>
  <c r="O1188" i="1"/>
  <c r="P1188" i="1"/>
  <c r="Q1188" i="1"/>
  <c r="A1179" i="1"/>
  <c r="B1179" i="1"/>
  <c r="K1179" i="1"/>
  <c r="L1179" i="1"/>
  <c r="M1179" i="1"/>
  <c r="N1179" i="1"/>
  <c r="O1179" i="1"/>
  <c r="P1179" i="1"/>
  <c r="Q1179" i="1"/>
  <c r="J1179" i="1"/>
  <c r="R1179" i="1"/>
  <c r="A1169" i="1"/>
  <c r="B1169" i="1"/>
  <c r="M1169" i="1"/>
  <c r="P1169" i="1"/>
  <c r="N1169" i="1"/>
  <c r="O1169" i="1"/>
  <c r="Q1169" i="1"/>
  <c r="J1169" i="1"/>
  <c r="R1169" i="1"/>
  <c r="K1169" i="1"/>
  <c r="L1169" i="1"/>
  <c r="A1159" i="1"/>
  <c r="B1159" i="1"/>
  <c r="O1159" i="1"/>
  <c r="P1159" i="1"/>
  <c r="J1159" i="1"/>
  <c r="Q1159" i="1"/>
  <c r="R1159" i="1"/>
  <c r="K1159" i="1"/>
  <c r="L1159" i="1"/>
  <c r="M1159" i="1"/>
  <c r="N1159" i="1"/>
  <c r="A1147" i="1"/>
  <c r="B1147" i="1"/>
  <c r="K1147" i="1"/>
  <c r="L1147" i="1"/>
  <c r="M1147" i="1"/>
  <c r="N1147" i="1"/>
  <c r="O1147" i="1"/>
  <c r="P1147" i="1"/>
  <c r="Q1147" i="1"/>
  <c r="J1147" i="1"/>
  <c r="R1147" i="1"/>
  <c r="A1187" i="1"/>
  <c r="B1187" i="1"/>
  <c r="K1187" i="1"/>
  <c r="L1187" i="1"/>
  <c r="M1187" i="1"/>
  <c r="N1187" i="1"/>
  <c r="O1187" i="1"/>
  <c r="Q1187" i="1"/>
  <c r="P1187" i="1"/>
  <c r="J1187" i="1"/>
  <c r="R1187" i="1"/>
  <c r="A1178" i="1"/>
  <c r="B1178" i="1"/>
  <c r="L1178" i="1"/>
  <c r="M1178" i="1"/>
  <c r="N1178" i="1"/>
  <c r="O1178" i="1"/>
  <c r="P1178" i="1"/>
  <c r="Q1178" i="1"/>
  <c r="J1178" i="1"/>
  <c r="R1178" i="1"/>
  <c r="K1178" i="1"/>
  <c r="A1168" i="1"/>
  <c r="B1168" i="1"/>
  <c r="N1168" i="1"/>
  <c r="Q1168" i="1"/>
  <c r="O1168" i="1"/>
  <c r="P1168" i="1"/>
  <c r="J1168" i="1"/>
  <c r="R1168" i="1"/>
  <c r="K1168" i="1"/>
  <c r="L1168" i="1"/>
  <c r="M1168" i="1"/>
  <c r="A1158" i="1"/>
  <c r="B1158" i="1"/>
  <c r="P1158" i="1"/>
  <c r="Q1158" i="1"/>
  <c r="K1158" i="1"/>
  <c r="J1158" i="1"/>
  <c r="R1158" i="1"/>
  <c r="L1158" i="1"/>
  <c r="M1158" i="1"/>
  <c r="N1158" i="1"/>
  <c r="O1158" i="1"/>
  <c r="B146" i="1"/>
  <c r="A146" i="1"/>
  <c r="O146" i="1"/>
  <c r="P146" i="1"/>
  <c r="Q146" i="1"/>
  <c r="J146" i="1"/>
  <c r="R146" i="1"/>
  <c r="K146" i="1"/>
  <c r="L146" i="1"/>
  <c r="M146" i="1"/>
  <c r="N146" i="1"/>
  <c r="A1068" i="1"/>
  <c r="B1068" i="1"/>
  <c r="P1068" i="1"/>
  <c r="Q1068" i="1"/>
  <c r="J1068" i="1"/>
  <c r="R1068" i="1"/>
  <c r="K1068" i="1"/>
  <c r="L1068" i="1"/>
  <c r="M1068" i="1"/>
  <c r="N1068" i="1"/>
  <c r="O1068" i="1"/>
  <c r="A971" i="1"/>
  <c r="B971" i="1"/>
  <c r="Q971" i="1"/>
  <c r="J971" i="1"/>
  <c r="R971" i="1"/>
  <c r="K971" i="1"/>
  <c r="L971" i="1"/>
  <c r="M971" i="1"/>
  <c r="N971" i="1"/>
  <c r="O971" i="1"/>
  <c r="P971" i="1"/>
  <c r="A77" i="1"/>
  <c r="B77" i="1"/>
  <c r="N77" i="1"/>
  <c r="L77" i="1"/>
  <c r="M77" i="1"/>
  <c r="O77" i="1"/>
  <c r="P77" i="1"/>
  <c r="Q77" i="1"/>
  <c r="J77" i="1"/>
  <c r="K77" i="1"/>
  <c r="R77" i="1"/>
  <c r="A55" i="1"/>
  <c r="B55" i="1"/>
  <c r="M55" i="1"/>
  <c r="N55" i="1"/>
  <c r="O55" i="1"/>
  <c r="L55" i="1"/>
  <c r="K55" i="1"/>
  <c r="P55" i="1"/>
  <c r="Q55" i="1"/>
  <c r="R55" i="1"/>
  <c r="J55" i="1"/>
  <c r="A1041" i="1"/>
  <c r="B1041" i="1"/>
  <c r="K1041" i="1"/>
  <c r="L1041" i="1"/>
  <c r="M1041" i="1"/>
  <c r="N1041" i="1"/>
  <c r="O1041" i="1"/>
  <c r="P1041" i="1"/>
  <c r="Q1041" i="1"/>
  <c r="J1041" i="1"/>
  <c r="R1041" i="1"/>
  <c r="A989" i="1"/>
  <c r="B989" i="1"/>
  <c r="O989" i="1"/>
  <c r="P989" i="1"/>
  <c r="Q989" i="1"/>
  <c r="J989" i="1"/>
  <c r="R989" i="1"/>
  <c r="K989" i="1"/>
  <c r="L989" i="1"/>
  <c r="M989" i="1"/>
  <c r="N989" i="1"/>
  <c r="A109" i="1"/>
  <c r="B109" i="1"/>
  <c r="L109" i="1"/>
  <c r="M109" i="1"/>
  <c r="O109" i="1"/>
  <c r="Q109" i="1"/>
  <c r="K109" i="1"/>
  <c r="N109" i="1"/>
  <c r="P109" i="1"/>
  <c r="R109" i="1"/>
  <c r="J109" i="1"/>
  <c r="A476" i="1"/>
  <c r="B476" i="1"/>
  <c r="P476" i="1"/>
  <c r="Q476" i="1"/>
  <c r="J476" i="1"/>
  <c r="R476" i="1"/>
  <c r="K476" i="1"/>
  <c r="L476" i="1"/>
  <c r="M476" i="1"/>
  <c r="O476" i="1"/>
  <c r="N476" i="1"/>
  <c r="A468" i="1"/>
  <c r="B468" i="1"/>
  <c r="P468" i="1"/>
  <c r="Q468" i="1"/>
  <c r="J468" i="1"/>
  <c r="R468" i="1"/>
  <c r="K468" i="1"/>
  <c r="L468" i="1"/>
  <c r="M468" i="1"/>
  <c r="O468" i="1"/>
  <c r="N468" i="1"/>
  <c r="A460" i="1"/>
  <c r="B460" i="1"/>
  <c r="O460" i="1"/>
  <c r="L460" i="1"/>
  <c r="J460" i="1"/>
  <c r="K460" i="1"/>
  <c r="M460" i="1"/>
  <c r="N460" i="1"/>
  <c r="P460" i="1"/>
  <c r="Q460" i="1"/>
  <c r="R460" i="1"/>
  <c r="A452" i="1"/>
  <c r="B452" i="1"/>
  <c r="O452" i="1"/>
  <c r="L452" i="1"/>
  <c r="R452" i="1"/>
  <c r="J452" i="1"/>
  <c r="K452" i="1"/>
  <c r="M452" i="1"/>
  <c r="N452" i="1"/>
  <c r="Q452" i="1"/>
  <c r="P452" i="1"/>
  <c r="A444" i="1"/>
  <c r="B444" i="1"/>
  <c r="O444" i="1"/>
  <c r="L444" i="1"/>
  <c r="P444" i="1"/>
  <c r="Q444" i="1"/>
  <c r="R444" i="1"/>
  <c r="J444" i="1"/>
  <c r="K444" i="1"/>
  <c r="N444" i="1"/>
  <c r="M444" i="1"/>
  <c r="A185" i="1"/>
  <c r="B185" i="1"/>
  <c r="P185" i="1"/>
  <c r="J185" i="1"/>
  <c r="R185" i="1"/>
  <c r="L185" i="1"/>
  <c r="N185" i="1"/>
  <c r="O185" i="1"/>
  <c r="K185" i="1"/>
  <c r="M185" i="1"/>
  <c r="Q185" i="1"/>
  <c r="A273" i="1"/>
  <c r="B273" i="1"/>
  <c r="O273" i="1"/>
  <c r="Q273" i="1"/>
  <c r="J273" i="1"/>
  <c r="R273" i="1"/>
  <c r="K273" i="1"/>
  <c r="L273" i="1"/>
  <c r="M273" i="1"/>
  <c r="N273" i="1"/>
  <c r="P273" i="1"/>
  <c r="A319" i="1"/>
  <c r="B319" i="1"/>
  <c r="J319" i="1"/>
  <c r="R319" i="1"/>
  <c r="K319" i="1"/>
  <c r="L319" i="1"/>
  <c r="M319" i="1"/>
  <c r="N319" i="1"/>
  <c r="O319" i="1"/>
  <c r="P319" i="1"/>
  <c r="Q319" i="1"/>
  <c r="A1015" i="1"/>
  <c r="B1015" i="1"/>
  <c r="M1015" i="1"/>
  <c r="N1015" i="1"/>
  <c r="O1015" i="1"/>
  <c r="P1015" i="1"/>
  <c r="Q1015" i="1"/>
  <c r="J1015" i="1"/>
  <c r="R1015" i="1"/>
  <c r="K1015" i="1"/>
  <c r="L1015" i="1"/>
  <c r="A1023" i="1"/>
  <c r="B1023" i="1"/>
  <c r="M1023" i="1"/>
  <c r="N1023" i="1"/>
  <c r="O1023" i="1"/>
  <c r="P1023" i="1"/>
  <c r="Q1023" i="1"/>
  <c r="J1023" i="1"/>
  <c r="R1023" i="1"/>
  <c r="K1023" i="1"/>
  <c r="L1023" i="1"/>
  <c r="A327" i="1"/>
  <c r="B327" i="1"/>
  <c r="J327" i="1"/>
  <c r="R327" i="1"/>
  <c r="K327" i="1"/>
  <c r="L327" i="1"/>
  <c r="M327" i="1"/>
  <c r="N327" i="1"/>
  <c r="O327" i="1"/>
  <c r="P327" i="1"/>
  <c r="Q327" i="1"/>
  <c r="A335" i="1"/>
  <c r="B335" i="1"/>
  <c r="J335" i="1"/>
  <c r="R335" i="1"/>
  <c r="K335" i="1"/>
  <c r="L335" i="1"/>
  <c r="M335" i="1"/>
  <c r="N335" i="1"/>
  <c r="O335" i="1"/>
  <c r="P335" i="1"/>
  <c r="Q335" i="1"/>
  <c r="B210" i="1"/>
  <c r="A210" i="1"/>
  <c r="N210" i="1"/>
  <c r="O210" i="1"/>
  <c r="P210" i="1"/>
  <c r="Q210" i="1"/>
  <c r="J210" i="1"/>
  <c r="R210" i="1"/>
  <c r="K210" i="1"/>
  <c r="L210" i="1"/>
  <c r="M210" i="1"/>
  <c r="B218" i="1"/>
  <c r="A218" i="1"/>
  <c r="N218" i="1"/>
  <c r="O218" i="1"/>
  <c r="P218" i="1"/>
  <c r="Q218" i="1"/>
  <c r="J218" i="1"/>
  <c r="R218" i="1"/>
  <c r="K218" i="1"/>
  <c r="L218" i="1"/>
  <c r="M218" i="1"/>
  <c r="B344" i="1"/>
  <c r="A344" i="1"/>
  <c r="Q344" i="1"/>
  <c r="J344" i="1"/>
  <c r="R344" i="1"/>
  <c r="K344" i="1"/>
  <c r="L344" i="1"/>
  <c r="M344" i="1"/>
  <c r="N344" i="1"/>
  <c r="O344" i="1"/>
  <c r="P344" i="1"/>
  <c r="A1032" i="1"/>
  <c r="B1032" i="1"/>
  <c r="L1032" i="1"/>
  <c r="M1032" i="1"/>
  <c r="N1032" i="1"/>
  <c r="O1032" i="1"/>
  <c r="P1032" i="1"/>
  <c r="Q1032" i="1"/>
  <c r="J1032" i="1"/>
  <c r="R1032" i="1"/>
  <c r="K1032" i="1"/>
  <c r="A145" i="1"/>
  <c r="B145" i="1"/>
  <c r="P145" i="1"/>
  <c r="Q145" i="1"/>
  <c r="J145" i="1"/>
  <c r="R145" i="1"/>
  <c r="K145" i="1"/>
  <c r="L145" i="1"/>
  <c r="M145" i="1"/>
  <c r="N145" i="1"/>
  <c r="O145" i="1"/>
  <c r="A169" i="1"/>
  <c r="B169" i="1"/>
  <c r="P169" i="1"/>
  <c r="J169" i="1"/>
  <c r="R169" i="1"/>
  <c r="L169" i="1"/>
  <c r="M169" i="1"/>
  <c r="N169" i="1"/>
  <c r="O169" i="1"/>
  <c r="K169" i="1"/>
  <c r="Q169" i="1"/>
  <c r="B226" i="1"/>
  <c r="A226" i="1"/>
  <c r="N226" i="1"/>
  <c r="O226" i="1"/>
  <c r="P226" i="1"/>
  <c r="Q226" i="1"/>
  <c r="J226" i="1"/>
  <c r="R226" i="1"/>
  <c r="K226" i="1"/>
  <c r="L226" i="1"/>
  <c r="M226" i="1"/>
  <c r="A974" i="1"/>
  <c r="B974" i="1"/>
  <c r="N974" i="1"/>
  <c r="O974" i="1"/>
  <c r="P974" i="1"/>
  <c r="Q974" i="1"/>
  <c r="J974" i="1"/>
  <c r="R974" i="1"/>
  <c r="K974" i="1"/>
  <c r="L974" i="1"/>
  <c r="M974" i="1"/>
  <c r="A978" i="1"/>
  <c r="B978" i="1"/>
  <c r="J978" i="1"/>
  <c r="R978" i="1"/>
  <c r="K978" i="1"/>
  <c r="L978" i="1"/>
  <c r="M978" i="1"/>
  <c r="N978" i="1"/>
  <c r="O978" i="1"/>
  <c r="P978" i="1"/>
  <c r="Q978" i="1"/>
  <c r="A1046" i="1"/>
  <c r="B1046" i="1"/>
  <c r="N1046" i="1"/>
  <c r="O1046" i="1"/>
  <c r="P1046" i="1"/>
  <c r="Q1046" i="1"/>
  <c r="J1046" i="1"/>
  <c r="R1046" i="1"/>
  <c r="K1046" i="1"/>
  <c r="L1046" i="1"/>
  <c r="M1046" i="1"/>
  <c r="A1052" i="1"/>
  <c r="B1052" i="1"/>
  <c r="P1052" i="1"/>
  <c r="Q1052" i="1"/>
  <c r="J1052" i="1"/>
  <c r="R1052" i="1"/>
  <c r="K1052" i="1"/>
  <c r="L1052" i="1"/>
  <c r="M1052" i="1"/>
  <c r="N1052" i="1"/>
  <c r="O1052" i="1"/>
  <c r="A1095" i="1"/>
  <c r="B1095" i="1"/>
  <c r="N1095" i="1"/>
  <c r="O1095" i="1"/>
  <c r="Q1095" i="1"/>
  <c r="K1095" i="1"/>
  <c r="P1095" i="1"/>
  <c r="R1095" i="1"/>
  <c r="J1095" i="1"/>
  <c r="L1095" i="1"/>
  <c r="M1095" i="1"/>
  <c r="B1090" i="1"/>
  <c r="A1090" i="1"/>
  <c r="K1090" i="1"/>
  <c r="L1090" i="1"/>
  <c r="M1090" i="1"/>
  <c r="N1090" i="1"/>
  <c r="O1090" i="1"/>
  <c r="P1090" i="1"/>
  <c r="J1090" i="1"/>
  <c r="Q1090" i="1"/>
  <c r="R1090" i="1"/>
  <c r="A1108" i="1"/>
  <c r="B1108" i="1"/>
  <c r="J1108" i="1"/>
  <c r="R1108" i="1"/>
  <c r="K1108" i="1"/>
  <c r="L1108" i="1"/>
  <c r="M1108" i="1"/>
  <c r="N1108" i="1"/>
  <c r="O1108" i="1"/>
  <c r="P1108" i="1"/>
  <c r="Q1108" i="1"/>
  <c r="B1138" i="1"/>
  <c r="A1138" i="1"/>
  <c r="L1138" i="1"/>
  <c r="M1138" i="1"/>
  <c r="N1138" i="1"/>
  <c r="O1138" i="1"/>
  <c r="P1138" i="1"/>
  <c r="Q1138" i="1"/>
  <c r="J1138" i="1"/>
  <c r="R1138" i="1"/>
  <c r="K1138" i="1"/>
  <c r="A156" i="1"/>
  <c r="B156" i="1"/>
  <c r="M156" i="1"/>
  <c r="N156" i="1"/>
  <c r="O156" i="1"/>
  <c r="P156" i="1"/>
  <c r="Q156" i="1"/>
  <c r="J156" i="1"/>
  <c r="R156" i="1"/>
  <c r="K156" i="1"/>
  <c r="L156" i="1"/>
  <c r="A148" i="1"/>
  <c r="B148" i="1"/>
  <c r="M148" i="1"/>
  <c r="N148" i="1"/>
  <c r="O148" i="1"/>
  <c r="P148" i="1"/>
  <c r="Q148" i="1"/>
  <c r="J148" i="1"/>
  <c r="R148" i="1"/>
  <c r="K148" i="1"/>
  <c r="L148" i="1"/>
  <c r="A179" i="1"/>
  <c r="B179" i="1"/>
  <c r="N179" i="1"/>
  <c r="P179" i="1"/>
  <c r="J179" i="1"/>
  <c r="R179" i="1"/>
  <c r="K179" i="1"/>
  <c r="L179" i="1"/>
  <c r="M179" i="1"/>
  <c r="O179" i="1"/>
  <c r="Q179" i="1"/>
  <c r="A970" i="1"/>
  <c r="B970" i="1"/>
  <c r="J970" i="1"/>
  <c r="R970" i="1"/>
  <c r="K970" i="1"/>
  <c r="L970" i="1"/>
  <c r="M970" i="1"/>
  <c r="N970" i="1"/>
  <c r="O970" i="1"/>
  <c r="P970" i="1"/>
  <c r="Q970" i="1"/>
  <c r="B282" i="1"/>
  <c r="A282" i="1"/>
  <c r="P282" i="1"/>
  <c r="Q282" i="1"/>
  <c r="K282" i="1"/>
  <c r="L282" i="1"/>
  <c r="J282" i="1"/>
  <c r="M282" i="1"/>
  <c r="N282" i="1"/>
  <c r="O282" i="1"/>
  <c r="R282" i="1"/>
  <c r="B290" i="1"/>
  <c r="A290" i="1"/>
  <c r="K290" i="1"/>
  <c r="L290" i="1"/>
  <c r="O290" i="1"/>
  <c r="P290" i="1"/>
  <c r="Q290" i="1"/>
  <c r="R290" i="1"/>
  <c r="J290" i="1"/>
  <c r="M290" i="1"/>
  <c r="N290" i="1"/>
  <c r="B298" i="1"/>
  <c r="A298" i="1"/>
  <c r="L298" i="1"/>
  <c r="M298" i="1"/>
  <c r="N298" i="1"/>
  <c r="O298" i="1"/>
  <c r="P298" i="1"/>
  <c r="Q298" i="1"/>
  <c r="R298" i="1"/>
  <c r="J298" i="1"/>
  <c r="K298" i="1"/>
  <c r="A183" i="1"/>
  <c r="B183" i="1"/>
  <c r="J183" i="1"/>
  <c r="R183" i="1"/>
  <c r="L183" i="1"/>
  <c r="N183" i="1"/>
  <c r="P183" i="1"/>
  <c r="Q183" i="1"/>
  <c r="K183" i="1"/>
  <c r="M183" i="1"/>
  <c r="O183" i="1"/>
  <c r="A184" i="1"/>
  <c r="B184" i="1"/>
  <c r="Q184" i="1"/>
  <c r="K184" i="1"/>
  <c r="M184" i="1"/>
  <c r="O184" i="1"/>
  <c r="P184" i="1"/>
  <c r="R184" i="1"/>
  <c r="J184" i="1"/>
  <c r="L184" i="1"/>
  <c r="N184" i="1"/>
  <c r="B78" i="1"/>
  <c r="A78" i="1"/>
  <c r="M78" i="1"/>
  <c r="L78" i="1"/>
  <c r="N78" i="1"/>
  <c r="O78" i="1"/>
  <c r="P78" i="1"/>
  <c r="Q78" i="1"/>
  <c r="J78" i="1"/>
  <c r="K78" i="1"/>
  <c r="R78" i="1"/>
  <c r="B86" i="1"/>
  <c r="A86" i="1"/>
  <c r="J86" i="1"/>
  <c r="R86" i="1"/>
  <c r="K86" i="1"/>
  <c r="L86" i="1"/>
  <c r="M86" i="1"/>
  <c r="N86" i="1"/>
  <c r="P86" i="1"/>
  <c r="O86" i="1"/>
  <c r="Q86" i="1"/>
  <c r="B70" i="1"/>
  <c r="A70" i="1"/>
  <c r="M70" i="1"/>
  <c r="L70" i="1"/>
  <c r="N70" i="1"/>
  <c r="O70" i="1"/>
  <c r="P70" i="1"/>
  <c r="Q70" i="1"/>
  <c r="J70" i="1"/>
  <c r="K70" i="1"/>
  <c r="R70" i="1"/>
  <c r="A95" i="1"/>
  <c r="B95" i="1"/>
  <c r="Q95" i="1"/>
  <c r="J95" i="1"/>
  <c r="R95" i="1"/>
  <c r="K95" i="1"/>
  <c r="M95" i="1"/>
  <c r="O95" i="1"/>
  <c r="L95" i="1"/>
  <c r="N95" i="1"/>
  <c r="P95" i="1"/>
  <c r="A323" i="1"/>
  <c r="B323" i="1"/>
  <c r="N323" i="1"/>
  <c r="O323" i="1"/>
  <c r="P323" i="1"/>
  <c r="Q323" i="1"/>
  <c r="J323" i="1"/>
  <c r="R323" i="1"/>
  <c r="K323" i="1"/>
  <c r="L323" i="1"/>
  <c r="M323" i="1"/>
  <c r="B260" i="1"/>
  <c r="A260" i="1"/>
  <c r="L260" i="1"/>
  <c r="M260" i="1"/>
  <c r="N260" i="1"/>
  <c r="O260" i="1"/>
  <c r="P260" i="1"/>
  <c r="Q260" i="1"/>
  <c r="J260" i="1"/>
  <c r="R260" i="1"/>
  <c r="K260" i="1"/>
  <c r="B268" i="1"/>
  <c r="A268" i="1"/>
  <c r="L268" i="1"/>
  <c r="M268" i="1"/>
  <c r="N268" i="1"/>
  <c r="O268" i="1"/>
  <c r="P268" i="1"/>
  <c r="Q268" i="1"/>
  <c r="J268" i="1"/>
  <c r="R268" i="1"/>
  <c r="K268" i="1"/>
  <c r="A8" i="1"/>
  <c r="B8" i="1"/>
  <c r="A16" i="1"/>
  <c r="B16" i="1"/>
  <c r="J16" i="1"/>
  <c r="R16" i="1"/>
  <c r="K16" i="1"/>
  <c r="L16" i="1"/>
  <c r="M16" i="1"/>
  <c r="N16" i="1"/>
  <c r="P16" i="1"/>
  <c r="Q16" i="1"/>
  <c r="O16" i="1"/>
  <c r="A24" i="1"/>
  <c r="B24" i="1"/>
  <c r="J24" i="1"/>
  <c r="R24" i="1"/>
  <c r="K24" i="1"/>
  <c r="L24" i="1"/>
  <c r="M24" i="1"/>
  <c r="O24" i="1"/>
  <c r="N24" i="1"/>
  <c r="P24" i="1"/>
  <c r="Q24" i="1"/>
  <c r="A32" i="1"/>
  <c r="B32" i="1"/>
  <c r="J32" i="1"/>
  <c r="L32" i="1"/>
  <c r="M32" i="1"/>
  <c r="N32" i="1"/>
  <c r="P32" i="1"/>
  <c r="K32" i="1"/>
  <c r="O32" i="1"/>
  <c r="Q32" i="1"/>
  <c r="R32" i="1"/>
  <c r="A40" i="1"/>
  <c r="B40" i="1"/>
  <c r="L40" i="1"/>
  <c r="M40" i="1"/>
  <c r="N40" i="1"/>
  <c r="K40" i="1"/>
  <c r="R40" i="1"/>
  <c r="J40" i="1"/>
  <c r="P40" i="1"/>
  <c r="Q40" i="1"/>
  <c r="O40" i="1"/>
  <c r="A48" i="1"/>
  <c r="B48" i="1"/>
  <c r="L48" i="1"/>
  <c r="M48" i="1"/>
  <c r="N48" i="1"/>
  <c r="K48" i="1"/>
  <c r="J48" i="1"/>
  <c r="O48" i="1"/>
  <c r="P48" i="1"/>
  <c r="Q48" i="1"/>
  <c r="R48" i="1"/>
  <c r="A56" i="1"/>
  <c r="B56" i="1"/>
  <c r="L56" i="1"/>
  <c r="M56" i="1"/>
  <c r="K56" i="1"/>
  <c r="Q56" i="1"/>
  <c r="R56" i="1"/>
  <c r="J56" i="1"/>
  <c r="O56" i="1"/>
  <c r="N56" i="1"/>
  <c r="P56" i="1"/>
  <c r="A131" i="1"/>
  <c r="B131" i="1"/>
  <c r="N131" i="1"/>
  <c r="O131" i="1"/>
  <c r="P131" i="1"/>
  <c r="Q131" i="1"/>
  <c r="J131" i="1"/>
  <c r="R131" i="1"/>
  <c r="K131" i="1"/>
  <c r="L131" i="1"/>
  <c r="M131" i="1"/>
  <c r="A1040" i="1"/>
  <c r="B1040" i="1"/>
  <c r="L1040" i="1"/>
  <c r="M1040" i="1"/>
  <c r="N1040" i="1"/>
  <c r="O1040" i="1"/>
  <c r="P1040" i="1"/>
  <c r="Q1040" i="1"/>
  <c r="J1040" i="1"/>
  <c r="R1040" i="1"/>
  <c r="K1040" i="1"/>
  <c r="A947" i="1"/>
  <c r="B947" i="1"/>
  <c r="N947" i="1"/>
  <c r="P947" i="1"/>
  <c r="J947" i="1"/>
  <c r="R947" i="1"/>
  <c r="K947" i="1"/>
  <c r="L947" i="1"/>
  <c r="M947" i="1"/>
  <c r="O947" i="1"/>
  <c r="Q947" i="1"/>
  <c r="B102" i="1"/>
  <c r="A102" i="1"/>
  <c r="K102" i="1"/>
  <c r="L102" i="1"/>
  <c r="N102" i="1"/>
  <c r="P102" i="1"/>
  <c r="J102" i="1"/>
  <c r="M102" i="1"/>
  <c r="O102" i="1"/>
  <c r="Q102" i="1"/>
  <c r="R102" i="1"/>
  <c r="B110" i="1"/>
  <c r="A110" i="1"/>
  <c r="K110" i="1"/>
  <c r="L110" i="1"/>
  <c r="N110" i="1"/>
  <c r="P110" i="1"/>
  <c r="R110" i="1"/>
  <c r="J110" i="1"/>
  <c r="M110" i="1"/>
  <c r="O110" i="1"/>
  <c r="Q110" i="1"/>
  <c r="A507" i="1"/>
  <c r="B507" i="1"/>
  <c r="Q507" i="1"/>
  <c r="K507" i="1"/>
  <c r="L507" i="1"/>
  <c r="M507" i="1"/>
  <c r="N507" i="1"/>
  <c r="P507" i="1"/>
  <c r="J507" i="1"/>
  <c r="O507" i="1"/>
  <c r="R507" i="1"/>
  <c r="A499" i="1"/>
  <c r="B499" i="1"/>
  <c r="Q499" i="1"/>
  <c r="K499" i="1"/>
  <c r="L499" i="1"/>
  <c r="M499" i="1"/>
  <c r="N499" i="1"/>
  <c r="P499" i="1"/>
  <c r="O499" i="1"/>
  <c r="R499" i="1"/>
  <c r="J499" i="1"/>
  <c r="A491" i="1"/>
  <c r="B491" i="1"/>
  <c r="Q491" i="1"/>
  <c r="K491" i="1"/>
  <c r="L491" i="1"/>
  <c r="M491" i="1"/>
  <c r="N491" i="1"/>
  <c r="P491" i="1"/>
  <c r="J491" i="1"/>
  <c r="R491" i="1"/>
  <c r="O491" i="1"/>
  <c r="A483" i="1"/>
  <c r="B483" i="1"/>
  <c r="Q483" i="1"/>
  <c r="K483" i="1"/>
  <c r="L483" i="1"/>
  <c r="M483" i="1"/>
  <c r="N483" i="1"/>
  <c r="P483" i="1"/>
  <c r="J483" i="1"/>
  <c r="O483" i="1"/>
  <c r="R483" i="1"/>
  <c r="A475" i="1"/>
  <c r="B475" i="1"/>
  <c r="Q475" i="1"/>
  <c r="J475" i="1"/>
  <c r="R475" i="1"/>
  <c r="K475" i="1"/>
  <c r="L475" i="1"/>
  <c r="M475" i="1"/>
  <c r="N475" i="1"/>
  <c r="P475" i="1"/>
  <c r="O475" i="1"/>
  <c r="A467" i="1"/>
  <c r="B467" i="1"/>
  <c r="Q467" i="1"/>
  <c r="J467" i="1"/>
  <c r="R467" i="1"/>
  <c r="K467" i="1"/>
  <c r="L467" i="1"/>
  <c r="M467" i="1"/>
  <c r="N467" i="1"/>
  <c r="P467" i="1"/>
  <c r="O467" i="1"/>
  <c r="A459" i="1"/>
  <c r="B459" i="1"/>
  <c r="P459" i="1"/>
  <c r="M459" i="1"/>
  <c r="J459" i="1"/>
  <c r="K459" i="1"/>
  <c r="L459" i="1"/>
  <c r="N459" i="1"/>
  <c r="O459" i="1"/>
  <c r="R459" i="1"/>
  <c r="Q459" i="1"/>
  <c r="A451" i="1"/>
  <c r="B451" i="1"/>
  <c r="P451" i="1"/>
  <c r="M451" i="1"/>
  <c r="Q451" i="1"/>
  <c r="R451" i="1"/>
  <c r="J451" i="1"/>
  <c r="K451" i="1"/>
  <c r="L451" i="1"/>
  <c r="O451" i="1"/>
  <c r="N451" i="1"/>
  <c r="A443" i="1"/>
  <c r="B443" i="1"/>
  <c r="P443" i="1"/>
  <c r="M443" i="1"/>
  <c r="N443" i="1"/>
  <c r="O443" i="1"/>
  <c r="Q443" i="1"/>
  <c r="R443" i="1"/>
  <c r="J443" i="1"/>
  <c r="L443" i="1"/>
  <c r="K443" i="1"/>
  <c r="B186" i="1"/>
  <c r="A186" i="1"/>
  <c r="O186" i="1"/>
  <c r="Q186" i="1"/>
  <c r="K186" i="1"/>
  <c r="M186" i="1"/>
  <c r="N186" i="1"/>
  <c r="J186" i="1"/>
  <c r="L186" i="1"/>
  <c r="P186" i="1"/>
  <c r="R186" i="1"/>
  <c r="B312" i="1"/>
  <c r="A312" i="1"/>
  <c r="Q312" i="1"/>
  <c r="J312" i="1"/>
  <c r="R312" i="1"/>
  <c r="K312" i="1"/>
  <c r="L312" i="1"/>
  <c r="M312" i="1"/>
  <c r="N312" i="1"/>
  <c r="O312" i="1"/>
  <c r="P312" i="1"/>
  <c r="B320" i="1"/>
  <c r="A320" i="1"/>
  <c r="Q320" i="1"/>
  <c r="J320" i="1"/>
  <c r="R320" i="1"/>
  <c r="K320" i="1"/>
  <c r="L320" i="1"/>
  <c r="M320" i="1"/>
  <c r="N320" i="1"/>
  <c r="O320" i="1"/>
  <c r="P320" i="1"/>
  <c r="A1016" i="1"/>
  <c r="B1016" i="1"/>
  <c r="L1016" i="1"/>
  <c r="M1016" i="1"/>
  <c r="N1016" i="1"/>
  <c r="O1016" i="1"/>
  <c r="P1016" i="1"/>
  <c r="Q1016" i="1"/>
  <c r="J1016" i="1"/>
  <c r="R1016" i="1"/>
  <c r="K1016" i="1"/>
  <c r="A1024" i="1"/>
  <c r="B1024" i="1"/>
  <c r="L1024" i="1"/>
  <c r="M1024" i="1"/>
  <c r="N1024" i="1"/>
  <c r="O1024" i="1"/>
  <c r="P1024" i="1"/>
  <c r="Q1024" i="1"/>
  <c r="J1024" i="1"/>
  <c r="R1024" i="1"/>
  <c r="K1024" i="1"/>
  <c r="B328" i="1"/>
  <c r="A328" i="1"/>
  <c r="Q328" i="1"/>
  <c r="J328" i="1"/>
  <c r="R328" i="1"/>
  <c r="K328" i="1"/>
  <c r="L328" i="1"/>
  <c r="M328" i="1"/>
  <c r="N328" i="1"/>
  <c r="O328" i="1"/>
  <c r="P328" i="1"/>
  <c r="B336" i="1"/>
  <c r="A336" i="1"/>
  <c r="Q336" i="1"/>
  <c r="J336" i="1"/>
  <c r="R336" i="1"/>
  <c r="K336" i="1"/>
  <c r="L336" i="1"/>
  <c r="M336" i="1"/>
  <c r="N336" i="1"/>
  <c r="O336" i="1"/>
  <c r="P336" i="1"/>
  <c r="A211" i="1"/>
  <c r="B211" i="1"/>
  <c r="M211" i="1"/>
  <c r="N211" i="1"/>
  <c r="O211" i="1"/>
  <c r="P211" i="1"/>
  <c r="Q211" i="1"/>
  <c r="J211" i="1"/>
  <c r="R211" i="1"/>
  <c r="K211" i="1"/>
  <c r="L211" i="1"/>
  <c r="A219" i="1"/>
  <c r="B219" i="1"/>
  <c r="M219" i="1"/>
  <c r="N219" i="1"/>
  <c r="O219" i="1"/>
  <c r="P219" i="1"/>
  <c r="Q219" i="1"/>
  <c r="J219" i="1"/>
  <c r="R219" i="1"/>
  <c r="K219" i="1"/>
  <c r="L219" i="1"/>
  <c r="B1146" i="1"/>
  <c r="A1146" i="1"/>
  <c r="L1146" i="1"/>
  <c r="M1146" i="1"/>
  <c r="N1146" i="1"/>
  <c r="O1146" i="1"/>
  <c r="P1146" i="1"/>
  <c r="Q1146" i="1"/>
  <c r="J1146" i="1"/>
  <c r="R1146" i="1"/>
  <c r="K1146" i="1"/>
  <c r="A1186" i="1"/>
  <c r="B1186" i="1"/>
  <c r="L1186" i="1"/>
  <c r="M1186" i="1"/>
  <c r="N1186" i="1"/>
  <c r="O1186" i="1"/>
  <c r="P1186" i="1"/>
  <c r="K1186" i="1"/>
  <c r="Q1186" i="1"/>
  <c r="J1186" i="1"/>
  <c r="R1186" i="1"/>
  <c r="B1177" i="1"/>
  <c r="A1177" i="1"/>
  <c r="M1177" i="1"/>
  <c r="N1177" i="1"/>
  <c r="O1177" i="1"/>
  <c r="P1177" i="1"/>
  <c r="Q1177" i="1"/>
  <c r="J1177" i="1"/>
  <c r="R1177" i="1"/>
  <c r="K1177" i="1"/>
  <c r="L1177" i="1"/>
  <c r="A1167" i="1"/>
  <c r="B1167" i="1"/>
  <c r="O1167" i="1"/>
  <c r="J1167" i="1"/>
  <c r="R1167" i="1"/>
  <c r="P1167" i="1"/>
  <c r="Q1167" i="1"/>
  <c r="K1167" i="1"/>
  <c r="L1167" i="1"/>
  <c r="M1167" i="1"/>
  <c r="N1167" i="1"/>
  <c r="A1157" i="1"/>
  <c r="B1157" i="1"/>
  <c r="Q1157" i="1"/>
  <c r="L1157" i="1"/>
  <c r="J1157" i="1"/>
  <c r="R1157" i="1"/>
  <c r="K1157" i="1"/>
  <c r="M1157" i="1"/>
  <c r="N1157" i="1"/>
  <c r="O1157" i="1"/>
  <c r="P1157" i="1"/>
  <c r="B342" i="1"/>
  <c r="A342" i="1"/>
  <c r="K342" i="1"/>
  <c r="L342" i="1"/>
  <c r="M342" i="1"/>
  <c r="N342" i="1"/>
  <c r="O342" i="1"/>
  <c r="P342" i="1"/>
  <c r="Q342" i="1"/>
  <c r="J342" i="1"/>
  <c r="R342" i="1"/>
  <c r="A1047" i="1"/>
  <c r="B1047" i="1"/>
  <c r="M1047" i="1"/>
  <c r="N1047" i="1"/>
  <c r="O1047" i="1"/>
  <c r="P1047" i="1"/>
  <c r="Q1047" i="1"/>
  <c r="J1047" i="1"/>
  <c r="R1047" i="1"/>
  <c r="K1047" i="1"/>
  <c r="L1047" i="1"/>
  <c r="A297" i="1"/>
  <c r="B297" i="1"/>
  <c r="M297" i="1"/>
  <c r="L297" i="1"/>
  <c r="N297" i="1"/>
  <c r="O297" i="1"/>
  <c r="P297" i="1"/>
  <c r="Q297" i="1"/>
  <c r="R297" i="1"/>
  <c r="J297" i="1"/>
  <c r="K297" i="1"/>
  <c r="A345" i="1"/>
  <c r="B345" i="1"/>
  <c r="P345" i="1"/>
  <c r="Q345" i="1"/>
  <c r="J345" i="1"/>
  <c r="R345" i="1"/>
  <c r="K345" i="1"/>
  <c r="L345" i="1"/>
  <c r="M345" i="1"/>
  <c r="N345" i="1"/>
  <c r="O345" i="1"/>
  <c r="A690" i="1"/>
  <c r="B690" i="1"/>
  <c r="K690" i="1"/>
  <c r="L690" i="1"/>
  <c r="N690" i="1"/>
  <c r="O690" i="1"/>
  <c r="P690" i="1"/>
  <c r="Q690" i="1"/>
  <c r="R690" i="1"/>
  <c r="J690" i="1"/>
  <c r="M690" i="1"/>
  <c r="A1119" i="1"/>
  <c r="B1119" i="1"/>
  <c r="O1119" i="1"/>
  <c r="P1119" i="1"/>
  <c r="Q1119" i="1"/>
  <c r="J1119" i="1"/>
  <c r="R1119" i="1"/>
  <c r="K1119" i="1"/>
  <c r="L1119" i="1"/>
  <c r="M1119" i="1"/>
  <c r="N1119" i="1"/>
  <c r="A289" i="1"/>
  <c r="B289" i="1"/>
  <c r="L289" i="1"/>
  <c r="M289" i="1"/>
  <c r="N289" i="1"/>
  <c r="O289" i="1"/>
  <c r="P289" i="1"/>
  <c r="Q289" i="1"/>
  <c r="R289" i="1"/>
  <c r="J289" i="1"/>
  <c r="K289" i="1"/>
  <c r="A85" i="1"/>
  <c r="B85" i="1"/>
  <c r="K85" i="1"/>
  <c r="L85" i="1"/>
  <c r="M85" i="1"/>
  <c r="N85" i="1"/>
  <c r="O85" i="1"/>
  <c r="Q85" i="1"/>
  <c r="J85" i="1"/>
  <c r="P85" i="1"/>
  <c r="R85" i="1"/>
  <c r="A954" i="1"/>
  <c r="B954" i="1"/>
  <c r="J954" i="1"/>
  <c r="R954" i="1"/>
  <c r="K954" i="1"/>
  <c r="L954" i="1"/>
  <c r="M954" i="1"/>
  <c r="N954" i="1"/>
  <c r="O954" i="1"/>
  <c r="P954" i="1"/>
  <c r="Q954" i="1"/>
  <c r="A1033" i="1"/>
  <c r="B1033" i="1"/>
  <c r="K1033" i="1"/>
  <c r="L1033" i="1"/>
  <c r="M1033" i="1"/>
  <c r="N1033" i="1"/>
  <c r="O1033" i="1"/>
  <c r="P1033" i="1"/>
  <c r="Q1033" i="1"/>
  <c r="J1033" i="1"/>
  <c r="R1033" i="1"/>
  <c r="A1096" i="1"/>
  <c r="B1096" i="1"/>
  <c r="M1096" i="1"/>
  <c r="N1096" i="1"/>
  <c r="P1096" i="1"/>
  <c r="J1096" i="1"/>
  <c r="R1096" i="1"/>
  <c r="K1096" i="1"/>
  <c r="L1096" i="1"/>
  <c r="O1096" i="1"/>
  <c r="Q1096" i="1"/>
  <c r="A283" i="1"/>
  <c r="B283" i="1"/>
  <c r="O283" i="1"/>
  <c r="P283" i="1"/>
  <c r="J283" i="1"/>
  <c r="R283" i="1"/>
  <c r="K283" i="1"/>
  <c r="Q283" i="1"/>
  <c r="L283" i="1"/>
  <c r="M283" i="1"/>
  <c r="N283" i="1"/>
  <c r="A79" i="1"/>
  <c r="B79" i="1"/>
  <c r="L79" i="1"/>
  <c r="M79" i="1"/>
  <c r="N79" i="1"/>
  <c r="O79" i="1"/>
  <c r="P79" i="1"/>
  <c r="Q79" i="1"/>
  <c r="J79" i="1"/>
  <c r="K79" i="1"/>
  <c r="R79" i="1"/>
  <c r="A17" i="1"/>
  <c r="B17" i="1"/>
  <c r="Q17" i="1"/>
  <c r="J17" i="1"/>
  <c r="R17" i="1"/>
  <c r="M17" i="1"/>
  <c r="N17" i="1"/>
  <c r="O17" i="1"/>
  <c r="L17" i="1"/>
  <c r="K17" i="1"/>
  <c r="P17" i="1"/>
  <c r="A139" i="1"/>
  <c r="B139" i="1"/>
  <c r="N139" i="1"/>
  <c r="O139" i="1"/>
  <c r="P139" i="1"/>
  <c r="Q139" i="1"/>
  <c r="J139" i="1"/>
  <c r="R139" i="1"/>
  <c r="K139" i="1"/>
  <c r="L139" i="1"/>
  <c r="M139" i="1"/>
  <c r="A506" i="1"/>
  <c r="B506" i="1"/>
  <c r="J506" i="1"/>
  <c r="R506" i="1"/>
  <c r="L506" i="1"/>
  <c r="M506" i="1"/>
  <c r="N506" i="1"/>
  <c r="O506" i="1"/>
  <c r="Q506" i="1"/>
  <c r="P506" i="1"/>
  <c r="K506" i="1"/>
  <c r="A450" i="1"/>
  <c r="B450" i="1"/>
  <c r="Q450" i="1"/>
  <c r="N450" i="1"/>
  <c r="O450" i="1"/>
  <c r="P450" i="1"/>
  <c r="R450" i="1"/>
  <c r="J450" i="1"/>
  <c r="K450" i="1"/>
  <c r="M450" i="1"/>
  <c r="L450" i="1"/>
  <c r="A1017" i="1"/>
  <c r="B1017" i="1"/>
  <c r="K1017" i="1"/>
  <c r="L1017" i="1"/>
  <c r="M1017" i="1"/>
  <c r="N1017" i="1"/>
  <c r="O1017" i="1"/>
  <c r="P1017" i="1"/>
  <c r="Q1017" i="1"/>
  <c r="J1017" i="1"/>
  <c r="R1017" i="1"/>
  <c r="A337" i="1"/>
  <c r="B337" i="1"/>
  <c r="P337" i="1"/>
  <c r="Q337" i="1"/>
  <c r="J337" i="1"/>
  <c r="R337" i="1"/>
  <c r="K337" i="1"/>
  <c r="L337" i="1"/>
  <c r="M337" i="1"/>
  <c r="N337" i="1"/>
  <c r="O337" i="1"/>
  <c r="B212" i="1"/>
  <c r="A212" i="1"/>
  <c r="L212" i="1"/>
  <c r="M212" i="1"/>
  <c r="N212" i="1"/>
  <c r="O212" i="1"/>
  <c r="P212" i="1"/>
  <c r="Q212" i="1"/>
  <c r="J212" i="1"/>
  <c r="R212" i="1"/>
  <c r="K212" i="1"/>
  <c r="B220" i="1"/>
  <c r="A220" i="1"/>
  <c r="L220" i="1"/>
  <c r="M220" i="1"/>
  <c r="N220" i="1"/>
  <c r="O220" i="1"/>
  <c r="P220" i="1"/>
  <c r="Q220" i="1"/>
  <c r="J220" i="1"/>
  <c r="R220" i="1"/>
  <c r="K220" i="1"/>
  <c r="A1181" i="1"/>
  <c r="B1181" i="1"/>
  <c r="Q1181" i="1"/>
  <c r="J1181" i="1"/>
  <c r="R1181" i="1"/>
  <c r="K1181" i="1"/>
  <c r="L1181" i="1"/>
  <c r="M1181" i="1"/>
  <c r="N1181" i="1"/>
  <c r="O1181" i="1"/>
  <c r="P1181" i="1"/>
  <c r="A1171" i="1"/>
  <c r="B1171" i="1"/>
  <c r="K1171" i="1"/>
  <c r="L1171" i="1"/>
  <c r="M1171" i="1"/>
  <c r="N1171" i="1"/>
  <c r="O1171" i="1"/>
  <c r="P1171" i="1"/>
  <c r="Q1171" i="1"/>
  <c r="J1171" i="1"/>
  <c r="R1171" i="1"/>
  <c r="A343" i="1"/>
  <c r="B343" i="1"/>
  <c r="J343" i="1"/>
  <c r="R343" i="1"/>
  <c r="K343" i="1"/>
  <c r="L343" i="1"/>
  <c r="M343" i="1"/>
  <c r="N343" i="1"/>
  <c r="O343" i="1"/>
  <c r="P343" i="1"/>
  <c r="Q343" i="1"/>
  <c r="A1034" i="1"/>
  <c r="B1034" i="1"/>
  <c r="J1034" i="1"/>
  <c r="R1034" i="1"/>
  <c r="K1034" i="1"/>
  <c r="L1034" i="1"/>
  <c r="M1034" i="1"/>
  <c r="N1034" i="1"/>
  <c r="O1034" i="1"/>
  <c r="P1034" i="1"/>
  <c r="Q1034" i="1"/>
  <c r="A143" i="1"/>
  <c r="B143" i="1"/>
  <c r="J143" i="1"/>
  <c r="R143" i="1"/>
  <c r="K143" i="1"/>
  <c r="L143" i="1"/>
  <c r="M143" i="1"/>
  <c r="N143" i="1"/>
  <c r="O143" i="1"/>
  <c r="P143" i="1"/>
  <c r="Q143" i="1"/>
  <c r="A225" i="1"/>
  <c r="B225" i="1"/>
  <c r="O225" i="1"/>
  <c r="P225" i="1"/>
  <c r="Q225" i="1"/>
  <c r="J225" i="1"/>
  <c r="R225" i="1"/>
  <c r="K225" i="1"/>
  <c r="L225" i="1"/>
  <c r="M225" i="1"/>
  <c r="N225" i="1"/>
  <c r="A686" i="1"/>
  <c r="B686" i="1"/>
  <c r="O686" i="1"/>
  <c r="P686" i="1"/>
  <c r="R686" i="1"/>
  <c r="J686" i="1"/>
  <c r="K686" i="1"/>
  <c r="L686" i="1"/>
  <c r="M686" i="1"/>
  <c r="N686" i="1"/>
  <c r="Q686" i="1"/>
  <c r="A984" i="1"/>
  <c r="B984" i="1"/>
  <c r="L984" i="1"/>
  <c r="M984" i="1"/>
  <c r="N984" i="1"/>
  <c r="O984" i="1"/>
  <c r="P984" i="1"/>
  <c r="Q984" i="1"/>
  <c r="J984" i="1"/>
  <c r="R984" i="1"/>
  <c r="K984" i="1"/>
  <c r="A976" i="1"/>
  <c r="B976" i="1"/>
  <c r="L976" i="1"/>
  <c r="M976" i="1"/>
  <c r="N976" i="1"/>
  <c r="O976" i="1"/>
  <c r="P976" i="1"/>
  <c r="Q976" i="1"/>
  <c r="J976" i="1"/>
  <c r="R976" i="1"/>
  <c r="K976" i="1"/>
  <c r="A1051" i="1"/>
  <c r="B1051" i="1"/>
  <c r="Q1051" i="1"/>
  <c r="J1051" i="1"/>
  <c r="R1051" i="1"/>
  <c r="K1051" i="1"/>
  <c r="L1051" i="1"/>
  <c r="M1051" i="1"/>
  <c r="N1051" i="1"/>
  <c r="O1051" i="1"/>
  <c r="P1051" i="1"/>
  <c r="A1063" i="1"/>
  <c r="B1063" i="1"/>
  <c r="M1063" i="1"/>
  <c r="N1063" i="1"/>
  <c r="O1063" i="1"/>
  <c r="P1063" i="1"/>
  <c r="Q1063" i="1"/>
  <c r="J1063" i="1"/>
  <c r="R1063" i="1"/>
  <c r="K1063" i="1"/>
  <c r="L1063" i="1"/>
  <c r="A1097" i="1"/>
  <c r="B1097" i="1"/>
  <c r="L1097" i="1"/>
  <c r="M1097" i="1"/>
  <c r="O1097" i="1"/>
  <c r="Q1097" i="1"/>
  <c r="N1097" i="1"/>
  <c r="P1097" i="1"/>
  <c r="R1097" i="1"/>
  <c r="J1097" i="1"/>
  <c r="K1097" i="1"/>
  <c r="B1102" i="1"/>
  <c r="A1102" i="1"/>
  <c r="L1102" i="1"/>
  <c r="M1102" i="1"/>
  <c r="N1102" i="1"/>
  <c r="O1102" i="1"/>
  <c r="P1102" i="1"/>
  <c r="Q1102" i="1"/>
  <c r="R1102" i="1"/>
  <c r="J1102" i="1"/>
  <c r="K1102" i="1"/>
  <c r="B1114" i="1"/>
  <c r="A1114" i="1"/>
  <c r="L1114" i="1"/>
  <c r="M1114" i="1"/>
  <c r="N1114" i="1"/>
  <c r="O1114" i="1"/>
  <c r="P1114" i="1"/>
  <c r="Q1114" i="1"/>
  <c r="J1114" i="1"/>
  <c r="R1114" i="1"/>
  <c r="K1114" i="1"/>
  <c r="A1140" i="1"/>
  <c r="B1140" i="1"/>
  <c r="J1140" i="1"/>
  <c r="R1140" i="1"/>
  <c r="K1140" i="1"/>
  <c r="L1140" i="1"/>
  <c r="M1140" i="1"/>
  <c r="N1140" i="1"/>
  <c r="O1140" i="1"/>
  <c r="P1140" i="1"/>
  <c r="Q1140" i="1"/>
  <c r="B154" i="1"/>
  <c r="A154" i="1"/>
  <c r="O154" i="1"/>
  <c r="P154" i="1"/>
  <c r="Q154" i="1"/>
  <c r="J154" i="1"/>
  <c r="R154" i="1"/>
  <c r="K154" i="1"/>
  <c r="L154" i="1"/>
  <c r="M154" i="1"/>
  <c r="N154" i="1"/>
  <c r="A127" i="1"/>
  <c r="B127" i="1"/>
  <c r="J127" i="1"/>
  <c r="R127" i="1"/>
  <c r="K127" i="1"/>
  <c r="L127" i="1"/>
  <c r="M127" i="1"/>
  <c r="N127" i="1"/>
  <c r="O127" i="1"/>
  <c r="P127" i="1"/>
  <c r="Q127" i="1"/>
  <c r="A177" i="1"/>
  <c r="B177" i="1"/>
  <c r="P177" i="1"/>
  <c r="J177" i="1"/>
  <c r="R177" i="1"/>
  <c r="L177" i="1"/>
  <c r="M177" i="1"/>
  <c r="N177" i="1"/>
  <c r="O177" i="1"/>
  <c r="K177" i="1"/>
  <c r="Q177" i="1"/>
  <c r="A968" i="1"/>
  <c r="B968" i="1"/>
  <c r="L968" i="1"/>
  <c r="M968" i="1"/>
  <c r="N968" i="1"/>
  <c r="O968" i="1"/>
  <c r="P968" i="1"/>
  <c r="Q968" i="1"/>
  <c r="J968" i="1"/>
  <c r="R968" i="1"/>
  <c r="K968" i="1"/>
  <c r="B284" i="1"/>
  <c r="A284" i="1"/>
  <c r="N284" i="1"/>
  <c r="O284" i="1"/>
  <c r="Q284" i="1"/>
  <c r="J284" i="1"/>
  <c r="R284" i="1"/>
  <c r="K284" i="1"/>
  <c r="L284" i="1"/>
  <c r="M284" i="1"/>
  <c r="P284" i="1"/>
  <c r="B292" i="1"/>
  <c r="A292" i="1"/>
  <c r="Q292" i="1"/>
  <c r="J292" i="1"/>
  <c r="R292" i="1"/>
  <c r="K292" i="1"/>
  <c r="L292" i="1"/>
  <c r="M292" i="1"/>
  <c r="N292" i="1"/>
  <c r="O292" i="1"/>
  <c r="P292" i="1"/>
  <c r="B300" i="1"/>
  <c r="A300" i="1"/>
  <c r="J300" i="1"/>
  <c r="M300" i="1"/>
  <c r="N300" i="1"/>
  <c r="O300" i="1"/>
  <c r="P300" i="1"/>
  <c r="Q300" i="1"/>
  <c r="R300" i="1"/>
  <c r="K300" i="1"/>
  <c r="L300" i="1"/>
  <c r="A307" i="1"/>
  <c r="B307" i="1"/>
  <c r="N307" i="1"/>
  <c r="O307" i="1"/>
  <c r="P307" i="1"/>
  <c r="Q307" i="1"/>
  <c r="J307" i="1"/>
  <c r="R307" i="1"/>
  <c r="K307" i="1"/>
  <c r="L307" i="1"/>
  <c r="M307" i="1"/>
  <c r="B310" i="1"/>
  <c r="A310" i="1"/>
  <c r="K310" i="1"/>
  <c r="L310" i="1"/>
  <c r="M310" i="1"/>
  <c r="N310" i="1"/>
  <c r="O310" i="1"/>
  <c r="P310" i="1"/>
  <c r="Q310" i="1"/>
  <c r="J310" i="1"/>
  <c r="R310" i="1"/>
  <c r="A80" i="1"/>
  <c r="B80" i="1"/>
  <c r="K80" i="1"/>
  <c r="M80" i="1"/>
  <c r="N80" i="1"/>
  <c r="O80" i="1"/>
  <c r="P80" i="1"/>
  <c r="Q80" i="1"/>
  <c r="J80" i="1"/>
  <c r="R80" i="1"/>
  <c r="L80" i="1"/>
  <c r="A65" i="1"/>
  <c r="B65" i="1"/>
  <c r="L65" i="1"/>
  <c r="J65" i="1"/>
  <c r="R65" i="1"/>
  <c r="K65" i="1"/>
  <c r="M65" i="1"/>
  <c r="N65" i="1"/>
  <c r="O65" i="1"/>
  <c r="P65" i="1"/>
  <c r="Q65" i="1"/>
  <c r="A68" i="1"/>
  <c r="B68" i="1"/>
  <c r="O68" i="1"/>
  <c r="L68" i="1"/>
  <c r="M68" i="1"/>
  <c r="N68" i="1"/>
  <c r="P68" i="1"/>
  <c r="Q68" i="1"/>
  <c r="J68" i="1"/>
  <c r="K68" i="1"/>
  <c r="R68" i="1"/>
  <c r="B90" i="1"/>
  <c r="A90" i="1"/>
  <c r="N90" i="1"/>
  <c r="O90" i="1"/>
  <c r="P90" i="1"/>
  <c r="J90" i="1"/>
  <c r="R90" i="1"/>
  <c r="L90" i="1"/>
  <c r="K90" i="1"/>
  <c r="M90" i="1"/>
  <c r="Q90" i="1"/>
  <c r="A93" i="1"/>
  <c r="B93" i="1"/>
  <c r="K93" i="1"/>
  <c r="L93" i="1"/>
  <c r="M93" i="1"/>
  <c r="O93" i="1"/>
  <c r="Q93" i="1"/>
  <c r="J93" i="1"/>
  <c r="N93" i="1"/>
  <c r="P93" i="1"/>
  <c r="R93" i="1"/>
  <c r="A431" i="1"/>
  <c r="B431" i="1"/>
  <c r="L431" i="1"/>
  <c r="Q431" i="1"/>
  <c r="O431" i="1"/>
  <c r="P431" i="1"/>
  <c r="R431" i="1"/>
  <c r="J431" i="1"/>
  <c r="K431" i="1"/>
  <c r="N431" i="1"/>
  <c r="M431" i="1"/>
  <c r="B262" i="1"/>
  <c r="A262" i="1"/>
  <c r="J262" i="1"/>
  <c r="R262" i="1"/>
  <c r="K262" i="1"/>
  <c r="L262" i="1"/>
  <c r="M262" i="1"/>
  <c r="N262" i="1"/>
  <c r="O262" i="1"/>
  <c r="P262" i="1"/>
  <c r="Q262" i="1"/>
  <c r="B270" i="1"/>
  <c r="A270" i="1"/>
  <c r="J270" i="1"/>
  <c r="R270" i="1"/>
  <c r="K270" i="1"/>
  <c r="L270" i="1"/>
  <c r="M270" i="1"/>
  <c r="N270" i="1"/>
  <c r="O270" i="1"/>
  <c r="P270" i="1"/>
  <c r="Q270" i="1"/>
  <c r="A10" i="1"/>
  <c r="B10" i="1"/>
  <c r="A18" i="1"/>
  <c r="B18" i="1"/>
  <c r="P18" i="1"/>
  <c r="Q18" i="1"/>
  <c r="N18" i="1"/>
  <c r="O18" i="1"/>
  <c r="R18" i="1"/>
  <c r="J18" i="1"/>
  <c r="K18" i="1"/>
  <c r="M18" i="1"/>
  <c r="L18" i="1"/>
  <c r="A26" i="1"/>
  <c r="B26" i="1"/>
  <c r="P26" i="1"/>
  <c r="K26" i="1"/>
  <c r="L26" i="1"/>
  <c r="M26" i="1"/>
  <c r="O26" i="1"/>
  <c r="J26" i="1"/>
  <c r="R26" i="1"/>
  <c r="N26" i="1"/>
  <c r="Q26" i="1"/>
  <c r="A34" i="1"/>
  <c r="B34" i="1"/>
  <c r="J34" i="1"/>
  <c r="R34" i="1"/>
  <c r="K34" i="1"/>
  <c r="L34" i="1"/>
  <c r="N34" i="1"/>
  <c r="Q34" i="1"/>
  <c r="P34" i="1"/>
  <c r="M34" i="1"/>
  <c r="O34" i="1"/>
  <c r="A42" i="1"/>
  <c r="B42" i="1"/>
  <c r="J42" i="1"/>
  <c r="R42" i="1"/>
  <c r="K42" i="1"/>
  <c r="L42" i="1"/>
  <c r="Q42" i="1"/>
  <c r="P42" i="1"/>
  <c r="N42" i="1"/>
  <c r="M42" i="1"/>
  <c r="O42" i="1"/>
  <c r="A50" i="1"/>
  <c r="B50" i="1"/>
  <c r="J50" i="1"/>
  <c r="R50" i="1"/>
  <c r="K50" i="1"/>
  <c r="L50" i="1"/>
  <c r="Q50" i="1"/>
  <c r="M50" i="1"/>
  <c r="N50" i="1"/>
  <c r="O50" i="1"/>
  <c r="P50" i="1"/>
  <c r="A58" i="1"/>
  <c r="B58" i="1"/>
  <c r="J58" i="1"/>
  <c r="R58" i="1"/>
  <c r="K58" i="1"/>
  <c r="Q58" i="1"/>
  <c r="M58" i="1"/>
  <c r="N58" i="1"/>
  <c r="O58" i="1"/>
  <c r="P58" i="1"/>
  <c r="L58" i="1"/>
  <c r="B138" i="1"/>
  <c r="A138" i="1"/>
  <c r="O138" i="1"/>
  <c r="P138" i="1"/>
  <c r="Q138" i="1"/>
  <c r="J138" i="1"/>
  <c r="R138" i="1"/>
  <c r="K138" i="1"/>
  <c r="L138" i="1"/>
  <c r="M138" i="1"/>
  <c r="N138" i="1"/>
  <c r="A128" i="1"/>
  <c r="B128" i="1"/>
  <c r="Q128" i="1"/>
  <c r="J128" i="1"/>
  <c r="R128" i="1"/>
  <c r="K128" i="1"/>
  <c r="L128" i="1"/>
  <c r="M128" i="1"/>
  <c r="N128" i="1"/>
  <c r="O128" i="1"/>
  <c r="P128" i="1"/>
  <c r="A1038" i="1"/>
  <c r="B1038" i="1"/>
  <c r="N1038" i="1"/>
  <c r="O1038" i="1"/>
  <c r="P1038" i="1"/>
  <c r="Q1038" i="1"/>
  <c r="J1038" i="1"/>
  <c r="R1038" i="1"/>
  <c r="K1038" i="1"/>
  <c r="L1038" i="1"/>
  <c r="M1038" i="1"/>
  <c r="A949" i="1"/>
  <c r="B949" i="1"/>
  <c r="L949" i="1"/>
  <c r="P949" i="1"/>
  <c r="N949" i="1"/>
  <c r="O949" i="1"/>
  <c r="Q949" i="1"/>
  <c r="R949" i="1"/>
  <c r="J949" i="1"/>
  <c r="K949" i="1"/>
  <c r="M949" i="1"/>
  <c r="A104" i="1"/>
  <c r="B104" i="1"/>
  <c r="Q104" i="1"/>
  <c r="J104" i="1"/>
  <c r="R104" i="1"/>
  <c r="L104" i="1"/>
  <c r="N104" i="1"/>
  <c r="K104" i="1"/>
  <c r="M104" i="1"/>
  <c r="O104" i="1"/>
  <c r="P104" i="1"/>
  <c r="A112" i="1"/>
  <c r="B112" i="1"/>
  <c r="Q112" i="1"/>
  <c r="J112" i="1"/>
  <c r="R112" i="1"/>
  <c r="L112" i="1"/>
  <c r="N112" i="1"/>
  <c r="P112" i="1"/>
  <c r="K112" i="1"/>
  <c r="M112" i="1"/>
  <c r="O112" i="1"/>
  <c r="A505" i="1"/>
  <c r="B505" i="1"/>
  <c r="K505" i="1"/>
  <c r="M505" i="1"/>
  <c r="N505" i="1"/>
  <c r="O505" i="1"/>
  <c r="P505" i="1"/>
  <c r="J505" i="1"/>
  <c r="R505" i="1"/>
  <c r="L505" i="1"/>
  <c r="Q505" i="1"/>
  <c r="A497" i="1"/>
  <c r="B497" i="1"/>
  <c r="K497" i="1"/>
  <c r="M497" i="1"/>
  <c r="N497" i="1"/>
  <c r="O497" i="1"/>
  <c r="P497" i="1"/>
  <c r="J497" i="1"/>
  <c r="R497" i="1"/>
  <c r="L497" i="1"/>
  <c r="Q497" i="1"/>
  <c r="A489" i="1"/>
  <c r="B489" i="1"/>
  <c r="K489" i="1"/>
  <c r="M489" i="1"/>
  <c r="N489" i="1"/>
  <c r="O489" i="1"/>
  <c r="P489" i="1"/>
  <c r="J489" i="1"/>
  <c r="R489" i="1"/>
  <c r="L489" i="1"/>
  <c r="Q489" i="1"/>
  <c r="A481" i="1"/>
  <c r="B481" i="1"/>
  <c r="K481" i="1"/>
  <c r="M481" i="1"/>
  <c r="N481" i="1"/>
  <c r="O481" i="1"/>
  <c r="P481" i="1"/>
  <c r="J481" i="1"/>
  <c r="R481" i="1"/>
  <c r="Q481" i="1"/>
  <c r="L481" i="1"/>
  <c r="A473" i="1"/>
  <c r="B473" i="1"/>
  <c r="K473" i="1"/>
  <c r="L473" i="1"/>
  <c r="M473" i="1"/>
  <c r="N473" i="1"/>
  <c r="O473" i="1"/>
  <c r="P473" i="1"/>
  <c r="J473" i="1"/>
  <c r="R473" i="1"/>
  <c r="Q473" i="1"/>
  <c r="A465" i="1"/>
  <c r="B465" i="1"/>
  <c r="K465" i="1"/>
  <c r="L465" i="1"/>
  <c r="M465" i="1"/>
  <c r="N465" i="1"/>
  <c r="O465" i="1"/>
  <c r="P465" i="1"/>
  <c r="J465" i="1"/>
  <c r="R465" i="1"/>
  <c r="Q465" i="1"/>
  <c r="A457" i="1"/>
  <c r="B457" i="1"/>
  <c r="J457" i="1"/>
  <c r="R457" i="1"/>
  <c r="O457" i="1"/>
  <c r="P457" i="1"/>
  <c r="Q457" i="1"/>
  <c r="K457" i="1"/>
  <c r="L457" i="1"/>
  <c r="N457" i="1"/>
  <c r="M457" i="1"/>
  <c r="A449" i="1"/>
  <c r="B449" i="1"/>
  <c r="J449" i="1"/>
  <c r="R449" i="1"/>
  <c r="O449" i="1"/>
  <c r="M449" i="1"/>
  <c r="N449" i="1"/>
  <c r="P449" i="1"/>
  <c r="Q449" i="1"/>
  <c r="L449" i="1"/>
  <c r="K449" i="1"/>
  <c r="A441" i="1"/>
  <c r="B441" i="1"/>
  <c r="J441" i="1"/>
  <c r="R441" i="1"/>
  <c r="O441" i="1"/>
  <c r="K441" i="1"/>
  <c r="L441" i="1"/>
  <c r="M441" i="1"/>
  <c r="N441" i="1"/>
  <c r="P441" i="1"/>
  <c r="Q441" i="1"/>
  <c r="A237" i="1"/>
  <c r="B237" i="1"/>
  <c r="K237" i="1"/>
  <c r="L237" i="1"/>
  <c r="M237" i="1"/>
  <c r="N237" i="1"/>
  <c r="O237" i="1"/>
  <c r="P237" i="1"/>
  <c r="Q237" i="1"/>
  <c r="J237" i="1"/>
  <c r="R237" i="1"/>
  <c r="B314" i="1"/>
  <c r="A314" i="1"/>
  <c r="O314" i="1"/>
  <c r="P314" i="1"/>
  <c r="Q314" i="1"/>
  <c r="J314" i="1"/>
  <c r="R314" i="1"/>
  <c r="K314" i="1"/>
  <c r="L314" i="1"/>
  <c r="M314" i="1"/>
  <c r="N314" i="1"/>
  <c r="A349" i="1"/>
  <c r="B349" i="1"/>
  <c r="L349" i="1"/>
  <c r="M349" i="1"/>
  <c r="N349" i="1"/>
  <c r="O349" i="1"/>
  <c r="P349" i="1"/>
  <c r="Q349" i="1"/>
  <c r="J349" i="1"/>
  <c r="R349" i="1"/>
  <c r="K349" i="1"/>
  <c r="A1018" i="1"/>
  <c r="B1018" i="1"/>
  <c r="J1018" i="1"/>
  <c r="R1018" i="1"/>
  <c r="K1018" i="1"/>
  <c r="L1018" i="1"/>
  <c r="M1018" i="1"/>
  <c r="N1018" i="1"/>
  <c r="O1018" i="1"/>
  <c r="P1018" i="1"/>
  <c r="Q1018" i="1"/>
  <c r="A940" i="1"/>
  <c r="B940" i="1"/>
  <c r="J940" i="1"/>
  <c r="R940" i="1"/>
  <c r="L940" i="1"/>
  <c r="M940" i="1"/>
  <c r="N940" i="1"/>
  <c r="P940" i="1"/>
  <c r="K940" i="1"/>
  <c r="O940" i="1"/>
  <c r="Q940" i="1"/>
  <c r="B330" i="1"/>
  <c r="A330" i="1"/>
  <c r="O330" i="1"/>
  <c r="P330" i="1"/>
  <c r="Q330" i="1"/>
  <c r="J330" i="1"/>
  <c r="R330" i="1"/>
  <c r="K330" i="1"/>
  <c r="L330" i="1"/>
  <c r="M330" i="1"/>
  <c r="N330" i="1"/>
  <c r="A1092" i="1"/>
  <c r="B1092" i="1"/>
  <c r="Q1092" i="1"/>
  <c r="J1092" i="1"/>
  <c r="R1092" i="1"/>
  <c r="K1092" i="1"/>
  <c r="L1092" i="1"/>
  <c r="M1092" i="1"/>
  <c r="N1092" i="1"/>
  <c r="O1092" i="1"/>
  <c r="P1092" i="1"/>
  <c r="A213" i="1"/>
  <c r="B213" i="1"/>
  <c r="K213" i="1"/>
  <c r="L213" i="1"/>
  <c r="M213" i="1"/>
  <c r="N213" i="1"/>
  <c r="O213" i="1"/>
  <c r="P213" i="1"/>
  <c r="Q213" i="1"/>
  <c r="J213" i="1"/>
  <c r="R213" i="1"/>
  <c r="A221" i="1"/>
  <c r="B221" i="1"/>
  <c r="K221" i="1"/>
  <c r="L221" i="1"/>
  <c r="M221" i="1"/>
  <c r="N221" i="1"/>
  <c r="O221" i="1"/>
  <c r="P221" i="1"/>
  <c r="Q221" i="1"/>
  <c r="R221" i="1"/>
  <c r="J221" i="1"/>
  <c r="A1184" i="1"/>
  <c r="B1184" i="1"/>
  <c r="N1184" i="1"/>
  <c r="O1184" i="1"/>
  <c r="P1184" i="1"/>
  <c r="Q1184" i="1"/>
  <c r="J1184" i="1"/>
  <c r="R1184" i="1"/>
  <c r="K1184" i="1"/>
  <c r="L1184" i="1"/>
  <c r="M1184" i="1"/>
  <c r="A1174" i="1"/>
  <c r="B1174" i="1"/>
  <c r="P1174" i="1"/>
  <c r="Q1174" i="1"/>
  <c r="J1174" i="1"/>
  <c r="R1174" i="1"/>
  <c r="K1174" i="1"/>
  <c r="L1174" i="1"/>
  <c r="M1174" i="1"/>
  <c r="N1174" i="1"/>
  <c r="O1174" i="1"/>
  <c r="A1164" i="1"/>
  <c r="B1164" i="1"/>
  <c r="J1164" i="1"/>
  <c r="R1164" i="1"/>
  <c r="M1164" i="1"/>
  <c r="K1164" i="1"/>
  <c r="L1164" i="1"/>
  <c r="N1164" i="1"/>
  <c r="O1164" i="1"/>
  <c r="P1164" i="1"/>
  <c r="Q1164" i="1"/>
  <c r="B1154" i="1"/>
  <c r="A1154" i="1"/>
  <c r="L1154" i="1"/>
  <c r="M1154" i="1"/>
  <c r="N1154" i="1"/>
  <c r="O1154" i="1"/>
  <c r="P1154" i="1"/>
  <c r="Q1154" i="1"/>
  <c r="J1154" i="1"/>
  <c r="R1154" i="1"/>
  <c r="K1154" i="1"/>
  <c r="K4" i="1"/>
  <c r="L4" i="1"/>
  <c r="M4" i="1"/>
  <c r="N4" i="1"/>
  <c r="O4" i="1"/>
  <c r="P4" i="1"/>
  <c r="J4" i="1"/>
  <c r="Q4" i="1"/>
  <c r="R4" i="1"/>
  <c r="A4" i="1"/>
  <c r="B4" i="1"/>
  <c r="K12" i="1"/>
  <c r="L12" i="1"/>
  <c r="M12" i="1"/>
  <c r="N12" i="1"/>
  <c r="O12" i="1"/>
  <c r="P12" i="1"/>
  <c r="J12" i="1"/>
  <c r="Q12" i="1"/>
  <c r="R12" i="1"/>
  <c r="L11" i="1"/>
  <c r="M11" i="1"/>
  <c r="N11" i="1"/>
  <c r="O11" i="1"/>
  <c r="P11" i="1"/>
  <c r="Q11" i="1"/>
  <c r="J11" i="1"/>
  <c r="K11" i="1"/>
  <c r="R11" i="1"/>
  <c r="J5" i="1"/>
  <c r="R5" i="1"/>
  <c r="K5" i="1"/>
  <c r="L5" i="1"/>
  <c r="M5" i="1"/>
  <c r="N5" i="1"/>
  <c r="O5" i="1"/>
  <c r="P5" i="1"/>
  <c r="Q5" i="1"/>
  <c r="A5" i="1"/>
  <c r="B5" i="1"/>
  <c r="J13" i="1"/>
  <c r="R13" i="1"/>
  <c r="K13" i="1"/>
  <c r="L13" i="1"/>
  <c r="M13" i="1"/>
  <c r="N13" i="1"/>
  <c r="O13" i="1"/>
  <c r="Q13" i="1"/>
  <c r="P13" i="1"/>
  <c r="Q6" i="1"/>
  <c r="J6" i="1"/>
  <c r="R6" i="1"/>
  <c r="K6" i="1"/>
  <c r="L6" i="1"/>
  <c r="M6" i="1"/>
  <c r="N6" i="1"/>
  <c r="P6" i="1"/>
  <c r="O6" i="1"/>
  <c r="B6" i="1"/>
  <c r="A6" i="1"/>
  <c r="P7" i="1"/>
  <c r="Q7" i="1"/>
  <c r="J7" i="1"/>
  <c r="R7" i="1"/>
  <c r="K7" i="1"/>
  <c r="L7" i="1"/>
  <c r="M7" i="1"/>
  <c r="N7" i="1"/>
  <c r="O7" i="1"/>
  <c r="A7" i="1"/>
  <c r="B7" i="1"/>
  <c r="J3" i="1"/>
  <c r="K3" i="1"/>
  <c r="L3" i="1"/>
  <c r="M3" i="1"/>
  <c r="N3" i="1"/>
  <c r="O3" i="1"/>
  <c r="P3" i="1"/>
  <c r="Q3" i="1"/>
  <c r="R3" i="1"/>
  <c r="A3" i="1"/>
  <c r="B3" i="1"/>
  <c r="N9" i="1"/>
  <c r="O9" i="1"/>
  <c r="P9" i="1"/>
  <c r="Q9" i="1"/>
  <c r="J9" i="1"/>
  <c r="R9" i="1"/>
  <c r="K9" i="1"/>
  <c r="L9" i="1"/>
  <c r="M9" i="1"/>
  <c r="O8" i="1"/>
  <c r="P8" i="1"/>
  <c r="Q8" i="1"/>
  <c r="J8" i="1"/>
  <c r="R8" i="1"/>
  <c r="K8" i="1"/>
  <c r="L8" i="1"/>
  <c r="M8" i="1"/>
  <c r="N8" i="1"/>
  <c r="M10" i="1"/>
  <c r="N10" i="1"/>
  <c r="O10" i="1"/>
  <c r="P10" i="1"/>
  <c r="Q10" i="1"/>
  <c r="J10" i="1"/>
  <c r="R10" i="1"/>
  <c r="L10" i="1"/>
  <c r="K10" i="1"/>
  <c r="C685" i="15"/>
  <c r="F147" i="8"/>
  <c r="B703" i="15"/>
  <c r="F75" i="8"/>
  <c r="F146" i="8"/>
  <c r="F149" i="8"/>
  <c r="F100" i="8"/>
  <c r="F66" i="8"/>
  <c r="F70" i="8"/>
  <c r="F85" i="8"/>
  <c r="G685" i="15"/>
  <c r="D685" i="15"/>
  <c r="B702" i="15"/>
  <c r="B701" i="15"/>
  <c r="E685" i="15"/>
  <c r="B698" i="15"/>
  <c r="B682" i="15"/>
  <c r="I685" i="15" s="1"/>
  <c r="I689" i="15" s="1"/>
  <c r="B700" i="15" s="1"/>
  <c r="F63" i="8"/>
  <c r="F41" i="8"/>
  <c r="F74" i="8"/>
  <c r="F2" i="8"/>
  <c r="B159" i="13"/>
  <c r="F60" i="8"/>
  <c r="F69" i="8"/>
  <c r="F32" i="8"/>
  <c r="F129" i="8"/>
  <c r="F118" i="8"/>
  <c r="F93" i="8"/>
  <c r="F114" i="8"/>
  <c r="F27" i="8"/>
  <c r="F155" i="8"/>
  <c r="F144" i="8"/>
  <c r="F154" i="8"/>
  <c r="F169" i="8"/>
  <c r="F120" i="8"/>
  <c r="F45" i="8"/>
  <c r="F46" i="8"/>
  <c r="F18" i="8"/>
  <c r="F115" i="8"/>
  <c r="F132" i="8"/>
  <c r="F105" i="8"/>
  <c r="F121" i="8"/>
  <c r="F156" i="8"/>
  <c r="B188" i="13"/>
  <c r="B189" i="13" s="1"/>
  <c r="F170" i="8"/>
  <c r="F95" i="8"/>
  <c r="F13" i="8"/>
  <c r="F113" i="8"/>
  <c r="F151" i="8"/>
  <c r="F26" i="8"/>
  <c r="F47" i="8"/>
  <c r="F107" i="8"/>
  <c r="F21" i="8"/>
  <c r="B19" i="10" a="1"/>
  <c r="B19" i="10" s="1"/>
  <c r="B160" i="13"/>
  <c r="F94" i="8"/>
  <c r="F142" i="8"/>
  <c r="F111" i="8"/>
  <c r="F164" i="8"/>
  <c r="F97" i="8"/>
  <c r="A131" i="13"/>
  <c r="F101" i="8"/>
  <c r="F67" i="8"/>
  <c r="F110" i="8"/>
  <c r="F99" i="8"/>
  <c r="F112" i="8"/>
  <c r="A118" i="13"/>
  <c r="A120" i="13"/>
  <c r="A121" i="13" s="1"/>
  <c r="F72" i="8"/>
  <c r="F71" i="8"/>
  <c r="F153" i="8"/>
  <c r="F160" i="8"/>
  <c r="F148" i="8"/>
  <c r="F16" i="8"/>
  <c r="F122" i="8"/>
  <c r="F136" i="8"/>
  <c r="F135" i="8"/>
  <c r="F17" i="8"/>
  <c r="F68" i="8"/>
  <c r="F6" i="8"/>
  <c r="F25" i="8"/>
  <c r="F145" i="8"/>
  <c r="F56" i="8"/>
  <c r="F62" i="8"/>
  <c r="F152" i="8"/>
  <c r="F157" i="8"/>
  <c r="F37" i="8"/>
  <c r="F106" i="8"/>
  <c r="F12" i="8"/>
  <c r="F19" i="8"/>
  <c r="F42" i="8"/>
  <c r="F139" i="8"/>
  <c r="F43" i="8"/>
  <c r="B163" i="13"/>
  <c r="F158" i="8"/>
  <c r="F23" i="8"/>
  <c r="A103" i="13"/>
  <c r="A105" i="13"/>
  <c r="A106" i="13" s="1"/>
  <c r="F90" i="8"/>
  <c r="F131" i="8"/>
  <c r="F14" i="8"/>
  <c r="F130" i="8"/>
  <c r="F9" i="8"/>
  <c r="F119" i="8"/>
  <c r="F28" i="8"/>
  <c r="F36" i="8"/>
  <c r="F125" i="8"/>
  <c r="F33" i="8"/>
  <c r="F3" i="8"/>
  <c r="F124" i="8"/>
  <c r="F11" i="8"/>
  <c r="F22" i="8"/>
  <c r="F91" i="8"/>
  <c r="F65" i="8"/>
  <c r="F123" i="8"/>
  <c r="F35" i="8"/>
  <c r="F10" i="8"/>
  <c r="F126" i="8"/>
  <c r="F34" i="8"/>
  <c r="F4" i="8"/>
  <c r="F127" i="8"/>
  <c r="F86" i="8"/>
  <c r="F92" i="8"/>
  <c r="F30" i="8"/>
  <c r="F5" i="8"/>
  <c r="F29" i="8"/>
  <c r="F8" i="8"/>
  <c r="F15" i="8"/>
  <c r="F20" i="8"/>
  <c r="F24" i="8"/>
  <c r="F88" i="8"/>
  <c r="F87" i="8"/>
  <c r="F58" i="8"/>
  <c r="B695" i="15" l="1"/>
  <c r="A122" i="13"/>
  <c r="A111" i="13" s="1"/>
  <c r="A107" i="13"/>
  <c r="M2" i="8" l="1"/>
  <c r="L2" i="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tc={19777683-0E7F-4DAF-955F-A7EBAC7AAEEA}</author>
    <author>tc={A2328F4B-C3F9-4761-BF76-1D4F4D6A14B6}</author>
    <author>tc={3224698C-8114-49BB-A425-26AE0DED31AE}</author>
    <author>tc={E2106FC3-386C-4714-B306-9BA0FD425274}</author>
    <author>tc={E8911680-E731-4D67-9690-17976D3FED66}</author>
    <author>tc={C12E46EA-3F96-434D-AD07-C9DAE30A70F4}</author>
    <author>tc={A29A373E-8B2B-4B45-BF1E-AC6A2B5F3C17}</author>
    <author>tc={C6EC601F-FF77-423D-9BE3-C8F28EB3F9D6}</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E32" authorId="1"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2"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3224698C-8114-49BB-A425-26AE0DED31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0" authorId="4"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0" authorId="5"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B77" authorId="6"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3" authorId="7"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88" authorId="8"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9" authorId="9"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0" authorId="10"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1" authorId="11"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2"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3"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14"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15"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6"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7"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tc={D3A31304-E643-4E3C-AA3F-7437C36E35F2}</author>
    <author>tc={209E45AC-23CB-4132-A58E-36FEA692735E}</author>
  </authors>
  <commentList>
    <comment ref="E3" authorId="0" shapeId="0" xr:uid="{D3A31304-E643-4E3C-AA3F-7437C36E35F2}">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J15" authorId="1" shapeId="0" xr:uid="{209E45AC-23CB-4132-A58E-36FEA692735E}">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DD267273-5A51-4C36-B481-F59DC4871612}">
      <text>
        <r>
          <rPr>
            <sz val="11"/>
            <color theme="1"/>
            <rFont val="Calibri"/>
            <family val="2"/>
            <scheme val="minor"/>
          </rPr>
          <t xml:space="preserve">Evaporative Emissions are accounted for in on-road transportation emissions
</t>
        </r>
      </text>
    </comment>
    <comment ref="G266" authorId="0" shapeId="0" xr:uid="{95E5AA51-2203-4E18-8C75-B57418A8C9C3}">
      <text>
        <r>
          <rPr>
            <sz val="11"/>
            <color theme="1"/>
            <rFont val="Calibri"/>
            <family val="2"/>
            <scheme val="minor"/>
          </rPr>
          <t xml:space="preserve">Evaporative Emissions are accounted for in on-road transportation emissions
</t>
        </r>
      </text>
    </comment>
    <comment ref="B267" authorId="0" shapeId="0" xr:uid="{BA55636A-B252-4698-B290-7E53F309096D}">
      <text>
        <r>
          <rPr>
            <sz val="11"/>
            <color theme="1"/>
            <rFont val="Calibri"/>
            <family val="2"/>
            <scheme val="minor"/>
          </rPr>
          <t xml:space="preserve">Evaporative Emissions are accounted for in on-road transportation emissions
</t>
        </r>
      </text>
    </comment>
    <comment ref="G267" authorId="0" shapeId="0" xr:uid="{1953359F-7ED0-4787-AF0F-3E55E6491FB2}">
      <text>
        <r>
          <rPr>
            <sz val="11"/>
            <color theme="1"/>
            <rFont val="Calibri"/>
            <family val="2"/>
            <scheme val="minor"/>
          </rPr>
          <t xml:space="preserve">Evaporative Emissions are accounted for in on-road transportation emissions
</t>
        </r>
      </text>
    </comment>
    <comment ref="B268" authorId="0" shapeId="0" xr:uid="{77913B75-693F-41CB-BE24-B98B247D4A37}">
      <text>
        <r>
          <rPr>
            <sz val="11"/>
            <color theme="1"/>
            <rFont val="Calibri"/>
            <family val="2"/>
            <scheme val="minor"/>
          </rPr>
          <t xml:space="preserve">Evaporative Emissions are accounted for in on-road transportation emissions
</t>
        </r>
      </text>
    </comment>
    <comment ref="G268" authorId="0" shapeId="0" xr:uid="{D25C27C8-0406-484C-929F-BE266C6D78C7}">
      <text>
        <r>
          <rPr>
            <sz val="11"/>
            <color theme="1"/>
            <rFont val="Calibri"/>
            <family val="2"/>
            <scheme val="minor"/>
          </rPr>
          <t xml:space="preserve">Evaporative Emissions are accounted for in on-road transportation emissions
</t>
        </r>
      </text>
    </comment>
    <comment ref="B269" authorId="0" shapeId="0" xr:uid="{936B998B-B4A8-49B6-8F19-19A3504290D7}">
      <text>
        <r>
          <rPr>
            <sz val="11"/>
            <color theme="1"/>
            <rFont val="Calibri"/>
            <family val="2"/>
            <scheme val="minor"/>
          </rPr>
          <t xml:space="preserve">Evaporative Emissions are accounted for in on-road transportation emissions
</t>
        </r>
      </text>
    </comment>
    <comment ref="G269" authorId="0" shapeId="0" xr:uid="{89B70B22-A713-44A2-8533-37AF13A9D3CF}">
      <text>
        <r>
          <rPr>
            <sz val="11"/>
            <color theme="1"/>
            <rFont val="Calibri"/>
            <family val="2"/>
            <scheme val="minor"/>
          </rPr>
          <t xml:space="preserve">Evaporative Emissions are accounted for in on-road transportation emissions
</t>
        </r>
      </text>
    </comment>
    <comment ref="B270" authorId="0" shapeId="0" xr:uid="{08814D22-A57F-405A-B36F-CAF72A7BD485}">
      <text>
        <r>
          <rPr>
            <sz val="11"/>
            <color theme="1"/>
            <rFont val="Calibri"/>
            <family val="2"/>
            <scheme val="minor"/>
          </rPr>
          <t xml:space="preserve">Evaporative Emissions are accounted for in on-road transportation emissions
</t>
        </r>
      </text>
    </comment>
    <comment ref="G270" authorId="0" shapeId="0" xr:uid="{F0BA4345-0C9C-4549-91FA-AA8E917002E0}">
      <text>
        <r>
          <rPr>
            <sz val="11"/>
            <color theme="1"/>
            <rFont val="Calibri"/>
            <family val="2"/>
            <scheme val="minor"/>
          </rPr>
          <t xml:space="preserve">Evaporative Emissions are accounted for in on-road transportation emissions
</t>
        </r>
      </text>
    </comment>
    <comment ref="B271" authorId="0" shapeId="0" xr:uid="{47D5C3F7-127D-42D6-A64B-3EFF9492CA79}">
      <text>
        <r>
          <rPr>
            <sz val="11"/>
            <color theme="1"/>
            <rFont val="Calibri"/>
            <family val="2"/>
            <scheme val="minor"/>
          </rPr>
          <t xml:space="preserve">Evaporative Emissions are accounted for in on-road transportation emissions
</t>
        </r>
      </text>
    </comment>
    <comment ref="G271" authorId="0" shapeId="0" xr:uid="{A6A82011-9E1F-423B-9A12-F4C4909005E9}">
      <text>
        <r>
          <rPr>
            <sz val="11"/>
            <color theme="1"/>
            <rFont val="Calibri"/>
            <family val="2"/>
            <scheme val="minor"/>
          </rPr>
          <t xml:space="preserve">Evaporative Emissions are accounted for in on-road transportation emissions
</t>
        </r>
      </text>
    </comment>
    <comment ref="B272" authorId="0" shapeId="0" xr:uid="{B12C3D04-D17D-48D4-98F1-A44082F9AEFC}">
      <text>
        <r>
          <rPr>
            <sz val="11"/>
            <color theme="1"/>
            <rFont val="Calibri"/>
            <family val="2"/>
            <scheme val="minor"/>
          </rPr>
          <t xml:space="preserve">Evaporative Emissions are accounted for in on-road transportation emissions
</t>
        </r>
      </text>
    </comment>
    <comment ref="G272" authorId="0" shapeId="0" xr:uid="{3DAA4F8A-8E82-4F1F-ABE9-053770860EA6}">
      <text>
        <r>
          <rPr>
            <sz val="11"/>
            <color theme="1"/>
            <rFont val="Calibri"/>
            <family val="2"/>
            <scheme val="minor"/>
          </rPr>
          <t xml:space="preserve">Evaporative Emissions are accounted for in on-road transportation emissions
</t>
        </r>
      </text>
    </comment>
    <comment ref="H272" authorId="0" shapeId="0" xr:uid="{BE1BDE3E-0D56-41F2-9773-FB30B7607EAC}">
      <text>
        <r>
          <rPr>
            <sz val="11"/>
            <color theme="1"/>
            <rFont val="Calibri"/>
            <family val="2"/>
            <scheme val="minor"/>
          </rPr>
          <t xml:space="preserve">Evaporative Emissions are accounted for in on-road transportation emissions
</t>
        </r>
      </text>
    </comment>
    <comment ref="I272" authorId="0" shapeId="0" xr:uid="{EBF200E1-7022-478C-BA2E-181A3BF57E59}">
      <text>
        <r>
          <rPr>
            <sz val="11"/>
            <color theme="1"/>
            <rFont val="Calibri"/>
            <family val="2"/>
            <scheme val="minor"/>
          </rPr>
          <t xml:space="preserve">Evaporative Emissions are accounted for in on-road transportation emissions
</t>
        </r>
      </text>
    </comment>
    <comment ref="E590" authorId="0" shapeId="0" xr:uid="{ACB257C6-CE8F-4326-8138-B352D7B1DD6F}">
      <text>
        <r>
          <rPr>
            <sz val="11"/>
            <color theme="1"/>
            <rFont val="Calibri"/>
            <family val="2"/>
            <scheme val="minor"/>
          </rPr>
          <t>Reported under Grassland Remaining Grassland in the LULUCF Sector</t>
        </r>
      </text>
    </comment>
    <comment ref="F590" authorId="0" shapeId="0" xr:uid="{2631181F-93FE-4AD0-AE65-E5D730E51360}">
      <text>
        <r>
          <rPr>
            <sz val="11"/>
            <color theme="1"/>
            <rFont val="Calibri"/>
            <family val="2"/>
            <scheme val="minor"/>
          </rPr>
          <t>Reported under Grassland Remaining Grassland in the LULUCF Sector.</t>
        </r>
      </text>
    </comment>
    <comment ref="G608" authorId="0" shapeId="0" xr:uid="{5C51EAC9-0F22-490F-A08E-861434D56A26}">
      <text>
        <r>
          <rPr>
            <sz val="11"/>
            <color theme="1"/>
            <rFont val="Calibri"/>
            <family val="2"/>
            <scheme val="minor"/>
          </rPr>
          <t>VOCs are not estimated in the forest land category.</t>
        </r>
      </text>
    </comment>
    <comment ref="E620" authorId="0" shapeId="0" xr:uid="{D60E0826-DE70-479F-AEB3-CF4F52C55B28}">
      <text>
        <r>
          <rPr>
            <sz val="11"/>
            <color theme="1"/>
            <rFont val="Calibri"/>
            <family val="2"/>
            <scheme val="minor"/>
          </rPr>
          <t>Activity data not available on biomass burning in settlements.</t>
        </r>
      </text>
    </comment>
    <comment ref="F620" authorId="0" shapeId="0" xr:uid="{258C74D7-0830-4EDF-A478-07846D6D087E}">
      <text>
        <r>
          <rPr>
            <sz val="11"/>
            <color theme="1"/>
            <rFont val="Calibri"/>
            <family val="2"/>
            <scheme val="minor"/>
          </rPr>
          <t>Activity data not available on biomass burning in settlements.</t>
        </r>
      </text>
    </comment>
    <comment ref="E621" authorId="0" shapeId="0" xr:uid="{557C26C7-409A-4A11-AAFA-51F12A554179}">
      <text>
        <r>
          <rPr>
            <sz val="11"/>
            <color theme="1"/>
            <rFont val="Calibri"/>
            <family val="2"/>
            <scheme val="minor"/>
          </rPr>
          <t>Activity data not available.</t>
        </r>
      </text>
    </comment>
    <comment ref="F621" authorId="0" shapeId="0" xr:uid="{56D75BBF-7F72-4C47-B1C8-BB2E26B1BF6F}">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<sst xmlns="http://schemas.openxmlformats.org/spreadsheetml/2006/main" count="20886" uniqueCount="3861">
  <si>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</si>
  <si>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</si>
  <si>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</si>
  <si>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</si>
  <si>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</si>
  <si>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</si>
  <si>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</si>
  <si>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</si>
  <si>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</si>
  <si>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</si>
  <si>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</si>
  <si>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</si>
  <si>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</si>
  <si>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</si>
  <si>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</si>
  <si>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</si>
  <si>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</si>
  <si>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</si>
  <si>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</si>
  <si>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</si>
  <si>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</si>
  <si>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</si>
  <si>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</si>
  <si>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</si>
  <si>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</si>
  <si>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</si>
  <si>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</si>
  <si>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</si>
  <si>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</si>
  <si>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</si>
  <si>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</si>
  <si>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</si>
  <si>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</si>
  <si>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</si>
  <si>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</si>
  <si>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</si>
  <si>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</si>
  <si>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</si>
  <si>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</si>
  <si>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</si>
  <si>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</si>
  <si>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</si>
  <si>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</si>
  <si>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</si>
  <si>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</si>
  <si>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</si>
  <si>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</si>
  <si>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</si>
  <si>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</si>
  <si>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</si>
  <si>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</si>
  <si>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</si>
  <si>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</si>
  <si>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</si>
  <si>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</si>
  <si>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</si>
  <si>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</si>
  <si>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</si>
  <si>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</si>
  <si>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</si>
  <si>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</si>
  <si>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</si>
  <si>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</si>
  <si>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</si>
  <si>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</si>
  <si>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</si>
  <si>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</si>
  <si>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</si>
  <si>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</si>
  <si>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</si>
  <si>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</si>
  <si>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</si>
  <si>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</si>
  <si>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</si>
  <si>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</si>
  <si>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</si>
  <si>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</si>
  <si>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</si>
  <si>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</si>
  <si>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</si>
  <si>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</si>
  <si>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</si>
  <si>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</si>
  <si>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</si>
  <si>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</si>
  <si>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</si>
  <si>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</si>
  <si>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</si>
  <si>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</si>
  <si>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</si>
  <si>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</si>
  <si>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</si>
  <si>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</si>
  <si>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</si>
  <si>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</si>
  <si>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</si>
  <si>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</si>
  <si>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</si>
  <si>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</si>
  <si>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</si>
  <si>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</si>
  <si>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</si>
  <si>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</si>
  <si>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</si>
  <si>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</si>
  <si>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</si>
  <si>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</si>
  <si>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</si>
  <si>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</si>
  <si>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</si>
  <si>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</si>
  <si>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</si>
  <si>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</si>
  <si>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</si>
  <si>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</si>
  <si>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</si>
  <si>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</si>
  <si>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</si>
  <si>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</si>
  <si>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</si>
  <si>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</si>
  <si>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</si>
  <si>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</si>
  <si>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</si>
  <si>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</si>
  <si>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</si>
  <si>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</si>
  <si>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</si>
  <si>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</si>
  <si>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</si>
  <si>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</si>
  <si>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</si>
  <si>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</si>
  <si>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</si>
  <si>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</si>
  <si>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</si>
  <si>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</si>
  <si>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</si>
  <si>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</si>
  <si>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</si>
  <si>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</si>
  <si>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</si>
  <si>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</si>
  <si>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</si>
  <si>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</si>
  <si>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</si>
  <si>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</si>
  <si>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</si>
  <si>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</si>
  <si>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</si>
  <si>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of BAU price</t>
  </si>
  <si>
    <t>Motorbikes</t>
  </si>
  <si>
    <t>Source for Guidance Text (if any)</t>
  </si>
  <si>
    <t>Source for Max Slider Value (if any)</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</si>
  <si>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</si>
  <si>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</si>
  <si>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</si>
  <si>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</si>
  <si>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</si>
  <si>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</si>
  <si>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</si>
  <si>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</si>
  <si>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</si>
  <si>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</si>
  <si>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</si>
  <si>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</si>
  <si>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</si>
  <si>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</si>
  <si>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</si>
  <si>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</si>
  <si>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</si>
  <si>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</si>
  <si>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</si>
  <si>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</si>
  <si>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</si>
  <si>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</si>
  <si>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</si>
  <si>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</si>
  <si>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</si>
  <si>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</si>
  <si>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</si>
  <si>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</si>
  <si>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</si>
  <si>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</si>
  <si>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</si>
  <si>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Forest Set-Asides</t>
  </si>
  <si>
    <t>MW/year</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</si>
  <si>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</si>
  <si>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</si>
  <si>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</si>
  <si>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</si>
  <si>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</si>
  <si>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</si>
  <si>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</si>
  <si>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</si>
  <si>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</si>
  <si>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</si>
  <si>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</si>
  <si>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</si>
  <si>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</si>
  <si>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</si>
  <si>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</si>
  <si>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</si>
  <si>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</si>
  <si>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</si>
  <si>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</si>
  <si>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</si>
  <si>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</si>
  <si>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</si>
  <si>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</si>
  <si>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</si>
  <si>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</si>
  <si>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</si>
  <si>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</si>
  <si>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</si>
  <si>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</si>
  <si>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</si>
  <si>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</si>
  <si>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</si>
  <si>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</si>
  <si>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</si>
  <si>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</si>
  <si>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</si>
  <si>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</si>
  <si>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</si>
  <si>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</si>
  <si>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</si>
  <si>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</si>
  <si>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</si>
  <si>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</si>
  <si>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</si>
  <si>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</si>
  <si>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</si>
  <si>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</si>
  <si>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</si>
  <si>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</si>
  <si>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</si>
  <si>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</si>
  <si>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</si>
  <si>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</si>
  <si>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</si>
  <si>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</si>
  <si>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</si>
  <si>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</si>
  <si>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</si>
  <si>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</si>
  <si>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</si>
  <si>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</si>
  <si>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</si>
  <si>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</si>
  <si>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</si>
  <si>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</si>
  <si>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</si>
  <si>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</si>
  <si>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</si>
  <si>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</si>
  <si>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</si>
  <si>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</si>
  <si>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</si>
  <si>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</si>
  <si>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</si>
  <si>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</si>
  <si>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</si>
  <si>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</si>
  <si>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</si>
  <si>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</si>
  <si>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</si>
  <si>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</si>
  <si>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</si>
  <si>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</si>
  <si>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</si>
  <si>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</si>
  <si>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</si>
  <si>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</si>
  <si>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</si>
  <si>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</si>
  <si>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</si>
  <si>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</si>
  <si>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</si>
  <si>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</si>
  <si>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</si>
  <si>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</si>
  <si>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</si>
  <si>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</si>
  <si>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</si>
  <si>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</si>
  <si>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</si>
  <si>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</si>
  <si>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</si>
  <si>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</si>
  <si>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</si>
  <si>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</si>
  <si>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</si>
  <si>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</si>
  <si>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</si>
  <si>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</si>
  <si>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</si>
  <si>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</si>
  <si>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</si>
  <si>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</si>
  <si>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</si>
  <si>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</si>
  <si>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</si>
  <si>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</si>
  <si>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</si>
  <si>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</si>
  <si>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</si>
  <si>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</si>
  <si>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</si>
  <si>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</si>
  <si>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</si>
  <si>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</si>
  <si>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</si>
  <si>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</si>
  <si>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</si>
  <si>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</si>
  <si>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</si>
  <si>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</si>
  <si>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</si>
  <si>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</si>
  <si>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</si>
  <si>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</si>
  <si>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</si>
  <si>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</si>
  <si>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</si>
  <si>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</si>
  <si>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</si>
  <si>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</si>
  <si>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</si>
  <si>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</si>
  <si>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</si>
  <si>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</si>
  <si>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</si>
  <si>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</si>
  <si>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</si>
  <si>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</si>
  <si>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</si>
  <si>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</si>
  <si>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</si>
  <si>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</si>
  <si>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</si>
  <si>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</si>
  <si>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</si>
  <si>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</si>
  <si>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</si>
  <si>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</si>
  <si>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</si>
  <si>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</si>
  <si>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</si>
  <si>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</si>
  <si>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</si>
  <si>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</si>
  <si>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</si>
  <si>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</si>
  <si>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</si>
  <si>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</si>
  <si>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</si>
  <si>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</si>
  <si>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</si>
  <si>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</si>
  <si>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</si>
  <si>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</si>
  <si>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</si>
  <si>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</si>
  <si>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</si>
  <si>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</si>
  <si>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</si>
  <si>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</si>
  <si>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</si>
  <si>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</si>
  <si>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</si>
  <si>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</si>
  <si>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</si>
  <si>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</si>
  <si>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</si>
  <si>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</si>
  <si>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</si>
  <si>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</si>
  <si>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</si>
  <si>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</si>
  <si>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</si>
  <si>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</si>
  <si>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</si>
  <si>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</si>
  <si>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</si>
  <si>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</si>
  <si>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</si>
  <si>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</si>
  <si>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</si>
  <si>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</si>
  <si>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</si>
  <si>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</si>
  <si>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</si>
  <si>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</si>
  <si>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</si>
  <si>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</si>
  <si>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</si>
  <si>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</si>
  <si>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</si>
  <si>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</si>
  <si>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</si>
  <si>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</si>
  <si>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</si>
  <si>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</si>
  <si>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</si>
  <si>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Additional Potential, Assuming 100% possible</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</si>
  <si>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</si>
  <si>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</si>
  <si>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</si>
  <si>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</si>
  <si>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</si>
  <si>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</si>
  <si>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</si>
  <si>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</si>
  <si>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</si>
  <si>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</si>
  <si>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</si>
  <si>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</si>
  <si>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</si>
  <si>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</si>
  <si>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</si>
  <si>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</si>
  <si>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</si>
  <si>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</si>
  <si>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</si>
  <si>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</si>
  <si>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</si>
  <si>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</si>
  <si>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</si>
  <si>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</si>
  <si>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</si>
  <si>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</si>
  <si>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</si>
  <si>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</si>
  <si>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</si>
  <si>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</si>
  <si>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</si>
  <si>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</si>
  <si>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</si>
  <si>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</si>
  <si>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</si>
  <si>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</si>
  <si>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</si>
  <si>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</si>
  <si>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</si>
  <si>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</si>
  <si>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</si>
  <si>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</si>
  <si>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</si>
  <si>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</si>
  <si>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</si>
  <si>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</si>
  <si>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</si>
  <si>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</si>
  <si>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</si>
  <si>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</si>
  <si>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</si>
  <si>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</si>
  <si>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</si>
  <si>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</si>
  <si>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</si>
  <si>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</si>
  <si>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</si>
  <si>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</si>
  <si>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</si>
  <si>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</si>
  <si>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</si>
  <si>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</si>
  <si>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</si>
  <si>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</si>
  <si>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</si>
  <si>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</si>
  <si>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</si>
  <si>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</si>
  <si>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Additional Minimum Required EV Sales Percentage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</si>
  <si>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</si>
  <si>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</si>
  <si>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</si>
  <si>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</si>
  <si>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</si>
  <si>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</si>
  <si>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</si>
  <si>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</si>
  <si>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</si>
  <si>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</si>
  <si>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</si>
  <si>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</si>
  <si>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</si>
  <si>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</si>
  <si>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</si>
  <si>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</si>
  <si>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</si>
  <si>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</si>
  <si>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</si>
  <si>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</si>
  <si>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</si>
  <si>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</si>
  <si>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</si>
  <si>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</si>
  <si>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</si>
  <si>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</si>
  <si>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</si>
  <si>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</si>
  <si>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</si>
  <si>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</si>
  <si>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</si>
  <si>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</si>
  <si>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</si>
  <si>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</si>
  <si>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</si>
  <si>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</si>
  <si>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</si>
  <si>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</si>
  <si>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</si>
  <si>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</si>
  <si>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</si>
  <si>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</si>
  <si>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</si>
  <si>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</si>
  <si>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</si>
  <si>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</si>
  <si>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</si>
  <si>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</si>
  <si>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</si>
  <si>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</si>
  <si>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</si>
  <si>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</si>
  <si>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</si>
  <si>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</si>
  <si>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</si>
  <si>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</si>
  <si>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</si>
  <si>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</si>
  <si>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</si>
  <si>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</si>
  <si>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</si>
  <si>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</si>
  <si>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</si>
  <si>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</si>
  <si>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</si>
  <si>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</si>
  <si>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</si>
  <si>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</si>
  <si>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</si>
  <si>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</si>
  <si>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</si>
  <si>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</si>
  <si>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</si>
  <si>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</si>
  <si>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</si>
  <si>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</si>
  <si>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</si>
  <si>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</si>
  <si>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</si>
  <si>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</si>
  <si>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</si>
  <si>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</si>
  <si>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</si>
  <si>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</si>
  <si>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</si>
  <si>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</si>
  <si>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</si>
  <si>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</si>
  <si>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</si>
  <si>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</si>
  <si>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</si>
  <si>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</si>
  <si>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</si>
  <si>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</si>
  <si>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</si>
  <si>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</si>
  <si>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</si>
  <si>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</si>
  <si>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</si>
  <si>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</si>
  <si>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</si>
  <si>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</si>
  <si>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</si>
  <si>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</si>
  <si>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</si>
  <si>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</si>
  <si>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</si>
  <si>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</si>
  <si>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</si>
  <si>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</si>
  <si>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</si>
  <si>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</si>
  <si>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</si>
  <si>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</si>
  <si>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</si>
  <si>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</si>
  <si>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</si>
  <si>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</si>
  <si>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</si>
  <si>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</si>
  <si>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</si>
  <si>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</si>
  <si>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</si>
  <si>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</si>
  <si>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</si>
  <si>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</si>
  <si>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</si>
  <si>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</si>
  <si>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</si>
  <si>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</si>
  <si>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</si>
  <si>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</si>
  <si>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</si>
  <si>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</si>
  <si>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</si>
  <si>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</si>
  <si>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</si>
  <si>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</si>
  <si>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</si>
  <si>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</si>
  <si>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</si>
  <si>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</si>
  <si>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</si>
  <si>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</si>
  <si>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</si>
  <si>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</si>
  <si>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</si>
  <si>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</si>
  <si>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</si>
  <si>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</si>
  <si>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</si>
  <si>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</si>
  <si>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</si>
  <si>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</si>
  <si>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</si>
  <si>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</si>
  <si>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</si>
  <si>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</si>
  <si>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</si>
  <si>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</si>
  <si>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</si>
  <si>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</si>
  <si>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</si>
  <si>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</si>
  <si>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</si>
  <si>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</si>
  <si>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</si>
  <si>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</si>
  <si>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</si>
  <si>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</si>
  <si>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</si>
  <si>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</si>
  <si>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</si>
  <si>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</si>
  <si>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</si>
  <si>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</si>
  <si>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</si>
  <si>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</si>
  <si>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</si>
  <si>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</si>
  <si>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</si>
  <si>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</si>
  <si>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</si>
  <si>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</si>
  <si>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</si>
  <si>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</si>
  <si>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</si>
  <si>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</si>
  <si>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</si>
  <si>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</si>
  <si>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</si>
  <si>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</si>
  <si>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</si>
  <si>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</si>
  <si>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</si>
  <si>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</si>
  <si>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</si>
  <si>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</si>
  <si>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</si>
  <si>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</si>
  <si>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</si>
  <si>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</si>
  <si>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</si>
  <si>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</si>
  <si>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</si>
  <si>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</si>
  <si>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</si>
  <si>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</si>
  <si>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</si>
  <si>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</si>
  <si>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</si>
  <si>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</si>
  <si>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</si>
  <si>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</si>
  <si>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</si>
  <si>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</si>
  <si>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</si>
  <si>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</si>
  <si>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</si>
  <si>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</si>
  <si>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</si>
  <si>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</si>
  <si>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</si>
  <si>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</si>
  <si>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</si>
  <si>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</si>
  <si>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</si>
  <si>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</si>
  <si>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</si>
  <si>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</si>
  <si>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</si>
  <si>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</si>
  <si>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</si>
  <si>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</si>
  <si>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</si>
  <si>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</si>
  <si>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</si>
  <si>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</si>
  <si>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</si>
  <si>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</si>
  <si>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</si>
  <si>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</si>
  <si>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</si>
  <si>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</si>
  <si>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</si>
  <si>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</si>
  <si>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</si>
  <si>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</si>
  <si>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</si>
  <si>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</si>
  <si>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</si>
  <si>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</si>
  <si>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</si>
  <si>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</si>
  <si>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</si>
  <si>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</si>
  <si>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</si>
  <si>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</si>
  <si>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</si>
  <si>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</si>
  <si>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</si>
  <si>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</si>
  <si>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</si>
  <si>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</si>
  <si>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</si>
  <si>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</si>
  <si>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</si>
  <si>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</si>
  <si>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</si>
  <si>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</si>
  <si>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</si>
  <si>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</si>
  <si>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</si>
  <si>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</si>
  <si>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</si>
  <si>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</si>
  <si>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</si>
  <si>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</si>
  <si>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</si>
  <si>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</si>
  <si>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</si>
  <si>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</si>
  <si>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</si>
  <si>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</si>
  <si>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</si>
  <si>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</si>
  <si>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</si>
  <si>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</si>
  <si>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</si>
  <si>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</si>
  <si>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</si>
  <si>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</si>
  <si>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</si>
  <si>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</si>
  <si>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</si>
  <si>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</si>
  <si>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</si>
  <si>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</si>
  <si>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</si>
  <si>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</si>
  <si>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</si>
  <si>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</si>
  <si>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</si>
  <si>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</si>
  <si>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</si>
  <si>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</si>
  <si>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</si>
  <si>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</si>
  <si>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</si>
  <si>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</si>
  <si>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</si>
  <si>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</si>
  <si>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</si>
  <si>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</si>
  <si>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</si>
  <si>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</si>
  <si>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</si>
  <si>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</si>
  <si>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</si>
  <si>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</si>
  <si>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</si>
  <si>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</si>
  <si>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</si>
  <si>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</si>
  <si>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</si>
  <si>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</si>
  <si>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</si>
  <si>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</si>
  <si>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</si>
  <si>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</si>
  <si>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</si>
  <si>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</si>
  <si>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</si>
  <si>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</si>
  <si>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</si>
  <si>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</si>
  <si>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</si>
  <si>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</si>
  <si>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</si>
  <si>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</si>
  <si>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</si>
  <si>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</si>
  <si>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</si>
  <si>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</si>
  <si>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</si>
  <si>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</si>
  <si>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</si>
  <si>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</si>
  <si>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</si>
  <si>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</si>
  <si>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</si>
  <si>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</si>
  <si>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</si>
  <si>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</si>
  <si>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</si>
  <si>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</si>
  <si>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</si>
  <si>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</si>
  <si>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</si>
  <si>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</si>
  <si>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</si>
  <si>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</si>
  <si>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</si>
  <si>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</si>
  <si>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</si>
  <si>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</si>
  <si>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</si>
  <si>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</si>
  <si>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</si>
  <si>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</si>
  <si>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</si>
  <si>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</si>
  <si>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</si>
  <si>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</si>
  <si>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</si>
  <si>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</si>
  <si>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</si>
  <si>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</si>
  <si>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</si>
  <si>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</si>
  <si>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</si>
  <si>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</si>
  <si>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</si>
  <si>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</si>
  <si>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</si>
  <si>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</si>
  <si>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</si>
  <si>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</si>
  <si>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</si>
  <si>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</si>
  <si>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</si>
  <si>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</si>
  <si>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</si>
  <si>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</si>
  <si>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</si>
  <si>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</si>
  <si>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</si>
  <si>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</si>
  <si>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</si>
  <si>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</si>
  <si>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</si>
  <si>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</si>
  <si>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</si>
  <si>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</si>
  <si>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</si>
  <si>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</si>
  <si>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</si>
  <si>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</si>
  <si>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</si>
  <si>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</si>
  <si>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</si>
  <si>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</si>
  <si>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</si>
  <si>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</si>
  <si>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</si>
  <si>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</si>
  <si>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</si>
  <si>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</si>
  <si>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</si>
  <si>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</si>
  <si>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</si>
  <si>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</si>
  <si>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</si>
  <si>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</si>
  <si>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</si>
  <si>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</si>
  <si>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</si>
  <si>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</si>
  <si>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</si>
  <si>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</si>
  <si>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</si>
  <si>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</si>
  <si>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</si>
  <si>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</si>
  <si>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</si>
  <si>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</si>
  <si>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</si>
  <si>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</si>
  <si>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</si>
  <si>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</si>
  <si>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</si>
  <si>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</si>
  <si>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</si>
  <si>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</si>
  <si>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</si>
  <si>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</si>
  <si>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</si>
  <si>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</si>
  <si>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</si>
  <si>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</si>
  <si>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</si>
  <si>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</si>
  <si>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</si>
  <si>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</si>
  <si>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</si>
  <si>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</si>
  <si>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</si>
  <si>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</si>
  <si>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</si>
  <si>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</si>
  <si>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</si>
  <si>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</si>
  <si>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</si>
  <si>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</si>
  <si>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</si>
  <si>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</si>
  <si>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</si>
  <si>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</si>
  <si>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</si>
  <si>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</si>
  <si>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</si>
  <si>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</si>
  <si>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</si>
  <si>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</si>
  <si>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</si>
  <si>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</si>
  <si>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</si>
  <si>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</si>
  <si>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</si>
  <si>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</si>
  <si>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</si>
  <si>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</si>
  <si>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</si>
  <si>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</si>
  <si>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</si>
  <si>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</si>
  <si>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</si>
  <si>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</si>
  <si>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</si>
  <si>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</si>
  <si>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</si>
  <si>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</si>
  <si>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</si>
  <si>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</si>
  <si>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</si>
  <si>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</si>
  <si>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</si>
  <si>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</si>
  <si>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</si>
  <si>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</si>
  <si>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</si>
  <si>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</si>
  <si>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</si>
  <si>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</si>
  <si>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</si>
  <si>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</si>
  <si>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</si>
  <si>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</si>
  <si>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</si>
  <si>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</si>
  <si>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</si>
  <si>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</si>
  <si>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</si>
  <si>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</si>
  <si>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</si>
  <si>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</si>
  <si>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</si>
  <si>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</si>
  <si>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</si>
  <si>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</si>
  <si>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</si>
  <si>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</si>
  <si>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</si>
  <si>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</si>
  <si>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</si>
  <si>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</si>
  <si>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</si>
  <si>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</si>
  <si>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</si>
  <si>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</si>
  <si>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</si>
  <si>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</si>
  <si>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</si>
  <si>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</si>
  <si>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</si>
  <si>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</si>
  <si>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</si>
  <si>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</si>
  <si>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</si>
  <si>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</si>
  <si>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</si>
  <si>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</si>
  <si>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</si>
  <si>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</si>
  <si>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</si>
  <si>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</si>
  <si>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</si>
  <si>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</si>
  <si>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</si>
  <si>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</si>
  <si>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</si>
  <si>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</si>
  <si>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</si>
  <si>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</si>
  <si>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</si>
  <si>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</si>
  <si>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</si>
  <si>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</si>
  <si>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</si>
  <si>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</si>
  <si>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</si>
  <si>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</si>
  <si>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</si>
  <si>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</si>
  <si>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</si>
  <si>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</si>
  <si>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</si>
  <si>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</si>
  <si>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</si>
  <si>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</si>
  <si>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</si>
  <si>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</si>
  <si>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</si>
  <si>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</si>
  <si>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</si>
  <si>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</si>
  <si>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</si>
  <si>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</si>
  <si>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</si>
  <si>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</si>
  <si>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</si>
  <si>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</si>
  <si>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</si>
  <si>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</si>
  <si>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</si>
  <si>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</si>
  <si>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</si>
  <si>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</si>
  <si>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</si>
  <si>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</si>
  <si>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</si>
  <si>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</si>
  <si>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</si>
  <si>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</si>
  <si>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</si>
  <si>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</si>
  <si>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</si>
  <si>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</si>
  <si>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</si>
  <si>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</si>
  <si>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</si>
  <si>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</si>
  <si>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</si>
  <si>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</si>
  <si>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</si>
  <si>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</si>
  <si>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</si>
  <si>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</si>
  <si>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</si>
  <si>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</si>
  <si>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</si>
  <si>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</si>
  <si>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</si>
  <si>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</si>
  <si>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</si>
  <si>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</si>
  <si>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</si>
  <si>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</si>
  <si>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</si>
  <si>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</si>
  <si>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</si>
  <si>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</si>
  <si>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</si>
  <si>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</si>
  <si>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</si>
  <si>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</si>
  <si>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</si>
  <si>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</si>
  <si>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</si>
  <si>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</si>
  <si>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</si>
  <si>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</si>
  <si>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</si>
  <si>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</si>
  <si>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</si>
  <si>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</si>
  <si>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</si>
  <si>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</si>
  <si>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</si>
  <si>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</si>
  <si>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</si>
  <si>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</si>
  <si>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</si>
  <si>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</si>
  <si>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</si>
  <si>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</si>
  <si>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</si>
  <si>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</si>
  <si>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</si>
  <si>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</si>
  <si>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</si>
  <si>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</si>
  <si>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</si>
  <si>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</si>
  <si>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</si>
  <si>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</si>
  <si>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</si>
  <si>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</si>
  <si>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</si>
  <si>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</si>
  <si>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</si>
  <si>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</si>
  <si>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</si>
  <si>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</si>
  <si>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</si>
  <si>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</si>
  <si>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</si>
  <si>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</si>
  <si>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</si>
  <si>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</si>
  <si>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</si>
  <si>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</si>
  <si>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</si>
  <si>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</si>
  <si>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</si>
  <si>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</si>
  <si>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</si>
  <si>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</si>
  <si>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</si>
  <si>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</si>
  <si>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</si>
  <si>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</si>
  <si>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</si>
  <si>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</si>
  <si>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</si>
  <si>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</si>
  <si>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</si>
  <si>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</si>
  <si>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</si>
  <si>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</si>
  <si>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</si>
  <si>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</si>
  <si>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</si>
  <si>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</si>
  <si>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</si>
  <si>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</si>
  <si>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</si>
  <si>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</si>
  <si>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</si>
  <si>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</si>
  <si>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</si>
  <si>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</si>
  <si>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</si>
  <si>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</si>
  <si>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</si>
  <si>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</si>
  <si>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</si>
  <si>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</si>
  <si>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</si>
  <si>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</si>
  <si>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</si>
  <si>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</si>
  <si>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</si>
  <si>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</si>
  <si>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</si>
  <si>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</si>
  <si>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</si>
  <si>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</si>
  <si>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</si>
  <si>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</si>
  <si>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</si>
  <si>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</si>
  <si>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</si>
  <si>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</si>
  <si>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</si>
  <si>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</si>
  <si>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</si>
  <si>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</si>
  <si>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</si>
  <si>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</si>
  <si>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</si>
  <si>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</si>
  <si>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</si>
  <si>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</si>
  <si>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</si>
  <si>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</si>
  <si>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</si>
  <si>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</si>
  <si>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</si>
  <si>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</si>
  <si>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</si>
  <si>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</si>
  <si>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</si>
  <si>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</si>
  <si>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</si>
  <si>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</si>
  <si>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</si>
  <si>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</si>
  <si>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</si>
  <si>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</si>
  <si>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</si>
  <si>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</si>
  <si>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</si>
  <si>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</si>
  <si>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</si>
  <si>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</si>
  <si>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</si>
  <si>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</si>
  <si>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</si>
  <si>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</si>
  <si>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</si>
  <si>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</si>
  <si>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</si>
  <si>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</si>
  <si>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</si>
  <si>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</si>
  <si>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</si>
  <si>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</si>
  <si>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</si>
  <si>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</si>
  <si>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</si>
  <si>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</si>
  <si>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</si>
  <si>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</si>
  <si>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</si>
  <si>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</si>
  <si>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</si>
  <si>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</si>
  <si>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</si>
  <si>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</si>
  <si>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</si>
  <si>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</si>
  <si>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</si>
  <si>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</si>
  <si>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</si>
  <si>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</si>
  <si>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</si>
  <si>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</si>
  <si>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</si>
  <si>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</si>
  <si>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</si>
  <si>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</si>
  <si>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</si>
  <si>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</si>
  <si>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</si>
  <si>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</si>
  <si>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</si>
  <si>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</si>
  <si>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</si>
  <si>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</si>
  <si>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</si>
  <si>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</si>
  <si>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</si>
  <si>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</si>
  <si>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</si>
  <si>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</si>
  <si>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</si>
  <si>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</si>
  <si>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</si>
  <si>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</si>
  <si>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</si>
  <si>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</si>
  <si>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</si>
  <si>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</si>
  <si>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</si>
  <si>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</si>
  <si>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</si>
  <si>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</si>
  <si>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</si>
  <si>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</si>
  <si>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</si>
  <si>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</si>
  <si>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</si>
  <si>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</si>
  <si>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</si>
  <si>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</si>
  <si>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</si>
  <si>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</si>
  <si>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</si>
  <si>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</si>
  <si>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</si>
  <si>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</si>
  <si>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</si>
  <si>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</si>
  <si>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</si>
  <si>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</si>
  <si>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</si>
  <si>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</si>
  <si>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</si>
  <si>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</si>
  <si>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</si>
  <si>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</si>
  <si>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</si>
  <si>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</si>
  <si>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</si>
  <si>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</si>
  <si>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</si>
  <si>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</si>
  <si>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</si>
  <si>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</si>
  <si>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</si>
  <si>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</si>
  <si>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</si>
  <si>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</si>
  <si>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</si>
  <si>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</si>
  <si>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</si>
  <si>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</si>
  <si>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</si>
  <si>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</si>
  <si>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</si>
  <si>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</si>
  <si>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</si>
  <si>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</si>
  <si>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</si>
  <si>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</si>
  <si>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</si>
  <si>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</si>
  <si>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</si>
  <si>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</si>
  <si>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</si>
  <si>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</si>
  <si>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</si>
  <si>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</si>
  <si>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</si>
  <si>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</si>
  <si>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</si>
  <si>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</si>
  <si>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</si>
  <si>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</si>
  <si>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</si>
  <si>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</si>
  <si>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</si>
  <si>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</si>
  <si>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</si>
  <si>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</si>
  <si>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</si>
  <si>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</si>
  <si>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</si>
  <si>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</si>
  <si>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</si>
  <si>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</si>
  <si>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</si>
  <si>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</si>
  <si>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</si>
  <si>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</si>
  <si>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</si>
  <si>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</si>
  <si>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</si>
  <si>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</si>
  <si>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</si>
  <si>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</si>
  <si>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</si>
  <si>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</si>
  <si>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</si>
  <si>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</si>
  <si>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</si>
  <si>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</si>
  <si>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</si>
  <si>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</si>
  <si>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</si>
  <si>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</si>
  <si>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</si>
  <si>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</si>
  <si>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</si>
  <si>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</si>
  <si>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</si>
  <si>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</si>
  <si>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</si>
  <si>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</si>
  <si>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</si>
  <si>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</si>
  <si>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</si>
  <si>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</si>
  <si>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</si>
  <si>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</si>
  <si>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</si>
  <si>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</si>
  <si>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</si>
  <si>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</si>
  <si>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</si>
  <si>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</si>
  <si>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</si>
  <si>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</si>
  <si>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</si>
  <si>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</si>
  <si>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</si>
  <si>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</si>
  <si>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</si>
  <si>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</si>
  <si>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</si>
  <si>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</si>
  <si>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</si>
  <si>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</si>
  <si>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</si>
  <si>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</si>
  <si>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</si>
  <si>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</si>
  <si>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</si>
  <si>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</si>
  <si>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</si>
  <si>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</si>
  <si>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</si>
  <si>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</si>
  <si>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</si>
  <si>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</si>
  <si>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</si>
  <si>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</si>
  <si>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</si>
  <si>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</si>
  <si>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</si>
  <si>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</si>
  <si>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</si>
  <si>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</si>
  <si>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</si>
  <si>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</si>
  <si>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</si>
  <si>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</si>
  <si>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</si>
  <si>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</si>
  <si>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</si>
  <si>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</si>
  <si>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</si>
  <si>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</si>
  <si>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</si>
  <si>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</si>
  <si>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</si>
  <si>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</si>
  <si>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</si>
  <si>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</si>
  <si>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</si>
  <si>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</si>
  <si>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</si>
  <si>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</si>
  <si>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</si>
  <si>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</si>
  <si>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</si>
  <si>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</si>
  <si>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</si>
  <si>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</si>
  <si>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</si>
  <si>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</si>
  <si>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</si>
  <si>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</si>
  <si>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</si>
  <si>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</si>
  <si>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</si>
  <si>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</si>
  <si>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</si>
  <si>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</si>
  <si>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</si>
  <si>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</si>
  <si>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</si>
  <si>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</si>
  <si>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</si>
  <si>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</si>
  <si>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</si>
  <si>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</si>
  <si>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</si>
  <si>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</si>
  <si>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</si>
  <si>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</si>
  <si>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</si>
  <si>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</si>
  <si>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</si>
  <si>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</si>
  <si>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</si>
  <si>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</si>
  <si>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</si>
  <si>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</si>
  <si>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</si>
  <si>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</si>
  <si>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</si>
  <si>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</si>
  <si>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</si>
  <si>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</si>
  <si>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</si>
  <si>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</si>
  <si>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</si>
  <si>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</si>
  <si>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</si>
  <si>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</si>
  <si>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</si>
  <si>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</si>
  <si>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</si>
  <si>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</si>
  <si>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</si>
  <si>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</si>
  <si>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</si>
  <si>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</si>
  <si>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</si>
  <si>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</si>
  <si>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</si>
  <si>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</si>
  <si>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</si>
  <si>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</si>
  <si>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</si>
  <si>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</si>
  <si>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</si>
  <si>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</si>
  <si>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</si>
  <si>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</si>
  <si>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</si>
  <si>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</si>
  <si>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</si>
  <si>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</si>
  <si>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</si>
  <si>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</si>
  <si>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</si>
  <si>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</si>
  <si>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</si>
  <si>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</si>
  <si>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</si>
  <si>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</si>
  <si>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</si>
  <si>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</si>
  <si>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</si>
  <si>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</si>
  <si>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</si>
  <si>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</si>
  <si>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</si>
  <si>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</si>
  <si>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</si>
  <si>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</si>
  <si>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</si>
  <si>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</si>
  <si>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</si>
  <si>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</si>
  <si>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</si>
  <si>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</si>
  <si>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</si>
  <si>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</si>
  <si>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</si>
  <si>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</si>
  <si>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</si>
  <si>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</si>
  <si>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</si>
  <si>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</si>
  <si>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</si>
  <si>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</si>
  <si>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</si>
  <si>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</si>
  <si>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</si>
  <si>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</si>
  <si>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</si>
  <si>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</si>
  <si>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</si>
  <si>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</si>
  <si>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</si>
  <si>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</si>
  <si>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</si>
  <si>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</si>
  <si>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</si>
  <si>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</si>
  <si>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</si>
  <si>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</si>
  <si>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</si>
  <si>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</si>
  <si>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</si>
  <si>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</si>
  <si>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</si>
  <si>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</si>
  <si>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</si>
  <si>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</si>
  <si>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</si>
  <si>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</si>
  <si>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</si>
  <si>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</si>
  <si>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</si>
  <si>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</si>
  <si>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</si>
  <si>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</si>
  <si>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</si>
  <si>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</si>
  <si>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</si>
  <si>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</si>
  <si>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</si>
  <si>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</si>
  <si>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</si>
  <si>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</si>
  <si>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</si>
  <si>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</si>
  <si>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</si>
  <si>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</si>
  <si>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</si>
  <si>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</si>
  <si>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</si>
  <si>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</si>
  <si>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</si>
  <si>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</si>
  <si>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</si>
  <si>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</si>
  <si>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</si>
  <si>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</si>
  <si>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</si>
  <si>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</si>
  <si>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</si>
  <si>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</si>
  <si>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</si>
  <si>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</si>
  <si>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</si>
  <si>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</si>
  <si>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</si>
  <si>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</si>
  <si>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</si>
  <si>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</si>
  <si>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</si>
  <si>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</si>
  <si>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</si>
  <si>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</si>
  <si>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</si>
  <si>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</si>
  <si>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</si>
  <si>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</si>
  <si>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</si>
  <si>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</si>
  <si>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</si>
  <si>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</si>
  <si>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</si>
  <si>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</si>
  <si>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</si>
  <si>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</si>
  <si>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</si>
  <si>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</si>
  <si>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</si>
  <si>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</si>
  <si>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</si>
  <si>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</si>
  <si>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</si>
  <si>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</si>
  <si>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</si>
  <si>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</si>
  <si>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</si>
  <si>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</si>
  <si>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</si>
  <si>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</si>
  <si>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</si>
  <si>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</si>
  <si>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</si>
  <si>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</si>
  <si>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</si>
  <si>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</si>
  <si>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</si>
  <si>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</si>
  <si>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</si>
  <si>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</si>
  <si>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</si>
  <si>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</si>
  <si>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</si>
  <si>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</si>
  <si>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</si>
  <si>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</si>
  <si>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</si>
  <si>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</si>
  <si>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</si>
  <si>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</si>
  <si>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</si>
  <si>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</si>
  <si>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</si>
  <si>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</si>
  <si>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</si>
  <si>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</si>
  <si>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</si>
  <si>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</si>
  <si>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</si>
  <si>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</si>
  <si>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</si>
  <si>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</si>
  <si>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</si>
  <si>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</si>
  <si>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</si>
  <si>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</si>
  <si>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</si>
  <si>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</si>
  <si>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</si>
  <si>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</si>
  <si>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</si>
  <si>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</si>
  <si>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</si>
  <si>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</si>
  <si>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</si>
  <si>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</si>
  <si>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</si>
  <si>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</si>
  <si>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</si>
  <si>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</si>
  <si>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</si>
  <si>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</si>
  <si>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</si>
  <si>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</si>
  <si>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</si>
  <si>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</si>
  <si>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</si>
  <si>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</si>
  <si>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</si>
  <si>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</si>
  <si>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</si>
  <si>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</si>
  <si>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</si>
  <si>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</si>
  <si>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</si>
  <si>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</si>
  <si>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</si>
  <si>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</si>
  <si>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</si>
  <si>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</si>
  <si>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</si>
  <si>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</si>
  <si>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</si>
  <si>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</si>
  <si>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</si>
  <si>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</si>
  <si>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</si>
  <si>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</si>
  <si>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</si>
  <si>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</si>
  <si>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</si>
  <si>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</si>
  <si>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</si>
  <si>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</si>
  <si>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</si>
  <si>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</si>
  <si>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</si>
  <si>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</si>
  <si>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</si>
  <si>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</si>
  <si>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</si>
  <si>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</si>
  <si>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</si>
  <si>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</si>
  <si>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</si>
  <si>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</si>
  <si>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</si>
  <si>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</si>
  <si>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</si>
  <si>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</si>
  <si>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</si>
  <si>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</si>
  <si>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</si>
  <si>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</si>
  <si>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</si>
  <si>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</si>
  <si>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</si>
  <si>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</si>
  <si>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</si>
  <si>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</si>
  <si>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</si>
  <si>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</si>
  <si>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</si>
  <si>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</si>
  <si>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</si>
  <si>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</si>
  <si>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</si>
  <si>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</si>
  <si>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</si>
  <si>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</si>
  <si>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</si>
  <si>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</si>
  <si>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</si>
  <si>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</si>
  <si>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</si>
  <si>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</si>
  <si>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</si>
  <si>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</si>
  <si>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</si>
  <si>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</si>
  <si>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</si>
  <si>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</si>
  <si>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</si>
  <si>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</si>
  <si>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</si>
  <si>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</si>
  <si>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</si>
  <si>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</si>
  <si>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</si>
  <si>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</si>
  <si>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</si>
  <si>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</si>
  <si>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</si>
  <si>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</si>
  <si>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</si>
  <si>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</si>
  <si>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</si>
  <si>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</si>
  <si>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</si>
  <si>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</si>
  <si>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</si>
  <si>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</si>
  <si>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</si>
  <si>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</si>
  <si>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</si>
  <si>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</si>
  <si>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</si>
  <si>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</si>
  <si>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</si>
  <si>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</si>
  <si>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</si>
  <si>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</si>
  <si>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</si>
  <si>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</si>
  <si>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</si>
  <si>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</si>
  <si>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</si>
  <si>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</si>
  <si>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</si>
  <si>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</si>
  <si>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</si>
  <si>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</si>
  <si>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</si>
  <si>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</si>
  <si>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</si>
  <si>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</si>
  <si>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</si>
  <si>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</si>
  <si>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</si>
  <si>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</si>
  <si>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</si>
  <si>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</si>
  <si>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</si>
  <si>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</si>
  <si>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</si>
  <si>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</si>
  <si>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</si>
  <si>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</si>
  <si>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</si>
  <si>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</si>
  <si>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</si>
  <si>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</si>
  <si>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</si>
  <si>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</si>
  <si>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</si>
  <si>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</si>
  <si>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</si>
  <si>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</si>
  <si>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</si>
  <si>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</si>
  <si>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</si>
  <si>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</si>
  <si>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</si>
  <si>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</si>
  <si>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</si>
  <si>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</si>
  <si>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</si>
  <si>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</si>
  <si>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</si>
  <si>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</si>
  <si>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</si>
  <si>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</si>
  <si>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</si>
  <si>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</si>
  <si>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</si>
  <si>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</si>
  <si>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</si>
  <si>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</si>
  <si>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</si>
  <si>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</si>
  <si>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</si>
  <si>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</si>
  <si>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</si>
  <si>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</si>
  <si>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</si>
  <si>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</si>
  <si>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</si>
  <si>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</si>
  <si>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</si>
  <si>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</si>
  <si>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</si>
  <si>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</si>
  <si>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</si>
  <si>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</si>
  <si>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</si>
  <si>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</si>
  <si>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</si>
  <si>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</si>
  <si>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</si>
  <si>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</si>
  <si>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</si>
  <si>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</si>
  <si>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</si>
  <si>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</si>
  <si>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</si>
  <si>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</si>
  <si>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</si>
  <si>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</si>
  <si>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</si>
  <si>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</si>
  <si>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</si>
  <si>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</si>
  <si>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</si>
  <si>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</si>
  <si>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</si>
  <si>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</si>
  <si>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</si>
  <si>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</si>
  <si>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</si>
  <si>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</si>
  <si>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</si>
  <si>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</si>
  <si>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</si>
  <si>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</si>
  <si>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</si>
  <si>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</si>
  <si>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</si>
  <si>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</si>
  <si>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</si>
  <si>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</si>
  <si>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</si>
  <si>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</si>
  <si>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</si>
  <si>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</si>
  <si>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</si>
  <si>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</si>
  <si>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</si>
  <si>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</si>
  <si>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</si>
  <si>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</si>
  <si>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</si>
  <si>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</si>
  <si>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</si>
  <si>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</si>
  <si>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</si>
  <si>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</si>
  <si>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</si>
  <si>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</si>
  <si>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</si>
  <si>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</si>
  <si>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</si>
  <si>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</si>
  <si>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</si>
  <si>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</si>
  <si>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</si>
  <si>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</si>
  <si>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</si>
  <si>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</si>
  <si>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</si>
  <si>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</si>
  <si>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</si>
  <si>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</si>
  <si>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</si>
  <si>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</si>
  <si>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</si>
  <si>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</si>
  <si>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</si>
  <si>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</si>
  <si>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</si>
  <si>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</si>
  <si>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</si>
  <si>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</si>
  <si>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</si>
  <si>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</si>
  <si>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</si>
  <si>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</si>
  <si>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</si>
  <si>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</si>
  <si>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</si>
  <si>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</si>
  <si>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</si>
  <si>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</si>
  <si>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</si>
  <si>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</si>
  <si>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</si>
  <si>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</si>
  <si>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</si>
  <si>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</si>
  <si>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</si>
  <si>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</si>
  <si>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</si>
  <si>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</si>
  <si>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</si>
  <si>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</si>
  <si>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</si>
  <si>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</si>
  <si>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</si>
  <si>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</si>
  <si>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</si>
  <si>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</si>
  <si>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</si>
  <si>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</si>
  <si>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</si>
  <si>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</si>
  <si>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</si>
  <si>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</si>
  <si>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</si>
  <si>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</si>
  <si>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</si>
  <si>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</si>
  <si>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</si>
  <si>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</si>
  <si>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</si>
  <si>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</si>
  <si>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</si>
  <si>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</si>
  <si>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</si>
  <si>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</si>
  <si>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</si>
  <si>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</si>
  <si>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</si>
  <si>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</si>
  <si>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</si>
  <si>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</si>
  <si>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</si>
  <si>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</si>
  <si>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</si>
  <si>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</si>
  <si>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</si>
  <si>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</si>
  <si>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</si>
  <si>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</si>
  <si>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</si>
  <si>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</si>
  <si>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</si>
  <si>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</si>
  <si>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</si>
  <si>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</si>
  <si>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</si>
  <si>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</si>
  <si>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</si>
  <si>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</si>
  <si>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</si>
  <si>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</si>
  <si>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</si>
  <si>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</si>
  <si>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</si>
  <si>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</si>
  <si>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</si>
  <si>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</si>
  <si>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</si>
  <si>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</si>
  <si>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</si>
  <si>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</si>
  <si>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</si>
  <si>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</si>
  <si>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</si>
  <si>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</si>
  <si>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</si>
  <si>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</si>
  <si>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</si>
  <si>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</si>
  <si>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</si>
  <si>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</si>
  <si>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</si>
  <si>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</si>
  <si>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</si>
  <si>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</si>
  <si>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</si>
  <si>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</si>
  <si>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</si>
  <si>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</si>
  <si>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</si>
  <si>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</si>
  <si>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</si>
  <si>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</si>
  <si>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</si>
  <si>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</si>
  <si>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</si>
  <si>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</si>
  <si>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</si>
  <si>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</si>
  <si>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</si>
  <si>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</si>
  <si>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</si>
  <si>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</si>
  <si>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</si>
  <si>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</si>
  <si>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</si>
  <si>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</si>
  <si>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</si>
  <si>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</si>
  <si>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</si>
  <si>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</si>
  <si>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</si>
  <si>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</si>
  <si>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</si>
  <si>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</si>
  <si>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</si>
  <si>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</si>
  <si>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</si>
  <si>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</si>
  <si>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</si>
  <si>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</si>
  <si>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</si>
  <si>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</si>
  <si>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</si>
  <si>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</si>
  <si>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</si>
  <si>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</si>
  <si>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</si>
  <si>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</si>
  <si>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</si>
  <si>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</si>
  <si>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</si>
  <si>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</si>
  <si>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</si>
  <si>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</si>
  <si>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</si>
  <si>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</si>
  <si>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</si>
  <si>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</si>
  <si>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</si>
  <si>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</si>
  <si>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</si>
  <si>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</si>
  <si>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</si>
  <si>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</si>
  <si>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</si>
  <si>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</si>
  <si>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</si>
  <si>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</si>
  <si>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</si>
  <si>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</si>
  <si>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</si>
  <si>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</si>
  <si>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</si>
  <si>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</si>
  <si>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</si>
  <si>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</si>
  <si>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</si>
  <si>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</si>
  <si>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</si>
  <si>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</si>
  <si>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</si>
  <si>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</si>
  <si>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</si>
  <si>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</si>
  <si>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</si>
  <si>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</si>
  <si>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</si>
  <si>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</si>
  <si>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</si>
  <si>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</si>
  <si>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</si>
  <si>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</si>
  <si>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</si>
  <si>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</si>
  <si>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</si>
  <si>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</si>
  <si>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</si>
  <si>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</si>
  <si>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</si>
  <si>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</si>
  <si>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</si>
  <si>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</si>
  <si>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</si>
  <si>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</si>
  <si>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</si>
  <si>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</si>
  <si>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</si>
  <si>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</si>
  <si>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</si>
  <si>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</si>
  <si>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</si>
  <si>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</si>
  <si>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</si>
  <si>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</si>
  <si>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</si>
  <si>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</si>
  <si>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</si>
  <si>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</si>
  <si>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</si>
  <si>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</si>
  <si>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</si>
  <si>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</si>
  <si>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</si>
  <si>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</si>
  <si>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</si>
  <si>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</si>
  <si>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</si>
  <si>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</si>
  <si>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</si>
  <si>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</si>
  <si>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</si>
  <si>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</si>
  <si>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</si>
  <si>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</si>
  <si>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</si>
  <si>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</si>
  <si>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</si>
  <si>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</si>
  <si>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</si>
  <si>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</si>
  <si>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</si>
  <si>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</si>
  <si>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</si>
  <si>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</si>
  <si>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</si>
  <si>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</si>
  <si>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</si>
  <si>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</si>
  <si>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</si>
  <si>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</si>
  <si>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</si>
  <si>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</si>
  <si>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</si>
  <si>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</si>
  <si>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</si>
  <si>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</si>
  <si>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</si>
  <si>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</si>
  <si>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</si>
  <si>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</si>
  <si>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</si>
  <si>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</si>
  <si>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</si>
  <si>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</si>
  <si>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</si>
  <si>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</si>
  <si>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</si>
  <si>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</si>
  <si>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</si>
  <si>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</si>
  <si>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</si>
  <si>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</si>
  <si>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</si>
  <si>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</si>
  <si>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</si>
  <si>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</si>
  <si>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</si>
  <si>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</si>
  <si>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</si>
  <si>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</si>
  <si>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</si>
  <si>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</si>
  <si>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</si>
  <si>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</si>
  <si>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</si>
  <si>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</si>
  <si>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</si>
  <si>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</si>
  <si>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</si>
  <si>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</si>
  <si>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</si>
  <si>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</si>
  <si>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</si>
  <si>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</si>
  <si>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</si>
  <si>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</si>
  <si>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</si>
  <si>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</si>
  <si>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</si>
  <si>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</si>
  <si>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</si>
  <si>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</si>
  <si>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</si>
  <si>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</si>
  <si>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</si>
  <si>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</si>
  <si>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</si>
  <si>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</si>
  <si>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</si>
  <si>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</si>
  <si>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</si>
  <si>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</si>
  <si>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</si>
  <si>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</si>
  <si>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</si>
  <si>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</si>
  <si>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</si>
  <si>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</si>
  <si>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</si>
  <si>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</si>
  <si>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</si>
  <si>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</si>
  <si>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</si>
  <si>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</si>
  <si>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</si>
  <si>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</si>
  <si>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</si>
  <si>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</si>
  <si>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</si>
  <si>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</si>
  <si>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</si>
  <si>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</si>
  <si>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</si>
  <si>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</si>
  <si>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</si>
  <si>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</si>
  <si>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</si>
  <si>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</si>
  <si>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</si>
  <si>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</si>
  <si>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</si>
  <si>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</si>
  <si>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</si>
  <si>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</si>
  <si>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</si>
  <si>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</si>
  <si>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</si>
  <si>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</si>
  <si>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</si>
  <si>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</si>
  <si>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</si>
  <si>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</si>
  <si>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</si>
  <si>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</si>
  <si>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</si>
  <si>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</si>
  <si>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</si>
  <si>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</si>
  <si>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</si>
  <si>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</si>
  <si>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</si>
  <si>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</si>
  <si>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</si>
  <si>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</si>
  <si>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</si>
  <si>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</si>
  <si>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</si>
  <si>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</si>
  <si>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</si>
  <si>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</si>
  <si>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</si>
  <si>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</si>
  <si>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</si>
  <si>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</si>
  <si>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</si>
  <si>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</si>
  <si>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</si>
  <si>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</si>
  <si>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</si>
  <si>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</si>
  <si>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</si>
  <si>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</si>
  <si>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</si>
  <si>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</si>
  <si>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</si>
  <si>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</si>
  <si>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</si>
  <si>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</si>
  <si>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</si>
  <si>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</si>
  <si>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</si>
  <si>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</si>
  <si>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</si>
  <si>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</si>
  <si>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</si>
  <si>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</si>
  <si>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</si>
  <si>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</si>
  <si>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</si>
  <si>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</si>
  <si>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</si>
  <si>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</si>
  <si>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</si>
  <si>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</si>
  <si>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</si>
  <si>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</si>
  <si>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</si>
  <si>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</si>
  <si>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</si>
  <si>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</si>
  <si>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</si>
  <si>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</si>
  <si>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</si>
  <si>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</si>
  <si>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</si>
  <si>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</si>
  <si>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</si>
  <si>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</si>
  <si>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</si>
  <si>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</si>
  <si>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</si>
  <si>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</si>
  <si>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</si>
  <si>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</si>
  <si>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</si>
  <si>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</si>
  <si>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</si>
  <si>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</si>
  <si>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</si>
  <si>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</si>
  <si>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</si>
  <si>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</si>
  <si>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</si>
  <si>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</si>
  <si>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</si>
  <si>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</si>
  <si>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</si>
  <si>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</si>
  <si>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</si>
  <si>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</si>
  <si>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</si>
  <si>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</si>
  <si>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</si>
  <si>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</si>
  <si>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</si>
  <si>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</si>
  <si>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</si>
  <si>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</si>
  <si>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</si>
  <si>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</si>
  <si>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</si>
  <si>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</si>
  <si>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</si>
  <si>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thousand vehicles</t>
  </si>
  <si>
    <t>Total by Industry</t>
  </si>
  <si>
    <t>Total by Pollutant</t>
  </si>
  <si>
    <t>Process Emissions by Industry</t>
  </si>
  <si>
    <t>Process Emissions by Pollutant</t>
  </si>
  <si>
    <t>Fuel Use by Vehicle Type</t>
  </si>
  <si>
    <t>c01b00, 087bf1, f1bb18, 00b050, 000000</t>
  </si>
  <si>
    <t>c01b00, 087bf1, f1bb18, 000000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</si>
  <si>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</si>
  <si>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</si>
  <si>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</si>
  <si>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</si>
  <si>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</si>
  <si>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</si>
  <si>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</si>
  <si>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</si>
  <si>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</si>
  <si>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</si>
  <si>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</si>
  <si>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</si>
  <si>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</si>
  <si>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</si>
  <si>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</si>
  <si>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</si>
  <si>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</si>
  <si>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</si>
  <si>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</si>
  <si>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</si>
  <si>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</si>
  <si>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</si>
  <si>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</si>
  <si>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</si>
  <si>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</si>
  <si>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</si>
  <si>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</si>
  <si>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</si>
  <si>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</si>
  <si>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</si>
  <si>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</si>
  <si>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</si>
  <si>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</si>
  <si>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</si>
  <si>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</si>
  <si>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</si>
  <si>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</si>
  <si>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</si>
  <si>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</si>
  <si>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</si>
  <si>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</si>
  <si>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</si>
  <si>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</si>
  <si>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</si>
  <si>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</si>
  <si>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</si>
  <si>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</si>
  <si>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</si>
  <si>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</si>
  <si>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</si>
  <si>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</si>
  <si>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</si>
  <si>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</si>
  <si>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</si>
  <si>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</si>
  <si>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</si>
  <si>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</si>
  <si>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</si>
  <si>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</si>
  <si>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</si>
  <si>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</si>
  <si>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</si>
  <si>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</si>
  <si>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</si>
  <si>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</si>
  <si>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</si>
  <si>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</si>
  <si>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</si>
  <si>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</si>
  <si>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</si>
  <si>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</si>
  <si>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</si>
  <si>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</si>
  <si>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</si>
  <si>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</si>
  <si>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</si>
  <si>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</si>
  <si>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</si>
  <si>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</si>
  <si>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</si>
  <si>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</si>
  <si>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</si>
  <si>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</si>
  <si>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</si>
  <si>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</si>
  <si>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</si>
  <si>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</si>
  <si>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</si>
  <si>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</si>
  <si>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</si>
  <si>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</si>
  <si>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</si>
  <si>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</si>
  <si>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</si>
  <si>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</si>
  <si>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</si>
  <si>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</si>
  <si>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</si>
  <si>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</si>
  <si>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</si>
  <si>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</si>
  <si>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</si>
  <si>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</si>
  <si>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</si>
  <si>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</si>
  <si>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</si>
  <si>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</si>
  <si>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</si>
  <si>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</si>
  <si>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</si>
  <si>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</si>
  <si>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</si>
  <si>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</si>
  <si>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</si>
  <si>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</si>
  <si>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</si>
  <si>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</si>
  <si>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</si>
  <si>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</si>
  <si>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</si>
  <si>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</si>
  <si>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</si>
  <si>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</si>
  <si>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</si>
  <si>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</si>
  <si>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</si>
  <si>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</si>
  <si>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</si>
  <si>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</si>
  <si>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</si>
  <si>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</si>
  <si>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</si>
  <si>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</si>
  <si>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</si>
  <si>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</si>
  <si>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</si>
  <si>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</si>
  <si>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</si>
  <si>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</si>
  <si>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</si>
  <si>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</si>
  <si>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</si>
  <si>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</si>
  <si>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</si>
  <si>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</si>
  <si>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</si>
  <si>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</si>
  <si>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</si>
  <si>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</si>
  <si>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</si>
  <si>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</si>
  <si>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</si>
  <si>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</si>
  <si>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</si>
  <si>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</si>
  <si>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</si>
  <si>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</si>
  <si>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</si>
  <si>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</si>
  <si>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</si>
  <si>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</si>
  <si>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</si>
  <si>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</si>
  <si>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</si>
  <si>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</si>
  <si>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</si>
  <si>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</si>
  <si>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</si>
  <si>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</si>
  <si>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</si>
  <si>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</si>
  <si>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</si>
  <si>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</si>
  <si>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</si>
  <si>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</si>
  <si>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</si>
  <si>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</si>
  <si>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</si>
  <si>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</si>
  <si>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</si>
  <si>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</si>
  <si>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</si>
  <si>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</si>
  <si>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</si>
  <si>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</si>
  <si>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</si>
  <si>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</si>
  <si>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</si>
  <si>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</si>
  <si>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</si>
  <si>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</si>
  <si>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</si>
  <si>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</si>
  <si>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</si>
  <si>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</si>
  <si>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</si>
  <si>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</si>
  <si>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</si>
  <si>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</si>
  <si>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</si>
  <si>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</si>
  <si>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</si>
  <si>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</si>
  <si>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</si>
  <si>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</si>
  <si>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</si>
  <si>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</si>
  <si>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</si>
  <si>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</si>
  <si>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</si>
  <si>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</si>
  <si>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</si>
  <si>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</si>
  <si>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</si>
  <si>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</si>
  <si>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</si>
  <si>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</si>
  <si>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</si>
  <si>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</si>
  <si>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</si>
  <si>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</si>
  <si>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</si>
  <si>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</si>
  <si>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</si>
  <si>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</si>
  <si>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</si>
  <si>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</si>
  <si>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</si>
  <si>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</si>
  <si>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</si>
  <si>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</si>
  <si>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</si>
  <si>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</si>
  <si>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</si>
  <si>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</si>
  <si>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</si>
  <si>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</si>
  <si>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</si>
  <si>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</si>
  <si>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</si>
  <si>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</si>
  <si>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</si>
  <si>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</si>
  <si>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</si>
  <si>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</si>
  <si>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</si>
  <si>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</si>
  <si>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</si>
  <si>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</si>
  <si>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</si>
  <si>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</si>
  <si>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</si>
  <si>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</si>
  <si>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</si>
  <si>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</si>
  <si>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</si>
  <si>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</si>
  <si>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</si>
  <si>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</si>
  <si>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</si>
  <si>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</si>
  <si>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</si>
  <si>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</si>
  <si>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</si>
  <si>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</si>
  <si>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</si>
  <si>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</si>
  <si>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</si>
  <si>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</si>
  <si>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</si>
  <si>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</si>
  <si>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</si>
  <si>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</si>
  <si>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</si>
  <si>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</si>
  <si>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</si>
  <si>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</si>
  <si>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</si>
  <si>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</si>
  <si>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</si>
  <si>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</si>
  <si>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</si>
  <si>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</si>
  <si>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</si>
  <si>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</si>
  <si>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</si>
  <si>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</si>
  <si>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</si>
  <si>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</si>
  <si>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</si>
  <si>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</si>
  <si>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</si>
  <si>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</si>
  <si>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</si>
  <si>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</si>
  <si>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</si>
  <si>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</si>
  <si>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</si>
  <si>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</si>
  <si>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</si>
  <si>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</si>
  <si>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</si>
  <si>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</si>
  <si>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</si>
  <si>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</si>
  <si>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</si>
  <si>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</si>
  <si>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</si>
  <si>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</si>
  <si>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</si>
  <si>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</si>
  <si>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</si>
  <si>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</si>
  <si>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</si>
  <si>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</si>
  <si>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</si>
  <si>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</si>
  <si>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</si>
  <si>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</si>
  <si>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</si>
  <si>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</si>
  <si>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</si>
  <si>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</si>
  <si>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</si>
  <si>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</si>
  <si>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</si>
  <si>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</si>
  <si>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</si>
  <si>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</si>
  <si>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</si>
  <si>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</si>
  <si>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</si>
  <si>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</si>
  <si>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</si>
  <si>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</si>
  <si>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</si>
  <si>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</si>
  <si>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</si>
  <si>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</si>
  <si>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</si>
  <si>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</si>
  <si>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</si>
  <si>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</si>
  <si>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</si>
  <si>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</si>
  <si>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</si>
  <si>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</si>
  <si>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</si>
  <si>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</si>
  <si>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</si>
  <si>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</si>
  <si>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</si>
  <si>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</si>
  <si>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</si>
  <si>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</si>
  <si>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</si>
  <si>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</si>
  <si>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</si>
  <si>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</si>
  <si>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</si>
  <si>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</si>
  <si>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</si>
  <si>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</si>
  <si>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</si>
  <si>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</si>
  <si>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</si>
  <si>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</si>
  <si>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</si>
  <si>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</si>
  <si>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</si>
  <si>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</si>
  <si>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</si>
  <si>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</si>
  <si>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</si>
  <si>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</si>
  <si>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</si>
  <si>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</si>
  <si>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</si>
  <si>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</si>
  <si>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</si>
  <si>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</si>
  <si>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</si>
  <si>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</si>
  <si>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</si>
  <si>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</si>
  <si>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</si>
  <si>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</si>
  <si>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</si>
  <si>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</si>
  <si>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</si>
  <si>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</si>
  <si>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</si>
  <si>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</si>
  <si>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</si>
  <si>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</si>
  <si>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</si>
  <si>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Sales: Motorbikes</t>
  </si>
  <si>
    <t>Fleet Composition: Cars and SUVs</t>
  </si>
  <si>
    <t>Fleet Composition: Buses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</si>
  <si>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</si>
  <si>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</si>
  <si>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</si>
  <si>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</si>
  <si>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</si>
  <si>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</si>
  <si>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</si>
  <si>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</si>
  <si>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</si>
  <si>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</si>
  <si>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</si>
  <si>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</si>
  <si>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</si>
  <si>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</si>
  <si>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</si>
  <si>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</si>
  <si>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</si>
  <si>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</si>
  <si>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</si>
  <si>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</si>
  <si>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</si>
  <si>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</si>
  <si>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</si>
  <si>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</si>
  <si>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</si>
  <si>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</si>
  <si>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</si>
  <si>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</si>
  <si>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</si>
  <si>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</si>
  <si>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</si>
  <si>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</si>
  <si>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</si>
  <si>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</si>
  <si>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</si>
  <si>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</si>
  <si>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</si>
  <si>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</si>
  <si>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</si>
  <si>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</si>
  <si>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</si>
  <si>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</si>
  <si>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</si>
  <si>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</si>
  <si>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</si>
  <si>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</si>
  <si>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</si>
  <si>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</si>
  <si>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</si>
  <si>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</si>
  <si>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</si>
  <si>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</si>
  <si>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</si>
  <si>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</si>
  <si>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</si>
  <si>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</si>
  <si>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</si>
  <si>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</si>
  <si>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</si>
  <si>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</si>
  <si>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</si>
  <si>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</si>
  <si>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</si>
  <si>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</si>
  <si>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</si>
  <si>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direct-air-capture.html</t>
  </si>
  <si>
    <t>direct-air-capture.html#dac</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</si>
  <si>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</si>
  <si>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</si>
  <si>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</si>
  <si>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</si>
  <si>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</si>
  <si>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</si>
  <si>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</si>
  <si>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</si>
  <si>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</si>
  <si>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</si>
  <si>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</si>
  <si>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</si>
  <si>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</si>
  <si>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</si>
  <si>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</si>
  <si>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</si>
  <si>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</si>
  <si>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</si>
  <si>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</si>
  <si>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</si>
  <si>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</si>
  <si>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</si>
  <si>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</si>
  <si>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</si>
  <si>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</si>
  <si>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</si>
  <si>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</si>
  <si>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</si>
  <si>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</si>
  <si>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</si>
  <si>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</si>
  <si>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</si>
  <si>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</si>
  <si>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</si>
  <si>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</si>
  <si>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</si>
  <si>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</si>
  <si>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</si>
  <si>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</si>
  <si>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</si>
  <si>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</si>
  <si>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</si>
  <si>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</si>
  <si>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</si>
  <si>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</si>
  <si>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</si>
  <si>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</si>
  <si>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</si>
  <si>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</si>
  <si>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</si>
  <si>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</si>
  <si>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</si>
  <si>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</si>
  <si>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</si>
  <si>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</si>
  <si>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</si>
  <si>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</si>
  <si>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</si>
  <si>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</si>
  <si>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</si>
  <si>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</si>
  <si>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</si>
  <si>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</si>
  <si>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</si>
  <si>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</si>
  <si>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</si>
  <si>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</si>
  <si>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</si>
  <si>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</si>
  <si>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</si>
  <si>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</si>
  <si>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</si>
  <si>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</si>
  <si>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</si>
  <si>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</si>
  <si>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</si>
  <si>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</si>
  <si>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</si>
  <si>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</si>
  <si>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</si>
  <si>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</si>
  <si>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</si>
  <si>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</si>
  <si>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</si>
  <si>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</si>
  <si>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</si>
  <si>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</si>
  <si>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</si>
  <si>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</si>
  <si>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</si>
  <si>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</si>
  <si>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</si>
  <si>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</si>
  <si>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</si>
  <si>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</si>
  <si>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</si>
  <si>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</si>
  <si>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</si>
  <si>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</si>
  <si>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</si>
  <si>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</si>
  <si>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</si>
  <si>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</si>
  <si>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</si>
  <si>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</si>
  <si>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</si>
  <si>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</si>
  <si>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</si>
  <si>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</si>
  <si>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</si>
  <si>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</si>
  <si>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</si>
  <si>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</si>
  <si>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</si>
  <si>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</si>
  <si>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</si>
  <si>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</si>
  <si>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</si>
  <si>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</si>
  <si>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</si>
  <si>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</si>
  <si>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</si>
  <si>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</si>
  <si>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</si>
  <si>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</si>
  <si>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</si>
  <si>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</si>
  <si>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</si>
  <si>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</si>
  <si>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</si>
  <si>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</si>
  <si>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</si>
  <si>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</si>
  <si>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</si>
  <si>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</si>
  <si>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</si>
  <si>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</si>
  <si>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</si>
  <si>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</si>
  <si>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</si>
  <si>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</si>
  <si>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</si>
  <si>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</si>
  <si>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</si>
  <si>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</si>
  <si>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</si>
  <si>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</si>
  <si>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</si>
  <si>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</si>
  <si>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</si>
  <si>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</si>
  <si>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</si>
  <si>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</si>
  <si>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</si>
  <si>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</si>
  <si>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</si>
  <si>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</si>
  <si>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</si>
  <si>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</si>
  <si>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</si>
  <si>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</si>
  <si>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</si>
  <si>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</si>
  <si>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</si>
  <si>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</si>
  <si>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</si>
  <si>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</si>
  <si>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</si>
  <si>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</si>
  <si>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</si>
  <si>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</si>
  <si>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</si>
  <si>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</si>
  <si>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</si>
  <si>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</si>
  <si>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</si>
  <si>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</si>
  <si>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</si>
  <si>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</si>
  <si>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</si>
  <si>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</si>
  <si>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</si>
  <si>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</si>
  <si>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</si>
  <si>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</si>
  <si>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</si>
  <si>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</si>
  <si>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</si>
  <si>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</si>
  <si>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</si>
  <si>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</si>
  <si>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</si>
  <si>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</si>
  <si>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</si>
  <si>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</si>
  <si>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</si>
  <si>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</si>
  <si>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</si>
  <si>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</si>
  <si>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</si>
  <si>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</si>
  <si>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</si>
  <si>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</si>
  <si>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Exempt Process Emissions from C Tax</t>
  </si>
  <si>
    <t>**Description:** This policy prevents the carbon tax from being levied on process emissions (non-energy greenhouse gas emissions from industrial and agricultural operations).</t>
  </si>
  <si>
    <t>Row of first policy missing a valid ID number</t>
  </si>
  <si>
    <t>2019 dollars / ton CO2e abated, Annual average abatement (MtCO2e)</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</si>
  <si>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</si>
  <si>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</si>
  <si>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</si>
  <si>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</si>
  <si>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</si>
  <si>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</si>
  <si>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</si>
  <si>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</si>
  <si>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</si>
  <si>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</si>
  <si>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</si>
  <si>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</si>
  <si>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</si>
  <si>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</si>
  <si>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</si>
  <si>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</si>
  <si>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</si>
  <si>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</si>
  <si>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</si>
  <si>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</si>
  <si>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</si>
  <si>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</si>
  <si>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</si>
  <si>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</si>
  <si>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</si>
  <si>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</si>
  <si>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</si>
  <si>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</si>
  <si>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</si>
  <si>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</si>
  <si>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</si>
  <si>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</si>
  <si>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</si>
  <si>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</si>
  <si>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</si>
  <si>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</si>
  <si>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</si>
  <si>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</si>
  <si>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</si>
  <si>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</si>
  <si>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</si>
  <si>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</si>
  <si>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</si>
  <si>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</si>
  <si>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Hydrogen Vehicle Sales Standard</t>
  </si>
  <si>
    <t>Hydrogen Veh Sales Standard</t>
  </si>
  <si>
    <t>Non BAU Capacity Retirement Schedule</t>
  </si>
  <si>
    <t>Boolean Use Non BAU Capacity Retirement Schedule</t>
  </si>
  <si>
    <t>Electricity Sector Fraction of Potential Additional CCS Achieved</t>
  </si>
  <si>
    <t>elec CCS</t>
  </si>
  <si>
    <t>indst CCS</t>
  </si>
  <si>
    <t>Industry Sector Fraction of Potential Additional CCS Achieved</t>
  </si>
  <si>
    <t>Industry CCS</t>
  </si>
  <si>
    <t>energy related emissions</t>
  </si>
  <si>
    <t>Energy Related Emissions</t>
  </si>
  <si>
    <t>Process Emissions</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</si>
  <si>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</si>
  <si>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</si>
  <si>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</si>
  <si>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</si>
  <si>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</si>
  <si>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</si>
  <si>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</si>
  <si>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</si>
  <si>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</si>
  <si>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</si>
  <si>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</si>
  <si>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</si>
  <si>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</si>
  <si>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</si>
  <si>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</si>
  <si>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</si>
  <si>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</si>
  <si>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</si>
  <si>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</si>
  <si>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</si>
  <si>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</si>
  <si>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</si>
  <si>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</si>
  <si>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</si>
  <si>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</si>
  <si>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</si>
  <si>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</si>
  <si>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</si>
  <si>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</si>
  <si>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</si>
  <si>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</si>
  <si>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</si>
  <si>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</si>
  <si>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</si>
  <si>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</si>
  <si>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</si>
  <si>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</si>
  <si>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</si>
  <si>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</si>
  <si>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</si>
  <si>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</si>
  <si>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</si>
  <si>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</si>
  <si>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</si>
  <si>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</si>
  <si>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</si>
  <si>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</si>
  <si>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</si>
  <si>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</si>
  <si>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</si>
  <si>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</si>
  <si>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</si>
  <si>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</si>
  <si>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</si>
  <si>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</si>
  <si>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</si>
  <si>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</si>
  <si>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</si>
  <si>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</si>
  <si>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</si>
  <si>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</si>
  <si>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</si>
  <si>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</si>
  <si>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</si>
  <si>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</si>
  <si>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</si>
  <si>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</si>
  <si>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</si>
  <si>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</si>
  <si>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</si>
  <si>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</si>
  <si>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</si>
  <si>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</si>
  <si>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</si>
  <si>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</si>
  <si>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</si>
  <si>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</si>
  <si>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</si>
  <si>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</si>
  <si>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</si>
  <si>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</si>
  <si>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</si>
  <si>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</si>
  <si>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</si>
  <si>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</si>
  <si>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</si>
  <si>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</si>
  <si>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</si>
  <si>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</si>
  <si>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</si>
  <si>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</si>
  <si>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</si>
  <si>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</si>
  <si>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</si>
  <si>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</si>
  <si>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</si>
  <si>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</si>
  <si>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</si>
  <si>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</si>
  <si>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</si>
  <si>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</si>
  <si>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</si>
  <si>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</si>
  <si>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</si>
  <si>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</si>
  <si>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</si>
  <si>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</si>
  <si>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</si>
  <si>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Motorbikes, Freight Ships, Recreational Boats, Freight Rail, Passenger Rail, Freight Aircraft, Buses, Light &amp; Medium Freight Trucks, Passenger Aircraft, Heavy Trucks, Cars and SUVs</t>
  </si>
  <si>
    <t>Freight Aircraft, Light &amp; Medium Freight Trucks, Freight Ships, Freight Rail, Heavy Trucks</t>
  </si>
  <si>
    <t>Example Scenario</t>
  </si>
  <si>
    <t>Example_Scenario.cin</t>
  </si>
  <si>
    <t>Carbon Price</t>
  </si>
  <si>
    <t>Electricity Sector CCS</t>
  </si>
  <si>
    <t>Clean Electricity Standard</t>
  </si>
  <si>
    <t>NO,NE,IE</t>
  </si>
  <si>
    <r>
      <t>C. CO</t>
    </r>
    <r>
      <rPr>
        <b/>
        <vertAlign val="subscript"/>
        <sz val="9"/>
        <rFont val="Times New Roman"/>
        <family val="1"/>
      </rPr>
      <t>2</t>
    </r>
    <r>
      <rPr>
        <b/>
        <sz val="9"/>
        <rFont val="Times New Roman"/>
        <family val="1"/>
      </rPr>
      <t xml:space="preserve"> Transport and storage</t>
    </r>
  </si>
  <si>
    <r>
      <t xml:space="preserve">Memo items: </t>
    </r>
    <r>
      <rPr>
        <b/>
        <vertAlign val="superscript"/>
        <sz val="9"/>
        <rFont val="Times New Roman"/>
        <family val="1"/>
      </rPr>
      <t>(1)</t>
    </r>
  </si>
  <si>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</si>
  <si>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</si>
  <si>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t>NO,IE,NA</t>
  </si>
  <si>
    <t>IE,NO</t>
  </si>
  <si>
    <t>(t)</t>
  </si>
  <si>
    <t>Beef Calves</t>
  </si>
  <si>
    <t>Dairy Calves</t>
  </si>
  <si>
    <t>NE,IE,NA</t>
  </si>
  <si>
    <t>2030 Nationally Determined Contribution (NDC)</t>
  </si>
  <si>
    <t>In its updated Nationally Determined Contribution (NDC) to the U.N. Framework Convention on Climate Change, the U.S. committed to reduce greenhouse gas emissions 50-52 percent below 2005 levels by 2030.</t>
  </si>
  <si>
    <r>
      <t>NDC</t>
    </r>
    <r>
      <rPr>
        <sz val="11"/>
        <color theme="1"/>
        <rFont val="Calibri"/>
        <family val="2"/>
      </rPr>
      <t xml:space="preserve"> Pathway</t>
    </r>
  </si>
  <si>
    <t>Scenario_NDC.cin</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</si>
  <si>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</si>
  <si>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</si>
  <si>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</si>
  <si>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</si>
  <si>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</si>
  <si>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</si>
  <si>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</si>
  <si>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</si>
  <si>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</si>
  <si>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</si>
  <si>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</si>
  <si>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</si>
  <si>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</si>
  <si>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</si>
  <si>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</si>
  <si>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</si>
  <si>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</si>
  <si>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</si>
  <si>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</si>
  <si>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</si>
  <si>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</si>
  <si>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</si>
  <si>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</si>
  <si>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</si>
  <si>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</si>
  <si>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</si>
  <si>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</si>
  <si>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</si>
  <si>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</si>
  <si>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</si>
  <si>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</si>
  <si>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</si>
  <si>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</si>
  <si>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</si>
  <si>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</si>
  <si>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</si>
  <si>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</si>
  <si>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</si>
  <si>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</si>
  <si>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</si>
  <si>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</si>
  <si>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</si>
  <si>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</si>
  <si>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</si>
  <si>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</si>
  <si>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</si>
  <si>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</si>
  <si>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</si>
  <si>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</si>
  <si>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</si>
  <si>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</si>
  <si>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</si>
  <si>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</si>
  <si>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</si>
  <si>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</si>
  <si>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</si>
  <si>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</si>
  <si>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</si>
  <si>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</si>
  <si>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</si>
  <si>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</si>
  <si>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</si>
  <si>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</si>
  <si>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</si>
  <si>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</si>
  <si>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</si>
  <si>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</si>
  <si>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</si>
  <si>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</si>
  <si>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</si>
  <si>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</si>
  <si>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</si>
  <si>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</si>
  <si>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</si>
  <si>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</si>
  <si>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</si>
  <si>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</si>
  <si>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</si>
  <si>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</si>
  <si>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</si>
  <si>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</si>
  <si>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r>
      <t>g. Other (</t>
    </r>
    <r>
      <rPr>
        <b/>
        <i/>
        <sz val="9"/>
        <rFont val="Times New Roman"/>
        <family val="1"/>
      </rPr>
      <t>please specify</t>
    </r>
    <r>
      <rPr>
        <b/>
        <sz val="9"/>
        <rFont val="Times New Roman"/>
        <family val="1"/>
      </rPr>
      <t>)</t>
    </r>
  </si>
  <si>
    <r>
      <t xml:space="preserve">5. Other </t>
    </r>
    <r>
      <rPr>
        <b/>
        <i/>
        <sz val="9"/>
        <rFont val="Times New Roman"/>
        <family val="1"/>
      </rPr>
      <t>(as specified in table 1.A(a) sheet 4)</t>
    </r>
  </si>
  <si>
    <r>
      <t>c.  Other</t>
    </r>
    <r>
      <rPr>
        <b/>
        <i/>
        <sz val="9"/>
        <rFont val="Times New Roman"/>
        <family val="1"/>
      </rPr>
      <t xml:space="preserve"> (as specified in table 1.B.1)</t>
    </r>
  </si>
  <si>
    <r>
      <t>d. Other</t>
    </r>
    <r>
      <rPr>
        <b/>
        <i/>
        <sz val="9"/>
        <rFont val="Times New Roman"/>
        <family val="1"/>
      </rPr>
      <t xml:space="preserve"> (as specified in table 1.B.2)</t>
    </r>
  </si>
  <si>
    <r>
      <t>1.  Transport of CO</t>
    </r>
    <r>
      <rPr>
        <b/>
        <vertAlign val="subscript"/>
        <sz val="9"/>
        <rFont val="Times New Roman"/>
        <family val="1"/>
      </rPr>
      <t>2</t>
    </r>
  </si>
  <si>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</si>
  <si>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</si>
  <si>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</si>
  <si>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</si>
  <si>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</si>
  <si>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</si>
  <si>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</si>
  <si>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</si>
  <si>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</si>
  <si>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</si>
  <si>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</si>
  <si>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</si>
  <si>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</si>
  <si>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</si>
  <si>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</si>
  <si>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</si>
  <si>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</si>
  <si>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</si>
  <si>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</si>
  <si>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</si>
  <si>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</si>
  <si>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</si>
  <si>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</si>
  <si>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</si>
  <si>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</si>
  <si>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</si>
  <si>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</si>
  <si>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</si>
  <si>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F.     Product uses as substitutes for ODS</t>
  </si>
  <si>
    <r>
      <t>1.   Cattle</t>
    </r>
    <r>
      <rPr>
        <b/>
        <vertAlign val="superscript"/>
        <sz val="9"/>
        <rFont val="Times New Roman"/>
        <family val="1"/>
      </rPr>
      <t>(1)</t>
    </r>
  </si>
  <si>
    <r>
      <t xml:space="preserve">Other </t>
    </r>
    <r>
      <rPr>
        <b/>
        <i/>
        <sz val="9"/>
        <rFont val="Times New Roman"/>
        <family val="1"/>
      </rPr>
      <t>(as specified in table 3(I).A)</t>
    </r>
  </si>
  <si>
    <r>
      <t>1.    Cattle</t>
    </r>
    <r>
      <rPr>
        <b/>
        <vertAlign val="superscript"/>
        <sz val="9"/>
        <rFont val="Times New Roman"/>
        <family val="1"/>
      </rPr>
      <t>(1)</t>
    </r>
  </si>
  <si>
    <r>
      <t xml:space="preserve">Other </t>
    </r>
    <r>
      <rPr>
        <b/>
        <i/>
        <sz val="9"/>
        <rFont val="Times New Roman"/>
        <family val="1"/>
      </rPr>
      <t>(as specified in table 3(I).B)</t>
    </r>
  </si>
  <si>
    <r>
      <t>5. Indirect N</t>
    </r>
    <r>
      <rPr>
        <b/>
        <vertAlign val="subscript"/>
        <sz val="9"/>
        <rFont val="Times New Roman"/>
        <family val="1"/>
      </rPr>
      <t>2</t>
    </r>
    <r>
      <rPr>
        <b/>
        <sz val="9"/>
        <rFont val="Times New Roman"/>
        <family val="1"/>
      </rPr>
      <t>O emissions</t>
    </r>
  </si>
  <si>
    <r>
      <t xml:space="preserve">3.  Other </t>
    </r>
    <r>
      <rPr>
        <b/>
        <i/>
        <sz val="9"/>
        <rFont val="Times New Roman"/>
        <family val="1"/>
      </rPr>
      <t>(as specified in table 5.D)</t>
    </r>
  </si>
  <si>
    <r>
      <t>E.  Other</t>
    </r>
    <r>
      <rPr>
        <b/>
        <i/>
        <sz val="9"/>
        <rFont val="Times New Roman"/>
        <family val="1"/>
      </rPr>
      <t xml:space="preserve"> (please specify)</t>
    </r>
  </si>
  <si>
    <r>
      <t>Annual change in total long-term C storage in HWP waste</t>
    </r>
    <r>
      <rPr>
        <b/>
        <vertAlign val="superscript"/>
        <sz val="9"/>
        <rFont val="Times New Roman"/>
        <family val="1"/>
      </rPr>
      <t>(3)</t>
    </r>
  </si>
  <si>
    <t>Submission 2021 v1</t>
  </si>
  <si>
    <t>Subtotals, CO2e (MMT, AR5)</t>
  </si>
  <si>
    <t>Avoided Deaths by Gender</t>
  </si>
  <si>
    <t>Percent Change in Deaths by Gender</t>
  </si>
  <si>
    <t>Change in Jobs by Gender</t>
  </si>
  <si>
    <t>Percent Change in Jobs by Gender</t>
  </si>
  <si>
    <t>*Approx same BAU EV sales for all states</t>
  </si>
  <si>
    <t>BCRbQ</t>
  </si>
  <si>
    <t>SYC</t>
  </si>
  <si>
    <t>Incomplete</t>
  </si>
  <si>
    <t>BAU RPS Percentage (BRPSPTY)</t>
  </si>
  <si>
    <t>(Line 62)</t>
  </si>
  <si>
    <t>Line 64</t>
  </si>
  <si>
    <t>Line 188</t>
  </si>
  <si>
    <t>Line 189-190</t>
  </si>
  <si>
    <t>Line 207</t>
  </si>
  <si>
    <t>Line 208-219</t>
  </si>
  <si>
    <t>Line 224</t>
  </si>
  <si>
    <t>BAU EV Subsidy Percentage</t>
  </si>
  <si>
    <t>Deprecated</t>
  </si>
  <si>
    <t>Chargers (plugs total)</t>
  </si>
  <si>
    <t>Population</t>
  </si>
  <si>
    <t>Plug/100k</t>
  </si>
  <si>
    <t>ZEV States</t>
  </si>
  <si>
    <t>2020 RPS</t>
  </si>
  <si>
    <t>2030 RPS</t>
  </si>
  <si>
    <t>2050 RPS</t>
  </si>
  <si>
    <t>Imports 2008</t>
  </si>
  <si>
    <t>Exports 2008</t>
  </si>
  <si>
    <t>Imports 2018</t>
  </si>
  <si>
    <t>Exports 2018</t>
  </si>
  <si>
    <t>Delta Imports (%)</t>
  </si>
  <si>
    <t>Delta Exports (%)</t>
  </si>
  <si>
    <t>Potential Additional DR Capacity (MW)</t>
  </si>
  <si>
    <t>BAU DR Capacity (MW)</t>
  </si>
  <si>
    <t>hard coal retiring</t>
  </si>
  <si>
    <t>natural gas nonpeaker retiring</t>
  </si>
  <si>
    <t>nuclear retiring</t>
  </si>
  <si>
    <t>biomass retiring</t>
  </si>
  <si>
    <t>petroleum retiring</t>
  </si>
  <si>
    <t>natural gas peaker retiring</t>
  </si>
  <si>
    <t>lignite retiring</t>
  </si>
  <si>
    <t>hard coal SYC</t>
  </si>
  <si>
    <t>natural gas nonpeaker SYC</t>
  </si>
  <si>
    <t>nuclear SYC</t>
  </si>
  <si>
    <t>hydro SYC</t>
  </si>
  <si>
    <t>onshore wind SYC</t>
  </si>
  <si>
    <t>solar PV SYC</t>
  </si>
  <si>
    <t>solar thermal SYC</t>
  </si>
  <si>
    <t>biomass SYC</t>
  </si>
  <si>
    <t>geothermal SYC</t>
  </si>
  <si>
    <t>petroleum SYC</t>
  </si>
  <si>
    <t>natural gas peaker SYC</t>
  </si>
  <si>
    <t>lignite SYC</t>
  </si>
  <si>
    <t>offshore wind SYC</t>
  </si>
  <si>
    <t>crude oil SYC</t>
  </si>
  <si>
    <t>heavy or residual fuel oil SYC</t>
  </si>
  <si>
    <t>municipal solid waste SYC</t>
  </si>
  <si>
    <t>Battery BAU</t>
  </si>
  <si>
    <t>Battery Potential</t>
  </si>
  <si>
    <t>Battery SYC</t>
  </si>
  <si>
    <t>land per year</t>
  </si>
  <si>
    <t>% land is forested</t>
  </si>
  <si>
    <t>2019 Demand Response (MW)</t>
  </si>
  <si>
    <t>2050 BAU Demand Response (MW)</t>
  </si>
  <si>
    <t>2050 Potential Demand Response (MW)</t>
  </si>
  <si>
    <t>100% plan?</t>
  </si>
  <si>
    <t>BESP</t>
  </si>
  <si>
    <t>Alabama</t>
  </si>
  <si>
    <t>Alaska</t>
  </si>
  <si>
    <t>Arizona</t>
  </si>
  <si>
    <t>Arkansas</t>
  </si>
  <si>
    <t>California</t>
  </si>
  <si>
    <t>Colorado</t>
  </si>
  <si>
    <t>Connecticut</t>
  </si>
  <si>
    <t>Delaware</t>
  </si>
  <si>
    <t>s</t>
  </si>
  <si>
    <t>District of Columbia</t>
  </si>
  <si>
    <t>-</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</si>
  <si>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</si>
  <si>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</si>
  <si>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</si>
  <si>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</si>
  <si>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</si>
  <si>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</si>
  <si>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</si>
  <si>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</si>
  <si>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</si>
  <si>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</si>
  <si>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</si>
  <si>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</si>
  <si>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</si>
  <si>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</si>
  <si>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</si>
  <si>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</si>
  <si>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</si>
  <si>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</si>
  <si>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</si>
  <si>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</si>
  <si>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</si>
  <si>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</si>
  <si>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</si>
  <si>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</si>
  <si>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</si>
  <si>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</si>
  <si>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</si>
  <si>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</si>
  <si>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</si>
  <si>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</si>
  <si>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</si>
  <si>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</si>
  <si>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</si>
  <si>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</si>
  <si>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</si>
  <si>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</si>
  <si>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</si>
  <si>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</si>
  <si>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</si>
  <si>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</si>
  <si>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</si>
  <si>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</si>
  <si>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Exports</t>
  </si>
  <si>
    <t>production</t>
  </si>
  <si>
    <t>Exports Percentage</t>
  </si>
  <si>
    <t>heavy fuel oil</t>
  </si>
  <si>
    <t>MN</t>
  </si>
  <si>
    <t>NC</t>
  </si>
  <si>
    <t>NM</t>
  </si>
  <si>
    <t>NV</t>
  </si>
  <si>
    <t>OR</t>
  </si>
  <si>
    <t>PA</t>
  </si>
  <si>
    <t>TX</t>
  </si>
  <si>
    <t>VA</t>
  </si>
  <si>
    <t>WI</t>
  </si>
  <si>
    <t>126-140</t>
  </si>
  <si>
    <t>Rural</t>
  </si>
  <si>
    <t>Appl</t>
  </si>
  <si>
    <t>Urban</t>
  </si>
  <si>
    <t>544-552</t>
  </si>
  <si>
    <t>jet fuel</t>
  </si>
  <si>
    <t>liquid petroleum gas</t>
  </si>
  <si>
    <t>exports</t>
  </si>
  <si>
    <t>*NA are commercial</t>
  </si>
  <si>
    <t>Production</t>
  </si>
  <si>
    <t>Exports percentage</t>
  </si>
  <si>
    <t xml:space="preserve">BCEU Dataframe from Webapp.py </t>
  </si>
  <si>
    <t>See BCEU_WebApp.py</t>
  </si>
  <si>
    <t>BFPIaE Dataframe</t>
  </si>
  <si>
    <t>state</t>
  </si>
  <si>
    <t>energy_type</t>
  </si>
  <si>
    <t>demand_sector</t>
  </si>
  <si>
    <t>demand_subsector</t>
  </si>
  <si>
    <t>urban_or_rural</t>
  </si>
  <si>
    <t>type</t>
  </si>
  <si>
    <t>municipal waste</t>
  </si>
  <si>
    <t>AL</t>
  </si>
  <si>
    <t>Cooling</t>
  </si>
  <si>
    <t>AK</t>
  </si>
  <si>
    <t>AZ</t>
  </si>
  <si>
    <t>AR</t>
  </si>
  <si>
    <t>CA</t>
  </si>
  <si>
    <t>CT</t>
  </si>
  <si>
    <t>DE</t>
  </si>
  <si>
    <t>FL</t>
  </si>
  <si>
    <t>GA</t>
  </si>
  <si>
    <t>HI</t>
  </si>
  <si>
    <t>ID</t>
  </si>
  <si>
    <t>IL</t>
  </si>
  <si>
    <t>IN</t>
  </si>
  <si>
    <t>IA</t>
  </si>
  <si>
    <t>KS</t>
  </si>
  <si>
    <t>KY</t>
  </si>
  <si>
    <t>LA</t>
  </si>
  <si>
    <t>ME</t>
  </si>
  <si>
    <t>MD</t>
  </si>
  <si>
    <t>MA</t>
  </si>
  <si>
    <t>MI</t>
  </si>
  <si>
    <t>MS</t>
  </si>
  <si>
    <t>MO</t>
  </si>
  <si>
    <t>MT</t>
  </si>
  <si>
    <t>NH</t>
  </si>
  <si>
    <t>NJ</t>
  </si>
  <si>
    <t>NY</t>
  </si>
  <si>
    <t>ND</t>
  </si>
  <si>
    <t>OH</t>
  </si>
  <si>
    <t>OK</t>
  </si>
  <si>
    <t>RI</t>
  </si>
  <si>
    <t>SC</t>
  </si>
  <si>
    <t>SD</t>
  </si>
  <si>
    <t>TN</t>
  </si>
  <si>
    <t>UT</t>
  </si>
  <si>
    <t>VT</t>
  </si>
  <si>
    <t>WA</t>
  </si>
  <si>
    <t>WV</t>
  </si>
  <si>
    <t>WY</t>
  </si>
  <si>
    <t xml:space="preserve">State: </t>
  </si>
  <si>
    <t>BCEU (Building Component Energy Use)</t>
  </si>
  <si>
    <t>% energy consumption from electricity by demand subsector</t>
  </si>
  <si>
    <t>Demand subsector</t>
  </si>
  <si>
    <t>BCEU-commercial-appl.csv</t>
  </si>
  <si>
    <t>BCEU-commercial-cooling.csv</t>
  </si>
  <si>
    <t>BCEU-commercial-heating.csv</t>
  </si>
  <si>
    <t>BCEU-commercial-lighting.csv</t>
  </si>
  <si>
    <t>BCEU-commercial-other.csv</t>
  </si>
  <si>
    <t>BCEU-rural-residential-appl.csv</t>
  </si>
  <si>
    <t>BCEU-rural-residential-cooling.csv</t>
  </si>
  <si>
    <t>BCEU-rural-residential-heating.csv</t>
  </si>
  <si>
    <t>BCEU-rural-residential-lighting.csv</t>
  </si>
  <si>
    <t>BCEU-rural-residential-other.csv</t>
  </si>
  <si>
    <t>BCEU-urban-residential-appl.csv</t>
  </si>
  <si>
    <t>BCEU-urban-residential-cooling.csv</t>
  </si>
  <si>
    <t>BCEU-urban-residential-heating.csv</t>
  </si>
  <si>
    <t>BCEU-urban-residential-lighting.csv</t>
  </si>
  <si>
    <t>BCEU-urban-residential-other.csv</t>
  </si>
  <si>
    <t>GBSC (Grid Battery Storage Capacity)</t>
  </si>
  <si>
    <t>Battery storage (MW)</t>
  </si>
  <si>
    <t>BFPIaE (BAU Fuel Production, Imports, and Exports)</t>
  </si>
  <si>
    <t>2019 (Btu)</t>
  </si>
  <si>
    <t>State Name</t>
  </si>
  <si>
    <t>IECC Comparisons (energy savings)</t>
  </si>
  <si>
    <t>Repetitive Levers</t>
  </si>
  <si>
    <t>Base</t>
  </si>
  <si>
    <t>Lines</t>
  </si>
  <si>
    <t>Category</t>
  </si>
  <si>
    <t>Guidance for Pop-Over Panel Description</t>
  </si>
  <si>
    <t>Notes</t>
  </si>
  <si>
    <t>141-158</t>
  </si>
  <si>
    <t xml:space="preserve">**Description:** This policy tightens energy efficiency standards for heating systems in urban, residential buildings.  The policy only applies to newly sold heating systems each year (whether for new buildings or replacement of old components of existing buildings). </t>
  </si>
  <si>
    <t>Energy efficiency standards via building codes</t>
  </si>
  <si>
    <t>Note: only NM and WI have specific notes about the state building code; can add more on columns G and H</t>
  </si>
  <si>
    <t>Lines 308-315</t>
  </si>
  <si>
    <t>// **Guidance for setting values:** The EPA Waiver Zero Emission Vehicle (ZEV) program requires automakers to sell ZEVs in 12 states, which will likely require about 7% to 10% new vehicle sales in 2025. The most ambitious current state goal phases out sales of new gas cars by 2035, which would be equivalent to a setting of 100% in 2035.</t>
  </si>
  <si>
    <t>Feed in tariffs</t>
  </si>
  <si>
    <t>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</si>
  <si>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Lines 297-302</t>
  </si>
  <si>
    <t>ITC value</t>
  </si>
  <si>
    <t>However, the Investment Tax Credit, a similar program for solar power, covers 30% of system costs through 2019, with declining amounts thereafter.</t>
  </si>
  <si>
    <t xml:space="preserve">**Description:**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t>
  </si>
  <si>
    <t>SCC Value</t>
  </si>
  <si>
    <t>The U.S. government's revised 2015 Social Cost of Carbon estimates for the year 2050 range from $32 to $115 per ton (in inflation-adjusted 2018 dollars), depending on one's choice of discount rate.</t>
  </si>
  <si>
    <t xml:space="preserve">**Description:** This policy tightens energy efficiency standards for urban, residential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</si>
  <si>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urban, residential buildings.  The policy only applies to newly sold lighting components each year (whether for new buildings or replacement of old components of existing buildings). </t>
  </si>
  <si>
    <t xml:space="preserve">**Description:** This policy tightens energy efficiency standards for appliances in urban, residential buildings.  The policy only applies to newly sold appliances each year (whether for new buildings or replacement of old appliances in existing buildings). </t>
  </si>
  <si>
    <t xml:space="preserve">**Description:** This policy tightens energy efficiency standards for other energy-using components in urban, residential buildings.  The policy only applies to newly sold components each year (whether for new buildings or replacement of old components of existing buildings). </t>
  </si>
  <si>
    <t xml:space="preserve">**Description:** This policy tightens energy efficiency standards for heating systems in rural, residential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</si>
  <si>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t>
  </si>
  <si>
    <t xml:space="preserve">**Description:** This policy tightens energy efficiency standards for rural, residential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</si>
  <si>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rural, residential buildings.  The policy only applies to newly sold lighting components each year (whether for new buildings or replacement of old components of existing buildings). </t>
  </si>
  <si>
    <t xml:space="preserve">**Description:** This policy tightens energy efficiency standards for appliances in rural, residential buildings.  The policy only applies to newly sold appliances each year (whether for new buildings or replacement of old appliances in existing buildings). </t>
  </si>
  <si>
    <t xml:space="preserve">**Description:** This policy tightens energy efficiency standards for other energy-using components in rural, residential buildings.  The policy only applies to newly sold components each year (whether for new buildings or replacement of old components of existing buildings). </t>
  </si>
  <si>
    <t xml:space="preserve">**Description:** This policy tightens energy efficiency standards for heating systems in commercial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</si>
  <si>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t>
  </si>
  <si>
    <t xml:space="preserve">**Description:** This policy tightens energy efficiency standards for commercial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</si>
  <si>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commercial buildings.  The policy only applies to newly sold lighting components each year (whether for new buildings or replacement of old components of existing buildings). </t>
  </si>
  <si>
    <t xml:space="preserve">**Description:** This policy tightens energy efficiency standards for appliances in commercial buildings.  The policy only applies to newly sold appliances each year (whether for new buildings or replacement of old appliances in existing buildings). </t>
  </si>
  <si>
    <t xml:space="preserve">**Description:** This policy tightens energy efficiency standards for other energy-using components in commercial buildings.  The policy only applies to newly sold components each year (whether for new buildings or replacement of old components of existing buildings). </t>
  </si>
  <si>
    <t>**Description:**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</si>
  <si>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Louisiana had 329 EV charging outlets, approximately 7 per 100k pop.  In 2016, the U.S. had approximately 275 gas fuel pumps per 100k pop.  Therefore, a lever setting of 255 would cause the population density of EV chargers equal to the population density of gas fuel pumps in the US.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</si>
  <si>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 U.S. model year 2017 all-electric (not hybrid) vehicles had ranges from 58 to 335 miles (median 114 miles), and the typical charging time was 0.5 hours (with a DC Fast charger) or 3.5 hours (with a Level 2 charger).</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</si>
  <si>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</si>
  <si>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t>
  </si>
  <si>
    <t>**Description:**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</si>
  <si>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**Description:** This policy specifies the percentage reduction in carbon emissions from the transportation sector that must be achieved via fuel switching.  This value is in addition to BAU requirements. // **Guidance for setting values: ** The U.S. National Renewable Fuel Standard equates to a BAU LCFS of 2.2% - 4.6% (varying by year).  The most ambitious state policy adopts an LCFS that requires a 10% reduction in carbon intensity of the transportation fuel pool by 2020.</t>
  </si>
  <si>
    <t>**Description:**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t>
  </si>
  <si>
    <t xml:space="preserve">**Description:** This policy requires at least the specified percentage of total retail electricity demand to be generated by residential and commercial buildings' distributed solar systems (typically rooftop PV). // **Guidance for setting values: ** </t>
  </si>
  <si>
    <t>**Description:** This policy causes the government to reimburse building owners for a percentage of the cost of new distributed solar PV capacity that is installed on or around buildings. // **Guidance for setting values: ** The federal Business Energy Investment Tax Credit (ITC) (whose effects are accounted for in the BAU case in this simulator) offers a 26% rebate through 2021, with lower values thereafter.</t>
  </si>
  <si>
    <t>**Description:**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</si>
  <si>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</si>
  <si>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</si>
  <si>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**Description:**0</t>
  </si>
  <si>
    <t>**Description:**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</si>
  <si>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 NREL's Renewable Electricity Futures study suggest that the most economical method of achieving 50% renewables penetration involves building 21% new transmission capacity.</t>
  </si>
  <si>
    <t xml:space="preserve">**Description:** This policy uses an alternative retirement schedule for existing capacity of the selected type(s). // </t>
  </si>
  <si>
    <t xml:space="preserve">**Description:** The business-as-usual case includes all planned capacity additions (provided by the U.S. Energy Information Administration). This policy blocks all planned additions of the selected type(s) that have not already received regulatory approval. // </t>
  </si>
  <si>
    <t>**Description:**This policy expands the definitions for qualifying carbon-free sources for the carbon-free electricity standard to be wind, solar, hydro, nuclear, and municipal solid waste.//**Guidance for setting values: **</t>
  </si>
  <si>
    <t>**Description:** This policy extends the lifetime of all nuclear plants by the specified number of years.//</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</si>
  <si>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</si>
  <si>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t>
  </si>
  <si>
    <t>**Description:** This policy specifies the reduction in transmission and distribution losses that will be achieved by 2050. // **Guidance for setting values: ** The U.S. has transmission and distribution losses of about 6%.  Germany, Japan, Finland, and the Netherlands have T&amp;D losses of around 4%.  Therefore, a 33% policy setting would cause the U.S. to match these countries' current level of T&amp;D losses by 2050.</t>
  </si>
  <si>
    <t>**Description:**This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</si>
  <si>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**Description:** This policy reduces CO2 emissions from the cement industry by substituting other inputs, such as fly ash, for a portion of the clinker in cement. // **Guidance for setting values: **  If this policy is fully implemented, the share of clinker in cement is reduced to 60%.</t>
  </si>
  <si>
    <t>**Description:** This policy reduces fuel consumption in the industry sector by increasing the use of cogeneration (also known as combined heat and power) and recovery of waste heat (to perform useful work). // **Guidance for setting values: **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</si>
  <si>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 If this policy is fully implemented, fuel use is reduced for most industries between 2% and 9% in 2050.</t>
  </si>
  <si>
    <t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
  </si>
  <si>
    <t>**Description:** This policy reduces fuel consumption in the industry sector by improving the way components are put together and the way material or energy flows between them. // **Guidance for setting values: ** If this policy is fully implemented, fuel use is reduced by 3.6% for all industries in 2050.</t>
  </si>
  <si>
    <t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t>
  </si>
  <si>
    <t>**Description:** This policy reduces emissions of high-GWP, fluorinated gases (F-gases) from the industry sector by substituting less-harmful chemicals. // **Guidance for setting values: ** If this policy is fully implemented, F-gas emissions in 2050 are reduced by 77%.</t>
  </si>
  <si>
    <t>**Description:** This policy reduces emissions of high-GWP, fluorinated gases (F-gases) from the industry sector by destroying F-gases created as byproducts during the creation of desired products. // **Guidance for setting values: **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</si>
  <si>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</si>
  <si>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 If this policy is fully implemented, F-gas emissions in 2050 are reduced by 0.5%.</t>
  </si>
  <si>
    <t>**Description:**0**Guidance for setting values: **//**Cement and Other Nonmetallic Minerals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and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</si>
  <si>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Allwood and Cullen, "Sustainable Materials Without the Hot Air: Making Buildings, Vehicles and Products Efficiently and with Less New Material"</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</si>
  <si>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</si>
  <si>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</si>
  <si>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 xml:space="preserve">**Description:**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t>
  </si>
  <si>
    <t>**Description:**This policy prevents the release of CO2 that accompanies deforestation. //**Guidance for setting values: **</t>
  </si>
  <si>
    <t>**Description:** This policy restores degraded forest, increasing the rate of carbon sequestration of the forest.//**Guidance for setting values: **</t>
  </si>
  <si>
    <t>**Description:** This policy avoids the release of CO2 from forests by reducing timber harvesting. // **Guidance for setting values: ** A 100% setting of this lever reduces timber harvesting by 2% of the BAU amount per year, reaching a roughly 70% reduction in timber harvesting by 2050.</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</si>
  <si>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 If this policy is fully implemented, agricultural process emissions in 2050 are reduced by 2%.</t>
  </si>
  <si>
    <t>**Description:** This policy increases CO2 sequestration by forests through improved forest management practices.  // **Guidance for setting values: ** If this policy is fully implemented, half of the acres of forest not currently under best management practices will instead be managed with best practices by 2050.</t>
  </si>
  <si>
    <t>**Description:** This policy reduces greenhouse gas emissions from agriculture through livestock-related measures, such as feed supplements or drugs to prevent enteric methane formation. // **Guidance for setting values: ** If this policy is fully implemented, agricultural process emissions in 2050 are reduced by 10%.</t>
  </si>
  <si>
    <t>**Description:**0**Guidance for setting values: **</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</si>
  <si>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</si>
  <si>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 In the BAU Scenario, the fraction of heat derived from CHP plants is constant at roughly 50%.  Therefore, a policy setting of 50% would increase the CHP fraction to 75% in 2050.</t>
  </si>
  <si>
    <t>**Description:** This policy causes a percentage of the district heat to be generated by burning hydrogen instead of the fuels used in the BAU case. // **Guidance for setting values: **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</si>
  <si>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**Description:** This policy causes a percentage of merchant hydrogen (i.e. hydrogen produced for sale, not hydrogen produced and consumed on-site within a facility) to be produced via electrolysis rather than via other production pathways. // **Guidance for setting values: ** Today, in the United States, roughly 95% of hydrogen is produced via steam reforming of natural gas and 5% is produced via electrolysis.  These shares are not projected to change in the BAU case.</t>
  </si>
  <si>
    <t>**Description:**This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The U.S. government's revised 2015 Social Cost of Carbon estimates for the year 2050 range from $32 to $115 per ton (in inflation-adjusted 2018 dollars), depending on one's choice of discount rate.//</t>
  </si>
  <si>
    <t>**Description:**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t>
  </si>
  <si>
    <t>Variable Energy Prices</t>
  </si>
  <si>
    <t>**Description:**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t>
  </si>
  <si>
    <t>**Description:**This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</si>
  <si>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</si>
  <si>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</si>
  <si>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</si>
  <si>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</si>
  <si>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</si>
  <si>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 xml:space="preserve">**Description:**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</si>
  <si>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</si>
  <si>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**//**Electricity: Natural Gas Nonpeaker : **//**Electricity: Nuclear : **//**Electricity: Biomass : **//**Electricity: Natural Gas Peaker : **//**Electricity: Lignite : **</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</si>
  <si>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</si>
  <si>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</si>
  <si>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
  </si>
  <si>
    <t>**Description:**This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</si>
  <si>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Number of EV chargers: https://afdc.energy.gov/stations/states                                         Number of gas stations: U.S. Census, Statistics of U.S. Businesses, https://www.census.gov/data/tables/216/econ/susb/216-susb-annual.html                                                            Pumps per station: https://247wallst.com/economy/214/5/22/why-are-there-115-or-15-gas-stations-in-america/</t>
  </si>
  <si>
    <t>Ranges: https://www.energy.gov/eere/vehicles/articles/fotw-11-january-1-218-all-electric-light-vehicle-ranges-can-exceed-those                                              Charging Times: https://www.chargepoint.com/files/Quick_Guide_to_Fast_Charging.pdf</t>
  </si>
  <si>
    <t>https://autoalliance.org/energy-environment/state-electric-vehicle-mandate/
https://www.cnbc.com/219/8/26/colorado-joins-california-in-requiring-automakers-to-sell-more-evs.html
https://www.consumerreports.org/hybrids-evs/california-says-new-cars-sold-in-the-state-must-be-zero-emissions-by-235/</t>
  </si>
  <si>
    <t>Greene et al., 25, "Feebates, rebates and gas-guzzler taxes: a study of incentives for increased fuel economy", Energy Policy, 33(6), 757-775, http://cta.ornl.gov/cta/Publications/Reports/FeebateEnergyPolicy_FINAL.pdf.</t>
  </si>
  <si>
    <t>John German and Dan Meszler, 21, "Best Practices for Feebate Program Design and Implementation", ICCT, http://www.theicct.org/sites/default/files/publications/ICCT_feebates_may21.pdf, Table 2</t>
  </si>
  <si>
    <t>U. S. EPA, 212, "Fact Sheet: EPA and NHTSA Set Standards to Reduce Greenhouse Gases and Improve Fuel Economy for Model Years 217-225 Cars and Light Trucks", https://nepis.epa.gov/Exe/ZyNET.exe/P1EZ7C.txt?ZyActionD=ZyDocument&amp;Client=EPA&amp;Index=211%2Thru%2215&amp;Docs=&amp;Query=&amp;Time=&amp;EndTime=&amp;SearchMethod=1&amp;TocRestrict=n&amp;Toc=&amp;TocEntry=&amp;QField=&amp;QFieldYear=&amp;QFieldMonth=&amp;QFieldDay=&amp;UseQField=&amp;IntQFieldOp=&amp;ExtQFieldOp=&amp;XmlQuery=&amp;File=D%3A%5CZYFILES%5CINDEX%2DATA%5C11THRU15%5CTXT%5C5%5CP1EZ7C.txt&amp;User=ANONYMOUS&amp;Password=anonymous&amp;SortMethod=h%7C-&amp;MaximumDocuments=1&amp;FuzzyDegree=&amp;ImageQuality=r75g8/r75g8/x15y15g16/i425&amp;Display=hpfr&amp;DefSeekPage=x&amp;SearchBack=ZyActionL&amp;Back=ZyActionS&amp;BackDesc=Results%2page&amp;MaximumPages=1&amp;ZyEntry=4, Table 1, Row 4.</t>
  </si>
  <si>
    <t>National Research Council, 213, "Transitions to Alternative Vehicles and Fuels", https://www.nap.edu/catalog/18264/transitions-to-alternative-vehicles-and-fuels, Table 2.9, Fuel economy test mpg.</t>
  </si>
  <si>
    <t>https://wamu.org/story/19/3/18/japan-is-betting-big-on-the-future-of-hydrogen-cars/</t>
  </si>
  <si>
    <t>International Energy Agency, 29, "Transport, Energy and CO2: Moving toward Sustainability", http://www.iea.org/publications/freepublications/publication/transport29.pdf</t>
  </si>
  <si>
    <t>Edison Foundation, 211, "Assessment of Electricity Savings in the U.S. Achievable through 
New Appliance/Equipment Efficiency Standards and Building Efficiency Codes (21 - 225)", http://www.edisonfoundation.net/iei/Documents/IEE_CodesandStandardsAssessment_21-225_UPDATE.pdf, Page B-2, Table B-1.</t>
  </si>
  <si>
    <t>Itron, 27, "ASSESSMENT OF LONG-TERM
ELECTRIC ENERGY EFFICIENCY
POTENTIAL IN CALIFORNIA’S
RESIDENTIAL SECTOR," http://www.energy.ca.gov/27publications/CEC-5-27-2/CEC-5-27-2.PDF, p.33, Table 5-1</t>
  </si>
  <si>
    <t>RMI, 211, "Reinventing Fire Electricity Sector Methodology," http://www.rmi.org/cms/Download.aspx?id=1765&amp;file=Reinventing+Fire+Electricity+Sector+Methodology.pdf&amp;title=Reinventing+Fire+Electricity+Sector+Methodology, Page 11, 25 Generation by Case</t>
  </si>
  <si>
    <t>White House, 215, "Fact Sheet: President Obama to Announce Historic Carbon Pollution Standards for Power Plants", https://www.whitehouse.gov/the-press-office/215/8/3/fact-sheet-president-obama-announce-historic-carbon-pollution-standards.</t>
  </si>
  <si>
    <t>Energy Information Administation.  216.  Electric Power Annual.  Table 2.13.</t>
  </si>
  <si>
    <t>Energy Information Administration, 214, "Annual Energy Outlook 214",
http://www.eia.gov/oiaf/aeo/tablebrowser/#release=AEO214&amp;subject=6-AEO214&amp;table=9-AEO214&amp;region=-&amp;cases=hccstom-d12314a,ref214-d12413a,
Table Browser.  Select Electric Power Sector, Electricity Generating Capacity (and check Reference and Accelerated coal retirements scenarios).</t>
  </si>
  <si>
    <t>The Brattle Group, 212, "Potential Coal Plant Retirements: 212 Update," http://greatlakeslegalfoundation.org/wwcms/wp-content/uploads/documents/regulatory/TrainWreck/12Oct15_BrattleStudy.pdf, Page 8, Table 4</t>
  </si>
  <si>
    <t>National Renewable Energy Laboratory, 214, Renewable Electricity Futures Scenario Viewer,
http://www.nrel.gov/analysis/re_futures/data_viewer/#
8% RE-ITI (214) scenario</t>
  </si>
  <si>
    <t>National Renewable Energy Laboratory, 214, Renewable Electricity Futures (Vol. 1),
http://www.nrel.gov/docs/fy12osti/5249-1.pdf, Page xli, Figure ES-8, 8% RE scenario.</t>
  </si>
  <si>
    <t>National Renewable Energy Laboratory, 214, Renewable Electricity Futures (Vol. 1),
http://www.nrel.gov/docs/fy12osti/5249-1.pdf, Page 2-1, 9% RE scenario.</t>
  </si>
  <si>
    <t>U.S. Energy Information Administration, 214, "Almost all U.S. nuclear plants require life extension past 6 years to operate beyond 25", http://www.eia.gov/todayinenergy/detail.cfm?id=1991.</t>
  </si>
  <si>
    <t>PRODUCTION TAX CREDIT: Database of State Incentives for Renewables &amp; Efficiency, 213, "Renewable Energy Production Tax Credit (PTC)", http://dsireusa.org/incentives/incentive.cfm?Incentive_Code=US13F.  STATE-LEVEL INCENTIVES: Energy Information Administration, 213, "Feed-In Tariffs and similar programs", http://www.eia.gov/electricity/policies/provider_programs.cfm.</t>
  </si>
  <si>
    <t>International Energy Agency and Cement Sustainability Initiative. 218. Technology Roadmap: Low-Carbon Transition in the Cement Industry. p41. http://www.iea.org/publications/freepublications/publication/TechnologyRoadmapLowCarbonTransitionintheCementIndustry.pdf</t>
  </si>
  <si>
    <t>U.S. DOE, 216, Industrial Energy Efficiency Potential Analysis, https://energy.gov/sites/prod/files/217/4/f34/energy-savings-by-state-industrial-methodology.pdf</t>
  </si>
  <si>
    <t>Ross W. Gorte, 29, "U.S. Tree Planting for Carbon Sequestration," Congressional Research Service, https://www.fas.org/sgp/crs/misc/R4562.pdf, p.3, paragraph 1</t>
  </si>
  <si>
    <t>https://en.wikipedia.org/wiki/List_of_countries_by_meat_consumption_per_capita (article revision :12, 22 Feb 219)</t>
  </si>
  <si>
    <t>U.S. EPA, 215, "The Social Cost of Carbon", https://www.epa.gov/climatechange/social-cost-carbon, Row "25".  (For source for adjustment to 218 dollars, see cpi.xlsx in InputData.)</t>
  </si>
  <si>
    <t>U.S. EPA, 216, "Social Cost of CO2, 215-22," https://www.epa.gov/climatechange/social-cost-carbon</t>
  </si>
  <si>
    <t>AVG SALES TAX: The Sales Tax Clearinghouse, FAQ, https://thestc.com/FAQ.stm, Question "What is the average sales tax nationally?"  AVG GASOLINE TAX: Energy Information Administration, 214, Annual Energy Outlook 214, http://www.eia.gov/forecasts/aeo/supplement/suptab_13.xlsx, Supplement Table 13.</t>
  </si>
  <si>
    <t>Realmonte et al., 219, An inter-model assessment of the role of direct air capture in deep mitigation pathways, https://www.nature.com/articles/s41467-19-1842-5, Table 2, https://static-content.springer.com/esm/art%3A1.138%2Fs41467-19-1842-5/MediaObjects/41467_219_1842_MOESM1_ESM.pdf, Supplementary materials, Fig 3</t>
  </si>
  <si>
    <t>yes</t>
  </si>
  <si>
    <t>RMI Customized using Supporting Data</t>
  </si>
  <si>
    <t xml:space="preserve">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</si>
  <si>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 xml:space="preserve"> Electric bus manufacturer Proterra believes all new transit bus sales could be electric as early as 2030, but transit buses make up roughly 15% of the US bus fleet.</t>
  </si>
  <si>
    <t xml:space="preserve">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</si>
  <si>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 xml:space="preserve">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</si>
  <si>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 xml:space="preserve">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</si>
  <si>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 xml:space="preserve"> Though electric motorcycles and scooters are popular in Europe and Asia, where motorbikes are commonly used for urban transportation and commuting, electric motorbikes are not yet a significant presence in the U.S., where motorbikes are mostly used for recreation.</t>
  </si>
  <si>
    <t>Guidance text</t>
  </si>
  <si>
    <t>Description</t>
  </si>
  <si>
    <t>Standard Descriptions</t>
  </si>
  <si>
    <t>Guidance</t>
  </si>
  <si>
    <t>Subscripted Guidance?</t>
  </si>
  <si>
    <t>Subscript</t>
  </si>
  <si>
    <t>Subscript + Guidance</t>
  </si>
  <si>
    <t>Electric Vehicle Sales Mandate</t>
  </si>
  <si>
    <t>**Description:**</t>
  </si>
  <si>
    <t>**Guidance for setting values: **</t>
  </si>
  <si>
    <t>D1</t>
  </si>
  <si>
    <t>D2</t>
  </si>
  <si>
    <t>Description:</t>
  </si>
  <si>
    <t xml:space="preserve">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t>
  </si>
  <si>
    <t xml:space="preserve"> This policy represents increasing the deployment of EV charging stations, including DC Fast and Level 2 charging stations.  It is set in chargers per 100,000 people (cumulative, not per year), additional to chargers in the BAU case.  This policy only affects passenger LDVs.  // </t>
  </si>
  <si>
    <t xml:space="preserve">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t>
  </si>
  <si>
    <t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t>
  </si>
  <si>
    <t xml:space="preserve"> This policy causes government to pay for the specified percentage of the purchase price of new battery electric passenger LDVs.  This is in addition to EV subsidies that exist in the BAU case.  // </t>
  </si>
  <si>
    <t xml:space="preserve">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t>
  </si>
  <si>
    <t xml:space="preserve"> This policy specifies a percentage improvement in fuel economy (distance traveled on the same quantity of fuel with the same cargo or passenger loading) due to fuel economy standards for newly sold vehicles of the selected type(s) with fossil fuel-burning engines. // </t>
  </si>
  <si>
    <t>Hydrogen Vehicle Sales Mandate</t>
  </si>
  <si>
    <t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t>
  </si>
  <si>
    <t xml:space="preserve"> This policy specifies the percentage reduction in carbon emissions from the transportation sector that must be achieved via fuel switching.  This value is in addition to BAU requirements. // </t>
  </si>
  <si>
    <t xml:space="preserve"> This policy represents a set of measures aimed at reducing demand for passenger or freight transportation in the selected vehicle type(s).  //</t>
  </si>
  <si>
    <t xml:space="preserve"> This policy replaces the specified fraction of newly sold non-electric building components of the selected type(s) in buildings of the selected type(s) with electricity-using components. // </t>
  </si>
  <si>
    <t xml:space="preserve"> This policy tightens energy efficiency standards for the selected component(s) in the selected building type(s).  The policy only applies to newly sold components each year (whether for new buildings or replacement of old components of existing buildings). // </t>
  </si>
  <si>
    <t xml:space="preserve">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</si>
  <si>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 xml:space="preserve"> This policy requires at least the specified percentage of total retail electricity demand to be generated by residential and commercial buildings' distributed solar systems (typically rooftop PV). // </t>
  </si>
  <si>
    <t xml:space="preserve"> This policy causes the government to reimburse building owners for a percentage of the cost of new distributed solar PV capacity that is installed on or around buildings. // </t>
  </si>
  <si>
    <t xml:space="preserve">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</si>
  <si>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 xml:space="preserve"> Each year, the specified percentage of the selected building type(s) that existed at the start of the model run will be retrofit with more efficient heating, cooling, and envelope components. // </t>
  </si>
  <si>
    <t xml:space="preserve"> This policy represents a modest rebate paid to customers who purchase energy-efficient building equipment of the selected type(s).  Typical rebate amounts represented by this policy are $50-100 for a clothes washer and $25-50 for a dishwasher or refrigerator.//</t>
  </si>
  <si>
    <t xml:space="preserve"> This policy prevents new capacity of the selected type(s) from being built or deployed.//</t>
  </si>
  <si>
    <t xml:space="preserve"> This policy specifies the fraction of CO2 emissions from power plants that is captured and stored, above the amount predicted in the business-as-usual scenario. // </t>
  </si>
  <si>
    <t>Carbon-free Electricity Standard</t>
  </si>
  <si>
    <t xml:space="preserve">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t>
  </si>
  <si>
    <t xml:space="preserve"> This policy increases or decreases the amount of electricity exported from the United States to Canada and Mexico.  It does not cause the construction or removal of transmission lines linking these countries. // </t>
  </si>
  <si>
    <t xml:space="preserve"> This policy increases or decreases the amount of electricity imported to the United States from Canada and Mexico.  It does not cause the construction or removal of transmission lines linking these countries. // </t>
  </si>
  <si>
    <t xml:space="preserve"> This policy represents regulations that cause more demand response (DR) capacity to be added to the electric grid.  Demand response provides flexibility that allows for the integration of more wind and solar PV, if the electricity system is flexibility-constrained. // </t>
  </si>
  <si>
    <t xml:space="preserve"> This policy causes the specified quantity of otherwise non-retiring capacity of the selected type(s) to be retired each year. // </t>
  </si>
  <si>
    <t xml:space="preserve"> This policy causes grid-scale electricity storage from chemical batteries to increase above the amount predicted in the BAU Scenario. // </t>
  </si>
  <si>
    <t xml:space="preserve"> This policy causes additional transmission capacity to be built relative to the BAU case.  Transmission increases the flexibility of the grid, allowing for the integration of more wind and solar PV, if the electricity system is flexibility-constrained. // </t>
  </si>
  <si>
    <t xml:space="preserve"> This policy uses an alternative retirement schedule for existing capacity of the selected type(s). // </t>
  </si>
  <si>
    <t xml:space="preserve"> The business-as-usual case includes all planned capacity additions (provided by the U.S. Energy Information Administration). This policy blocks all planned additions of the selected type(s) that have not already received regulatory approval. // </t>
  </si>
  <si>
    <t>This policy expands the definitions for qualifying carbon-free sources for the carbon-free electricity standard to be wind, solar, hydro, nuclear, and municipal solid waste.//</t>
  </si>
  <si>
    <t xml:space="preserve"> This policy extends the lifetime of all nuclear plants by the specified number of years.//</t>
  </si>
  <si>
    <t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t>
  </si>
  <si>
    <t xml:space="preserve"> This policy specifies a reduction in soft costs (costs for things other than capital equipment) for new plants of the selected type(s), such as the costs of permitting, financing, project management, assembly, etc. // </t>
  </si>
  <si>
    <t xml:space="preserve"> This policy specifies the reduction in transmission and distribution losses that will be achieved by 2050. // </t>
  </si>
  <si>
    <t xml:space="preserve"> This policy is a subsidy paid by the government to electricity suppliers per unit of new capacity constructed.  This only applies to utilities, not distributed systems (such as rooftop solar). // </t>
  </si>
  <si>
    <t xml:space="preserve"> This policy is a subsidy paid by the government to suppliers of electricity per unit of electricity generated from the selected plant type(s). // </t>
  </si>
  <si>
    <t>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</si>
  <si>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 xml:space="preserve"> This policy reduces CO2 emissions from the cement industry by substituting other inputs, such as fly ash, for a portion of the clinker in cement. // </t>
  </si>
  <si>
    <t xml:space="preserve"> This policy reduces fuel consumption in the industry sector by increasing the use of cogeneration (also known as combined heat and power) and recovery of waste heat (to perform useful work). // </t>
  </si>
  <si>
    <t xml:space="preserve">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t>
  </si>
  <si>
    <t xml:space="preserve">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
  </si>
  <si>
    <t xml:space="preserve"> This policy reduces fuel consumption in the industry sector by improving the way components are put together and the way material or energy flows between them. // </t>
  </si>
  <si>
    <t xml:space="preserve">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t>
  </si>
  <si>
    <t xml:space="preserve"> This policy reduces emissions of high-GWP, fluorinated gases (F-gases) from the industry sector by substituting less-harmful chemicals. // </t>
  </si>
  <si>
    <t xml:space="preserve"> This policy reduces emissions of high-GWP, fluorinated gases (F-gases) from the industry sector by destroying F-gases created as byproducts during the creation of desired products. // </t>
  </si>
  <si>
    <t xml:space="preserve"> This policy reduces emissions of high-GWP, fluorinated gases (F-gases) by recovering F-gases from equipment at the end of its service life and destroying or recycling those F-gases. // </t>
  </si>
  <si>
    <t xml:space="preserve"> This policy reduces emissions of high-GWP, fluorinated gases (F-gases) from the industry sector by reducing leakage and losses through improved inspections, maintenance, and retrofitting of equipment. // </t>
  </si>
  <si>
    <t xml:space="preserve"> This policy reduces methane emissions from the selected industry by increasing the capture of methane that is currently being released into the atmosphere (for example, stopping leaks from wellheads, pipes, coal mines, landfills, etc.).//</t>
  </si>
  <si>
    <t xml:space="preserve"> This policy reduces methane emissions from the selected industry by increasing the burning of methane that is currently being released into the atmosphere (i.e. flaring instead of venting/leaking).//</t>
  </si>
  <si>
    <t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t>
  </si>
  <si>
    <t xml:space="preserve"> This policy increases the sequestration of CO2 by planting forests.  Planted forests are assumed to be managed with best practices and are not used for timber harvesting. // </t>
  </si>
  <si>
    <t>This policy prevents the release of CO2 that accompanies deforestation. //</t>
  </si>
  <si>
    <t xml:space="preserve"> This policy restores degraded forest, increasing the rate of carbon sequestration of the forest.//</t>
  </si>
  <si>
    <t xml:space="preserve"> This policy avoids the release of CO2 from forests by reducing timber harvesting. // </t>
  </si>
  <si>
    <t xml:space="preserve">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t>
  </si>
  <si>
    <t xml:space="preserve"> This policy increases CO2 sequestration by forests through improved forest management practices.  // </t>
  </si>
  <si>
    <t xml:space="preserve"> This policy reduces greenhouse gas emissions from agriculture through livestock-related measures, such as feed supplements or drugs to prevent enteric methane formation. // </t>
  </si>
  <si>
    <t xml:space="preserve">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t>
  </si>
  <si>
    <t xml:space="preserve">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t>
  </si>
  <si>
    <t xml:space="preserve"> This policy causes a percentage of the district heat to be generated by burning hydrogen instead of the fuels used in the BAU case. // </t>
  </si>
  <si>
    <t xml:space="preserve"> This policy causes a percentage of merchant hydrogen (i.e. hydrogen produced for sale, not hydrogen produced and consumed on-site within a facility) to be produced via electrolysis rather than via other production pathways. // </t>
  </si>
  <si>
    <t>Carbon Tax</t>
  </si>
  <si>
    <t>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The U.S. government's revised 2015 Social Cost of Carbon estimates for the year 2050 range from $32 to $115 per ton (in inflation-adjusted 2018 dollars), depending on one's choice of discount rate.//</t>
  </si>
  <si>
    <t xml:space="preserve"> This policy reduces the subsidies paid for the production of the selected energy source(s) in the BAU case. // </t>
  </si>
  <si>
    <t xml:space="preserve"> This policy prevents the carbon tax from being levied on process emissions (non-energy greenhouse gas emissions from industrial and agricultural operations).</t>
  </si>
  <si>
    <t xml:space="preserve"> This policy causes the price of the selected fuel(s) for domestic buyers to approach international market prices. // </t>
  </si>
  <si>
    <t xml:space="preserve"> This policy increases the tax rate for the selected fuel type(s).  It is expressed as a percentage of the BAU Scenario price, which includes sales and excise taxes. // </t>
  </si>
  <si>
    <t>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t>
  </si>
  <si>
    <t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t>
  </si>
  <si>
    <t xml:space="preserve">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t>
  </si>
  <si>
    <t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t>
  </si>
  <si>
    <t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t>
  </si>
  <si>
    <t xml:space="preserve">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t>
  </si>
  <si>
    <t>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t>
  </si>
  <si>
    <t xml:space="preserve"> In the BAU case, the share of electricity among fuels used by other components in urban, residential buildings is 100%.</t>
  </si>
  <si>
    <t>In the United States, the share of electricity among fuels used by other components in urban, residential buildings is 100%.</t>
  </si>
  <si>
    <t xml:space="preserve">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</si>
  <si>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 xml:space="preserve">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</si>
</sst>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 numFmtId="177" formatCode="#,##0.000"/>
  </numFmts>
  <fonts count="113" x14ac:knownFonts="1">
    <font>
      <sz val="1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b/>
      <sz val="11"/>
      <color theme="1"/>
      <name val="Calibri"/>
      <family val="2"/>
    </font>
    <font>
      <i/>
      <sz val="11"/>
      <color theme="1"/>
      <name val="Calibri"/>
      <family val="2"/>
    </font>
    <font>
      <sz val="11"/>
      <color rgb="FF403F41"/>
      <name val="Calibri"/>
      <family val="2"/>
      <scheme val="minor"/>
    </font>
    <font>
      <sz val="9"/>
      <color indexed="81"/>
      <name val="Tahoma"/>
      <family val="2"/>
    </font>
    <font>
      <b/>
      <sz val="12"/>
      <color theme="0"/>
      <name val="Calibri"/>
      <family val="2"/>
      <scheme val="minor"/>
    </font>
    <font>
      <sz val="12"/>
      <color theme="0"/>
      <name val="Calibri"/>
      <family val="2"/>
      <scheme val="minor"/>
    </font>
    <font>
      <b/>
      <sz val="11"/>
      <color theme="0" tint="-0.499984740745262"/>
      <name val="Calibri"/>
      <family val="2"/>
      <scheme val="minor"/>
    </font>
  </fonts>
  <fills count="101">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theme="0" tint="-0.34998626667073579"/>
        <bgColor indexed="64"/>
      </patternFill>
    </fill>
    <fill>
      <patternFill patternType="solid">
        <fgColor rgb="FFFF0000"/>
        <bgColor indexed="64"/>
      </patternFill>
    </fill>
    <fill>
      <patternFill patternType="solid">
        <fgColor theme="8" tint="0.79998168889431442"/>
        <bgColor indexed="64"/>
      </patternFill>
    </fill>
    <fill>
      <patternFill patternType="solid">
        <fgColor rgb="FFBFBFBF"/>
        <bgColor rgb="FFBFBFBF"/>
      </patternFill>
    </fill>
    <fill>
      <patternFill patternType="solid">
        <fgColor theme="6" tint="0.79998168889431442"/>
        <bgColor indexed="64"/>
      </patternFill>
    </fill>
    <fill>
      <patternFill patternType="solid">
        <fgColor theme="5" tint="0.59999389629810485"/>
        <bgColor indexed="64"/>
      </patternFill>
    </fill>
    <fill>
      <patternFill patternType="solid">
        <fgColor rgb="FFFF99CC"/>
        <bgColor indexed="64"/>
      </patternFill>
    </fill>
    <fill>
      <patternFill patternType="solid">
        <fgColor rgb="FFFFFF99"/>
        <bgColor indexed="64"/>
      </patternFill>
    </fill>
    <fill>
      <patternFill patternType="solid">
        <fgColor theme="7" tint="0.59999389629810485"/>
        <bgColor indexed="64"/>
      </patternFill>
    </fill>
    <fill>
      <patternFill patternType="solid">
        <fgColor theme="7" tint="0.79998168889431442"/>
        <bgColor indexed="64"/>
      </patternFill>
    </fill>
  </fills>
  <borders count="105">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medium">
        <color indexed="64"/>
      </left>
      <right style="medium">
        <color indexed="64"/>
      </right>
      <top/>
      <bottom/>
      <diagonal/>
    </border>
    <border>
      <left/>
      <right/>
      <top/>
      <bottom style="thin">
        <color rgb="FF000000"/>
      </bottom>
      <diagonal/>
    </border>
    <border>
      <left style="thin">
        <color rgb="FFBFBFBF"/>
      </left>
      <right style="thin">
        <color rgb="FFBFBFBF"/>
      </right>
      <top style="thin">
        <color rgb="FFBFBFBF"/>
      </top>
      <bottom style="thin">
        <color rgb="FFBFBFBF"/>
      </bottom>
      <diagonal/>
    </border>
  </borders>
  <cellStyleXfs count="2311">
    <xf numFmtId="0" fontId="0" fillId="0" borderId="0"/>
    <xf numFmtId="9" fontId="6" fillId="0" borderId="0" applyFont="0" applyFill="0" applyBorder="0" applyAlignment="0" applyProtection="0"/>
    <xf numFmtId="0" fontId="7" fillId="0" borderId="0" applyNumberFormat="0" applyFill="0" applyBorder="0" applyAlignment="0" applyProtection="0"/>
    <xf numFmtId="0" fontId="10" fillId="0" borderId="0"/>
    <xf numFmtId="0" fontId="11" fillId="0" borderId="2" applyNumberFormat="0" applyProtection="0">
      <alignment wrapText="1"/>
    </xf>
    <xf numFmtId="0" fontId="10" fillId="0" borderId="3" applyNumberFormat="0" applyFont="0" applyProtection="0">
      <alignment wrapText="1"/>
    </xf>
    <xf numFmtId="43" fontId="6" fillId="0" borderId="0" applyFont="0" applyFill="0" applyBorder="0" applyAlignment="0" applyProtection="0"/>
    <xf numFmtId="0" fontId="18" fillId="0" borderId="0" applyNumberFormat="0" applyFill="0" applyBorder="0" applyAlignment="0" applyProtection="0"/>
    <xf numFmtId="0" fontId="19" fillId="0" borderId="0" applyNumberFormat="0">
      <alignment horizontal="right"/>
    </xf>
    <xf numFmtId="0" fontId="21" fillId="0" borderId="0" applyNumberFormat="0" applyFill="0" applyBorder="0" applyProtection="0">
      <alignment horizontal="left" vertical="center"/>
    </xf>
    <xf numFmtId="0" fontId="24" fillId="0" borderId="0" applyNumberFormat="0" applyFont="0" applyFill="0" applyBorder="0" applyProtection="0">
      <alignment horizontal="left" vertical="center" indent="2"/>
    </xf>
    <xf numFmtId="0" fontId="24" fillId="0" borderId="0" applyNumberFormat="0" applyFont="0" applyFill="0" applyBorder="0" applyProtection="0">
      <alignment horizontal="left" vertical="center" indent="5"/>
    </xf>
    <xf numFmtId="0" fontId="23" fillId="9" borderId="0" applyBorder="0">
      <alignment horizontal="right" vertical="center"/>
    </xf>
    <xf numFmtId="0" fontId="23" fillId="0" borderId="0"/>
    <xf numFmtId="0" fontId="24" fillId="16" borderId="0" applyNumberFormat="0" applyFont="0" applyBorder="0" applyAlignment="0" applyProtection="0"/>
    <xf numFmtId="0" fontId="20" fillId="0" borderId="0"/>
    <xf numFmtId="0" fontId="28" fillId="9" borderId="29">
      <alignment horizontal="right" vertical="center"/>
    </xf>
    <xf numFmtId="0" fontId="24" fillId="0" borderId="26"/>
    <xf numFmtId="0" fontId="23" fillId="0" borderId="51">
      <alignment horizontal="left" vertical="center" wrapText="1" indent="2"/>
    </xf>
    <xf numFmtId="0" fontId="51" fillId="0" borderId="0"/>
    <xf numFmtId="0" fontId="2" fillId="0" borderId="0"/>
    <xf numFmtId="0" fontId="57" fillId="7" borderId="55" applyNumberFormat="0" applyAlignment="0" applyProtection="0"/>
    <xf numFmtId="0" fontId="2" fillId="48" borderId="0" applyNumberFormat="0" applyBorder="0" applyAlignment="0" applyProtection="0"/>
    <xf numFmtId="0" fontId="19" fillId="14" borderId="90">
      <alignment horizontal="right" vertical="center"/>
    </xf>
    <xf numFmtId="0" fontId="24" fillId="0" borderId="0"/>
    <xf numFmtId="0" fontId="23" fillId="9" borderId="0" applyBorder="0">
      <alignment horizontal="right" vertical="center"/>
    </xf>
    <xf numFmtId="0" fontId="23" fillId="9" borderId="58">
      <alignment horizontal="right" vertical="center"/>
    </xf>
    <xf numFmtId="0" fontId="19" fillId="14" borderId="89">
      <alignment horizontal="right" vertical="center"/>
    </xf>
    <xf numFmtId="0" fontId="23" fillId="0" borderId="92">
      <alignment horizontal="left" vertical="center" wrapText="1" indent="2"/>
    </xf>
    <xf numFmtId="0" fontId="23" fillId="0" borderId="0" applyBorder="0">
      <alignment horizontal="right" vertical="center"/>
    </xf>
    <xf numFmtId="0" fontId="19" fillId="14" borderId="90">
      <alignment horizontal="right" vertical="center"/>
    </xf>
    <xf numFmtId="0" fontId="74" fillId="86" borderId="86" applyNumberFormat="0" applyAlignment="0" applyProtection="0"/>
    <xf numFmtId="4" fontId="19" fillId="14" borderId="91">
      <alignment horizontal="right" vertical="center"/>
    </xf>
    <xf numFmtId="0" fontId="23" fillId="0" borderId="29" applyNumberFormat="0" applyFill="0" applyAlignment="0" applyProtection="0"/>
    <xf numFmtId="0" fontId="19" fillId="0" borderId="64">
      <alignment horizontal="left" vertical="top" wrapText="1"/>
    </xf>
    <xf numFmtId="0" fontId="19" fillId="14" borderId="29">
      <alignment horizontal="right" vertical="center"/>
    </xf>
    <xf numFmtId="0" fontId="19" fillId="14" borderId="29">
      <alignment horizontal="right" vertical="center"/>
    </xf>
    <xf numFmtId="0" fontId="23" fillId="0" borderId="97">
      <alignment horizontal="right" vertical="center"/>
    </xf>
    <xf numFmtId="0" fontId="19" fillId="14" borderId="61">
      <alignment horizontal="right" vertical="center"/>
    </xf>
    <xf numFmtId="0" fontId="23" fillId="0" borderId="29">
      <alignment horizontal="right" vertical="center"/>
    </xf>
    <xf numFmtId="0" fontId="93" fillId="0" borderId="87" applyNumberFormat="0" applyFill="0" applyAlignment="0" applyProtection="0"/>
    <xf numFmtId="0" fontId="64" fillId="9" borderId="29">
      <alignment horizontal="right" vertical="center"/>
    </xf>
    <xf numFmtId="0" fontId="23" fillId="16" borderId="29"/>
    <xf numFmtId="0" fontId="24" fillId="89" borderId="88" applyNumberFormat="0" applyFont="0" applyAlignment="0" applyProtection="0"/>
    <xf numFmtId="0" fontId="19" fillId="14" borderId="89">
      <alignment horizontal="right" vertical="center"/>
    </xf>
    <xf numFmtId="0" fontId="19" fillId="9" borderId="29">
      <alignment horizontal="right" vertical="center"/>
    </xf>
    <xf numFmtId="0" fontId="19" fillId="9" borderId="59">
      <alignment horizontal="right" vertical="center"/>
    </xf>
    <xf numFmtId="0" fontId="23" fillId="0" borderId="59">
      <alignment horizontal="right" vertical="center"/>
    </xf>
    <xf numFmtId="4" fontId="24" fillId="0" borderId="0"/>
    <xf numFmtId="0" fontId="19" fillId="14" borderId="62">
      <alignment horizontal="right" vertical="center"/>
    </xf>
    <xf numFmtId="0" fontId="19" fillId="14" borderId="59">
      <alignment horizontal="right" vertical="center"/>
    </xf>
    <xf numFmtId="0" fontId="19" fillId="14" borderId="60">
      <alignment horizontal="right" vertical="center"/>
    </xf>
    <xf numFmtId="4" fontId="19" fillId="14" borderId="61">
      <alignment horizontal="right" vertical="center"/>
    </xf>
    <xf numFmtId="0" fontId="23" fillId="0" borderId="0"/>
    <xf numFmtId="0" fontId="23" fillId="67" borderId="29">
      <alignment horizontal="right" vertical="center"/>
    </xf>
    <xf numFmtId="0" fontId="23" fillId="67" borderId="0" applyBorder="0">
      <alignment horizontal="right" vertical="center"/>
    </xf>
    <xf numFmtId="0" fontId="24" fillId="0" borderId="0"/>
    <xf numFmtId="0" fontId="24" fillId="66" borderId="29"/>
    <xf numFmtId="4" fontId="24" fillId="0" borderId="0"/>
    <xf numFmtId="4" fontId="23" fillId="0" borderId="29" applyFill="0" applyBorder="0" applyProtection="0">
      <alignment horizontal="right" vertical="center"/>
    </xf>
    <xf numFmtId="0" fontId="67" fillId="0" borderId="0" applyNumberFormat="0" applyFill="0" applyBorder="0" applyAlignment="0" applyProtection="0"/>
    <xf numFmtId="0" fontId="23" fillId="0" borderId="0"/>
    <xf numFmtId="4" fontId="24" fillId="0" borderId="0"/>
    <xf numFmtId="4" fontId="24" fillId="0" borderId="0"/>
    <xf numFmtId="0" fontId="2" fillId="0" borderId="0"/>
    <xf numFmtId="4" fontId="64" fillId="9" borderId="89">
      <alignment horizontal="right" vertical="center"/>
    </xf>
    <xf numFmtId="0" fontId="23" fillId="16" borderId="29"/>
    <xf numFmtId="0" fontId="19" fillId="14" borderId="61">
      <alignment horizontal="right" vertical="center"/>
    </xf>
    <xf numFmtId="0" fontId="23" fillId="0" borderId="97" applyNumberFormat="0" applyFill="0" applyAlignment="0" applyProtection="0"/>
    <xf numFmtId="4" fontId="23" fillId="16" borderId="89"/>
    <xf numFmtId="0" fontId="86" fillId="73" borderId="86" applyNumberFormat="0" applyAlignment="0" applyProtection="0"/>
    <xf numFmtId="0" fontId="93" fillId="0" borderId="87" applyNumberFormat="0" applyFill="0" applyAlignment="0" applyProtection="0"/>
    <xf numFmtId="0" fontId="64" fillId="9" borderId="89">
      <alignment horizontal="right" vertical="center"/>
    </xf>
    <xf numFmtId="0" fontId="58" fillId="46" borderId="56" applyNumberFormat="0" applyAlignment="0" applyProtection="0"/>
    <xf numFmtId="0" fontId="59" fillId="46" borderId="55" applyNumberFormat="0" applyAlignment="0" applyProtection="0"/>
    <xf numFmtId="0" fontId="78" fillId="0" borderId="87" applyNumberFormat="0" applyFill="0" applyAlignment="0" applyProtection="0"/>
    <xf numFmtId="0" fontId="68" fillId="89" borderId="88" applyNumberFormat="0" applyFont="0" applyAlignment="0" applyProtection="0"/>
    <xf numFmtId="0" fontId="60" fillId="0" borderId="0" applyNumberFormat="0" applyFill="0" applyBorder="0" applyAlignment="0" applyProtection="0"/>
    <xf numFmtId="0" fontId="2" fillId="50" borderId="0" applyNumberFormat="0" applyBorder="0" applyAlignment="0" applyProtection="0"/>
    <xf numFmtId="0" fontId="61" fillId="0" borderId="0" applyNumberFormat="0" applyFill="0" applyBorder="0" applyAlignment="0" applyProtection="0"/>
    <xf numFmtId="0" fontId="3" fillId="0" borderId="57" applyNumberFormat="0" applyFill="0" applyAlignment="0" applyProtection="0"/>
    <xf numFmtId="0" fontId="2" fillId="60" borderId="0" applyNumberFormat="0" applyBorder="0" applyAlignment="0" applyProtection="0"/>
    <xf numFmtId="0" fontId="2" fillId="47" borderId="0" applyNumberFormat="0" applyBorder="0" applyAlignment="0" applyProtection="0"/>
    <xf numFmtId="0" fontId="2" fillId="48" borderId="0" applyNumberFormat="0" applyBorder="0" applyAlignment="0" applyProtection="0"/>
    <xf numFmtId="0" fontId="62" fillId="49" borderId="0" applyNumberFormat="0" applyBorder="0" applyAlignment="0" applyProtection="0"/>
    <xf numFmtId="0" fontId="74" fillId="86" borderId="94" applyNumberFormat="0" applyAlignment="0" applyProtection="0"/>
    <xf numFmtId="0" fontId="2" fillId="50" borderId="0" applyNumberFormat="0" applyBorder="0" applyAlignment="0" applyProtection="0"/>
    <xf numFmtId="0" fontId="2" fillId="51" borderId="0" applyNumberFormat="0" applyBorder="0" applyAlignment="0" applyProtection="0"/>
    <xf numFmtId="0" fontId="62" fillId="52" borderId="0" applyNumberFormat="0" applyBorder="0" applyAlignment="0" applyProtection="0"/>
    <xf numFmtId="49" fontId="21" fillId="0" borderId="89" applyNumberFormat="0" applyFill="0" applyBorder="0" applyProtection="0">
      <alignment horizontal="left" vertical="center"/>
    </xf>
    <xf numFmtId="0" fontId="2" fillId="53" borderId="0" applyNumberFormat="0" applyBorder="0" applyAlignment="0" applyProtection="0"/>
    <xf numFmtId="0" fontId="2" fillId="54" borderId="0" applyNumberFormat="0" applyBorder="0" applyAlignment="0" applyProtection="0"/>
    <xf numFmtId="0" fontId="62" fillId="55" borderId="0" applyNumberFormat="0" applyBorder="0" applyAlignment="0" applyProtection="0"/>
    <xf numFmtId="0" fontId="93" fillId="0" borderId="87" applyNumberFormat="0" applyFill="0" applyAlignment="0" applyProtection="0"/>
    <xf numFmtId="0" fontId="2" fillId="56" borderId="0" applyNumberFormat="0" applyBorder="0" applyAlignment="0" applyProtection="0"/>
    <xf numFmtId="0" fontId="2" fillId="57" borderId="0" applyNumberFormat="0" applyBorder="0" applyAlignment="0" applyProtection="0"/>
    <xf numFmtId="0" fontId="62" fillId="58" borderId="0" applyNumberFormat="0" applyBorder="0" applyAlignment="0" applyProtection="0"/>
    <xf numFmtId="0" fontId="86" fillId="73" borderId="86" applyNumberFormat="0" applyAlignment="0" applyProtection="0"/>
    <xf numFmtId="0" fontId="2" fillId="59" borderId="0" applyNumberFormat="0" applyBorder="0" applyAlignment="0" applyProtection="0"/>
    <xf numFmtId="0" fontId="2" fillId="60" borderId="0" applyNumberFormat="0" applyBorder="0" applyAlignment="0" applyProtection="0"/>
    <xf numFmtId="0" fontId="62" fillId="61" borderId="0" applyNumberFormat="0" applyBorder="0" applyAlignment="0" applyProtection="0"/>
    <xf numFmtId="49" fontId="23" fillId="0" borderId="89" applyNumberFormat="0" applyFont="0" applyFill="0" applyBorder="0" applyProtection="0">
      <alignment horizontal="left" vertical="center" indent="2"/>
    </xf>
    <xf numFmtId="0" fontId="2" fillId="62" borderId="0" applyNumberFormat="0" applyBorder="0" applyAlignment="0" applyProtection="0"/>
    <xf numFmtId="0" fontId="2" fillId="63" borderId="0" applyNumberFormat="0" applyBorder="0" applyAlignment="0" applyProtection="0"/>
    <xf numFmtId="0" fontId="62" fillId="64" borderId="0" applyNumberFormat="0" applyBorder="0" applyAlignment="0" applyProtection="0"/>
    <xf numFmtId="0" fontId="23" fillId="0" borderId="29" applyNumberFormat="0" applyFill="0" applyAlignment="0" applyProtection="0"/>
    <xf numFmtId="0" fontId="19" fillId="14" borderId="29">
      <alignment horizontal="right" vertical="center"/>
    </xf>
    <xf numFmtId="0" fontId="19" fillId="14" borderId="29">
      <alignment horizontal="right" vertical="center"/>
    </xf>
    <xf numFmtId="0" fontId="23" fillId="0" borderId="51">
      <alignment horizontal="left" vertical="center" wrapText="1" indent="2"/>
    </xf>
    <xf numFmtId="0" fontId="19" fillId="14" borderId="61">
      <alignment horizontal="right" vertical="center"/>
    </xf>
    <xf numFmtId="0" fontId="23" fillId="0" borderId="29">
      <alignment horizontal="right" vertical="center"/>
    </xf>
    <xf numFmtId="0" fontId="64" fillId="9" borderId="29">
      <alignment horizontal="right" vertical="center"/>
    </xf>
    <xf numFmtId="0" fontId="23" fillId="16" borderId="29"/>
    <xf numFmtId="0" fontId="19" fillId="9" borderId="29">
      <alignment horizontal="right" vertical="center"/>
    </xf>
    <xf numFmtId="0" fontId="19" fillId="14" borderId="60">
      <alignment horizontal="right" vertical="center"/>
    </xf>
    <xf numFmtId="0" fontId="66" fillId="0" borderId="0" applyNumberFormat="0" applyFill="0" applyBorder="0" applyAlignment="0" applyProtection="0"/>
    <xf numFmtId="0" fontId="68" fillId="68" borderId="0" applyNumberFormat="0" applyBorder="0" applyAlignment="0" applyProtection="0"/>
    <xf numFmtId="0" fontId="68" fillId="69" borderId="0" applyNumberFormat="0" applyBorder="0" applyAlignment="0" applyProtection="0"/>
    <xf numFmtId="0" fontId="68" fillId="70" borderId="0" applyNumberFormat="0" applyBorder="0" applyAlignment="0" applyProtection="0"/>
    <xf numFmtId="0" fontId="68" fillId="71" borderId="0" applyNumberFormat="0" applyBorder="0" applyAlignment="0" applyProtection="0"/>
    <xf numFmtId="0" fontId="68" fillId="72" borderId="0" applyNumberFormat="0" applyBorder="0" applyAlignment="0" applyProtection="0"/>
    <xf numFmtId="0" fontId="68" fillId="73" borderId="0" applyNumberFormat="0" applyBorder="0" applyAlignment="0" applyProtection="0"/>
    <xf numFmtId="0" fontId="24" fillId="0" borderId="0" applyNumberFormat="0" applyFont="0" applyFill="0" applyBorder="0" applyProtection="0">
      <alignment horizontal="left" vertical="center" indent="2"/>
    </xf>
    <xf numFmtId="0" fontId="24" fillId="0" borderId="0" applyNumberFormat="0" applyFont="0" applyFill="0" applyBorder="0" applyProtection="0">
      <alignment horizontal="left" vertical="center" indent="2"/>
    </xf>
    <xf numFmtId="49" fontId="23" fillId="0" borderId="29" applyNumberFormat="0" applyFont="0" applyFill="0" applyBorder="0" applyProtection="0">
      <alignment horizontal="left" vertical="center" indent="2"/>
    </xf>
    <xf numFmtId="0" fontId="68" fillId="74" borderId="0" applyNumberFormat="0" applyBorder="0" applyAlignment="0" applyProtection="0"/>
    <xf numFmtId="0" fontId="68" fillId="75" borderId="0" applyNumberFormat="0" applyBorder="0" applyAlignment="0" applyProtection="0"/>
    <xf numFmtId="0" fontId="68" fillId="76" borderId="0" applyNumberFormat="0" applyBorder="0" applyAlignment="0" applyProtection="0"/>
    <xf numFmtId="0" fontId="68" fillId="71" borderId="0" applyNumberFormat="0" applyBorder="0" applyAlignment="0" applyProtection="0"/>
    <xf numFmtId="0" fontId="68" fillId="74" borderId="0" applyNumberFormat="0" applyBorder="0" applyAlignment="0" applyProtection="0"/>
    <xf numFmtId="0" fontId="68" fillId="77" borderId="0" applyNumberFormat="0" applyBorder="0" applyAlignment="0" applyProtection="0"/>
    <xf numFmtId="0" fontId="24" fillId="0" borderId="0" applyNumberFormat="0" applyFont="0" applyFill="0" applyBorder="0" applyProtection="0">
      <alignment horizontal="left" vertical="center" indent="5"/>
    </xf>
    <xf numFmtId="0" fontId="24" fillId="0" borderId="0" applyNumberFormat="0" applyFont="0" applyFill="0" applyBorder="0" applyProtection="0">
      <alignment horizontal="left" vertical="center" indent="5"/>
    </xf>
    <xf numFmtId="49" fontId="23" fillId="0" borderId="60" applyNumberFormat="0" applyFont="0" applyFill="0" applyBorder="0" applyProtection="0">
      <alignment horizontal="left" vertical="center" indent="5"/>
    </xf>
    <xf numFmtId="0" fontId="70" fillId="78"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1" borderId="0" applyNumberFormat="0" applyBorder="0" applyAlignment="0" applyProtection="0"/>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21" fillId="67" borderId="0" applyBorder="0" applyAlignment="0"/>
    <xf numFmtId="4" fontId="21" fillId="67" borderId="0" applyBorder="0" applyAlignment="0"/>
    <xf numFmtId="4" fontId="23" fillId="67" borderId="0" applyBorder="0">
      <alignment horizontal="right" vertical="center"/>
    </xf>
    <xf numFmtId="4" fontId="23" fillId="9" borderId="0" applyBorder="0">
      <alignment horizontal="right" vertical="center"/>
    </xf>
    <xf numFmtId="4" fontId="23" fillId="9" borderId="0" applyBorder="0">
      <alignment horizontal="right" vertical="center"/>
    </xf>
    <xf numFmtId="4" fontId="19" fillId="9" borderId="29">
      <alignment horizontal="right" vertical="center"/>
    </xf>
    <xf numFmtId="4" fontId="64" fillId="9" borderId="29">
      <alignment horizontal="right" vertical="center"/>
    </xf>
    <xf numFmtId="4" fontId="19" fillId="14" borderId="29">
      <alignment horizontal="right" vertical="center"/>
    </xf>
    <xf numFmtId="4" fontId="19" fillId="14" borderId="29">
      <alignment horizontal="right" vertical="center"/>
    </xf>
    <xf numFmtId="4" fontId="19" fillId="14" borderId="60">
      <alignment horizontal="right" vertical="center"/>
    </xf>
    <xf numFmtId="4" fontId="19" fillId="14" borderId="61">
      <alignment horizontal="right" vertical="center"/>
    </xf>
    <xf numFmtId="0" fontId="69" fillId="82" borderId="0" applyNumberFormat="0" applyBorder="0" applyAlignment="0" applyProtection="0"/>
    <xf numFmtId="0" fontId="69" fillId="83" borderId="0" applyNumberFormat="0" applyBorder="0" applyAlignment="0" applyProtection="0"/>
    <xf numFmtId="0" fontId="69" fillId="84" borderId="0" applyNumberFormat="0" applyBorder="0" applyAlignment="0" applyProtection="0"/>
    <xf numFmtId="0" fontId="69" fillId="79" borderId="0" applyNumberFormat="0" applyBorder="0" applyAlignment="0" applyProtection="0"/>
    <xf numFmtId="0" fontId="69" fillId="80" borderId="0" applyNumberFormat="0" applyBorder="0" applyAlignment="0" applyProtection="0"/>
    <xf numFmtId="0" fontId="69" fillId="85" borderId="0" applyNumberFormat="0" applyBorder="0" applyAlignment="0" applyProtection="0"/>
    <xf numFmtId="0" fontId="72" fillId="69" borderId="0" applyNumberFormat="0" applyBorder="0" applyAlignment="0" applyProtection="0"/>
    <xf numFmtId="4" fontId="21" fillId="0" borderId="39" applyFill="0" applyBorder="0" applyProtection="0">
      <alignment horizontal="right" vertical="center"/>
    </xf>
    <xf numFmtId="0" fontId="74" fillId="86" borderId="66" applyNumberFormat="0" applyAlignment="0" applyProtection="0"/>
    <xf numFmtId="0" fontId="75" fillId="87" borderId="67" applyNumberFormat="0" applyAlignment="0" applyProtection="0"/>
    <xf numFmtId="173" fontId="65" fillId="0" borderId="0" applyFont="0" applyFill="0" applyBorder="0" applyAlignment="0" applyProtection="0"/>
    <xf numFmtId="174" fontId="76" fillId="0" borderId="0" applyFont="0" applyFill="0" applyBorder="0" applyAlignment="0" applyProtection="0"/>
    <xf numFmtId="173" fontId="65" fillId="0" borderId="0" applyFont="0" applyFill="0" applyBorder="0" applyAlignment="0" applyProtection="0"/>
    <xf numFmtId="0" fontId="23" fillId="14" borderId="51">
      <alignment horizontal="left" vertical="center" wrapText="1" indent="2"/>
    </xf>
    <xf numFmtId="0" fontId="23" fillId="9" borderId="60">
      <alignment horizontal="left" vertical="center"/>
    </xf>
    <xf numFmtId="0" fontId="80" fillId="0" borderId="0" applyNumberFormat="0" applyFill="0" applyBorder="0" applyAlignment="0" applyProtection="0"/>
    <xf numFmtId="0" fontId="81" fillId="70" borderId="0" applyNumberFormat="0" applyBorder="0" applyAlignment="0" applyProtection="0"/>
    <xf numFmtId="0" fontId="82" fillId="70" borderId="0" applyNumberFormat="0" applyBorder="0" applyAlignment="0" applyProtection="0"/>
    <xf numFmtId="0" fontId="83" fillId="0" borderId="69" applyNumberFormat="0" applyFill="0" applyAlignment="0" applyProtection="0"/>
    <xf numFmtId="0" fontId="84" fillId="0" borderId="70" applyNumberFormat="0" applyFill="0" applyAlignment="0" applyProtection="0"/>
    <xf numFmtId="0" fontId="85" fillId="0" borderId="71" applyNumberFormat="0" applyFill="0" applyAlignment="0" applyProtection="0"/>
    <xf numFmtId="0" fontId="85" fillId="0" borderId="0" applyNumberFormat="0" applyFill="0" applyBorder="0" applyAlignment="0" applyProtection="0"/>
    <xf numFmtId="0" fontId="86" fillId="73" borderId="66" applyNumberFormat="0" applyAlignment="0" applyProtection="0"/>
    <xf numFmtId="4" fontId="23" fillId="0" borderId="0" applyBorder="0">
      <alignment horizontal="right" vertical="center"/>
    </xf>
    <xf numFmtId="0" fontId="23" fillId="0" borderId="63">
      <alignment horizontal="right" vertical="center"/>
    </xf>
    <xf numFmtId="4" fontId="23" fillId="0" borderId="29">
      <alignment horizontal="right" vertical="center"/>
    </xf>
    <xf numFmtId="1" fontId="63" fillId="9" borderId="0" applyBorder="0">
      <alignment horizontal="right" vertical="center"/>
    </xf>
    <xf numFmtId="0" fontId="87" fillId="0" borderId="72" applyNumberFormat="0" applyFill="0" applyAlignment="0" applyProtection="0"/>
    <xf numFmtId="0" fontId="88" fillId="88" borderId="0" applyNumberFormat="0" applyBorder="0" applyAlignment="0" applyProtection="0"/>
    <xf numFmtId="0" fontId="24" fillId="0" borderId="0"/>
    <xf numFmtId="0" fontId="24" fillId="0" borderId="0"/>
    <xf numFmtId="0" fontId="24" fillId="0" borderId="0"/>
    <xf numFmtId="0" fontId="24" fillId="0" borderId="0"/>
    <xf numFmtId="0" fontId="76" fillId="0" borderId="0"/>
    <xf numFmtId="4" fontId="89" fillId="0" borderId="0"/>
    <xf numFmtId="0" fontId="24" fillId="0" borderId="0"/>
    <xf numFmtId="0" fontId="24" fillId="0" borderId="0"/>
    <xf numFmtId="0" fontId="24" fillId="0" borderId="0"/>
    <xf numFmtId="0" fontId="24" fillId="0" borderId="0"/>
    <xf numFmtId="0" fontId="2" fillId="0" borderId="0"/>
    <xf numFmtId="4" fontId="23" fillId="0" borderId="0" applyFill="0" applyBorder="0" applyProtection="0">
      <alignment horizontal="right" vertical="center"/>
    </xf>
    <xf numFmtId="4" fontId="23" fillId="0" borderId="0" applyFill="0" applyBorder="0" applyProtection="0">
      <alignment horizontal="right" vertical="center"/>
    </xf>
    <xf numFmtId="4" fontId="23" fillId="0" borderId="29" applyFill="0" applyBorder="0" applyProtection="0">
      <alignment horizontal="right" vertical="center"/>
    </xf>
    <xf numFmtId="0" fontId="21" fillId="0" borderId="0" applyNumberFormat="0" applyFill="0" applyBorder="0" applyProtection="0">
      <alignment horizontal="left" vertical="center"/>
    </xf>
    <xf numFmtId="49" fontId="21" fillId="0" borderId="29" applyNumberFormat="0" applyFill="0" applyBorder="0" applyProtection="0">
      <alignment horizontal="left" vertical="center"/>
    </xf>
    <xf numFmtId="0" fontId="24" fillId="16" borderId="0" applyNumberFormat="0" applyFont="0" applyBorder="0" applyAlignment="0" applyProtection="0"/>
    <xf numFmtId="4" fontId="24" fillId="16" borderId="0" applyNumberFormat="0" applyFont="0" applyBorder="0" applyAlignment="0" applyProtection="0"/>
    <xf numFmtId="4" fontId="24" fillId="16" borderId="0" applyNumberFormat="0" applyFont="0" applyBorder="0" applyAlignment="0" applyProtection="0"/>
    <xf numFmtId="0" fontId="24" fillId="16" borderId="0" applyNumberFormat="0" applyFont="0" applyBorder="0" applyAlignment="0" applyProtection="0"/>
    <xf numFmtId="0" fontId="24" fillId="16" borderId="0" applyNumberFormat="0" applyFont="0" applyBorder="0" applyAlignment="0" applyProtection="0"/>
    <xf numFmtId="0" fontId="76" fillId="65" borderId="0" applyNumberFormat="0" applyFont="0" applyBorder="0" applyAlignment="0" applyProtection="0"/>
    <xf numFmtId="0" fontId="68" fillId="89" borderId="73" applyNumberFormat="0" applyFont="0" applyAlignment="0" applyProtection="0"/>
    <xf numFmtId="0" fontId="24" fillId="89" borderId="73" applyNumberFormat="0" applyFont="0" applyAlignment="0" applyProtection="0"/>
    <xf numFmtId="0" fontId="90" fillId="86" borderId="65" applyNumberFormat="0" applyAlignment="0" applyProtection="0"/>
    <xf numFmtId="175" fontId="23" fillId="90" borderId="29" applyNumberFormat="0" applyFont="0" applyBorder="0" applyAlignment="0" applyProtection="0">
      <alignment horizontal="right" vertical="center"/>
    </xf>
    <xf numFmtId="9" fontId="76" fillId="0" borderId="0" applyFont="0" applyFill="0" applyBorder="0" applyAlignment="0" applyProtection="0"/>
    <xf numFmtId="0" fontId="91" fillId="69" borderId="0" applyNumberFormat="0" applyBorder="0" applyAlignment="0" applyProtection="0"/>
    <xf numFmtId="4" fontId="23" fillId="16" borderId="29"/>
    <xf numFmtId="0" fontId="23" fillId="16" borderId="59"/>
    <xf numFmtId="0" fontId="92" fillId="0" borderId="0" applyNumberFormat="0" applyFill="0" applyBorder="0" applyAlignment="0" applyProtection="0"/>
    <xf numFmtId="0" fontId="93" fillId="0" borderId="68" applyNumberFormat="0" applyFill="0" applyAlignment="0" applyProtection="0"/>
    <xf numFmtId="0" fontId="94" fillId="0" borderId="0" applyNumberFormat="0" applyFill="0" applyBorder="0" applyAlignment="0" applyProtection="0"/>
    <xf numFmtId="0" fontId="95" fillId="0" borderId="69" applyNumberFormat="0" applyFill="0" applyAlignment="0" applyProtection="0"/>
    <xf numFmtId="0" fontId="96" fillId="0" borderId="70" applyNumberFormat="0" applyFill="0" applyAlignment="0" applyProtection="0"/>
    <xf numFmtId="0" fontId="97" fillId="0" borderId="71" applyNumberFormat="0" applyFill="0" applyAlignment="0" applyProtection="0"/>
    <xf numFmtId="0" fontId="97" fillId="0" borderId="0" applyNumberFormat="0" applyFill="0" applyBorder="0" applyAlignment="0" applyProtection="0"/>
    <xf numFmtId="0" fontId="98" fillId="0" borderId="72" applyNumberFormat="0" applyFill="0" applyAlignment="0" applyProtection="0"/>
    <xf numFmtId="0" fontId="100" fillId="0" borderId="0" applyNumberFormat="0" applyFill="0" applyBorder="0" applyAlignment="0" applyProtection="0"/>
    <xf numFmtId="0" fontId="101" fillId="87" borderId="67" applyNumberFormat="0" applyAlignment="0" applyProtection="0"/>
    <xf numFmtId="0" fontId="67" fillId="0" borderId="0" applyNumberFormat="0" applyFill="0" applyBorder="0" applyAlignment="0" applyProtection="0"/>
    <xf numFmtId="0" fontId="102" fillId="0" borderId="0" applyNumberFormat="0" applyFill="0" applyBorder="0" applyAlignment="0" applyProtection="0"/>
    <xf numFmtId="0" fontId="24" fillId="0" borderId="0" applyNumberFormat="0" applyFont="0" applyFill="0" applyBorder="0" applyProtection="0">
      <alignment horizontal="left" vertical="center"/>
    </xf>
    <xf numFmtId="0" fontId="23" fillId="9" borderId="0" applyBorder="0">
      <alignment horizontal="right" vertical="center"/>
    </xf>
    <xf numFmtId="0" fontId="23" fillId="9" borderId="0" applyBorder="0">
      <alignment horizontal="right" vertical="center"/>
    </xf>
    <xf numFmtId="0" fontId="23" fillId="0" borderId="0" applyBorder="0">
      <alignment horizontal="right" vertical="center"/>
    </xf>
    <xf numFmtId="4" fontId="24" fillId="0" borderId="0"/>
    <xf numFmtId="0" fontId="103" fillId="0" borderId="0"/>
    <xf numFmtId="0" fontId="24" fillId="16" borderId="0" applyNumberFormat="0" applyFont="0" applyBorder="0" applyAlignment="0" applyProtection="0"/>
    <xf numFmtId="0" fontId="67" fillId="0" borderId="0" applyNumberFormat="0" applyFill="0" applyBorder="0" applyAlignment="0" applyProtection="0"/>
    <xf numFmtId="0" fontId="68" fillId="68" borderId="0" applyNumberFormat="0" applyBorder="0" applyAlignment="0" applyProtection="0"/>
    <xf numFmtId="0" fontId="68" fillId="69" borderId="0" applyNumberFormat="0" applyBorder="0" applyAlignment="0" applyProtection="0"/>
    <xf numFmtId="0" fontId="68" fillId="70" borderId="0" applyNumberFormat="0" applyBorder="0" applyAlignment="0" applyProtection="0"/>
    <xf numFmtId="0" fontId="68" fillId="71" borderId="0" applyNumberFormat="0" applyBorder="0" applyAlignment="0" applyProtection="0"/>
    <xf numFmtId="0" fontId="68" fillId="72" borderId="0" applyNumberFormat="0" applyBorder="0" applyAlignment="0" applyProtection="0"/>
    <xf numFmtId="0" fontId="68" fillId="73" borderId="0" applyNumberFormat="0" applyBorder="0" applyAlignment="0" applyProtection="0"/>
    <xf numFmtId="0" fontId="68" fillId="74" borderId="0" applyNumberFormat="0" applyBorder="0" applyAlignment="0" applyProtection="0"/>
    <xf numFmtId="0" fontId="68" fillId="75" borderId="0" applyNumberFormat="0" applyBorder="0" applyAlignment="0" applyProtection="0"/>
    <xf numFmtId="0" fontId="68" fillId="76" borderId="0" applyNumberFormat="0" applyBorder="0" applyAlignment="0" applyProtection="0"/>
    <xf numFmtId="0" fontId="68" fillId="71" borderId="0" applyNumberFormat="0" applyBorder="0" applyAlignment="0" applyProtection="0"/>
    <xf numFmtId="0" fontId="68" fillId="74" borderId="0" applyNumberFormat="0" applyBorder="0" applyAlignment="0" applyProtection="0"/>
    <xf numFmtId="0" fontId="68" fillId="77" borderId="0" applyNumberFormat="0" applyBorder="0" applyAlignment="0" applyProtection="0"/>
    <xf numFmtId="0" fontId="70" fillId="78"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1" borderId="0" applyNumberFormat="0" applyBorder="0" applyAlignment="0" applyProtection="0"/>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72" fillId="69" borderId="0" applyNumberFormat="0" applyBorder="0" applyAlignment="0" applyProtection="0"/>
    <xf numFmtId="0" fontId="74" fillId="86" borderId="66" applyNumberFormat="0" applyAlignment="0" applyProtection="0"/>
    <xf numFmtId="0" fontId="75" fillId="87" borderId="67" applyNumberFormat="0" applyAlignment="0" applyProtection="0"/>
    <xf numFmtId="0" fontId="80" fillId="0" borderId="0" applyNumberFormat="0" applyFill="0" applyBorder="0" applyAlignment="0" applyProtection="0"/>
    <xf numFmtId="0" fontId="81" fillId="70" borderId="0" applyNumberFormat="0" applyBorder="0" applyAlignment="0" applyProtection="0"/>
    <xf numFmtId="0" fontId="83" fillId="0" borderId="69" applyNumberFormat="0" applyFill="0" applyAlignment="0" applyProtection="0"/>
    <xf numFmtId="0" fontId="84" fillId="0" borderId="70" applyNumberFormat="0" applyFill="0" applyAlignment="0" applyProtection="0"/>
    <xf numFmtId="0" fontId="85" fillId="0" borderId="71" applyNumberFormat="0" applyFill="0" applyAlignment="0" applyProtection="0"/>
    <xf numFmtId="0" fontId="85" fillId="0" borderId="0" applyNumberFormat="0" applyFill="0" applyBorder="0" applyAlignment="0" applyProtection="0"/>
    <xf numFmtId="0" fontId="86" fillId="73" borderId="66" applyNumberFormat="0" applyAlignment="0" applyProtection="0"/>
    <xf numFmtId="0" fontId="87" fillId="0" borderId="72" applyNumberFormat="0" applyFill="0" applyAlignment="0" applyProtection="0"/>
    <xf numFmtId="0" fontId="88" fillId="88" borderId="0" applyNumberFormat="0" applyBorder="0" applyAlignment="0" applyProtection="0"/>
    <xf numFmtId="0" fontId="24" fillId="0" borderId="0"/>
    <xf numFmtId="0" fontId="68" fillId="89" borderId="73" applyNumberFormat="0" applyFont="0" applyAlignment="0" applyProtection="0"/>
    <xf numFmtId="0" fontId="90" fillId="86" borderId="65" applyNumberFormat="0" applyAlignment="0" applyProtection="0"/>
    <xf numFmtId="0" fontId="92" fillId="0" borderId="0" applyNumberFormat="0" applyFill="0" applyBorder="0" applyAlignment="0" applyProtection="0"/>
    <xf numFmtId="0" fontId="93" fillId="0" borderId="68" applyNumberFormat="0" applyFill="0" applyAlignment="0" applyProtection="0"/>
    <xf numFmtId="0" fontId="100" fillId="0" borderId="0" applyNumberFormat="0" applyFill="0" applyBorder="0" applyAlignment="0" applyProtection="0"/>
    <xf numFmtId="0" fontId="104" fillId="0" borderId="0">
      <alignment horizontal="left" vertical="center" indent="1"/>
    </xf>
    <xf numFmtId="0" fontId="68" fillId="68" borderId="0" applyNumberFormat="0" applyBorder="0" applyAlignment="0" applyProtection="0"/>
    <xf numFmtId="0" fontId="68" fillId="69" borderId="0" applyNumberFormat="0" applyBorder="0" applyAlignment="0" applyProtection="0"/>
    <xf numFmtId="0" fontId="68" fillId="70" borderId="0" applyNumberFormat="0" applyBorder="0" applyAlignment="0" applyProtection="0"/>
    <xf numFmtId="0" fontId="68" fillId="71" borderId="0" applyNumberFormat="0" applyBorder="0" applyAlignment="0" applyProtection="0"/>
    <xf numFmtId="0" fontId="68" fillId="72" borderId="0" applyNumberFormat="0" applyBorder="0" applyAlignment="0" applyProtection="0"/>
    <xf numFmtId="0" fontId="68" fillId="73" borderId="0" applyNumberFormat="0" applyBorder="0" applyAlignment="0" applyProtection="0"/>
    <xf numFmtId="0" fontId="68" fillId="74" borderId="0" applyNumberFormat="0" applyBorder="0" applyAlignment="0" applyProtection="0"/>
    <xf numFmtId="0" fontId="68" fillId="75" borderId="0" applyNumberFormat="0" applyBorder="0" applyAlignment="0" applyProtection="0"/>
    <xf numFmtId="0" fontId="68" fillId="76" borderId="0" applyNumberFormat="0" applyBorder="0" applyAlignment="0" applyProtection="0"/>
    <xf numFmtId="0" fontId="68" fillId="71" borderId="0" applyNumberFormat="0" applyBorder="0" applyAlignment="0" applyProtection="0"/>
    <xf numFmtId="0" fontId="68" fillId="74" borderId="0" applyNumberFormat="0" applyBorder="0" applyAlignment="0" applyProtection="0"/>
    <xf numFmtId="0" fontId="68" fillId="77" borderId="0" applyNumberFormat="0" applyBorder="0" applyAlignment="0" applyProtection="0"/>
    <xf numFmtId="0" fontId="70" fillId="78"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1" borderId="0" applyNumberFormat="0" applyBorder="0" applyAlignment="0" applyProtection="0"/>
    <xf numFmtId="0" fontId="19" fillId="9" borderId="74">
      <alignment horizontal="right" vertical="center"/>
    </xf>
    <xf numFmtId="4" fontId="19" fillId="9" borderId="74">
      <alignment horizontal="right" vertical="center"/>
    </xf>
    <xf numFmtId="0" fontId="64" fillId="9" borderId="74">
      <alignment horizontal="right" vertical="center"/>
    </xf>
    <xf numFmtId="4" fontId="64" fillId="9" borderId="74">
      <alignment horizontal="right" vertical="center"/>
    </xf>
    <xf numFmtId="0" fontId="19" fillId="14" borderId="74">
      <alignment horizontal="right" vertical="center"/>
    </xf>
    <xf numFmtId="4" fontId="19" fillId="14" borderId="74">
      <alignment horizontal="right" vertical="center"/>
    </xf>
    <xf numFmtId="0" fontId="19" fillId="14" borderId="74">
      <alignment horizontal="right" vertical="center"/>
    </xf>
    <xf numFmtId="4" fontId="19" fillId="14" borderId="74">
      <alignment horizontal="right" vertical="center"/>
    </xf>
    <xf numFmtId="0" fontId="19" fillId="14" borderId="75">
      <alignment horizontal="right" vertical="center"/>
    </xf>
    <xf numFmtId="4" fontId="19" fillId="14" borderId="75">
      <alignment horizontal="right" vertical="center"/>
    </xf>
    <xf numFmtId="0" fontId="19" fillId="14" borderId="76">
      <alignment horizontal="right" vertical="center"/>
    </xf>
    <xf numFmtId="4" fontId="19" fillId="14" borderId="76">
      <alignment horizontal="right" vertical="center"/>
    </xf>
    <xf numFmtId="0" fontId="74" fillId="86" borderId="66" applyNumberFormat="0" applyAlignment="0" applyProtection="0"/>
    <xf numFmtId="0" fontId="23" fillId="14" borderId="77">
      <alignment horizontal="left" vertical="center" wrapText="1" indent="2"/>
    </xf>
    <xf numFmtId="0" fontId="23" fillId="0" borderId="77">
      <alignment horizontal="left" vertical="center" wrapText="1" indent="2"/>
    </xf>
    <xf numFmtId="0" fontId="23" fillId="9" borderId="75">
      <alignment horizontal="left" vertical="center"/>
    </xf>
    <xf numFmtId="0" fontId="80" fillId="0" borderId="0" applyNumberFormat="0" applyFill="0" applyBorder="0" applyAlignment="0" applyProtection="0"/>
    <xf numFmtId="0" fontId="86" fillId="73" borderId="66" applyNumberFormat="0" applyAlignment="0" applyProtection="0"/>
    <xf numFmtId="0" fontId="23" fillId="0" borderId="74">
      <alignment horizontal="right" vertical="center"/>
    </xf>
    <xf numFmtId="4" fontId="23" fillId="0" borderId="74">
      <alignment horizontal="right" vertical="center"/>
    </xf>
    <xf numFmtId="0" fontId="2" fillId="0" borderId="0"/>
    <xf numFmtId="0" fontId="23" fillId="0" borderId="74" applyNumberFormat="0" applyFill="0" applyAlignment="0" applyProtection="0"/>
    <xf numFmtId="0" fontId="90" fillId="86" borderId="65" applyNumberFormat="0" applyAlignment="0" applyProtection="0"/>
    <xf numFmtId="175" fontId="23" fillId="90" borderId="74" applyNumberFormat="0" applyFont="0" applyBorder="0" applyAlignment="0" applyProtection="0">
      <alignment horizontal="right" vertical="center"/>
    </xf>
    <xf numFmtId="0" fontId="23" fillId="16" borderId="74"/>
    <xf numFmtId="4" fontId="23" fillId="16" borderId="74"/>
    <xf numFmtId="0" fontId="93" fillId="0" borderId="68" applyNumberFormat="0" applyFill="0" applyAlignment="0" applyProtection="0"/>
    <xf numFmtId="0" fontId="100"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7" fillId="7" borderId="55" applyNumberFormat="0" applyAlignment="0" applyProtection="0"/>
    <xf numFmtId="0" fontId="23" fillId="9" borderId="0" applyBorder="0">
      <alignment horizontal="right" vertical="center"/>
    </xf>
    <xf numFmtId="0" fontId="23" fillId="9" borderId="0" applyBorder="0">
      <alignment horizontal="right" vertical="center"/>
    </xf>
    <xf numFmtId="0" fontId="23" fillId="0" borderId="0" applyBorder="0">
      <alignment horizontal="right" vertical="center"/>
    </xf>
    <xf numFmtId="0" fontId="24" fillId="0" borderId="0"/>
    <xf numFmtId="49" fontId="23" fillId="0" borderId="74" applyNumberFormat="0" applyFont="0" applyFill="0" applyBorder="0" applyProtection="0">
      <alignment horizontal="left" vertical="center" indent="2"/>
    </xf>
    <xf numFmtId="49" fontId="23" fillId="0" borderId="75" applyNumberFormat="0" applyFont="0" applyFill="0" applyBorder="0" applyProtection="0">
      <alignment horizontal="left" vertical="center" indent="5"/>
    </xf>
    <xf numFmtId="0" fontId="69" fillId="82" borderId="0" applyNumberFormat="0" applyBorder="0" applyAlignment="0" applyProtection="0"/>
    <xf numFmtId="0" fontId="69" fillId="83" borderId="0" applyNumberFormat="0" applyBorder="0" applyAlignment="0" applyProtection="0"/>
    <xf numFmtId="0" fontId="69" fillId="84" borderId="0" applyNumberFormat="0" applyBorder="0" applyAlignment="0" applyProtection="0"/>
    <xf numFmtId="0" fontId="69" fillId="79" borderId="0" applyNumberFormat="0" applyBorder="0" applyAlignment="0" applyProtection="0"/>
    <xf numFmtId="0" fontId="69" fillId="80" borderId="0" applyNumberFormat="0" applyBorder="0" applyAlignment="0" applyProtection="0"/>
    <xf numFmtId="0" fontId="69" fillId="85" borderId="0" applyNumberFormat="0" applyBorder="0" applyAlignment="0" applyProtection="0"/>
    <xf numFmtId="0" fontId="82" fillId="70" borderId="0" applyNumberFormat="0" applyBorder="0" applyAlignment="0" applyProtection="0"/>
    <xf numFmtId="4" fontId="24" fillId="0" borderId="0"/>
    <xf numFmtId="0" fontId="24" fillId="0" borderId="0"/>
    <xf numFmtId="0" fontId="2" fillId="0" borderId="0"/>
    <xf numFmtId="4" fontId="23" fillId="0" borderId="74" applyFill="0" applyBorder="0" applyProtection="0">
      <alignment horizontal="right" vertical="center"/>
    </xf>
    <xf numFmtId="49" fontId="21" fillId="0" borderId="74" applyNumberFormat="0" applyFill="0" applyBorder="0" applyProtection="0">
      <alignment horizontal="left" vertical="center"/>
    </xf>
    <xf numFmtId="0" fontId="24" fillId="16" borderId="0" applyNumberFormat="0" applyFont="0" applyBorder="0" applyAlignment="0" applyProtection="0"/>
    <xf numFmtId="0" fontId="91" fillId="69" borderId="0" applyNumberFormat="0" applyBorder="0" applyAlignment="0" applyProtection="0"/>
    <xf numFmtId="0" fontId="95" fillId="0" borderId="69" applyNumberFormat="0" applyFill="0" applyAlignment="0" applyProtection="0"/>
    <xf numFmtId="0" fontId="96" fillId="0" borderId="70" applyNumberFormat="0" applyFill="0" applyAlignment="0" applyProtection="0"/>
    <xf numFmtId="0" fontId="97" fillId="0" borderId="71" applyNumberFormat="0" applyFill="0" applyAlignment="0" applyProtection="0"/>
    <xf numFmtId="0" fontId="97" fillId="0" borderId="0" applyNumberFormat="0" applyFill="0" applyBorder="0" applyAlignment="0" applyProtection="0"/>
    <xf numFmtId="0" fontId="98" fillId="0" borderId="72" applyNumberFormat="0" applyFill="0" applyAlignment="0" applyProtection="0"/>
    <xf numFmtId="0" fontId="101" fillId="87" borderId="67" applyNumberFormat="0" applyAlignment="0" applyProtection="0"/>
    <xf numFmtId="0" fontId="67" fillId="0" borderId="0" applyNumberFormat="0" applyFill="0" applyBorder="0" applyAlignment="0" applyProtection="0"/>
    <xf numFmtId="0" fontId="2" fillId="0" borderId="0"/>
    <xf numFmtId="0" fontId="57" fillId="7" borderId="55" applyNumberFormat="0" applyAlignment="0" applyProtection="0"/>
    <xf numFmtId="0" fontId="65" fillId="68" borderId="0" applyNumberFormat="0" applyBorder="0" applyAlignment="0" applyProtection="0"/>
    <xf numFmtId="0" fontId="65" fillId="69" borderId="0" applyNumberFormat="0" applyBorder="0" applyAlignment="0" applyProtection="0"/>
    <xf numFmtId="0" fontId="65" fillId="70" borderId="0" applyNumberFormat="0" applyBorder="0" applyAlignment="0" applyProtection="0"/>
    <xf numFmtId="0" fontId="65" fillId="71" borderId="0" applyNumberFormat="0" applyBorder="0" applyAlignment="0" applyProtection="0"/>
    <xf numFmtId="0" fontId="65" fillId="72" borderId="0" applyNumberFormat="0" applyBorder="0" applyAlignment="0" applyProtection="0"/>
    <xf numFmtId="0" fontId="65" fillId="73" borderId="0" applyNumberFormat="0" applyBorder="0" applyAlignment="0" applyProtection="0"/>
    <xf numFmtId="0" fontId="65" fillId="74" borderId="0" applyNumberFormat="0" applyBorder="0" applyAlignment="0" applyProtection="0"/>
    <xf numFmtId="0" fontId="65" fillId="75" borderId="0" applyNumberFormat="0" applyBorder="0" applyAlignment="0" applyProtection="0"/>
    <xf numFmtId="0" fontId="65" fillId="76" borderId="0" applyNumberFormat="0" applyBorder="0" applyAlignment="0" applyProtection="0"/>
    <xf numFmtId="0" fontId="65" fillId="71" borderId="0" applyNumberFormat="0" applyBorder="0" applyAlignment="0" applyProtection="0"/>
    <xf numFmtId="0" fontId="65" fillId="74" borderId="0" applyNumberFormat="0" applyBorder="0" applyAlignment="0" applyProtection="0"/>
    <xf numFmtId="0" fontId="65" fillId="77" borderId="0" applyNumberFormat="0" applyBorder="0" applyAlignment="0" applyProtection="0"/>
    <xf numFmtId="0" fontId="69" fillId="78"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9" borderId="0" applyNumberFormat="0" applyBorder="0" applyAlignment="0" applyProtection="0"/>
    <xf numFmtId="0" fontId="69" fillId="80" borderId="0" applyNumberFormat="0" applyBorder="0" applyAlignment="0" applyProtection="0"/>
    <xf numFmtId="0" fontId="69" fillId="81" borderId="0" applyNumberFormat="0" applyBorder="0" applyAlignment="0" applyProtection="0"/>
    <xf numFmtId="0" fontId="71" fillId="86" borderId="65" applyNumberFormat="0" applyAlignment="0" applyProtection="0"/>
    <xf numFmtId="0" fontId="73" fillId="86" borderId="66" applyNumberFormat="0" applyAlignment="0" applyProtection="0"/>
    <xf numFmtId="0" fontId="78" fillId="0" borderId="68" applyNumberFormat="0" applyFill="0" applyAlignment="0" applyProtection="0"/>
    <xf numFmtId="0" fontId="79" fillId="0" borderId="0" applyNumberFormat="0" applyFill="0" applyBorder="0" applyAlignment="0" applyProtection="0"/>
    <xf numFmtId="0" fontId="2" fillId="0" borderId="0"/>
    <xf numFmtId="0" fontId="99" fillId="0" borderId="0" applyNumberFormat="0" applyFill="0" applyBorder="0" applyAlignment="0" applyProtection="0"/>
    <xf numFmtId="0" fontId="2" fillId="0" borderId="0"/>
    <xf numFmtId="0" fontId="2" fillId="0" borderId="0"/>
    <xf numFmtId="0" fontId="2" fillId="0" borderId="0"/>
    <xf numFmtId="49" fontId="23" fillId="0" borderId="29" applyNumberFormat="0" applyFont="0" applyFill="0" applyBorder="0" applyProtection="0">
      <alignment horizontal="left" vertical="center" indent="2"/>
    </xf>
    <xf numFmtId="49" fontId="23" fillId="0" borderId="60" applyNumberFormat="0" applyFont="0" applyFill="0" applyBorder="0" applyProtection="0">
      <alignment horizontal="left" vertical="center" indent="5"/>
    </xf>
    <xf numFmtId="0" fontId="19" fillId="9" borderId="29">
      <alignment horizontal="right" vertical="center"/>
    </xf>
    <xf numFmtId="4" fontId="19" fillId="9" borderId="29">
      <alignment horizontal="right" vertical="center"/>
    </xf>
    <xf numFmtId="0" fontId="64" fillId="9" borderId="29">
      <alignment horizontal="right" vertical="center"/>
    </xf>
    <xf numFmtId="4" fontId="64" fillId="9" borderId="29">
      <alignment horizontal="right" vertical="center"/>
    </xf>
    <xf numFmtId="0" fontId="19" fillId="14" borderId="29">
      <alignment horizontal="right" vertical="center"/>
    </xf>
    <xf numFmtId="4" fontId="19" fillId="14" borderId="29">
      <alignment horizontal="right" vertical="center"/>
    </xf>
    <xf numFmtId="0" fontId="19" fillId="14" borderId="29">
      <alignment horizontal="right" vertical="center"/>
    </xf>
    <xf numFmtId="4" fontId="19" fillId="14" borderId="29">
      <alignment horizontal="right" vertical="center"/>
    </xf>
    <xf numFmtId="0" fontId="19" fillId="14" borderId="60">
      <alignment horizontal="right" vertical="center"/>
    </xf>
    <xf numFmtId="4" fontId="19" fillId="14" borderId="60">
      <alignment horizontal="right" vertical="center"/>
    </xf>
    <xf numFmtId="0" fontId="19" fillId="14" borderId="61">
      <alignment horizontal="right" vertical="center"/>
    </xf>
    <xf numFmtId="4" fontId="19" fillId="14" borderId="61">
      <alignment horizontal="right" vertical="center"/>
    </xf>
    <xf numFmtId="174" fontId="105" fillId="0" borderId="0" applyFont="0" applyFill="0" applyBorder="0" applyAlignment="0" applyProtection="0"/>
    <xf numFmtId="0" fontId="23" fillId="14" borderId="51">
      <alignment horizontal="left" vertical="center" wrapText="1" indent="2"/>
    </xf>
    <xf numFmtId="0" fontId="23" fillId="0" borderId="51">
      <alignment horizontal="left" vertical="center" wrapText="1" indent="2"/>
    </xf>
    <xf numFmtId="0" fontId="23" fillId="9" borderId="60">
      <alignment horizontal="left" vertical="center"/>
    </xf>
    <xf numFmtId="0" fontId="77" fillId="73" borderId="66" applyNumberFormat="0" applyAlignment="0" applyProtection="0"/>
    <xf numFmtId="0" fontId="23" fillId="0" borderId="29">
      <alignment horizontal="right" vertical="center"/>
    </xf>
    <xf numFmtId="4" fontId="23" fillId="0" borderId="29">
      <alignment horizontal="right" vertical="center"/>
    </xf>
    <xf numFmtId="0" fontId="105" fillId="0" borderId="0"/>
    <xf numFmtId="0" fontId="103" fillId="0" borderId="0"/>
    <xf numFmtId="0" fontId="103" fillId="0" borderId="0"/>
    <xf numFmtId="0" fontId="2" fillId="0" borderId="0"/>
    <xf numFmtId="0" fontId="2" fillId="0" borderId="0"/>
    <xf numFmtId="0" fontId="2" fillId="0" borderId="0"/>
    <xf numFmtId="0" fontId="2" fillId="0" borderId="0"/>
    <xf numFmtId="0" fontId="103" fillId="0" borderId="0"/>
    <xf numFmtId="0" fontId="24" fillId="0" borderId="0"/>
    <xf numFmtId="4" fontId="23" fillId="0" borderId="29" applyFill="0" applyBorder="0" applyProtection="0">
      <alignment horizontal="right" vertical="center"/>
    </xf>
    <xf numFmtId="49" fontId="21" fillId="0" borderId="29" applyNumberFormat="0" applyFill="0" applyBorder="0" applyProtection="0">
      <alignment horizontal="left" vertical="center"/>
    </xf>
    <xf numFmtId="0" fontId="23" fillId="0" borderId="29" applyNumberFormat="0" applyFill="0" applyAlignment="0" applyProtection="0"/>
    <xf numFmtId="0" fontId="105" fillId="65" borderId="0" applyNumberFormat="0" applyFont="0" applyBorder="0" applyAlignment="0" applyProtection="0"/>
    <xf numFmtId="175" fontId="23" fillId="90" borderId="29" applyNumberFormat="0" applyFont="0" applyBorder="0" applyAlignment="0" applyProtection="0">
      <alignment horizontal="right" vertical="center"/>
    </xf>
    <xf numFmtId="9" fontId="105" fillId="0" borderId="0" applyFont="0" applyFill="0" applyBorder="0" applyAlignment="0" applyProtection="0"/>
    <xf numFmtId="0" fontId="23" fillId="16" borderId="29"/>
    <xf numFmtId="4" fontId="23" fillId="16" borderId="29"/>
    <xf numFmtId="0" fontId="23" fillId="14" borderId="77">
      <alignment horizontal="left" vertical="center" wrapText="1" indent="2"/>
    </xf>
    <xf numFmtId="0" fontId="23" fillId="0" borderId="77">
      <alignment horizontal="left" vertical="center" wrapText="1" indent="2"/>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3" fillId="14" borderId="51">
      <alignment horizontal="left" vertical="center" wrapText="1" indent="2"/>
    </xf>
    <xf numFmtId="0" fontId="23" fillId="0" borderId="51">
      <alignment horizontal="left" vertical="center" wrapText="1" indent="2"/>
    </xf>
    <xf numFmtId="0" fontId="24" fillId="0" borderId="0"/>
    <xf numFmtId="4" fontId="19" fillId="14" borderId="74">
      <alignment horizontal="right" vertical="center"/>
    </xf>
    <xf numFmtId="0" fontId="23" fillId="16" borderId="74"/>
    <xf numFmtId="0" fontId="73" fillId="86" borderId="66" applyNumberFormat="0" applyAlignment="0" applyProtection="0"/>
    <xf numFmtId="0" fontId="19" fillId="9" borderId="74">
      <alignment horizontal="right" vertical="center"/>
    </xf>
    <xf numFmtId="0" fontId="23" fillId="0" borderId="74">
      <alignment horizontal="right" vertical="center"/>
    </xf>
    <xf numFmtId="0" fontId="93" fillId="0" borderId="68" applyNumberFormat="0" applyFill="0" applyAlignment="0" applyProtection="0"/>
    <xf numFmtId="0" fontId="23" fillId="9" borderId="75">
      <alignment horizontal="left" vertical="center"/>
    </xf>
    <xf numFmtId="0" fontId="86" fillId="73" borderId="66" applyNumberFormat="0" applyAlignment="0" applyProtection="0"/>
    <xf numFmtId="175" fontId="23" fillId="90" borderId="74" applyNumberFormat="0" applyFont="0" applyBorder="0" applyAlignment="0" applyProtection="0">
      <alignment horizontal="right" vertical="center"/>
    </xf>
    <xf numFmtId="0" fontId="68" fillId="89" borderId="73" applyNumberFormat="0" applyFont="0" applyAlignment="0" applyProtection="0"/>
    <xf numFmtId="0" fontId="23" fillId="0" borderId="77">
      <alignment horizontal="left" vertical="center" wrapText="1" indent="2"/>
    </xf>
    <xf numFmtId="4" fontId="23" fillId="16" borderId="74"/>
    <xf numFmtId="49" fontId="21" fillId="0" borderId="74" applyNumberFormat="0" applyFill="0" applyBorder="0" applyProtection="0">
      <alignment horizontal="left" vertical="center"/>
    </xf>
    <xf numFmtId="0" fontId="23" fillId="0" borderId="74">
      <alignment horizontal="right" vertical="center"/>
    </xf>
    <xf numFmtId="4" fontId="19" fillId="14" borderId="76">
      <alignment horizontal="right" vertical="center"/>
    </xf>
    <xf numFmtId="4" fontId="19" fillId="14" borderId="74">
      <alignment horizontal="right" vertical="center"/>
    </xf>
    <xf numFmtId="4" fontId="19" fillId="14" borderId="74">
      <alignment horizontal="right" vertical="center"/>
    </xf>
    <xf numFmtId="0" fontId="64" fillId="9" borderId="74">
      <alignment horizontal="right" vertical="center"/>
    </xf>
    <xf numFmtId="0" fontId="19" fillId="9" borderId="74">
      <alignment horizontal="right" vertical="center"/>
    </xf>
    <xf numFmtId="49" fontId="23" fillId="0" borderId="74" applyNumberFormat="0" applyFont="0" applyFill="0" applyBorder="0" applyProtection="0">
      <alignment horizontal="left" vertical="center" indent="2"/>
    </xf>
    <xf numFmtId="0" fontId="86" fillId="73" borderId="66" applyNumberFormat="0" applyAlignment="0" applyProtection="0"/>
    <xf numFmtId="0" fontId="71" fillId="86" borderId="65" applyNumberFormat="0" applyAlignment="0" applyProtection="0"/>
    <xf numFmtId="49" fontId="23" fillId="0" borderId="74" applyNumberFormat="0" applyFont="0" applyFill="0" applyBorder="0" applyProtection="0">
      <alignment horizontal="left" vertical="center" indent="2"/>
    </xf>
    <xf numFmtId="0" fontId="77" fillId="73" borderId="66" applyNumberFormat="0" applyAlignment="0" applyProtection="0"/>
    <xf numFmtId="4" fontId="23" fillId="0" borderId="74" applyFill="0" applyBorder="0" applyProtection="0">
      <alignment horizontal="right" vertical="center"/>
    </xf>
    <xf numFmtId="0" fontId="74" fillId="86" borderId="66" applyNumberFormat="0" applyAlignment="0" applyProtection="0"/>
    <xf numFmtId="0" fontId="93" fillId="0" borderId="68" applyNumberFormat="0" applyFill="0" applyAlignment="0" applyProtection="0"/>
    <xf numFmtId="0" fontId="90" fillId="86" borderId="65" applyNumberFormat="0" applyAlignment="0" applyProtection="0"/>
    <xf numFmtId="0" fontId="23" fillId="0" borderId="74" applyNumberFormat="0" applyFill="0" applyAlignment="0" applyProtection="0"/>
    <xf numFmtId="4" fontId="23" fillId="0" borderId="74">
      <alignment horizontal="right" vertical="center"/>
    </xf>
    <xf numFmtId="0" fontId="23" fillId="0" borderId="74">
      <alignment horizontal="right" vertical="center"/>
    </xf>
    <xf numFmtId="0" fontId="86" fillId="73" borderId="66" applyNumberFormat="0" applyAlignment="0" applyProtection="0"/>
    <xf numFmtId="0" fontId="71" fillId="86" borderId="65" applyNumberFormat="0" applyAlignment="0" applyProtection="0"/>
    <xf numFmtId="0" fontId="73" fillId="86" borderId="66" applyNumberFormat="0" applyAlignment="0" applyProtection="0"/>
    <xf numFmtId="0" fontId="23" fillId="14" borderId="77">
      <alignment horizontal="left" vertical="center" wrapText="1" indent="2"/>
    </xf>
    <xf numFmtId="0" fontId="74" fillId="86" borderId="66" applyNumberFormat="0" applyAlignment="0" applyProtection="0"/>
    <xf numFmtId="0" fontId="74" fillId="86" borderId="66" applyNumberFormat="0" applyAlignment="0" applyProtection="0"/>
    <xf numFmtId="4" fontId="19" fillId="14" borderId="75">
      <alignment horizontal="right" vertical="center"/>
    </xf>
    <xf numFmtId="0" fontId="19" fillId="14" borderId="75">
      <alignment horizontal="right" vertical="center"/>
    </xf>
    <xf numFmtId="0" fontId="19" fillId="14" borderId="74">
      <alignment horizontal="right" vertical="center"/>
    </xf>
    <xf numFmtId="4" fontId="64" fillId="9" borderId="74">
      <alignment horizontal="right" vertical="center"/>
    </xf>
    <xf numFmtId="0" fontId="77" fillId="73" borderId="66" applyNumberFormat="0" applyAlignment="0" applyProtection="0"/>
    <xf numFmtId="0" fontId="78" fillId="0" borderId="68" applyNumberFormat="0" applyFill="0" applyAlignment="0" applyProtection="0"/>
    <xf numFmtId="0" fontId="93" fillId="0" borderId="68" applyNumberFormat="0" applyFill="0" applyAlignment="0" applyProtection="0"/>
    <xf numFmtId="0" fontId="68" fillId="89" borderId="73" applyNumberFormat="0" applyFont="0" applyAlignment="0" applyProtection="0"/>
    <xf numFmtId="0" fontId="86" fillId="73" borderId="66" applyNumberFormat="0" applyAlignment="0" applyProtection="0"/>
    <xf numFmtId="49" fontId="21" fillId="0" borderId="74" applyNumberFormat="0" applyFill="0" applyBorder="0" applyProtection="0">
      <alignment horizontal="left" vertical="center"/>
    </xf>
    <xf numFmtId="0" fontId="23" fillId="14" borderId="77">
      <alignment horizontal="left" vertical="center" wrapText="1" indent="2"/>
    </xf>
    <xf numFmtId="0" fontId="74" fillId="86" borderId="66" applyNumberFormat="0" applyAlignment="0" applyProtection="0"/>
    <xf numFmtId="0" fontId="23" fillId="0" borderId="77">
      <alignment horizontal="left" vertical="center" wrapText="1" indent="2"/>
    </xf>
    <xf numFmtId="0" fontId="68" fillId="89" borderId="73" applyNumberFormat="0" applyFont="0" applyAlignment="0" applyProtection="0"/>
    <xf numFmtId="0" fontId="24" fillId="89" borderId="73" applyNumberFormat="0" applyFont="0" applyAlignment="0" applyProtection="0"/>
    <xf numFmtId="0" fontId="90" fillId="86" borderId="65" applyNumberFormat="0" applyAlignment="0" applyProtection="0"/>
    <xf numFmtId="0" fontId="93" fillId="0" borderId="68" applyNumberFormat="0" applyFill="0" applyAlignment="0" applyProtection="0"/>
    <xf numFmtId="4" fontId="23" fillId="16" borderId="74"/>
    <xf numFmtId="0" fontId="19" fillId="14" borderId="74">
      <alignment horizontal="right" vertical="center"/>
    </xf>
    <xf numFmtId="0" fontId="93" fillId="0" borderId="68" applyNumberFormat="0" applyFill="0" applyAlignment="0" applyProtection="0"/>
    <xf numFmtId="4" fontId="19" fillId="14" borderId="76">
      <alignment horizontal="right" vertical="center"/>
    </xf>
    <xf numFmtId="0" fontId="73" fillId="86" borderId="66" applyNumberFormat="0" applyAlignment="0" applyProtection="0"/>
    <xf numFmtId="0" fontId="19" fillId="14" borderId="75">
      <alignment horizontal="right" vertical="center"/>
    </xf>
    <xf numFmtId="0" fontId="74" fillId="86" borderId="66" applyNumberFormat="0" applyAlignment="0" applyProtection="0"/>
    <xf numFmtId="0" fontId="78" fillId="0" borderId="68" applyNumberFormat="0" applyFill="0" applyAlignment="0" applyProtection="0"/>
    <xf numFmtId="0" fontId="68" fillId="89" borderId="73" applyNumberFormat="0" applyFont="0" applyAlignment="0" applyProtection="0"/>
    <xf numFmtId="4" fontId="19" fillId="14" borderId="75">
      <alignment horizontal="right" vertical="center"/>
    </xf>
    <xf numFmtId="0" fontId="23" fillId="14" borderId="77">
      <alignment horizontal="left" vertical="center" wrapText="1" indent="2"/>
    </xf>
    <xf numFmtId="0" fontId="23" fillId="16" borderId="74"/>
    <xf numFmtId="175" fontId="23" fillId="90" borderId="74" applyNumberFormat="0" applyFont="0" applyBorder="0" applyAlignment="0" applyProtection="0">
      <alignment horizontal="right" vertical="center"/>
    </xf>
    <xf numFmtId="0" fontId="23" fillId="0" borderId="74" applyNumberFormat="0" applyFill="0" applyAlignment="0" applyProtection="0"/>
    <xf numFmtId="4" fontId="23" fillId="0" borderId="74" applyFill="0" applyBorder="0" applyProtection="0">
      <alignment horizontal="right" vertical="center"/>
    </xf>
    <xf numFmtId="4" fontId="19" fillId="9" borderId="74">
      <alignment horizontal="right" vertical="center"/>
    </xf>
    <xf numFmtId="0" fontId="78" fillId="0" borderId="68" applyNumberFormat="0" applyFill="0" applyAlignment="0" applyProtection="0"/>
    <xf numFmtId="49" fontId="21" fillId="0" borderId="74" applyNumberFormat="0" applyFill="0" applyBorder="0" applyProtection="0">
      <alignment horizontal="left" vertical="center"/>
    </xf>
    <xf numFmtId="49" fontId="23" fillId="0" borderId="75" applyNumberFormat="0" applyFont="0" applyFill="0" applyBorder="0" applyProtection="0">
      <alignment horizontal="left" vertical="center" indent="5"/>
    </xf>
    <xf numFmtId="0" fontId="23" fillId="9" borderId="75">
      <alignment horizontal="left" vertical="center"/>
    </xf>
    <xf numFmtId="0" fontId="74" fillId="86" borderId="66" applyNumberFormat="0" applyAlignment="0" applyProtection="0"/>
    <xf numFmtId="4" fontId="19" fillId="14" borderId="76">
      <alignment horizontal="right" vertical="center"/>
    </xf>
    <xf numFmtId="0" fontId="86" fillId="73" borderId="66" applyNumberFormat="0" applyAlignment="0" applyProtection="0"/>
    <xf numFmtId="0" fontId="86" fillId="73" borderId="66" applyNumberFormat="0" applyAlignment="0" applyProtection="0"/>
    <xf numFmtId="0" fontId="68" fillId="89" borderId="73" applyNumberFormat="0" applyFont="0" applyAlignment="0" applyProtection="0"/>
    <xf numFmtId="0" fontId="90" fillId="86" borderId="65" applyNumberFormat="0" applyAlignment="0" applyProtection="0"/>
    <xf numFmtId="0" fontId="93" fillId="0" borderId="68" applyNumberFormat="0" applyFill="0" applyAlignment="0" applyProtection="0"/>
    <xf numFmtId="0" fontId="19" fillId="14" borderId="74">
      <alignment horizontal="right" vertical="center"/>
    </xf>
    <xf numFmtId="0" fontId="24" fillId="89" borderId="73" applyNumberFormat="0" applyFont="0" applyAlignment="0" applyProtection="0"/>
    <xf numFmtId="4" fontId="23" fillId="0" borderId="74">
      <alignment horizontal="right" vertical="center"/>
    </xf>
    <xf numFmtId="0" fontId="93" fillId="0" borderId="68" applyNumberFormat="0" applyFill="0" applyAlignment="0" applyProtection="0"/>
    <xf numFmtId="0" fontId="19" fillId="14" borderId="74">
      <alignment horizontal="right" vertical="center"/>
    </xf>
    <xf numFmtId="0" fontId="19" fillId="14" borderId="74">
      <alignment horizontal="right" vertical="center"/>
    </xf>
    <xf numFmtId="4" fontId="64" fillId="9" borderId="74">
      <alignment horizontal="right" vertical="center"/>
    </xf>
    <xf numFmtId="0" fontId="19" fillId="9" borderId="74">
      <alignment horizontal="right" vertical="center"/>
    </xf>
    <xf numFmtId="4" fontId="19" fillId="9" borderId="74">
      <alignment horizontal="right" vertical="center"/>
    </xf>
    <xf numFmtId="0" fontId="64" fillId="9" borderId="74">
      <alignment horizontal="right" vertical="center"/>
    </xf>
    <xf numFmtId="4" fontId="64" fillId="9" borderId="74">
      <alignment horizontal="right" vertical="center"/>
    </xf>
    <xf numFmtId="0" fontId="19" fillId="14" borderId="74">
      <alignment horizontal="right" vertical="center"/>
    </xf>
    <xf numFmtId="4" fontId="19" fillId="14" borderId="74">
      <alignment horizontal="right" vertical="center"/>
    </xf>
    <xf numFmtId="0" fontId="19" fillId="14" borderId="74">
      <alignment horizontal="right" vertical="center"/>
    </xf>
    <xf numFmtId="4" fontId="19" fillId="14" borderId="74">
      <alignment horizontal="right" vertical="center"/>
    </xf>
    <xf numFmtId="0" fontId="19" fillId="14" borderId="75">
      <alignment horizontal="right" vertical="center"/>
    </xf>
    <xf numFmtId="4" fontId="19" fillId="14" borderId="75">
      <alignment horizontal="right" vertical="center"/>
    </xf>
    <xf numFmtId="0" fontId="19" fillId="14" borderId="76">
      <alignment horizontal="right" vertical="center"/>
    </xf>
    <xf numFmtId="4" fontId="19" fillId="14" borderId="76">
      <alignment horizontal="right" vertical="center"/>
    </xf>
    <xf numFmtId="0" fontId="74" fillId="86" borderId="66" applyNumberFormat="0" applyAlignment="0" applyProtection="0"/>
    <xf numFmtId="0" fontId="23" fillId="14" borderId="77">
      <alignment horizontal="left" vertical="center" wrapText="1" indent="2"/>
    </xf>
    <xf numFmtId="0" fontId="23" fillId="0" borderId="77">
      <alignment horizontal="left" vertical="center" wrapText="1" indent="2"/>
    </xf>
    <xf numFmtId="0" fontId="23" fillId="9" borderId="75">
      <alignment horizontal="left" vertical="center"/>
    </xf>
    <xf numFmtId="0" fontId="86" fillId="73" borderId="66" applyNumberFormat="0" applyAlignment="0" applyProtection="0"/>
    <xf numFmtId="0" fontId="23" fillId="0" borderId="74">
      <alignment horizontal="right" vertical="center"/>
    </xf>
    <xf numFmtId="4" fontId="23" fillId="0" borderId="74">
      <alignment horizontal="right" vertical="center"/>
    </xf>
    <xf numFmtId="0" fontId="23" fillId="0" borderId="74" applyNumberFormat="0" applyFill="0" applyAlignment="0" applyProtection="0"/>
    <xf numFmtId="0" fontId="90" fillId="86" borderId="65" applyNumberFormat="0" applyAlignment="0" applyProtection="0"/>
    <xf numFmtId="175" fontId="23" fillId="90" borderId="74" applyNumberFormat="0" applyFont="0" applyBorder="0" applyAlignment="0" applyProtection="0">
      <alignment horizontal="right" vertical="center"/>
    </xf>
    <xf numFmtId="0" fontId="23" fillId="16" borderId="74"/>
    <xf numFmtId="4" fontId="23" fillId="16" borderId="74"/>
    <xf numFmtId="0" fontId="93" fillId="0" borderId="68" applyNumberFormat="0" applyFill="0" applyAlignment="0" applyProtection="0"/>
    <xf numFmtId="0" fontId="24" fillId="89" borderId="73" applyNumberFormat="0" applyFont="0" applyAlignment="0" applyProtection="0"/>
    <xf numFmtId="0" fontId="68" fillId="89" borderId="73" applyNumberFormat="0" applyFont="0" applyAlignment="0" applyProtection="0"/>
    <xf numFmtId="0" fontId="23" fillId="0" borderId="74" applyNumberFormat="0" applyFill="0" applyAlignment="0" applyProtection="0"/>
    <xf numFmtId="0" fontId="78" fillId="0" borderId="68" applyNumberFormat="0" applyFill="0" applyAlignment="0" applyProtection="0"/>
    <xf numFmtId="0" fontId="93" fillId="0" borderId="68" applyNumberFormat="0" applyFill="0" applyAlignment="0" applyProtection="0"/>
    <xf numFmtId="0" fontId="77" fillId="73" borderId="66" applyNumberFormat="0" applyAlignment="0" applyProtection="0"/>
    <xf numFmtId="0" fontId="74" fillId="86" borderId="66" applyNumberFormat="0" applyAlignment="0" applyProtection="0"/>
    <xf numFmtId="4" fontId="64" fillId="9" borderId="74">
      <alignment horizontal="right" vertical="center"/>
    </xf>
    <xf numFmtId="0" fontId="19" fillId="9" borderId="74">
      <alignment horizontal="right" vertical="center"/>
    </xf>
    <xf numFmtId="175" fontId="23" fillId="90" borderId="74" applyNumberFormat="0" applyFont="0" applyBorder="0" applyAlignment="0" applyProtection="0">
      <alignment horizontal="right" vertical="center"/>
    </xf>
    <xf numFmtId="0" fontId="78" fillId="0" borderId="68" applyNumberFormat="0" applyFill="0" applyAlignment="0" applyProtection="0"/>
    <xf numFmtId="49" fontId="23" fillId="0" borderId="74" applyNumberFormat="0" applyFont="0" applyFill="0" applyBorder="0" applyProtection="0">
      <alignment horizontal="left" vertical="center" indent="2"/>
    </xf>
    <xf numFmtId="49" fontId="23" fillId="0" borderId="75" applyNumberFormat="0" applyFont="0" applyFill="0" applyBorder="0" applyProtection="0">
      <alignment horizontal="left" vertical="center" indent="5"/>
    </xf>
    <xf numFmtId="49" fontId="23" fillId="0" borderId="74" applyNumberFormat="0" applyFont="0" applyFill="0" applyBorder="0" applyProtection="0">
      <alignment horizontal="left" vertical="center" indent="2"/>
    </xf>
    <xf numFmtId="4" fontId="23" fillId="0" borderId="74" applyFill="0" applyBorder="0" applyProtection="0">
      <alignment horizontal="right" vertical="center"/>
    </xf>
    <xf numFmtId="49" fontId="21" fillId="0" borderId="74" applyNumberFormat="0" applyFill="0" applyBorder="0" applyProtection="0">
      <alignment horizontal="left" vertical="center"/>
    </xf>
    <xf numFmtId="0" fontId="23" fillId="0" borderId="77">
      <alignment horizontal="left" vertical="center" wrapText="1" indent="2"/>
    </xf>
    <xf numFmtId="0" fontId="90" fillId="86" borderId="65" applyNumberFormat="0" applyAlignment="0" applyProtection="0"/>
    <xf numFmtId="0" fontId="19" fillId="14" borderId="76">
      <alignment horizontal="right" vertical="center"/>
    </xf>
    <xf numFmtId="0" fontId="77" fillId="73" borderId="66" applyNumberFormat="0" applyAlignment="0" applyProtection="0"/>
    <xf numFmtId="0" fontId="19" fillId="14" borderId="76">
      <alignment horizontal="right" vertical="center"/>
    </xf>
    <xf numFmtId="4" fontId="19" fillId="14" borderId="74">
      <alignment horizontal="right" vertical="center"/>
    </xf>
    <xf numFmtId="0" fontId="19" fillId="14" borderId="74">
      <alignment horizontal="right" vertical="center"/>
    </xf>
    <xf numFmtId="0" fontId="71" fillId="86" borderId="65" applyNumberFormat="0" applyAlignment="0" applyProtection="0"/>
    <xf numFmtId="0" fontId="73" fillId="86" borderId="66" applyNumberFormat="0" applyAlignment="0" applyProtection="0"/>
    <xf numFmtId="0" fontId="78" fillId="0" borderId="68" applyNumberFormat="0" applyFill="0" applyAlignment="0" applyProtection="0"/>
    <xf numFmtId="0" fontId="23" fillId="16" borderId="74"/>
    <xf numFmtId="4" fontId="23" fillId="16" borderId="74"/>
    <xf numFmtId="4" fontId="19" fillId="14" borderId="74">
      <alignment horizontal="right" vertical="center"/>
    </xf>
    <xf numFmtId="0" fontId="64" fillId="9" borderId="74">
      <alignment horizontal="right" vertical="center"/>
    </xf>
    <xf numFmtId="0" fontId="77" fillId="73" borderId="66" applyNumberFormat="0" applyAlignment="0" applyProtection="0"/>
    <xf numFmtId="0" fontId="74" fillId="86" borderId="66" applyNumberFormat="0" applyAlignment="0" applyProtection="0"/>
    <xf numFmtId="4" fontId="23" fillId="0" borderId="74">
      <alignment horizontal="right" vertical="center"/>
    </xf>
    <xf numFmtId="0" fontId="23" fillId="14" borderId="77">
      <alignment horizontal="left" vertical="center" wrapText="1" indent="2"/>
    </xf>
    <xf numFmtId="0" fontId="23" fillId="0" borderId="77">
      <alignment horizontal="left" vertical="center" wrapText="1" indent="2"/>
    </xf>
    <xf numFmtId="0" fontId="90" fillId="86" borderId="65" applyNumberFormat="0" applyAlignment="0" applyProtection="0"/>
    <xf numFmtId="0" fontId="86" fillId="73" borderId="66" applyNumberFormat="0" applyAlignment="0" applyProtection="0"/>
    <xf numFmtId="0" fontId="73" fillId="86" borderId="66" applyNumberFormat="0" applyAlignment="0" applyProtection="0"/>
    <xf numFmtId="0" fontId="71" fillId="86" borderId="65" applyNumberFormat="0" applyAlignment="0" applyProtection="0"/>
    <xf numFmtId="0" fontId="19" fillId="14" borderId="76">
      <alignment horizontal="right" vertical="center"/>
    </xf>
    <xf numFmtId="0" fontId="64" fillId="9" borderId="74">
      <alignment horizontal="right" vertical="center"/>
    </xf>
    <xf numFmtId="4" fontId="19" fillId="9" borderId="74">
      <alignment horizontal="right" vertical="center"/>
    </xf>
    <xf numFmtId="4" fontId="19" fillId="14" borderId="74">
      <alignment horizontal="right" vertical="center"/>
    </xf>
    <xf numFmtId="49" fontId="23" fillId="0" borderId="75" applyNumberFormat="0" applyFont="0" applyFill="0" applyBorder="0" applyProtection="0">
      <alignment horizontal="left" vertical="center" indent="5"/>
    </xf>
    <xf numFmtId="4" fontId="23" fillId="0" borderId="74" applyFill="0" applyBorder="0" applyProtection="0">
      <alignment horizontal="right" vertical="center"/>
    </xf>
    <xf numFmtId="4" fontId="19" fillId="9" borderId="74">
      <alignment horizontal="right" vertical="center"/>
    </xf>
    <xf numFmtId="0" fontId="24" fillId="0" borderId="0"/>
    <xf numFmtId="0" fontId="86" fillId="73" borderId="66" applyNumberFormat="0" applyAlignment="0" applyProtection="0"/>
    <xf numFmtId="0" fontId="77" fillId="73" borderId="66" applyNumberFormat="0" applyAlignment="0" applyProtection="0"/>
    <xf numFmtId="0" fontId="73" fillId="86" borderId="66" applyNumberFormat="0" applyAlignment="0" applyProtection="0"/>
    <xf numFmtId="0" fontId="23" fillId="14" borderId="77">
      <alignment horizontal="left" vertical="center" wrapText="1" indent="2"/>
    </xf>
    <xf numFmtId="0" fontId="23" fillId="0" borderId="77">
      <alignment horizontal="left" vertical="center" wrapText="1" indent="2"/>
    </xf>
    <xf numFmtId="0" fontId="23" fillId="14" borderId="77">
      <alignment horizontal="left" vertical="center" wrapText="1" indent="2"/>
    </xf>
    <xf numFmtId="0" fontId="23" fillId="0" borderId="77">
      <alignment horizontal="left" vertical="center" wrapText="1" indent="2"/>
    </xf>
    <xf numFmtId="0" fontId="71" fillId="86" borderId="65" applyNumberFormat="0" applyAlignment="0" applyProtection="0"/>
    <xf numFmtId="0" fontId="73" fillId="86" borderId="66" applyNumberFormat="0" applyAlignment="0" applyProtection="0"/>
    <xf numFmtId="0" fontId="74" fillId="86" borderId="66" applyNumberFormat="0" applyAlignment="0" applyProtection="0"/>
    <xf numFmtId="0" fontId="77" fillId="73" borderId="66" applyNumberFormat="0" applyAlignment="0" applyProtection="0"/>
    <xf numFmtId="0" fontId="78" fillId="0" borderId="68" applyNumberFormat="0" applyFill="0" applyAlignment="0" applyProtection="0"/>
    <xf numFmtId="0" fontId="86" fillId="73" borderId="66" applyNumberFormat="0" applyAlignment="0" applyProtection="0"/>
    <xf numFmtId="0" fontId="68" fillId="89" borderId="73" applyNumberFormat="0" applyFont="0" applyAlignment="0" applyProtection="0"/>
    <xf numFmtId="0" fontId="24" fillId="89" borderId="73" applyNumberFormat="0" applyFont="0" applyAlignment="0" applyProtection="0"/>
    <xf numFmtId="0" fontId="90" fillId="86" borderId="65" applyNumberFormat="0" applyAlignment="0" applyProtection="0"/>
    <xf numFmtId="0" fontId="93" fillId="0" borderId="68" applyNumberFormat="0" applyFill="0" applyAlignment="0" applyProtection="0"/>
    <xf numFmtId="0" fontId="74" fillId="86" borderId="66" applyNumberFormat="0" applyAlignment="0" applyProtection="0"/>
    <xf numFmtId="0" fontId="86" fillId="73" borderId="66" applyNumberFormat="0" applyAlignment="0" applyProtection="0"/>
    <xf numFmtId="0" fontId="68" fillId="89" borderId="73" applyNumberFormat="0" applyFont="0" applyAlignment="0" applyProtection="0"/>
    <xf numFmtId="0" fontId="90" fillId="86" borderId="65" applyNumberFormat="0" applyAlignment="0" applyProtection="0"/>
    <xf numFmtId="0" fontId="93" fillId="0" borderId="68" applyNumberFormat="0" applyFill="0" applyAlignment="0" applyProtection="0"/>
    <xf numFmtId="0" fontId="19" fillId="14" borderId="60">
      <alignment horizontal="right" vertical="center"/>
    </xf>
    <xf numFmtId="4" fontId="19" fillId="14" borderId="60">
      <alignment horizontal="right" vertical="center"/>
    </xf>
    <xf numFmtId="0" fontId="19" fillId="14" borderId="61">
      <alignment horizontal="right" vertical="center"/>
    </xf>
    <xf numFmtId="4" fontId="19" fillId="14" borderId="61">
      <alignment horizontal="right" vertical="center"/>
    </xf>
    <xf numFmtId="0" fontId="74" fillId="86" borderId="66" applyNumberFormat="0" applyAlignment="0" applyProtection="0"/>
    <xf numFmtId="0" fontId="23" fillId="14" borderId="51">
      <alignment horizontal="left" vertical="center" wrapText="1" indent="2"/>
    </xf>
    <xf numFmtId="0" fontId="23" fillId="0" borderId="51">
      <alignment horizontal="left" vertical="center" wrapText="1" indent="2"/>
    </xf>
    <xf numFmtId="0" fontId="23" fillId="9" borderId="60">
      <alignment horizontal="left" vertical="center"/>
    </xf>
    <xf numFmtId="0" fontId="86" fillId="73" borderId="66" applyNumberFormat="0" applyAlignment="0" applyProtection="0"/>
    <xf numFmtId="0" fontId="90" fillId="86" borderId="65" applyNumberFormat="0" applyAlignment="0" applyProtection="0"/>
    <xf numFmtId="0" fontId="93" fillId="0" borderId="68" applyNumberFormat="0" applyFill="0" applyAlignment="0" applyProtection="0"/>
    <xf numFmtId="49" fontId="23" fillId="0" borderId="60" applyNumberFormat="0" applyFont="0" applyFill="0" applyBorder="0" applyProtection="0">
      <alignment horizontal="left" vertical="center" indent="5"/>
    </xf>
    <xf numFmtId="0" fontId="71" fillId="86" borderId="65" applyNumberFormat="0" applyAlignment="0" applyProtection="0"/>
    <xf numFmtId="0" fontId="73" fillId="86" borderId="66" applyNumberFormat="0" applyAlignment="0" applyProtection="0"/>
    <xf numFmtId="0" fontId="78" fillId="0" borderId="68" applyNumberFormat="0" applyFill="0" applyAlignment="0" applyProtection="0"/>
    <xf numFmtId="49" fontId="23" fillId="0" borderId="74" applyNumberFormat="0" applyFont="0" applyFill="0" applyBorder="0" applyProtection="0">
      <alignment horizontal="left" vertical="center" indent="2"/>
    </xf>
    <xf numFmtId="0" fontId="19" fillId="9" borderId="74">
      <alignment horizontal="right" vertical="center"/>
    </xf>
    <xf numFmtId="4" fontId="19" fillId="9" borderId="74">
      <alignment horizontal="right" vertical="center"/>
    </xf>
    <xf numFmtId="0" fontId="64" fillId="9" borderId="74">
      <alignment horizontal="right" vertical="center"/>
    </xf>
    <xf numFmtId="4" fontId="64" fillId="9" borderId="74">
      <alignment horizontal="right" vertical="center"/>
    </xf>
    <xf numFmtId="0" fontId="19" fillId="14" borderId="74">
      <alignment horizontal="right" vertical="center"/>
    </xf>
    <xf numFmtId="4" fontId="19" fillId="14" borderId="74">
      <alignment horizontal="right" vertical="center"/>
    </xf>
    <xf numFmtId="0" fontId="19" fillId="14" borderId="74">
      <alignment horizontal="right" vertical="center"/>
    </xf>
    <xf numFmtId="4" fontId="19" fillId="14" borderId="74">
      <alignment horizontal="right" vertical="center"/>
    </xf>
    <xf numFmtId="0" fontId="77" fillId="73" borderId="66" applyNumberFormat="0" applyAlignment="0" applyProtection="0"/>
    <xf numFmtId="0" fontId="23" fillId="0" borderId="74">
      <alignment horizontal="right" vertical="center"/>
    </xf>
    <xf numFmtId="4" fontId="23" fillId="0" borderId="74">
      <alignment horizontal="right" vertical="center"/>
    </xf>
    <xf numFmtId="4" fontId="23" fillId="0" borderId="74" applyFill="0" applyBorder="0" applyProtection="0">
      <alignment horizontal="right" vertical="center"/>
    </xf>
    <xf numFmtId="49" fontId="21" fillId="0" borderId="74" applyNumberFormat="0" applyFill="0" applyBorder="0" applyProtection="0">
      <alignment horizontal="left" vertical="center"/>
    </xf>
    <xf numFmtId="0" fontId="23" fillId="0" borderId="74" applyNumberFormat="0" applyFill="0" applyAlignment="0" applyProtection="0"/>
    <xf numFmtId="175" fontId="23" fillId="90" borderId="74" applyNumberFormat="0" applyFont="0" applyBorder="0" applyAlignment="0" applyProtection="0">
      <alignment horizontal="right" vertical="center"/>
    </xf>
    <xf numFmtId="0" fontId="23" fillId="16" borderId="74"/>
    <xf numFmtId="4" fontId="23" fillId="16" borderId="74"/>
    <xf numFmtId="4" fontId="19" fillId="14" borderId="74">
      <alignment horizontal="right" vertical="center"/>
    </xf>
    <xf numFmtId="0" fontId="23" fillId="16" borderId="74"/>
    <xf numFmtId="0" fontId="73" fillId="86" borderId="66" applyNumberFormat="0" applyAlignment="0" applyProtection="0"/>
    <xf numFmtId="0" fontId="19" fillId="9" borderId="74">
      <alignment horizontal="right" vertical="center"/>
    </xf>
    <xf numFmtId="0" fontId="23" fillId="0" borderId="74">
      <alignment horizontal="right" vertical="center"/>
    </xf>
    <xf numFmtId="0" fontId="93" fillId="0" borderId="68" applyNumberFormat="0" applyFill="0" applyAlignment="0" applyProtection="0"/>
    <xf numFmtId="0" fontId="23" fillId="9" borderId="75">
      <alignment horizontal="left" vertical="center"/>
    </xf>
    <xf numFmtId="0" fontId="86" fillId="73" borderId="66" applyNumberFormat="0" applyAlignment="0" applyProtection="0"/>
    <xf numFmtId="175" fontId="23" fillId="90" borderId="74" applyNumberFormat="0" applyFont="0" applyBorder="0" applyAlignment="0" applyProtection="0">
      <alignment horizontal="right" vertical="center"/>
    </xf>
    <xf numFmtId="0" fontId="68" fillId="89" borderId="73" applyNumberFormat="0" applyFont="0" applyAlignment="0" applyProtection="0"/>
    <xf numFmtId="0" fontId="23" fillId="0" borderId="77">
      <alignment horizontal="left" vertical="center" wrapText="1" indent="2"/>
    </xf>
    <xf numFmtId="4" fontId="23" fillId="16" borderId="74"/>
    <xf numFmtId="49" fontId="21" fillId="0" borderId="74" applyNumberFormat="0" applyFill="0" applyBorder="0" applyProtection="0">
      <alignment horizontal="left" vertical="center"/>
    </xf>
    <xf numFmtId="0" fontId="23" fillId="0" borderId="74">
      <alignment horizontal="right" vertical="center"/>
    </xf>
    <xf numFmtId="4" fontId="19" fillId="14" borderId="76">
      <alignment horizontal="right" vertical="center"/>
    </xf>
    <xf numFmtId="4" fontId="19" fillId="14" borderId="74">
      <alignment horizontal="right" vertical="center"/>
    </xf>
    <xf numFmtId="4" fontId="19" fillId="14" borderId="74">
      <alignment horizontal="right" vertical="center"/>
    </xf>
    <xf numFmtId="0" fontId="64" fillId="9" borderId="74">
      <alignment horizontal="right" vertical="center"/>
    </xf>
    <xf numFmtId="0" fontId="19" fillId="9" borderId="74">
      <alignment horizontal="right" vertical="center"/>
    </xf>
    <xf numFmtId="49" fontId="23" fillId="0" borderId="74" applyNumberFormat="0" applyFont="0" applyFill="0" applyBorder="0" applyProtection="0">
      <alignment horizontal="left" vertical="center" indent="2"/>
    </xf>
    <xf numFmtId="0" fontId="86" fillId="73" borderId="66" applyNumberFormat="0" applyAlignment="0" applyProtection="0"/>
    <xf numFmtId="0" fontId="71" fillId="86" borderId="65" applyNumberFormat="0" applyAlignment="0" applyProtection="0"/>
    <xf numFmtId="49" fontId="23" fillId="0" borderId="74" applyNumberFormat="0" applyFont="0" applyFill="0" applyBorder="0" applyProtection="0">
      <alignment horizontal="left" vertical="center" indent="2"/>
    </xf>
    <xf numFmtId="0" fontId="77" fillId="73" borderId="66" applyNumberFormat="0" applyAlignment="0" applyProtection="0"/>
    <xf numFmtId="4" fontId="23" fillId="0" borderId="74" applyFill="0" applyBorder="0" applyProtection="0">
      <alignment horizontal="right" vertical="center"/>
    </xf>
    <xf numFmtId="0" fontId="74" fillId="86" borderId="66" applyNumberFormat="0" applyAlignment="0" applyProtection="0"/>
    <xf numFmtId="0" fontId="93" fillId="0" borderId="68" applyNumberFormat="0" applyFill="0" applyAlignment="0" applyProtection="0"/>
    <xf numFmtId="0" fontId="90" fillId="86" borderId="65" applyNumberFormat="0" applyAlignment="0" applyProtection="0"/>
    <xf numFmtId="0" fontId="23" fillId="0" borderId="74" applyNumberFormat="0" applyFill="0" applyAlignment="0" applyProtection="0"/>
    <xf numFmtId="4" fontId="23" fillId="0" borderId="74">
      <alignment horizontal="right" vertical="center"/>
    </xf>
    <xf numFmtId="0" fontId="23" fillId="0" borderId="74">
      <alignment horizontal="right" vertical="center"/>
    </xf>
    <xf numFmtId="0" fontId="86" fillId="73" borderId="66" applyNumberFormat="0" applyAlignment="0" applyProtection="0"/>
    <xf numFmtId="0" fontId="71" fillId="86" borderId="65" applyNumberFormat="0" applyAlignment="0" applyProtection="0"/>
    <xf numFmtId="0" fontId="73" fillId="86" borderId="66" applyNumberFormat="0" applyAlignment="0" applyProtection="0"/>
    <xf numFmtId="0" fontId="23" fillId="14" borderId="77">
      <alignment horizontal="left" vertical="center" wrapText="1" indent="2"/>
    </xf>
    <xf numFmtId="0" fontId="74" fillId="86" borderId="66" applyNumberFormat="0" applyAlignment="0" applyProtection="0"/>
    <xf numFmtId="0" fontId="74" fillId="86" borderId="66" applyNumberFormat="0" applyAlignment="0" applyProtection="0"/>
    <xf numFmtId="4" fontId="19" fillId="14" borderId="75">
      <alignment horizontal="right" vertical="center"/>
    </xf>
    <xf numFmtId="0" fontId="19" fillId="14" borderId="75">
      <alignment horizontal="right" vertical="center"/>
    </xf>
    <xf numFmtId="0" fontId="19" fillId="14" borderId="74">
      <alignment horizontal="right" vertical="center"/>
    </xf>
    <xf numFmtId="4" fontId="64" fillId="9" borderId="74">
      <alignment horizontal="right" vertical="center"/>
    </xf>
    <xf numFmtId="0" fontId="77" fillId="73" borderId="66" applyNumberFormat="0" applyAlignment="0" applyProtection="0"/>
    <xf numFmtId="0" fontId="78" fillId="0" borderId="68" applyNumberFormat="0" applyFill="0" applyAlignment="0" applyProtection="0"/>
    <xf numFmtId="0" fontId="93" fillId="0" borderId="68" applyNumberFormat="0" applyFill="0" applyAlignment="0" applyProtection="0"/>
    <xf numFmtId="0" fontId="68" fillId="89" borderId="73" applyNumberFormat="0" applyFont="0" applyAlignment="0" applyProtection="0"/>
    <xf numFmtId="0" fontId="86" fillId="73" borderId="66" applyNumberFormat="0" applyAlignment="0" applyProtection="0"/>
    <xf numFmtId="49" fontId="21" fillId="0" borderId="74" applyNumberFormat="0" applyFill="0" applyBorder="0" applyProtection="0">
      <alignment horizontal="left" vertical="center"/>
    </xf>
    <xf numFmtId="0" fontId="23" fillId="14" borderId="77">
      <alignment horizontal="left" vertical="center" wrapText="1" indent="2"/>
    </xf>
    <xf numFmtId="0" fontId="74" fillId="86" borderId="66" applyNumberFormat="0" applyAlignment="0" applyProtection="0"/>
    <xf numFmtId="0" fontId="23" fillId="0" borderId="77">
      <alignment horizontal="left" vertical="center" wrapText="1" indent="2"/>
    </xf>
    <xf numFmtId="0" fontId="68" fillId="89" borderId="73" applyNumberFormat="0" applyFont="0" applyAlignment="0" applyProtection="0"/>
    <xf numFmtId="0" fontId="24" fillId="89" borderId="73" applyNumberFormat="0" applyFont="0" applyAlignment="0" applyProtection="0"/>
    <xf numFmtId="0" fontId="90" fillId="86" borderId="65" applyNumberFormat="0" applyAlignment="0" applyProtection="0"/>
    <xf numFmtId="0" fontId="93" fillId="0" borderId="68" applyNumberFormat="0" applyFill="0" applyAlignment="0" applyProtection="0"/>
    <xf numFmtId="4" fontId="23" fillId="16" borderId="74"/>
    <xf numFmtId="0" fontId="19" fillId="14" borderId="74">
      <alignment horizontal="right" vertical="center"/>
    </xf>
    <xf numFmtId="0" fontId="93" fillId="0" borderId="68" applyNumberFormat="0" applyFill="0" applyAlignment="0" applyProtection="0"/>
    <xf numFmtId="4" fontId="19" fillId="14" borderId="76">
      <alignment horizontal="right" vertical="center"/>
    </xf>
    <xf numFmtId="0" fontId="73" fillId="86" borderId="66" applyNumberFormat="0" applyAlignment="0" applyProtection="0"/>
    <xf numFmtId="0" fontId="19" fillId="14" borderId="75">
      <alignment horizontal="right" vertical="center"/>
    </xf>
    <xf numFmtId="0" fontId="74" fillId="86" borderId="66" applyNumberFormat="0" applyAlignment="0" applyProtection="0"/>
    <xf numFmtId="0" fontId="78" fillId="0" borderId="68" applyNumberFormat="0" applyFill="0" applyAlignment="0" applyProtection="0"/>
    <xf numFmtId="0" fontId="68" fillId="89" borderId="73" applyNumberFormat="0" applyFont="0" applyAlignment="0" applyProtection="0"/>
    <xf numFmtId="4" fontId="19" fillId="14" borderId="75">
      <alignment horizontal="right" vertical="center"/>
    </xf>
    <xf numFmtId="0" fontId="23" fillId="14" borderId="77">
      <alignment horizontal="left" vertical="center" wrapText="1" indent="2"/>
    </xf>
    <xf numFmtId="0" fontId="23" fillId="16" borderId="74"/>
    <xf numFmtId="175" fontId="23" fillId="90" borderId="74" applyNumberFormat="0" applyFont="0" applyBorder="0" applyAlignment="0" applyProtection="0">
      <alignment horizontal="right" vertical="center"/>
    </xf>
    <xf numFmtId="0" fontId="23" fillId="0" borderId="74" applyNumberFormat="0" applyFill="0" applyAlignment="0" applyProtection="0"/>
    <xf numFmtId="4" fontId="23" fillId="0" borderId="74" applyFill="0" applyBorder="0" applyProtection="0">
      <alignment horizontal="right" vertical="center"/>
    </xf>
    <xf numFmtId="4" fontId="19" fillId="9" borderId="74">
      <alignment horizontal="right" vertical="center"/>
    </xf>
    <xf numFmtId="0" fontId="78" fillId="0" borderId="68" applyNumberFormat="0" applyFill="0" applyAlignment="0" applyProtection="0"/>
    <xf numFmtId="49" fontId="21" fillId="0" borderId="74" applyNumberFormat="0" applyFill="0" applyBorder="0" applyProtection="0">
      <alignment horizontal="left" vertical="center"/>
    </xf>
    <xf numFmtId="49" fontId="23" fillId="0" borderId="75" applyNumberFormat="0" applyFont="0" applyFill="0" applyBorder="0" applyProtection="0">
      <alignment horizontal="left" vertical="center" indent="5"/>
    </xf>
    <xf numFmtId="0" fontId="23" fillId="9" borderId="75">
      <alignment horizontal="left" vertical="center"/>
    </xf>
    <xf numFmtId="0" fontId="74" fillId="86" borderId="66" applyNumberFormat="0" applyAlignment="0" applyProtection="0"/>
    <xf numFmtId="4" fontId="19" fillId="14" borderId="76">
      <alignment horizontal="right" vertical="center"/>
    </xf>
    <xf numFmtId="0" fontId="86" fillId="73" borderId="66" applyNumberFormat="0" applyAlignment="0" applyProtection="0"/>
    <xf numFmtId="0" fontId="86" fillId="73" borderId="66" applyNumberFormat="0" applyAlignment="0" applyProtection="0"/>
    <xf numFmtId="0" fontId="68" fillId="89" borderId="73" applyNumberFormat="0" applyFont="0" applyAlignment="0" applyProtection="0"/>
    <xf numFmtId="0" fontId="90" fillId="86" borderId="65" applyNumberFormat="0" applyAlignment="0" applyProtection="0"/>
    <xf numFmtId="0" fontId="93" fillId="0" borderId="68" applyNumberFormat="0" applyFill="0" applyAlignment="0" applyProtection="0"/>
    <xf numFmtId="0" fontId="19" fillId="14" borderId="74">
      <alignment horizontal="right" vertical="center"/>
    </xf>
    <xf numFmtId="0" fontId="24" fillId="89" borderId="73" applyNumberFormat="0" applyFont="0" applyAlignment="0" applyProtection="0"/>
    <xf numFmtId="4" fontId="23" fillId="0" borderId="74">
      <alignment horizontal="right" vertical="center"/>
    </xf>
    <xf numFmtId="0" fontId="93" fillId="0" borderId="68" applyNumberFormat="0" applyFill="0" applyAlignment="0" applyProtection="0"/>
    <xf numFmtId="0" fontId="19" fillId="14" borderId="74">
      <alignment horizontal="right" vertical="center"/>
    </xf>
    <xf numFmtId="0" fontId="19" fillId="14" borderId="74">
      <alignment horizontal="right" vertical="center"/>
    </xf>
    <xf numFmtId="4" fontId="64" fillId="9" borderId="74">
      <alignment horizontal="right" vertical="center"/>
    </xf>
    <xf numFmtId="0" fontId="19" fillId="9" borderId="74">
      <alignment horizontal="right" vertical="center"/>
    </xf>
    <xf numFmtId="4" fontId="19" fillId="9" borderId="74">
      <alignment horizontal="right" vertical="center"/>
    </xf>
    <xf numFmtId="0" fontId="64" fillId="9" borderId="74">
      <alignment horizontal="right" vertical="center"/>
    </xf>
    <xf numFmtId="4" fontId="64" fillId="9" borderId="74">
      <alignment horizontal="right" vertical="center"/>
    </xf>
    <xf numFmtId="0" fontId="19" fillId="14" borderId="74">
      <alignment horizontal="right" vertical="center"/>
    </xf>
    <xf numFmtId="4" fontId="19" fillId="14" borderId="74">
      <alignment horizontal="right" vertical="center"/>
    </xf>
    <xf numFmtId="0" fontId="19" fillId="14" borderId="74">
      <alignment horizontal="right" vertical="center"/>
    </xf>
    <xf numFmtId="4" fontId="19" fillId="14" borderId="74">
      <alignment horizontal="right" vertical="center"/>
    </xf>
    <xf numFmtId="0" fontId="19" fillId="14" borderId="75">
      <alignment horizontal="right" vertical="center"/>
    </xf>
    <xf numFmtId="4" fontId="19" fillId="14" borderId="75">
      <alignment horizontal="right" vertical="center"/>
    </xf>
    <xf numFmtId="0" fontId="19" fillId="14" borderId="76">
      <alignment horizontal="right" vertical="center"/>
    </xf>
    <xf numFmtId="4" fontId="19" fillId="14" borderId="76">
      <alignment horizontal="right" vertical="center"/>
    </xf>
    <xf numFmtId="0" fontId="74" fillId="86" borderId="66" applyNumberFormat="0" applyAlignment="0" applyProtection="0"/>
    <xf numFmtId="0" fontId="23" fillId="14" borderId="77">
      <alignment horizontal="left" vertical="center" wrapText="1" indent="2"/>
    </xf>
    <xf numFmtId="0" fontId="23" fillId="0" borderId="77">
      <alignment horizontal="left" vertical="center" wrapText="1" indent="2"/>
    </xf>
    <xf numFmtId="0" fontId="23" fillId="9" borderId="75">
      <alignment horizontal="left" vertical="center"/>
    </xf>
    <xf numFmtId="0" fontId="86" fillId="73" borderId="66" applyNumberFormat="0" applyAlignment="0" applyProtection="0"/>
    <xf numFmtId="0" fontId="23" fillId="0" borderId="74">
      <alignment horizontal="right" vertical="center"/>
    </xf>
    <xf numFmtId="4" fontId="23" fillId="0" borderId="74">
      <alignment horizontal="right" vertical="center"/>
    </xf>
    <xf numFmtId="0" fontId="23" fillId="0" borderId="74" applyNumberFormat="0" applyFill="0" applyAlignment="0" applyProtection="0"/>
    <xf numFmtId="0" fontId="90" fillId="86" borderId="65" applyNumberFormat="0" applyAlignment="0" applyProtection="0"/>
    <xf numFmtId="175" fontId="23" fillId="90" borderId="74" applyNumberFormat="0" applyFont="0" applyBorder="0" applyAlignment="0" applyProtection="0">
      <alignment horizontal="right" vertical="center"/>
    </xf>
    <xf numFmtId="0" fontId="23" fillId="16" borderId="74"/>
    <xf numFmtId="4" fontId="23" fillId="16" borderId="74"/>
    <xf numFmtId="0" fontId="93" fillId="0" borderId="68" applyNumberFormat="0" applyFill="0" applyAlignment="0" applyProtection="0"/>
    <xf numFmtId="0" fontId="24" fillId="89" borderId="73" applyNumberFormat="0" applyFont="0" applyAlignment="0" applyProtection="0"/>
    <xf numFmtId="0" fontId="68" fillId="89" borderId="73" applyNumberFormat="0" applyFont="0" applyAlignment="0" applyProtection="0"/>
    <xf numFmtId="0" fontId="23" fillId="0" borderId="74" applyNumberFormat="0" applyFill="0" applyAlignment="0" applyProtection="0"/>
    <xf numFmtId="0" fontId="78" fillId="0" borderId="68" applyNumberFormat="0" applyFill="0" applyAlignment="0" applyProtection="0"/>
    <xf numFmtId="0" fontId="93" fillId="0" borderId="68" applyNumberFormat="0" applyFill="0" applyAlignment="0" applyProtection="0"/>
    <xf numFmtId="0" fontId="77" fillId="73" borderId="66" applyNumberFormat="0" applyAlignment="0" applyProtection="0"/>
    <xf numFmtId="0" fontId="74" fillId="86" borderId="66" applyNumberFormat="0" applyAlignment="0" applyProtection="0"/>
    <xf numFmtId="4" fontId="64" fillId="9" borderId="74">
      <alignment horizontal="right" vertical="center"/>
    </xf>
    <xf numFmtId="0" fontId="19" fillId="9" borderId="74">
      <alignment horizontal="right" vertical="center"/>
    </xf>
    <xf numFmtId="175" fontId="23" fillId="90" borderId="74" applyNumberFormat="0" applyFont="0" applyBorder="0" applyAlignment="0" applyProtection="0">
      <alignment horizontal="right" vertical="center"/>
    </xf>
    <xf numFmtId="0" fontId="78" fillId="0" borderId="68" applyNumberFormat="0" applyFill="0" applyAlignment="0" applyProtection="0"/>
    <xf numFmtId="49" fontId="23" fillId="0" borderId="74" applyNumberFormat="0" applyFont="0" applyFill="0" applyBorder="0" applyProtection="0">
      <alignment horizontal="left" vertical="center" indent="2"/>
    </xf>
    <xf numFmtId="49" fontId="23" fillId="0" borderId="75" applyNumberFormat="0" applyFont="0" applyFill="0" applyBorder="0" applyProtection="0">
      <alignment horizontal="left" vertical="center" indent="5"/>
    </xf>
    <xf numFmtId="49" fontId="23" fillId="0" borderId="74" applyNumberFormat="0" applyFont="0" applyFill="0" applyBorder="0" applyProtection="0">
      <alignment horizontal="left" vertical="center" indent="2"/>
    </xf>
    <xf numFmtId="4" fontId="23" fillId="0" borderId="74" applyFill="0" applyBorder="0" applyProtection="0">
      <alignment horizontal="right" vertical="center"/>
    </xf>
    <xf numFmtId="49" fontId="21" fillId="0" borderId="74" applyNumberFormat="0" applyFill="0" applyBorder="0" applyProtection="0">
      <alignment horizontal="left" vertical="center"/>
    </xf>
    <xf numFmtId="0" fontId="23" fillId="0" borderId="77">
      <alignment horizontal="left" vertical="center" wrapText="1" indent="2"/>
    </xf>
    <xf numFmtId="0" fontId="90" fillId="86" borderId="65" applyNumberFormat="0" applyAlignment="0" applyProtection="0"/>
    <xf numFmtId="0" fontId="19" fillId="14" borderId="76">
      <alignment horizontal="right" vertical="center"/>
    </xf>
    <xf numFmtId="0" fontId="77" fillId="73" borderId="66" applyNumberFormat="0" applyAlignment="0" applyProtection="0"/>
    <xf numFmtId="0" fontId="19" fillId="14" borderId="76">
      <alignment horizontal="right" vertical="center"/>
    </xf>
    <xf numFmtId="4" fontId="19" fillId="14" borderId="74">
      <alignment horizontal="right" vertical="center"/>
    </xf>
    <xf numFmtId="0" fontId="19" fillId="14" borderId="74">
      <alignment horizontal="right" vertical="center"/>
    </xf>
    <xf numFmtId="0" fontId="71" fillId="86" borderId="65" applyNumberFormat="0" applyAlignment="0" applyProtection="0"/>
    <xf numFmtId="0" fontId="73" fillId="86" borderId="66" applyNumberFormat="0" applyAlignment="0" applyProtection="0"/>
    <xf numFmtId="0" fontId="78" fillId="0" borderId="68" applyNumberFormat="0" applyFill="0" applyAlignment="0" applyProtection="0"/>
    <xf numFmtId="0" fontId="23" fillId="16" borderId="74"/>
    <xf numFmtId="4" fontId="23" fillId="16" borderId="74"/>
    <xf numFmtId="4" fontId="19" fillId="14" borderId="74">
      <alignment horizontal="right" vertical="center"/>
    </xf>
    <xf numFmtId="0" fontId="64" fillId="9" borderId="74">
      <alignment horizontal="right" vertical="center"/>
    </xf>
    <xf numFmtId="0" fontId="77" fillId="73" borderId="66" applyNumberFormat="0" applyAlignment="0" applyProtection="0"/>
    <xf numFmtId="0" fontId="74" fillId="86" borderId="66" applyNumberFormat="0" applyAlignment="0" applyProtection="0"/>
    <xf numFmtId="4" fontId="23" fillId="0" borderId="74">
      <alignment horizontal="right" vertical="center"/>
    </xf>
    <xf numFmtId="0" fontId="23" fillId="14" borderId="77">
      <alignment horizontal="left" vertical="center" wrapText="1" indent="2"/>
    </xf>
    <xf numFmtId="0" fontId="23" fillId="0" borderId="77">
      <alignment horizontal="left" vertical="center" wrapText="1" indent="2"/>
    </xf>
    <xf numFmtId="0" fontId="90" fillId="86" borderId="65" applyNumberFormat="0" applyAlignment="0" applyProtection="0"/>
    <xf numFmtId="0" fontId="86" fillId="73" borderId="66" applyNumberFormat="0" applyAlignment="0" applyProtection="0"/>
    <xf numFmtId="0" fontId="73" fillId="86" borderId="66" applyNumberFormat="0" applyAlignment="0" applyProtection="0"/>
    <xf numFmtId="0" fontId="71" fillId="86" borderId="65" applyNumberFormat="0" applyAlignment="0" applyProtection="0"/>
    <xf numFmtId="0" fontId="19" fillId="14" borderId="76">
      <alignment horizontal="right" vertical="center"/>
    </xf>
    <xf numFmtId="0" fontId="64" fillId="9" borderId="74">
      <alignment horizontal="right" vertical="center"/>
    </xf>
    <xf numFmtId="4" fontId="19" fillId="9" borderId="74">
      <alignment horizontal="right" vertical="center"/>
    </xf>
    <xf numFmtId="4" fontId="19" fillId="14" borderId="74">
      <alignment horizontal="right" vertical="center"/>
    </xf>
    <xf numFmtId="49" fontId="23" fillId="0" borderId="75" applyNumberFormat="0" applyFont="0" applyFill="0" applyBorder="0" applyProtection="0">
      <alignment horizontal="left" vertical="center" indent="5"/>
    </xf>
    <xf numFmtId="4" fontId="23" fillId="0" borderId="74" applyFill="0" applyBorder="0" applyProtection="0">
      <alignment horizontal="right" vertical="center"/>
    </xf>
    <xf numFmtId="4" fontId="19" fillId="9" borderId="74">
      <alignment horizontal="right" vertical="center"/>
    </xf>
    <xf numFmtId="0" fontId="86" fillId="73" borderId="66" applyNumberFormat="0" applyAlignment="0" applyProtection="0"/>
    <xf numFmtId="0" fontId="77" fillId="73" borderId="66" applyNumberFormat="0" applyAlignment="0" applyProtection="0"/>
    <xf numFmtId="0" fontId="73" fillId="86" borderId="66" applyNumberFormat="0" applyAlignment="0" applyProtection="0"/>
    <xf numFmtId="0" fontId="23" fillId="14" borderId="77">
      <alignment horizontal="left" vertical="center" wrapText="1" indent="2"/>
    </xf>
    <xf numFmtId="0" fontId="23" fillId="0" borderId="77">
      <alignment horizontal="left" vertical="center" wrapText="1" indent="2"/>
    </xf>
    <xf numFmtId="0" fontId="23" fillId="14" borderId="77">
      <alignment horizontal="left" vertical="center" wrapText="1" indent="2"/>
    </xf>
    <xf numFmtId="0" fontId="2" fillId="0" borderId="0"/>
    <xf numFmtId="0" fontId="23" fillId="0" borderId="92">
      <alignment horizontal="left" vertical="center" wrapText="1" indent="2"/>
    </xf>
    <xf numFmtId="0" fontId="68" fillId="89" borderId="88" applyNumberFormat="0" applyFont="0" applyAlignment="0" applyProtection="0"/>
    <xf numFmtId="0" fontId="90" fillId="86" borderId="93" applyNumberFormat="0" applyAlignment="0" applyProtection="0"/>
    <xf numFmtId="0" fontId="86" fillId="73" borderId="86" applyNumberFormat="0" applyAlignment="0" applyProtection="0"/>
    <xf numFmtId="0" fontId="78" fillId="0" borderId="87" applyNumberFormat="0" applyFill="0" applyAlignment="0" applyProtection="0"/>
    <xf numFmtId="4" fontId="23" fillId="0" borderId="97" applyFill="0" applyBorder="0" applyProtection="0">
      <alignment horizontal="right" vertical="center"/>
    </xf>
    <xf numFmtId="49" fontId="23" fillId="0" borderId="89" applyNumberFormat="0" applyFont="0" applyFill="0" applyBorder="0" applyProtection="0">
      <alignment horizontal="left" vertical="center" indent="2"/>
    </xf>
    <xf numFmtId="175" fontId="23" fillId="90" borderId="89" applyNumberFormat="0" applyFont="0" applyBorder="0" applyAlignment="0" applyProtection="0">
      <alignment horizontal="right" vertical="center"/>
    </xf>
    <xf numFmtId="4" fontId="19" fillId="14" borderId="91">
      <alignment horizontal="right" vertical="center"/>
    </xf>
    <xf numFmtId="0" fontId="23" fillId="16" borderId="89"/>
    <xf numFmtId="0" fontId="61" fillId="0" borderId="0" applyNumberFormat="0" applyFill="0" applyBorder="0" applyAlignment="0" applyProtection="0"/>
    <xf numFmtId="0" fontId="77" fillId="73" borderId="86" applyNumberFormat="0" applyAlignment="0" applyProtection="0"/>
    <xf numFmtId="0" fontId="74" fillId="86" borderId="86" applyNumberFormat="0" applyAlignment="0" applyProtection="0"/>
    <xf numFmtId="0" fontId="19" fillId="14" borderId="89">
      <alignment horizontal="right" vertical="center"/>
    </xf>
    <xf numFmtId="0" fontId="19" fillId="14" borderId="89">
      <alignment horizontal="right" vertical="center"/>
    </xf>
    <xf numFmtId="4" fontId="23" fillId="0" borderId="97">
      <alignment horizontal="right" vertical="center"/>
    </xf>
    <xf numFmtId="0" fontId="68" fillId="89" borderId="88" applyNumberFormat="0" applyFont="0" applyAlignment="0" applyProtection="0"/>
    <xf numFmtId="0" fontId="58" fillId="46" borderId="56" applyNumberFormat="0" applyAlignment="0" applyProtection="0"/>
    <xf numFmtId="0" fontId="59" fillId="46" borderId="55" applyNumberFormat="0" applyAlignment="0" applyProtection="0"/>
    <xf numFmtId="49" fontId="23" fillId="0" borderId="90" applyNumberFormat="0" applyFont="0" applyFill="0" applyBorder="0" applyProtection="0">
      <alignment horizontal="left" vertical="center" indent="5"/>
    </xf>
    <xf numFmtId="0" fontId="60" fillId="0" borderId="0" applyNumberFormat="0" applyFill="0" applyBorder="0" applyAlignment="0" applyProtection="0"/>
    <xf numFmtId="0" fontId="19" fillId="14" borderId="89">
      <alignment horizontal="right" vertical="center"/>
    </xf>
    <xf numFmtId="0" fontId="61" fillId="0" borderId="0" applyNumberFormat="0" applyFill="0" applyBorder="0" applyAlignment="0" applyProtection="0"/>
    <xf numFmtId="0" fontId="3" fillId="0" borderId="57" applyNumberFormat="0" applyFill="0" applyAlignment="0" applyProtection="0"/>
    <xf numFmtId="0" fontId="2" fillId="47" borderId="0" applyNumberFormat="0" applyBorder="0" applyAlignment="0" applyProtection="0"/>
    <xf numFmtId="0" fontId="2" fillId="48" borderId="0" applyNumberFormat="0" applyBorder="0" applyAlignment="0" applyProtection="0"/>
    <xf numFmtId="0" fontId="62" fillId="49" borderId="0" applyNumberFormat="0" applyBorder="0" applyAlignment="0" applyProtection="0"/>
    <xf numFmtId="0" fontId="2" fillId="50" borderId="0" applyNumberFormat="0" applyBorder="0" applyAlignment="0" applyProtection="0"/>
    <xf numFmtId="0" fontId="2" fillId="51" borderId="0" applyNumberFormat="0" applyBorder="0" applyAlignment="0" applyProtection="0"/>
    <xf numFmtId="0" fontId="62" fillId="52" borderId="0" applyNumberFormat="0" applyBorder="0" applyAlignment="0" applyProtection="0"/>
    <xf numFmtId="0" fontId="2" fillId="53" borderId="0" applyNumberFormat="0" applyBorder="0" applyAlignment="0" applyProtection="0"/>
    <xf numFmtId="0" fontId="2" fillId="54" borderId="0" applyNumberFormat="0" applyBorder="0" applyAlignment="0" applyProtection="0"/>
    <xf numFmtId="0" fontId="62" fillId="55" borderId="0" applyNumberFormat="0" applyBorder="0" applyAlignment="0" applyProtection="0"/>
    <xf numFmtId="0" fontId="71" fillId="86" borderId="93" applyNumberFormat="0" applyAlignment="0" applyProtection="0"/>
    <xf numFmtId="0" fontId="2" fillId="56" borderId="0" applyNumberFormat="0" applyBorder="0" applyAlignment="0" applyProtection="0"/>
    <xf numFmtId="0" fontId="2" fillId="57" borderId="0" applyNumberFormat="0" applyBorder="0" applyAlignment="0" applyProtection="0"/>
    <xf numFmtId="0" fontId="62" fillId="58" borderId="0" applyNumberFormat="0" applyBorder="0" applyAlignment="0" applyProtection="0"/>
    <xf numFmtId="4" fontId="23" fillId="16" borderId="89"/>
    <xf numFmtId="0" fontId="2" fillId="59" borderId="0" applyNumberFormat="0" applyBorder="0" applyAlignment="0" applyProtection="0"/>
    <xf numFmtId="0" fontId="2" fillId="60" borderId="0" applyNumberFormat="0" applyBorder="0" applyAlignment="0" applyProtection="0"/>
    <xf numFmtId="0" fontId="62" fillId="61" borderId="0" applyNumberFormat="0" applyBorder="0" applyAlignment="0" applyProtection="0"/>
    <xf numFmtId="0" fontId="2" fillId="62" borderId="0" applyNumberFormat="0" applyBorder="0" applyAlignment="0" applyProtection="0"/>
    <xf numFmtId="0" fontId="2" fillId="63" borderId="0" applyNumberFormat="0" applyBorder="0" applyAlignment="0" applyProtection="0"/>
    <xf numFmtId="0" fontId="62" fillId="64" borderId="0" applyNumberFormat="0" applyBorder="0" applyAlignment="0" applyProtection="0"/>
    <xf numFmtId="0" fontId="19" fillId="14" borderId="97">
      <alignment horizontal="right" vertical="center"/>
    </xf>
    <xf numFmtId="49" fontId="23" fillId="0" borderId="90" applyNumberFormat="0" applyFont="0" applyFill="0" applyBorder="0" applyProtection="0">
      <alignment horizontal="left" vertical="center" indent="5"/>
    </xf>
    <xf numFmtId="0" fontId="23" fillId="0" borderId="89" applyNumberFormat="0" applyFill="0" applyAlignment="0" applyProtection="0"/>
    <xf numFmtId="0" fontId="71" fillId="86" borderId="93" applyNumberFormat="0" applyAlignment="0" applyProtection="0"/>
    <xf numFmtId="0" fontId="58" fillId="46" borderId="56" applyNumberFormat="0" applyAlignment="0" applyProtection="0"/>
    <xf numFmtId="0" fontId="86" fillId="73" borderId="86" applyNumberFormat="0" applyAlignment="0" applyProtection="0"/>
    <xf numFmtId="0" fontId="3" fillId="0" borderId="57" applyNumberFormat="0" applyFill="0" applyAlignment="0" applyProtection="0"/>
    <xf numFmtId="0" fontId="58" fillId="46" borderId="56" applyNumberFormat="0" applyAlignment="0" applyProtection="0"/>
    <xf numFmtId="0" fontId="74" fillId="86" borderId="86" applyNumberFormat="0" applyAlignment="0" applyProtection="0"/>
    <xf numFmtId="0" fontId="73" fillId="86" borderId="94" applyNumberFormat="0" applyAlignment="0" applyProtection="0"/>
    <xf numFmtId="49" fontId="23" fillId="0" borderId="98" applyNumberFormat="0" applyFont="0" applyFill="0" applyBorder="0" applyProtection="0">
      <alignment horizontal="left" vertical="center" indent="5"/>
    </xf>
    <xf numFmtId="0" fontId="74" fillId="86" borderId="94" applyNumberFormat="0" applyAlignment="0" applyProtection="0"/>
    <xf numFmtId="4" fontId="19" fillId="14" borderId="91">
      <alignment horizontal="right" vertical="center"/>
    </xf>
    <xf numFmtId="49" fontId="23" fillId="0" borderId="90" applyNumberFormat="0" applyFont="0" applyFill="0" applyBorder="0" applyProtection="0">
      <alignment horizontal="left" vertical="center" indent="5"/>
    </xf>
    <xf numFmtId="0" fontId="2" fillId="60" borderId="0" applyNumberFormat="0" applyBorder="0" applyAlignment="0" applyProtection="0"/>
    <xf numFmtId="49" fontId="23" fillId="0" borderId="90" applyNumberFormat="0" applyFont="0" applyFill="0" applyBorder="0" applyProtection="0">
      <alignment horizontal="left" vertical="center" indent="5"/>
    </xf>
    <xf numFmtId="0" fontId="23" fillId="14" borderId="100">
      <alignment horizontal="left" vertical="center" wrapText="1" indent="2"/>
    </xf>
    <xf numFmtId="0" fontId="68" fillId="89" borderId="96" applyNumberFormat="0" applyFont="0" applyAlignment="0" applyProtection="0"/>
    <xf numFmtId="4" fontId="23" fillId="16" borderId="89"/>
    <xf numFmtId="4" fontId="19" fillId="14" borderId="89">
      <alignment horizontal="right" vertical="center"/>
    </xf>
    <xf numFmtId="4" fontId="19" fillId="14" borderId="89">
      <alignment horizontal="right" vertical="center"/>
    </xf>
    <xf numFmtId="4" fontId="23" fillId="0" borderId="89" applyFill="0" applyBorder="0" applyProtection="0">
      <alignment horizontal="right" vertical="center"/>
    </xf>
    <xf numFmtId="0" fontId="19" fillId="9" borderId="89">
      <alignment horizontal="right" vertical="center"/>
    </xf>
    <xf numFmtId="0" fontId="19" fillId="14" borderId="89">
      <alignment horizontal="right" vertical="center"/>
    </xf>
    <xf numFmtId="0" fontId="62" fillId="58" borderId="0" applyNumberFormat="0" applyBorder="0" applyAlignment="0" applyProtection="0"/>
    <xf numFmtId="0" fontId="23" fillId="9" borderId="90">
      <alignment horizontal="left" vertical="center"/>
    </xf>
    <xf numFmtId="0" fontId="23" fillId="0" borderId="89" applyNumberFormat="0" applyFill="0" applyAlignment="0" applyProtection="0"/>
    <xf numFmtId="0" fontId="77" fillId="73" borderId="86" applyNumberFormat="0" applyAlignment="0" applyProtection="0"/>
    <xf numFmtId="0" fontId="62" fillId="64" borderId="0" applyNumberFormat="0" applyBorder="0" applyAlignment="0" applyProtection="0"/>
    <xf numFmtId="0" fontId="74" fillId="86" borderId="86" applyNumberFormat="0" applyAlignment="0" applyProtection="0"/>
    <xf numFmtId="4" fontId="19" fillId="14" borderId="97">
      <alignment horizontal="right" vertical="center"/>
    </xf>
    <xf numFmtId="0" fontId="93" fillId="0" borderId="87" applyNumberFormat="0" applyFill="0" applyAlignment="0" applyProtection="0"/>
    <xf numFmtId="0" fontId="78" fillId="0" borderId="87" applyNumberFormat="0" applyFill="0" applyAlignment="0" applyProtection="0"/>
    <xf numFmtId="0" fontId="74" fillId="86" borderId="86" applyNumberFormat="0" applyAlignment="0" applyProtection="0"/>
    <xf numFmtId="0" fontId="86" fillId="73" borderId="86" applyNumberFormat="0" applyAlignment="0" applyProtection="0"/>
    <xf numFmtId="0" fontId="74" fillId="86" borderId="79" applyNumberFormat="0" applyAlignment="0" applyProtection="0"/>
    <xf numFmtId="4" fontId="19" fillId="14" borderId="89">
      <alignment horizontal="right" vertical="center"/>
    </xf>
    <xf numFmtId="0" fontId="68" fillId="89" borderId="88" applyNumberFormat="0" applyFont="0" applyAlignment="0" applyProtection="0"/>
    <xf numFmtId="0" fontId="23" fillId="0" borderId="89">
      <alignment horizontal="right" vertical="center"/>
    </xf>
    <xf numFmtId="0" fontId="23" fillId="9" borderId="90">
      <alignment horizontal="left" vertical="center"/>
    </xf>
    <xf numFmtId="0" fontId="23" fillId="14" borderId="92">
      <alignment horizontal="left" vertical="center" wrapText="1" indent="2"/>
    </xf>
    <xf numFmtId="0" fontId="2" fillId="47" borderId="0" applyNumberFormat="0" applyBorder="0" applyAlignment="0" applyProtection="0"/>
    <xf numFmtId="0" fontId="23" fillId="16" borderId="89"/>
    <xf numFmtId="4" fontId="64" fillId="9" borderId="89">
      <alignment horizontal="right" vertical="center"/>
    </xf>
    <xf numFmtId="4" fontId="19" fillId="14" borderId="90">
      <alignment horizontal="right" vertical="center"/>
    </xf>
    <xf numFmtId="4" fontId="19" fillId="14" borderId="91">
      <alignment horizontal="right" vertical="center"/>
    </xf>
    <xf numFmtId="0" fontId="86" fillId="73" borderId="79" applyNumberFormat="0" applyAlignment="0" applyProtection="0"/>
    <xf numFmtId="4" fontId="19" fillId="14" borderId="89">
      <alignment horizontal="right" vertical="center"/>
    </xf>
    <xf numFmtId="0" fontId="2" fillId="57" borderId="0" applyNumberFormat="0" applyBorder="0" applyAlignment="0" applyProtection="0"/>
    <xf numFmtId="0" fontId="23" fillId="0" borderId="92">
      <alignment horizontal="left" vertical="center" wrapText="1" indent="2"/>
    </xf>
    <xf numFmtId="49" fontId="23" fillId="0" borderId="89" applyNumberFormat="0" applyFont="0" applyFill="0" applyBorder="0" applyProtection="0">
      <alignment horizontal="left" vertical="center" indent="2"/>
    </xf>
    <xf numFmtId="0" fontId="19" fillId="9" borderId="89">
      <alignment horizontal="right" vertical="center"/>
    </xf>
    <xf numFmtId="175" fontId="23" fillId="90" borderId="89" applyNumberFormat="0" applyFont="0" applyBorder="0" applyAlignment="0" applyProtection="0">
      <alignment horizontal="right" vertical="center"/>
    </xf>
    <xf numFmtId="0" fontId="74" fillId="86" borderId="86" applyNumberFormat="0" applyAlignment="0" applyProtection="0"/>
    <xf numFmtId="0" fontId="73" fillId="86" borderId="86" applyNumberFormat="0" applyAlignment="0" applyProtection="0"/>
    <xf numFmtId="4" fontId="23" fillId="16" borderId="89"/>
    <xf numFmtId="0" fontId="3" fillId="0" borderId="57" applyNumberFormat="0" applyFill="0" applyAlignment="0" applyProtection="0"/>
    <xf numFmtId="0" fontId="61" fillId="0" borderId="0" applyNumberFormat="0" applyFill="0" applyBorder="0" applyAlignment="0" applyProtection="0"/>
    <xf numFmtId="0" fontId="59" fillId="46" borderId="55" applyNumberFormat="0" applyAlignment="0" applyProtection="0"/>
    <xf numFmtId="0" fontId="58" fillId="46" borderId="56" applyNumberFormat="0" applyAlignment="0" applyProtection="0"/>
    <xf numFmtId="0" fontId="23" fillId="0" borderId="92">
      <alignment horizontal="left" vertical="center" wrapText="1" indent="2"/>
    </xf>
    <xf numFmtId="0" fontId="78" fillId="0" borderId="87" applyNumberFormat="0" applyFill="0" applyAlignment="0" applyProtection="0"/>
    <xf numFmtId="0" fontId="78" fillId="0" borderId="87" applyNumberFormat="0" applyFill="0" applyAlignment="0" applyProtection="0"/>
    <xf numFmtId="0" fontId="68" fillId="89" borderId="81" applyNumberFormat="0" applyFont="0" applyAlignment="0" applyProtection="0"/>
    <xf numFmtId="0" fontId="24" fillId="89" borderId="81" applyNumberFormat="0" applyFont="0" applyAlignment="0" applyProtection="0"/>
    <xf numFmtId="0" fontId="90" fillId="86" borderId="78" applyNumberFormat="0" applyAlignment="0" applyProtection="0"/>
    <xf numFmtId="49" fontId="23" fillId="0" borderId="90" applyNumberFormat="0" applyFont="0" applyFill="0" applyBorder="0" applyProtection="0">
      <alignment horizontal="left" vertical="center" indent="5"/>
    </xf>
    <xf numFmtId="0" fontId="24" fillId="89" borderId="96" applyNumberFormat="0" applyFont="0" applyAlignment="0" applyProtection="0"/>
    <xf numFmtId="4" fontId="19" fillId="9" borderId="89">
      <alignment horizontal="right" vertical="center"/>
    </xf>
    <xf numFmtId="0" fontId="93" fillId="0" borderId="87" applyNumberFormat="0" applyFill="0" applyAlignment="0" applyProtection="0"/>
    <xf numFmtId="0" fontId="23" fillId="0" borderId="92">
      <alignment horizontal="left" vertical="center" wrapText="1" indent="2"/>
    </xf>
    <xf numFmtId="0" fontId="93" fillId="0" borderId="80" applyNumberFormat="0" applyFill="0" applyAlignment="0" applyProtection="0"/>
    <xf numFmtId="0" fontId="23" fillId="14" borderId="92">
      <alignment horizontal="left" vertical="center" wrapText="1" indent="2"/>
    </xf>
    <xf numFmtId="0" fontId="86" fillId="73" borderId="86" applyNumberFormat="0" applyAlignment="0" applyProtection="0"/>
    <xf numFmtId="4" fontId="23" fillId="0" borderId="89">
      <alignment horizontal="right" vertical="center"/>
    </xf>
    <xf numFmtId="0" fontId="24" fillId="89" borderId="88" applyNumberFormat="0" applyFont="0" applyAlignment="0" applyProtection="0"/>
    <xf numFmtId="0" fontId="73" fillId="86" borderId="86" applyNumberFormat="0" applyAlignment="0" applyProtection="0"/>
    <xf numFmtId="0" fontId="23" fillId="16" borderId="89"/>
    <xf numFmtId="0" fontId="2" fillId="47" borderId="0" applyNumberFormat="0" applyBorder="0" applyAlignment="0" applyProtection="0"/>
    <xf numFmtId="0" fontId="23" fillId="14" borderId="92">
      <alignment horizontal="left" vertical="center" wrapText="1" indent="2"/>
    </xf>
    <xf numFmtId="0" fontId="71" fillId="86" borderId="93" applyNumberFormat="0" applyAlignment="0" applyProtection="0"/>
    <xf numFmtId="49" fontId="23" fillId="0" borderId="89" applyNumberFormat="0" applyFont="0" applyFill="0" applyBorder="0" applyProtection="0">
      <alignment horizontal="left" vertical="center" indent="2"/>
    </xf>
    <xf numFmtId="0" fontId="19" fillId="14" borderId="89">
      <alignment horizontal="right" vertical="center"/>
    </xf>
    <xf numFmtId="0" fontId="23" fillId="14" borderId="92">
      <alignment horizontal="left" vertical="center" wrapText="1" indent="2"/>
    </xf>
    <xf numFmtId="4" fontId="19" fillId="14" borderId="91">
      <alignment horizontal="right" vertical="center"/>
    </xf>
    <xf numFmtId="0" fontId="2" fillId="47" borderId="0" applyNumberFormat="0" applyBorder="0" applyAlignment="0" applyProtection="0"/>
    <xf numFmtId="0" fontId="86" fillId="73" borderId="86" applyNumberFormat="0" applyAlignment="0" applyProtection="0"/>
    <xf numFmtId="4" fontId="19" fillId="9" borderId="89">
      <alignment horizontal="right" vertical="center"/>
    </xf>
    <xf numFmtId="0" fontId="77" fillId="73" borderId="86" applyNumberFormat="0" applyAlignment="0" applyProtection="0"/>
    <xf numFmtId="4" fontId="64" fillId="9" borderId="97">
      <alignment horizontal="right" vertical="center"/>
    </xf>
    <xf numFmtId="0" fontId="23" fillId="16" borderId="89"/>
    <xf numFmtId="0" fontId="64" fillId="9" borderId="89">
      <alignment horizontal="right" vertical="center"/>
    </xf>
    <xf numFmtId="0" fontId="19" fillId="14" borderId="89">
      <alignment horizontal="right" vertical="center"/>
    </xf>
    <xf numFmtId="0" fontId="23" fillId="14" borderId="92">
      <alignment horizontal="left" vertical="center" wrapText="1" indent="2"/>
    </xf>
    <xf numFmtId="4" fontId="19" fillId="14" borderId="90">
      <alignment horizontal="right" vertical="center"/>
    </xf>
    <xf numFmtId="0" fontId="93" fillId="0" borderId="87" applyNumberFormat="0" applyFill="0" applyAlignment="0" applyProtection="0"/>
    <xf numFmtId="0" fontId="23" fillId="0" borderId="92">
      <alignment horizontal="left" vertical="center" wrapText="1" indent="2"/>
    </xf>
    <xf numFmtId="4" fontId="23" fillId="0" borderId="89" applyFill="0" applyBorder="0" applyProtection="0">
      <alignment horizontal="right" vertical="center"/>
    </xf>
    <xf numFmtId="0" fontId="74" fillId="86" borderId="79" applyNumberFormat="0" applyAlignment="0" applyProtection="0"/>
    <xf numFmtId="0" fontId="64" fillId="9" borderId="89">
      <alignment horizontal="right" vertical="center"/>
    </xf>
    <xf numFmtId="0" fontId="77" fillId="73" borderId="94" applyNumberFormat="0" applyAlignment="0" applyProtection="0"/>
    <xf numFmtId="4" fontId="19" fillId="14" borderId="89">
      <alignment horizontal="right" vertical="center"/>
    </xf>
    <xf numFmtId="0" fontId="86" fillId="73" borderId="79" applyNumberFormat="0" applyAlignment="0" applyProtection="0"/>
    <xf numFmtId="4" fontId="64" fillId="9" borderId="89">
      <alignment horizontal="right" vertical="center"/>
    </xf>
    <xf numFmtId="0" fontId="23" fillId="9" borderId="90">
      <alignment horizontal="left" vertical="center"/>
    </xf>
    <xf numFmtId="0" fontId="68" fillId="89" borderId="81" applyNumberFormat="0" applyFont="0" applyAlignment="0" applyProtection="0"/>
    <xf numFmtId="0" fontId="90" fillId="86" borderId="78" applyNumberFormat="0" applyAlignment="0" applyProtection="0"/>
    <xf numFmtId="0" fontId="61" fillId="0" borderId="0" applyNumberFormat="0" applyFill="0" applyBorder="0" applyAlignment="0" applyProtection="0"/>
    <xf numFmtId="0" fontId="93" fillId="0" borderId="80" applyNumberFormat="0" applyFill="0" applyAlignment="0" applyProtection="0"/>
    <xf numFmtId="0" fontId="2" fillId="47" borderId="0" applyNumberFormat="0" applyBorder="0" applyAlignment="0" applyProtection="0"/>
    <xf numFmtId="0" fontId="62" fillId="52" borderId="0" applyNumberFormat="0" applyBorder="0" applyAlignment="0" applyProtection="0"/>
    <xf numFmtId="0" fontId="73" fillId="86" borderId="86" applyNumberFormat="0" applyAlignment="0" applyProtection="0"/>
    <xf numFmtId="0" fontId="19" fillId="9" borderId="89">
      <alignment horizontal="right" vertical="center"/>
    </xf>
    <xf numFmtId="0" fontId="86" fillId="73" borderId="86" applyNumberFormat="0" applyAlignment="0" applyProtection="0"/>
    <xf numFmtId="0" fontId="23" fillId="0" borderId="92">
      <alignment horizontal="left" vertical="center" wrapText="1" indent="2"/>
    </xf>
    <xf numFmtId="0" fontId="19" fillId="14" borderId="91">
      <alignment horizontal="right" vertical="center"/>
    </xf>
    <xf numFmtId="0" fontId="68" fillId="89" borderId="88" applyNumberFormat="0" applyFont="0" applyAlignment="0" applyProtection="0"/>
    <xf numFmtId="0" fontId="62" fillId="64" borderId="0" applyNumberFormat="0" applyBorder="0" applyAlignment="0" applyProtection="0"/>
    <xf numFmtId="49" fontId="21" fillId="0" borderId="89" applyNumberFormat="0" applyFill="0" applyBorder="0" applyProtection="0">
      <alignment horizontal="left" vertical="center"/>
    </xf>
    <xf numFmtId="0" fontId="24" fillId="89" borderId="88" applyNumberFormat="0" applyFont="0" applyAlignment="0" applyProtection="0"/>
    <xf numFmtId="0" fontId="62" fillId="61" borderId="0" applyNumberFormat="0" applyBorder="0" applyAlignment="0" applyProtection="0"/>
    <xf numFmtId="0" fontId="19" fillId="9" borderId="82">
      <alignment horizontal="right" vertical="center"/>
    </xf>
    <xf numFmtId="4" fontId="19" fillId="9" borderId="82">
      <alignment horizontal="right" vertical="center"/>
    </xf>
    <xf numFmtId="0" fontId="64" fillId="9" borderId="82">
      <alignment horizontal="right" vertical="center"/>
    </xf>
    <xf numFmtId="4" fontId="64" fillId="9" borderId="82">
      <alignment horizontal="right" vertical="center"/>
    </xf>
    <xf numFmtId="0" fontId="19" fillId="14" borderId="82">
      <alignment horizontal="right" vertical="center"/>
    </xf>
    <xf numFmtId="4" fontId="19" fillId="14" borderId="82">
      <alignment horizontal="right" vertical="center"/>
    </xf>
    <xf numFmtId="0" fontId="19" fillId="14" borderId="82">
      <alignment horizontal="right" vertical="center"/>
    </xf>
    <xf numFmtId="4" fontId="19" fillId="14" borderId="82">
      <alignment horizontal="right" vertical="center"/>
    </xf>
    <xf numFmtId="0" fontId="19" fillId="14" borderId="83">
      <alignment horizontal="right" vertical="center"/>
    </xf>
    <xf numFmtId="4" fontId="19" fillId="14" borderId="83">
      <alignment horizontal="right" vertical="center"/>
    </xf>
    <xf numFmtId="0" fontId="19" fillId="14" borderId="84">
      <alignment horizontal="right" vertical="center"/>
    </xf>
    <xf numFmtId="4" fontId="19" fillId="14" borderId="84">
      <alignment horizontal="right" vertical="center"/>
    </xf>
    <xf numFmtId="0" fontId="74" fillId="86" borderId="79" applyNumberFormat="0" applyAlignment="0" applyProtection="0"/>
    <xf numFmtId="0" fontId="23" fillId="14" borderId="85">
      <alignment horizontal="left" vertical="center" wrapText="1" indent="2"/>
    </xf>
    <xf numFmtId="0" fontId="23" fillId="0" borderId="85">
      <alignment horizontal="left" vertical="center" wrapText="1" indent="2"/>
    </xf>
    <xf numFmtId="0" fontId="23" fillId="9" borderId="83">
      <alignment horizontal="left" vertical="center"/>
    </xf>
    <xf numFmtId="4" fontId="23" fillId="0" borderId="89" applyFill="0" applyBorder="0" applyProtection="0">
      <alignment horizontal="right" vertical="center"/>
    </xf>
    <xf numFmtId="0" fontId="86" fillId="73" borderId="79" applyNumberFormat="0" applyAlignment="0" applyProtection="0"/>
    <xf numFmtId="0" fontId="23" fillId="0" borderId="82">
      <alignment horizontal="right" vertical="center"/>
    </xf>
    <xf numFmtId="4" fontId="23" fillId="0" borderId="82">
      <alignment horizontal="right" vertical="center"/>
    </xf>
    <xf numFmtId="49" fontId="23" fillId="0" borderId="89" applyNumberFormat="0" applyFont="0" applyFill="0" applyBorder="0" applyProtection="0">
      <alignment horizontal="left" vertical="center" indent="2"/>
    </xf>
    <xf numFmtId="0" fontId="23" fillId="0" borderId="82" applyNumberFormat="0" applyFill="0" applyAlignment="0" applyProtection="0"/>
    <xf numFmtId="0" fontId="90" fillId="86" borderId="78" applyNumberFormat="0" applyAlignment="0" applyProtection="0"/>
    <xf numFmtId="175" fontId="23" fillId="90" borderId="82" applyNumberFormat="0" applyFont="0" applyBorder="0" applyAlignment="0" applyProtection="0">
      <alignment horizontal="right" vertical="center"/>
    </xf>
    <xf numFmtId="0" fontId="23" fillId="16" borderId="82"/>
    <xf numFmtId="4" fontId="23" fillId="16" borderId="82"/>
    <xf numFmtId="0" fontId="93" fillId="0" borderId="80" applyNumberFormat="0" applyFill="0" applyAlignment="0" applyProtection="0"/>
    <xf numFmtId="0" fontId="71" fillId="86" borderId="93" applyNumberFormat="0" applyAlignment="0" applyProtection="0"/>
    <xf numFmtId="0" fontId="2" fillId="50" borderId="0" applyNumberFormat="0" applyBorder="0" applyAlignment="0" applyProtection="0"/>
    <xf numFmtId="0" fontId="2" fillId="62" borderId="0" applyNumberFormat="0" applyBorder="0" applyAlignment="0" applyProtection="0"/>
    <xf numFmtId="0" fontId="19" fillId="14" borderId="90">
      <alignment horizontal="right" vertical="center"/>
    </xf>
    <xf numFmtId="0" fontId="93" fillId="0" borderId="87" applyNumberFormat="0" applyFill="0" applyAlignment="0" applyProtection="0"/>
    <xf numFmtId="0" fontId="59" fillId="46" borderId="55" applyNumberFormat="0" applyAlignment="0" applyProtection="0"/>
    <xf numFmtId="0" fontId="68" fillId="89" borderId="88" applyNumberFormat="0" applyFont="0" applyAlignment="0" applyProtection="0"/>
    <xf numFmtId="4" fontId="23" fillId="0" borderId="89" applyFill="0" applyBorder="0" applyProtection="0">
      <alignment horizontal="right" vertical="center"/>
    </xf>
    <xf numFmtId="0" fontId="2" fillId="62" borderId="0" applyNumberFormat="0" applyBorder="0" applyAlignment="0" applyProtection="0"/>
    <xf numFmtId="0" fontId="2" fillId="48" borderId="0" applyNumberFormat="0" applyBorder="0" applyAlignment="0" applyProtection="0"/>
    <xf numFmtId="4" fontId="19" fillId="14" borderId="91">
      <alignment horizontal="right" vertical="center"/>
    </xf>
    <xf numFmtId="0" fontId="2" fillId="51" borderId="0" applyNumberFormat="0" applyBorder="0" applyAlignment="0" applyProtection="0"/>
    <xf numFmtId="0" fontId="19" fillId="14" borderId="89">
      <alignment horizontal="right" vertical="center"/>
    </xf>
    <xf numFmtId="0" fontId="90" fillId="86" borderId="93" applyNumberFormat="0" applyAlignment="0" applyProtection="0"/>
    <xf numFmtId="0" fontId="2" fillId="50" borderId="0" applyNumberFormat="0" applyBorder="0" applyAlignment="0" applyProtection="0"/>
    <xf numFmtId="0" fontId="73" fillId="86" borderId="86" applyNumberFormat="0" applyAlignment="0" applyProtection="0"/>
    <xf numFmtId="0" fontId="93" fillId="0" borderId="87" applyNumberFormat="0" applyFill="0" applyAlignment="0" applyProtection="0"/>
    <xf numFmtId="4" fontId="19" fillId="14" borderId="89">
      <alignment horizontal="right" vertical="center"/>
    </xf>
    <xf numFmtId="0" fontId="62" fillId="55" borderId="0" applyNumberFormat="0" applyBorder="0" applyAlignment="0" applyProtection="0"/>
    <xf numFmtId="0" fontId="23" fillId="0" borderId="89" applyNumberFormat="0" applyFill="0" applyAlignment="0" applyProtection="0"/>
    <xf numFmtId="0" fontId="2" fillId="56" borderId="0" applyNumberFormat="0" applyBorder="0" applyAlignment="0" applyProtection="0"/>
    <xf numFmtId="0" fontId="93" fillId="0" borderId="87" applyNumberFormat="0" applyFill="0" applyAlignment="0" applyProtection="0"/>
    <xf numFmtId="4" fontId="23" fillId="0" borderId="89">
      <alignment horizontal="right" vertical="center"/>
    </xf>
    <xf numFmtId="4" fontId="19" fillId="14" borderId="91">
      <alignment horizontal="right" vertical="center"/>
    </xf>
    <xf numFmtId="0" fontId="64" fillId="9" borderId="89">
      <alignment horizontal="right" vertical="center"/>
    </xf>
    <xf numFmtId="0" fontId="24" fillId="89" borderId="88" applyNumberFormat="0" applyFont="0" applyAlignment="0" applyProtection="0"/>
    <xf numFmtId="0" fontId="2" fillId="59" borderId="0" applyNumberFormat="0" applyBorder="0" applyAlignment="0" applyProtection="0"/>
    <xf numFmtId="0" fontId="86" fillId="73" borderId="86" applyNumberFormat="0" applyAlignment="0" applyProtection="0"/>
    <xf numFmtId="4" fontId="64" fillId="9" borderId="89">
      <alignment horizontal="right" vertical="center"/>
    </xf>
    <xf numFmtId="0" fontId="23" fillId="0" borderId="92">
      <alignment horizontal="left" vertical="center" wrapText="1" indent="2"/>
    </xf>
    <xf numFmtId="0" fontId="90" fillId="86" borderId="93" applyNumberFormat="0" applyAlignment="0" applyProtection="0"/>
    <xf numFmtId="0" fontId="68" fillId="89" borderId="88" applyNumberFormat="0" applyFont="0" applyAlignment="0" applyProtection="0"/>
    <xf numFmtId="0" fontId="77" fillId="73" borderId="86" applyNumberFormat="0" applyAlignment="0" applyProtection="0"/>
    <xf numFmtId="49" fontId="21" fillId="0" borderId="89" applyNumberFormat="0" applyFill="0" applyBorder="0" applyProtection="0">
      <alignment horizontal="left" vertical="center"/>
    </xf>
    <xf numFmtId="4" fontId="19" fillId="9" borderId="89">
      <alignment horizontal="right" vertical="center"/>
    </xf>
    <xf numFmtId="0" fontId="93" fillId="0" borderId="87" applyNumberFormat="0" applyFill="0" applyAlignment="0" applyProtection="0"/>
    <xf numFmtId="0" fontId="2" fillId="53" borderId="0" applyNumberFormat="0" applyBorder="0" applyAlignment="0" applyProtection="0"/>
    <xf numFmtId="0" fontId="90" fillId="86" borderId="93" applyNumberFormat="0" applyAlignment="0" applyProtection="0"/>
    <xf numFmtId="0" fontId="86" fillId="73" borderId="86" applyNumberFormat="0" applyAlignment="0" applyProtection="0"/>
    <xf numFmtId="0" fontId="2" fillId="51" borderId="0" applyNumberFormat="0" applyBorder="0" applyAlignment="0" applyProtection="0"/>
    <xf numFmtId="0" fontId="62" fillId="61" borderId="0" applyNumberFormat="0" applyBorder="0" applyAlignment="0" applyProtection="0"/>
    <xf numFmtId="0" fontId="2" fillId="47" borderId="0" applyNumberFormat="0" applyBorder="0" applyAlignment="0" applyProtection="0"/>
    <xf numFmtId="49" fontId="21" fillId="0" borderId="89" applyNumberFormat="0" applyFill="0" applyBorder="0" applyProtection="0">
      <alignment horizontal="left" vertical="center"/>
    </xf>
    <xf numFmtId="0" fontId="93" fillId="0" borderId="87" applyNumberFormat="0" applyFill="0" applyAlignment="0" applyProtection="0"/>
    <xf numFmtId="0" fontId="62" fillId="52" borderId="0" applyNumberFormat="0" applyBorder="0" applyAlignment="0" applyProtection="0"/>
    <xf numFmtId="49" fontId="23" fillId="0" borderId="82" applyNumberFormat="0" applyFont="0" applyFill="0" applyBorder="0" applyProtection="0">
      <alignment horizontal="left" vertical="center" indent="2"/>
    </xf>
    <xf numFmtId="49" fontId="23" fillId="0" borderId="83" applyNumberFormat="0" applyFont="0" applyFill="0" applyBorder="0" applyProtection="0">
      <alignment horizontal="left" vertical="center" indent="5"/>
    </xf>
    <xf numFmtId="0" fontId="86" fillId="73" borderId="86" applyNumberFormat="0" applyAlignment="0" applyProtection="0"/>
    <xf numFmtId="0" fontId="23" fillId="9" borderId="90">
      <alignment horizontal="left" vertical="center"/>
    </xf>
    <xf numFmtId="0" fontId="74" fillId="86" borderId="86" applyNumberFormat="0" applyAlignment="0" applyProtection="0"/>
    <xf numFmtId="0" fontId="93" fillId="0" borderId="87" applyNumberFormat="0" applyFill="0" applyAlignment="0" applyProtection="0"/>
    <xf numFmtId="4" fontId="19" fillId="14" borderId="90">
      <alignment horizontal="right" vertical="center"/>
    </xf>
    <xf numFmtId="0" fontId="24" fillId="89" borderId="88" applyNumberFormat="0" applyFont="0" applyAlignment="0" applyProtection="0"/>
    <xf numFmtId="4" fontId="23" fillId="0" borderId="82" applyFill="0" applyBorder="0" applyProtection="0">
      <alignment horizontal="right" vertical="center"/>
    </xf>
    <xf numFmtId="49" fontId="21" fillId="0" borderId="82" applyNumberFormat="0" applyFill="0" applyBorder="0" applyProtection="0">
      <alignment horizontal="left" vertical="center"/>
    </xf>
    <xf numFmtId="4" fontId="19" fillId="14" borderId="91">
      <alignment horizontal="right" vertical="center"/>
    </xf>
    <xf numFmtId="0" fontId="62" fillId="64" borderId="0" applyNumberFormat="0" applyBorder="0" applyAlignment="0" applyProtection="0"/>
    <xf numFmtId="0" fontId="93" fillId="0" borderId="87" applyNumberFormat="0" applyFill="0" applyAlignment="0" applyProtection="0"/>
    <xf numFmtId="0" fontId="77" fillId="73" borderId="86" applyNumberFormat="0" applyAlignment="0" applyProtection="0"/>
    <xf numFmtId="0" fontId="78" fillId="0" borderId="87" applyNumberFormat="0" applyFill="0" applyAlignment="0" applyProtection="0"/>
    <xf numFmtId="0" fontId="68" fillId="89" borderId="88" applyNumberFormat="0" applyFont="0" applyAlignment="0" applyProtection="0"/>
    <xf numFmtId="0" fontId="93" fillId="0" borderId="87" applyNumberFormat="0" applyFill="0" applyAlignment="0" applyProtection="0"/>
    <xf numFmtId="0" fontId="62" fillId="55" borderId="0" applyNumberFormat="0" applyBorder="0" applyAlignment="0" applyProtection="0"/>
    <xf numFmtId="0" fontId="68" fillId="89" borderId="88" applyNumberFormat="0" applyFont="0" applyAlignment="0" applyProtection="0"/>
    <xf numFmtId="0" fontId="23" fillId="0" borderId="89" applyNumberFormat="0" applyFill="0" applyAlignment="0" applyProtection="0"/>
    <xf numFmtId="49" fontId="23" fillId="0" borderId="90" applyNumberFormat="0" applyFont="0" applyFill="0" applyBorder="0" applyProtection="0">
      <alignment horizontal="left" vertical="center" indent="5"/>
    </xf>
    <xf numFmtId="0" fontId="23" fillId="0" borderId="89" applyNumberFormat="0" applyFill="0" applyAlignment="0" applyProtection="0"/>
    <xf numFmtId="4" fontId="23" fillId="0" borderId="89">
      <alignment horizontal="right" vertical="center"/>
    </xf>
    <xf numFmtId="4" fontId="23" fillId="0" borderId="89">
      <alignment horizontal="right" vertical="center"/>
    </xf>
    <xf numFmtId="0" fontId="19" fillId="14" borderId="89">
      <alignment horizontal="right" vertical="center"/>
    </xf>
    <xf numFmtId="0" fontId="23" fillId="14" borderId="92">
      <alignment horizontal="left" vertical="center" wrapText="1" indent="2"/>
    </xf>
    <xf numFmtId="0" fontId="86" fillId="73" borderId="86" applyNumberFormat="0" applyAlignment="0" applyProtection="0"/>
    <xf numFmtId="0" fontId="23" fillId="0" borderId="89">
      <alignment horizontal="right" vertical="center"/>
    </xf>
    <xf numFmtId="0" fontId="71" fillId="86" borderId="78" applyNumberFormat="0" applyAlignment="0" applyProtection="0"/>
    <xf numFmtId="0" fontId="73" fillId="86" borderId="79" applyNumberFormat="0" applyAlignment="0" applyProtection="0"/>
    <xf numFmtId="0" fontId="78" fillId="0" borderId="80" applyNumberFormat="0" applyFill="0" applyAlignment="0" applyProtection="0"/>
    <xf numFmtId="175" fontId="23" fillId="90" borderId="89" applyNumberFormat="0" applyFont="0" applyBorder="0" applyAlignment="0" applyProtection="0">
      <alignment horizontal="right" vertical="center"/>
    </xf>
    <xf numFmtId="0" fontId="58" fillId="46" borderId="56" applyNumberFormat="0" applyAlignment="0" applyProtection="0"/>
    <xf numFmtId="0" fontId="19" fillId="14" borderId="91">
      <alignment horizontal="right" vertical="center"/>
    </xf>
    <xf numFmtId="0" fontId="74" fillId="86" borderId="86" applyNumberFormat="0" applyAlignment="0" applyProtection="0"/>
    <xf numFmtId="0" fontId="73" fillId="86" borderId="86" applyNumberFormat="0" applyAlignment="0" applyProtection="0"/>
    <xf numFmtId="0" fontId="93" fillId="0" borderId="87" applyNumberFormat="0" applyFill="0" applyAlignment="0" applyProtection="0"/>
    <xf numFmtId="0" fontId="93" fillId="0" borderId="87" applyNumberFormat="0" applyFill="0" applyAlignment="0" applyProtection="0"/>
    <xf numFmtId="0" fontId="24" fillId="89" borderId="88" applyNumberFormat="0" applyFont="0" applyAlignment="0" applyProtection="0"/>
    <xf numFmtId="0" fontId="62" fillId="61" borderId="0" applyNumberFormat="0" applyBorder="0" applyAlignment="0" applyProtection="0"/>
    <xf numFmtId="0" fontId="19" fillId="14" borderId="91">
      <alignment horizontal="right" vertical="center"/>
    </xf>
    <xf numFmtId="0" fontId="2" fillId="59" borderId="0" applyNumberFormat="0" applyBorder="0" applyAlignment="0" applyProtection="0"/>
    <xf numFmtId="0" fontId="19" fillId="14" borderId="90">
      <alignment horizontal="right" vertical="center"/>
    </xf>
    <xf numFmtId="0" fontId="68" fillId="89" borderId="96" applyNumberFormat="0" applyFont="0" applyAlignment="0" applyProtection="0"/>
    <xf numFmtId="4" fontId="19" fillId="9" borderId="89">
      <alignment horizontal="right" vertical="center"/>
    </xf>
    <xf numFmtId="4" fontId="19" fillId="14" borderId="89">
      <alignment horizontal="right" vertical="center"/>
    </xf>
    <xf numFmtId="0" fontId="60" fillId="0" borderId="0" applyNumberFormat="0" applyFill="0" applyBorder="0" applyAlignment="0" applyProtection="0"/>
    <xf numFmtId="4" fontId="19" fillId="14" borderId="89">
      <alignment horizontal="right" vertical="center"/>
    </xf>
    <xf numFmtId="0" fontId="77" fillId="73" borderId="79" applyNumberFormat="0" applyAlignment="0" applyProtection="0"/>
    <xf numFmtId="0" fontId="19" fillId="14" borderId="89">
      <alignment horizontal="right" vertical="center"/>
    </xf>
    <xf numFmtId="4" fontId="19" fillId="14" borderId="89">
      <alignment horizontal="right" vertical="center"/>
    </xf>
    <xf numFmtId="0" fontId="90" fillId="86" borderId="93" applyNumberFormat="0" applyAlignment="0" applyProtection="0"/>
    <xf numFmtId="4" fontId="19" fillId="14" borderId="89">
      <alignment horizontal="right" vertical="center"/>
    </xf>
    <xf numFmtId="0" fontId="23" fillId="0" borderId="89">
      <alignment horizontal="right" vertical="center"/>
    </xf>
    <xf numFmtId="0" fontId="2" fillId="48" borderId="0" applyNumberFormat="0" applyBorder="0" applyAlignment="0" applyProtection="0"/>
    <xf numFmtId="0" fontId="62" fillId="49" borderId="0" applyNumberFormat="0" applyBorder="0" applyAlignment="0" applyProtection="0"/>
    <xf numFmtId="0" fontId="60" fillId="0" borderId="0" applyNumberFormat="0" applyFill="0" applyBorder="0" applyAlignment="0" applyProtection="0"/>
    <xf numFmtId="0" fontId="23" fillId="0" borderId="92">
      <alignment horizontal="left" vertical="center" wrapText="1" indent="2"/>
    </xf>
    <xf numFmtId="0" fontId="23" fillId="16" borderId="89"/>
    <xf numFmtId="4" fontId="23" fillId="0" borderId="89" applyFill="0" applyBorder="0" applyProtection="0">
      <alignment horizontal="right" vertical="center"/>
    </xf>
    <xf numFmtId="0" fontId="74" fillId="86" borderId="86" applyNumberFormat="0" applyAlignment="0" applyProtection="0"/>
    <xf numFmtId="0" fontId="23" fillId="14" borderId="85">
      <alignment horizontal="left" vertical="center" wrapText="1" indent="2"/>
    </xf>
    <xf numFmtId="0" fontId="23" fillId="0" borderId="85">
      <alignment horizontal="left" vertical="center" wrapText="1" indent="2"/>
    </xf>
    <xf numFmtId="0" fontId="78" fillId="0" borderId="87" applyNumberFormat="0" applyFill="0" applyAlignment="0" applyProtection="0"/>
    <xf numFmtId="0" fontId="86" fillId="73" borderId="86" applyNumberFormat="0" applyAlignment="0" applyProtection="0"/>
    <xf numFmtId="0" fontId="23" fillId="0" borderId="89">
      <alignment horizontal="right" vertical="center"/>
    </xf>
    <xf numFmtId="49" fontId="23" fillId="0" borderId="89" applyNumberFormat="0" applyFont="0" applyFill="0" applyBorder="0" applyProtection="0">
      <alignment horizontal="left" vertical="center" indent="2"/>
    </xf>
    <xf numFmtId="0" fontId="73" fillId="86" borderId="86" applyNumberFormat="0" applyAlignment="0" applyProtection="0"/>
    <xf numFmtId="0" fontId="23" fillId="0" borderId="89">
      <alignment horizontal="right" vertical="center"/>
    </xf>
    <xf numFmtId="0" fontId="19" fillId="9" borderId="89">
      <alignment horizontal="right" vertical="center"/>
    </xf>
    <xf numFmtId="4" fontId="19" fillId="14" borderId="98">
      <alignment horizontal="right" vertical="center"/>
    </xf>
    <xf numFmtId="0" fontId="62" fillId="52" borderId="0" applyNumberFormat="0" applyBorder="0" applyAlignment="0" applyProtection="0"/>
    <xf numFmtId="4" fontId="23" fillId="0" borderId="89">
      <alignment horizontal="right" vertical="center"/>
    </xf>
    <xf numFmtId="175" fontId="23" fillId="90" borderId="89" applyNumberFormat="0" applyFont="0" applyBorder="0" applyAlignment="0" applyProtection="0">
      <alignment horizontal="right" vertical="center"/>
    </xf>
    <xf numFmtId="4" fontId="64" fillId="9" borderId="89">
      <alignment horizontal="right" vertical="center"/>
    </xf>
    <xf numFmtId="4" fontId="19" fillId="14" borderId="90">
      <alignment horizontal="right" vertical="center"/>
    </xf>
    <xf numFmtId="4" fontId="19" fillId="9" borderId="89">
      <alignment horizontal="right" vertical="center"/>
    </xf>
    <xf numFmtId="0" fontId="78" fillId="0" borderId="87" applyNumberFormat="0" applyFill="0" applyAlignment="0" applyProtection="0"/>
    <xf numFmtId="0" fontId="86" fillId="73" borderId="86" applyNumberFormat="0" applyAlignment="0" applyProtection="0"/>
    <xf numFmtId="0" fontId="23" fillId="16" borderId="89"/>
    <xf numFmtId="49" fontId="23" fillId="0" borderId="89" applyNumberFormat="0" applyFont="0" applyFill="0" applyBorder="0" applyProtection="0">
      <alignment horizontal="left" vertical="center" indent="2"/>
    </xf>
    <xf numFmtId="4" fontId="64" fillId="9" borderId="89">
      <alignment horizontal="right" vertical="center"/>
    </xf>
    <xf numFmtId="0" fontId="90" fillId="86" borderId="93" applyNumberFormat="0" applyAlignment="0" applyProtection="0"/>
    <xf numFmtId="0" fontId="86" fillId="73" borderId="94" applyNumberFormat="0" applyAlignment="0" applyProtection="0"/>
    <xf numFmtId="0" fontId="2" fillId="62" borderId="0" applyNumberFormat="0" applyBorder="0" applyAlignment="0" applyProtection="0"/>
    <xf numFmtId="49" fontId="21" fillId="0" borderId="89" applyNumberFormat="0" applyFill="0" applyBorder="0" applyProtection="0">
      <alignment horizontal="left" vertical="center"/>
    </xf>
    <xf numFmtId="0" fontId="2" fillId="53" borderId="0" applyNumberFormat="0" applyBorder="0" applyAlignment="0" applyProtection="0"/>
    <xf numFmtId="0" fontId="2" fillId="51" borderId="0" applyNumberFormat="0" applyBorder="0" applyAlignment="0" applyProtection="0"/>
    <xf numFmtId="0" fontId="2" fillId="63" borderId="0" applyNumberFormat="0" applyBorder="0" applyAlignment="0" applyProtection="0"/>
    <xf numFmtId="0" fontId="64" fillId="9" borderId="89">
      <alignment horizontal="right" vertical="center"/>
    </xf>
    <xf numFmtId="0" fontId="62" fillId="49" borderId="0" applyNumberFormat="0" applyBorder="0" applyAlignment="0" applyProtection="0"/>
    <xf numFmtId="0" fontId="23" fillId="14" borderId="100">
      <alignment horizontal="left" vertical="center" wrapText="1" indent="2"/>
    </xf>
    <xf numFmtId="0" fontId="62" fillId="64" borderId="0" applyNumberFormat="0" applyBorder="0" applyAlignment="0" applyProtection="0"/>
    <xf numFmtId="0" fontId="2" fillId="57" borderId="0" applyNumberFormat="0" applyBorder="0" applyAlignment="0" applyProtection="0"/>
    <xf numFmtId="0" fontId="2" fillId="59" borderId="0" applyNumberFormat="0" applyBorder="0" applyAlignment="0" applyProtection="0"/>
    <xf numFmtId="0" fontId="2" fillId="60" borderId="0" applyNumberFormat="0" applyBorder="0" applyAlignment="0" applyProtection="0"/>
    <xf numFmtId="0" fontId="62" fillId="58" borderId="0" applyNumberFormat="0" applyBorder="0" applyAlignment="0" applyProtection="0"/>
    <xf numFmtId="0" fontId="2" fillId="54" borderId="0" applyNumberFormat="0" applyBorder="0" applyAlignment="0" applyProtection="0"/>
    <xf numFmtId="0" fontId="62" fillId="55" borderId="0" applyNumberFormat="0" applyBorder="0" applyAlignment="0" applyProtection="0"/>
    <xf numFmtId="0" fontId="78" fillId="0" borderId="87" applyNumberFormat="0" applyFill="0" applyAlignment="0" applyProtection="0"/>
    <xf numFmtId="0" fontId="23" fillId="14" borderId="92">
      <alignment horizontal="left" vertical="center" wrapText="1" indent="2"/>
    </xf>
    <xf numFmtId="0" fontId="71" fillId="86" borderId="93" applyNumberFormat="0" applyAlignment="0" applyProtection="0"/>
    <xf numFmtId="4" fontId="19" fillId="14" borderId="82">
      <alignment horizontal="right" vertical="center"/>
    </xf>
    <xf numFmtId="0" fontId="23" fillId="16" borderId="82"/>
    <xf numFmtId="0" fontId="73" fillId="86" borderId="79" applyNumberFormat="0" applyAlignment="0" applyProtection="0"/>
    <xf numFmtId="0" fontId="19" fillId="9" borderId="82">
      <alignment horizontal="right" vertical="center"/>
    </xf>
    <xf numFmtId="0" fontId="23" fillId="0" borderId="82">
      <alignment horizontal="right" vertical="center"/>
    </xf>
    <xf numFmtId="0" fontId="93" fillId="0" borderId="80" applyNumberFormat="0" applyFill="0" applyAlignment="0" applyProtection="0"/>
    <xf numFmtId="0" fontId="23" fillId="9" borderId="83">
      <alignment horizontal="left" vertical="center"/>
    </xf>
    <xf numFmtId="0" fontId="86" fillId="73" borderId="79" applyNumberFormat="0" applyAlignment="0" applyProtection="0"/>
    <xf numFmtId="175" fontId="23" fillId="90" borderId="82" applyNumberFormat="0" applyFont="0" applyBorder="0" applyAlignment="0" applyProtection="0">
      <alignment horizontal="right" vertical="center"/>
    </xf>
    <xf numFmtId="0" fontId="68" fillId="89" borderId="81" applyNumberFormat="0" applyFont="0" applyAlignment="0" applyProtection="0"/>
    <xf numFmtId="0" fontId="23" fillId="0" borderId="85">
      <alignment horizontal="left" vertical="center" wrapText="1" indent="2"/>
    </xf>
    <xf numFmtId="4" fontId="23" fillId="16" borderId="82"/>
    <xf numFmtId="49" fontId="21" fillId="0" borderId="82" applyNumberFormat="0" applyFill="0" applyBorder="0" applyProtection="0">
      <alignment horizontal="left" vertical="center"/>
    </xf>
    <xf numFmtId="0" fontId="23" fillId="0" borderId="82">
      <alignment horizontal="right" vertical="center"/>
    </xf>
    <xf numFmtId="4" fontId="19" fillId="14" borderId="84">
      <alignment horizontal="right" vertical="center"/>
    </xf>
    <xf numFmtId="4" fontId="19" fillId="14" borderId="82">
      <alignment horizontal="right" vertical="center"/>
    </xf>
    <xf numFmtId="4" fontId="19" fillId="14" borderId="82">
      <alignment horizontal="right" vertical="center"/>
    </xf>
    <xf numFmtId="0" fontId="64" fillId="9" borderId="82">
      <alignment horizontal="right" vertical="center"/>
    </xf>
    <xf numFmtId="0" fontId="19" fillId="9" borderId="82">
      <alignment horizontal="right" vertical="center"/>
    </xf>
    <xf numFmtId="49" fontId="23" fillId="0" borderId="82" applyNumberFormat="0" applyFont="0" applyFill="0" applyBorder="0" applyProtection="0">
      <alignment horizontal="left" vertical="center" indent="2"/>
    </xf>
    <xf numFmtId="0" fontId="86" fillId="73" borderId="79" applyNumberFormat="0" applyAlignment="0" applyProtection="0"/>
    <xf numFmtId="0" fontId="71" fillId="86" borderId="78" applyNumberFormat="0" applyAlignment="0" applyProtection="0"/>
    <xf numFmtId="49" fontId="23" fillId="0" borderId="82" applyNumberFormat="0" applyFont="0" applyFill="0" applyBorder="0" applyProtection="0">
      <alignment horizontal="left" vertical="center" indent="2"/>
    </xf>
    <xf numFmtId="0" fontId="77" fillId="73" borderId="79" applyNumberFormat="0" applyAlignment="0" applyProtection="0"/>
    <xf numFmtId="4" fontId="23" fillId="0" borderId="82" applyFill="0" applyBorder="0" applyProtection="0">
      <alignment horizontal="right" vertical="center"/>
    </xf>
    <xf numFmtId="0" fontId="74" fillId="86" borderId="79" applyNumberFormat="0" applyAlignment="0" applyProtection="0"/>
    <xf numFmtId="0" fontId="93" fillId="0" borderId="80" applyNumberFormat="0" applyFill="0" applyAlignment="0" applyProtection="0"/>
    <xf numFmtId="0" fontId="90" fillId="86" borderId="78" applyNumberFormat="0" applyAlignment="0" applyProtection="0"/>
    <xf numFmtId="0" fontId="23" fillId="0" borderId="82" applyNumberFormat="0" applyFill="0" applyAlignment="0" applyProtection="0"/>
    <xf numFmtId="4" fontId="23" fillId="0" borderId="82">
      <alignment horizontal="right" vertical="center"/>
    </xf>
    <xf numFmtId="0" fontId="23" fillId="0" borderId="82">
      <alignment horizontal="right" vertical="center"/>
    </xf>
    <xf numFmtId="0" fontId="86" fillId="73" borderId="79" applyNumberFormat="0" applyAlignment="0" applyProtection="0"/>
    <xf numFmtId="0" fontId="71" fillId="86" borderId="78" applyNumberFormat="0" applyAlignment="0" applyProtection="0"/>
    <xf numFmtId="0" fontId="73" fillId="86" borderId="79" applyNumberFormat="0" applyAlignment="0" applyProtection="0"/>
    <xf numFmtId="0" fontId="23" fillId="14" borderId="85">
      <alignment horizontal="left" vertical="center" wrapText="1" indent="2"/>
    </xf>
    <xf numFmtId="0" fontId="74" fillId="86" borderId="79" applyNumberFormat="0" applyAlignment="0" applyProtection="0"/>
    <xf numFmtId="0" fontId="74" fillId="86" borderId="79" applyNumberFormat="0" applyAlignment="0" applyProtection="0"/>
    <xf numFmtId="4" fontId="19" fillId="14" borderId="83">
      <alignment horizontal="right" vertical="center"/>
    </xf>
    <xf numFmtId="0" fontId="19" fillId="14" borderId="83">
      <alignment horizontal="right" vertical="center"/>
    </xf>
    <xf numFmtId="0" fontId="19" fillId="14" borderId="82">
      <alignment horizontal="right" vertical="center"/>
    </xf>
    <xf numFmtId="4" fontId="64" fillId="9" borderId="82">
      <alignment horizontal="right" vertical="center"/>
    </xf>
    <xf numFmtId="0" fontId="77" fillId="73" borderId="79" applyNumberFormat="0" applyAlignment="0" applyProtection="0"/>
    <xf numFmtId="0" fontId="78" fillId="0" borderId="80" applyNumberFormat="0" applyFill="0" applyAlignment="0" applyProtection="0"/>
    <xf numFmtId="0" fontId="93" fillId="0" borderId="80" applyNumberFormat="0" applyFill="0" applyAlignment="0" applyProtection="0"/>
    <xf numFmtId="0" fontId="68" fillId="89" borderId="81" applyNumberFormat="0" applyFont="0" applyAlignment="0" applyProtection="0"/>
    <xf numFmtId="0" fontId="86" fillId="73" borderId="79" applyNumberFormat="0" applyAlignment="0" applyProtection="0"/>
    <xf numFmtId="49" fontId="21" fillId="0" borderId="82" applyNumberFormat="0" applyFill="0" applyBorder="0" applyProtection="0">
      <alignment horizontal="left" vertical="center"/>
    </xf>
    <xf numFmtId="0" fontId="23" fillId="14" borderId="85">
      <alignment horizontal="left" vertical="center" wrapText="1" indent="2"/>
    </xf>
    <xf numFmtId="0" fontId="74" fillId="86" borderId="79" applyNumberFormat="0" applyAlignment="0" applyProtection="0"/>
    <xf numFmtId="0" fontId="23" fillId="0" borderId="85">
      <alignment horizontal="left" vertical="center" wrapText="1" indent="2"/>
    </xf>
    <xf numFmtId="0" fontId="68" fillId="89" borderId="81" applyNumberFormat="0" applyFont="0" applyAlignment="0" applyProtection="0"/>
    <xf numFmtId="0" fontId="24" fillId="89" borderId="81" applyNumberFormat="0" applyFont="0" applyAlignment="0" applyProtection="0"/>
    <xf numFmtId="0" fontId="90" fillId="86" borderId="78" applyNumberFormat="0" applyAlignment="0" applyProtection="0"/>
    <xf numFmtId="0" fontId="93" fillId="0" borderId="80" applyNumberFormat="0" applyFill="0" applyAlignment="0" applyProtection="0"/>
    <xf numFmtId="4" fontId="23" fillId="16" borderId="82"/>
    <xf numFmtId="0" fontId="19" fillId="14" borderId="82">
      <alignment horizontal="right" vertical="center"/>
    </xf>
    <xf numFmtId="0" fontId="93" fillId="0" borderId="80" applyNumberFormat="0" applyFill="0" applyAlignment="0" applyProtection="0"/>
    <xf numFmtId="4" fontId="19" fillId="14" borderId="84">
      <alignment horizontal="right" vertical="center"/>
    </xf>
    <xf numFmtId="0" fontId="73" fillId="86" borderId="79" applyNumberFormat="0" applyAlignment="0" applyProtection="0"/>
    <xf numFmtId="0" fontId="19" fillId="14" borderId="83">
      <alignment horizontal="right" vertical="center"/>
    </xf>
    <xf numFmtId="0" fontId="74" fillId="86" borderId="79" applyNumberFormat="0" applyAlignment="0" applyProtection="0"/>
    <xf numFmtId="0" fontId="78" fillId="0" borderId="80" applyNumberFormat="0" applyFill="0" applyAlignment="0" applyProtection="0"/>
    <xf numFmtId="0" fontId="68" fillId="89" borderId="81" applyNumberFormat="0" applyFont="0" applyAlignment="0" applyProtection="0"/>
    <xf numFmtId="4" fontId="19" fillId="14" borderId="83">
      <alignment horizontal="right" vertical="center"/>
    </xf>
    <xf numFmtId="0" fontId="23" fillId="14" borderId="85">
      <alignment horizontal="left" vertical="center" wrapText="1" indent="2"/>
    </xf>
    <xf numFmtId="0" fontId="23" fillId="16" borderId="82"/>
    <xf numFmtId="175" fontId="23" fillId="90" borderId="82" applyNumberFormat="0" applyFont="0" applyBorder="0" applyAlignment="0" applyProtection="0">
      <alignment horizontal="right" vertical="center"/>
    </xf>
    <xf numFmtId="0" fontId="23" fillId="0" borderId="82" applyNumberFormat="0" applyFill="0" applyAlignment="0" applyProtection="0"/>
    <xf numFmtId="4" fontId="23" fillId="0" borderId="82" applyFill="0" applyBorder="0" applyProtection="0">
      <alignment horizontal="right" vertical="center"/>
    </xf>
    <xf numFmtId="4" fontId="19" fillId="9" borderId="82">
      <alignment horizontal="right" vertical="center"/>
    </xf>
    <xf numFmtId="0" fontId="78" fillId="0" borderId="80" applyNumberFormat="0" applyFill="0" applyAlignment="0" applyProtection="0"/>
    <xf numFmtId="49" fontId="21" fillId="0" borderId="82" applyNumberFormat="0" applyFill="0" applyBorder="0" applyProtection="0">
      <alignment horizontal="left" vertical="center"/>
    </xf>
    <xf numFmtId="49" fontId="23" fillId="0" borderId="83" applyNumberFormat="0" applyFont="0" applyFill="0" applyBorder="0" applyProtection="0">
      <alignment horizontal="left" vertical="center" indent="5"/>
    </xf>
    <xf numFmtId="0" fontId="23" fillId="9" borderId="83">
      <alignment horizontal="left" vertical="center"/>
    </xf>
    <xf numFmtId="0" fontId="74" fillId="86" borderId="79" applyNumberFormat="0" applyAlignment="0" applyProtection="0"/>
    <xf numFmtId="4" fontId="19" fillId="14" borderId="84">
      <alignment horizontal="right" vertical="center"/>
    </xf>
    <xf numFmtId="0" fontId="86" fillId="73" borderId="79" applyNumberFormat="0" applyAlignment="0" applyProtection="0"/>
    <xf numFmtId="0" fontId="86" fillId="73" borderId="79" applyNumberFormat="0" applyAlignment="0" applyProtection="0"/>
    <xf numFmtId="0" fontId="68" fillId="89" borderId="81" applyNumberFormat="0" applyFont="0" applyAlignment="0" applyProtection="0"/>
    <xf numFmtId="0" fontId="90" fillId="86" borderId="78" applyNumberFormat="0" applyAlignment="0" applyProtection="0"/>
    <xf numFmtId="0" fontId="93" fillId="0" borderId="80" applyNumberFormat="0" applyFill="0" applyAlignment="0" applyProtection="0"/>
    <xf numFmtId="0" fontId="19" fillId="14" borderId="82">
      <alignment horizontal="right" vertical="center"/>
    </xf>
    <xf numFmtId="0" fontId="24" fillId="89" borderId="81" applyNumberFormat="0" applyFont="0" applyAlignment="0" applyProtection="0"/>
    <xf numFmtId="4" fontId="23" fillId="0" borderId="82">
      <alignment horizontal="right" vertical="center"/>
    </xf>
    <xf numFmtId="0" fontId="93" fillId="0" borderId="80" applyNumberFormat="0" applyFill="0" applyAlignment="0" applyProtection="0"/>
    <xf numFmtId="0" fontId="19" fillId="14" borderId="82">
      <alignment horizontal="right" vertical="center"/>
    </xf>
    <xf numFmtId="0" fontId="19" fillId="14" borderId="82">
      <alignment horizontal="right" vertical="center"/>
    </xf>
    <xf numFmtId="4" fontId="64" fillId="9" borderId="82">
      <alignment horizontal="right" vertical="center"/>
    </xf>
    <xf numFmtId="0" fontId="19" fillId="9" borderId="82">
      <alignment horizontal="right" vertical="center"/>
    </xf>
    <xf numFmtId="4" fontId="19" fillId="9" borderId="82">
      <alignment horizontal="right" vertical="center"/>
    </xf>
    <xf numFmtId="0" fontId="64" fillId="9" borderId="82">
      <alignment horizontal="right" vertical="center"/>
    </xf>
    <xf numFmtId="4" fontId="64" fillId="9" borderId="82">
      <alignment horizontal="right" vertical="center"/>
    </xf>
    <xf numFmtId="0" fontId="19" fillId="14" borderId="82">
      <alignment horizontal="right" vertical="center"/>
    </xf>
    <xf numFmtId="4" fontId="19" fillId="14" borderId="82">
      <alignment horizontal="right" vertical="center"/>
    </xf>
    <xf numFmtId="0" fontId="19" fillId="14" borderId="82">
      <alignment horizontal="right" vertical="center"/>
    </xf>
    <xf numFmtId="4" fontId="19" fillId="14" borderId="82">
      <alignment horizontal="right" vertical="center"/>
    </xf>
    <xf numFmtId="0" fontId="19" fillId="14" borderId="83">
      <alignment horizontal="right" vertical="center"/>
    </xf>
    <xf numFmtId="4" fontId="19" fillId="14" borderId="83">
      <alignment horizontal="right" vertical="center"/>
    </xf>
    <xf numFmtId="0" fontId="19" fillId="14" borderId="84">
      <alignment horizontal="right" vertical="center"/>
    </xf>
    <xf numFmtId="4" fontId="19" fillId="14" borderId="84">
      <alignment horizontal="right" vertical="center"/>
    </xf>
    <xf numFmtId="0" fontId="74" fillId="86" borderId="79" applyNumberFormat="0" applyAlignment="0" applyProtection="0"/>
    <xf numFmtId="0" fontId="23" fillId="14" borderId="85">
      <alignment horizontal="left" vertical="center" wrapText="1" indent="2"/>
    </xf>
    <xf numFmtId="0" fontId="23" fillId="0" borderId="85">
      <alignment horizontal="left" vertical="center" wrapText="1" indent="2"/>
    </xf>
    <xf numFmtId="0" fontId="23" fillId="9" borderId="83">
      <alignment horizontal="left" vertical="center"/>
    </xf>
    <xf numFmtId="0" fontId="86" fillId="73" borderId="79" applyNumberFormat="0" applyAlignment="0" applyProtection="0"/>
    <xf numFmtId="0" fontId="23" fillId="0" borderId="82">
      <alignment horizontal="right" vertical="center"/>
    </xf>
    <xf numFmtId="4" fontId="23" fillId="0" borderId="82">
      <alignment horizontal="right" vertical="center"/>
    </xf>
    <xf numFmtId="0" fontId="23" fillId="0" borderId="82" applyNumberFormat="0" applyFill="0" applyAlignment="0" applyProtection="0"/>
    <xf numFmtId="0" fontId="90" fillId="86" borderId="78" applyNumberFormat="0" applyAlignment="0" applyProtection="0"/>
    <xf numFmtId="175" fontId="23" fillId="90" borderId="82" applyNumberFormat="0" applyFont="0" applyBorder="0" applyAlignment="0" applyProtection="0">
      <alignment horizontal="right" vertical="center"/>
    </xf>
    <xf numFmtId="0" fontId="23" fillId="16" borderId="82"/>
    <xf numFmtId="4" fontId="23" fillId="16" borderId="82"/>
    <xf numFmtId="0" fontId="93" fillId="0" borderId="80" applyNumberFormat="0" applyFill="0" applyAlignment="0" applyProtection="0"/>
    <xf numFmtId="0" fontId="24" fillId="89" borderId="81" applyNumberFormat="0" applyFont="0" applyAlignment="0" applyProtection="0"/>
    <xf numFmtId="0" fontId="68" fillId="89" borderId="81" applyNumberFormat="0" applyFont="0" applyAlignment="0" applyProtection="0"/>
    <xf numFmtId="0" fontId="23" fillId="0" borderId="82" applyNumberFormat="0" applyFill="0" applyAlignment="0" applyProtection="0"/>
    <xf numFmtId="0" fontId="78" fillId="0" borderId="80" applyNumberFormat="0" applyFill="0" applyAlignment="0" applyProtection="0"/>
    <xf numFmtId="0" fontId="93" fillId="0" borderId="80" applyNumberFormat="0" applyFill="0" applyAlignment="0" applyProtection="0"/>
    <xf numFmtId="0" fontId="77" fillId="73" borderId="79" applyNumberFormat="0" applyAlignment="0" applyProtection="0"/>
    <xf numFmtId="0" fontId="74" fillId="86" borderId="79" applyNumberFormat="0" applyAlignment="0" applyProtection="0"/>
    <xf numFmtId="4" fontId="64" fillId="9" borderId="82">
      <alignment horizontal="right" vertical="center"/>
    </xf>
    <xf numFmtId="0" fontId="19" fillId="9" borderId="82">
      <alignment horizontal="right" vertical="center"/>
    </xf>
    <xf numFmtId="175" fontId="23" fillId="90" borderId="82" applyNumberFormat="0" applyFont="0" applyBorder="0" applyAlignment="0" applyProtection="0">
      <alignment horizontal="right" vertical="center"/>
    </xf>
    <xf numFmtId="0" fontId="78" fillId="0" borderId="80" applyNumberFormat="0" applyFill="0" applyAlignment="0" applyProtection="0"/>
    <xf numFmtId="49" fontId="23" fillId="0" borderId="82" applyNumberFormat="0" applyFont="0" applyFill="0" applyBorder="0" applyProtection="0">
      <alignment horizontal="left" vertical="center" indent="2"/>
    </xf>
    <xf numFmtId="49" fontId="23" fillId="0" borderId="83" applyNumberFormat="0" applyFont="0" applyFill="0" applyBorder="0" applyProtection="0">
      <alignment horizontal="left" vertical="center" indent="5"/>
    </xf>
    <xf numFmtId="49" fontId="23" fillId="0" borderId="82" applyNumberFormat="0" applyFont="0" applyFill="0" applyBorder="0" applyProtection="0">
      <alignment horizontal="left" vertical="center" indent="2"/>
    </xf>
    <xf numFmtId="4" fontId="23" fillId="0" borderId="82" applyFill="0" applyBorder="0" applyProtection="0">
      <alignment horizontal="right" vertical="center"/>
    </xf>
    <xf numFmtId="49" fontId="21" fillId="0" borderId="82" applyNumberFormat="0" applyFill="0" applyBorder="0" applyProtection="0">
      <alignment horizontal="left" vertical="center"/>
    </xf>
    <xf numFmtId="0" fontId="23" fillId="0" borderId="85">
      <alignment horizontal="left" vertical="center" wrapText="1" indent="2"/>
    </xf>
    <xf numFmtId="0" fontId="90" fillId="86" borderId="78" applyNumberFormat="0" applyAlignment="0" applyProtection="0"/>
    <xf numFmtId="0" fontId="19" fillId="14" borderId="84">
      <alignment horizontal="right" vertical="center"/>
    </xf>
    <xf numFmtId="0" fontId="77" fillId="73" borderId="79" applyNumberFormat="0" applyAlignment="0" applyProtection="0"/>
    <xf numFmtId="0" fontId="19" fillId="14" borderId="84">
      <alignment horizontal="right" vertical="center"/>
    </xf>
    <xf numFmtId="4" fontId="19" fillId="14" borderId="82">
      <alignment horizontal="right" vertical="center"/>
    </xf>
    <xf numFmtId="0" fontId="19" fillId="14" borderId="82">
      <alignment horizontal="right" vertical="center"/>
    </xf>
    <xf numFmtId="0" fontId="71" fillId="86" borderId="78" applyNumberFormat="0" applyAlignment="0" applyProtection="0"/>
    <xf numFmtId="0" fontId="73" fillId="86" borderId="79" applyNumberFormat="0" applyAlignment="0" applyProtection="0"/>
    <xf numFmtId="0" fontId="78" fillId="0" borderId="80" applyNumberFormat="0" applyFill="0" applyAlignment="0" applyProtection="0"/>
    <xf numFmtId="0" fontId="23" fillId="16" borderId="82"/>
    <xf numFmtId="4" fontId="23" fillId="16" borderId="82"/>
    <xf numFmtId="4" fontId="19" fillId="14" borderId="82">
      <alignment horizontal="right" vertical="center"/>
    </xf>
    <xf numFmtId="0" fontId="64" fillId="9" borderId="82">
      <alignment horizontal="right" vertical="center"/>
    </xf>
    <xf numFmtId="0" fontId="77" fillId="73" borderId="79" applyNumberFormat="0" applyAlignment="0" applyProtection="0"/>
    <xf numFmtId="0" fontId="74" fillId="86" borderId="79" applyNumberFormat="0" applyAlignment="0" applyProtection="0"/>
    <xf numFmtId="4" fontId="23" fillId="0" borderId="82">
      <alignment horizontal="right" vertical="center"/>
    </xf>
    <xf numFmtId="0" fontId="23" fillId="14" borderId="85">
      <alignment horizontal="left" vertical="center" wrapText="1" indent="2"/>
    </xf>
    <xf numFmtId="0" fontId="23" fillId="0" borderId="85">
      <alignment horizontal="left" vertical="center" wrapText="1" indent="2"/>
    </xf>
    <xf numFmtId="0" fontId="90" fillId="86" borderId="78" applyNumberFormat="0" applyAlignment="0" applyProtection="0"/>
    <xf numFmtId="0" fontId="86" fillId="73" borderId="79" applyNumberFormat="0" applyAlignment="0" applyProtection="0"/>
    <xf numFmtId="0" fontId="73" fillId="86" borderId="79" applyNumberFormat="0" applyAlignment="0" applyProtection="0"/>
    <xf numFmtId="0" fontId="71" fillId="86" borderId="78" applyNumberFormat="0" applyAlignment="0" applyProtection="0"/>
    <xf numFmtId="0" fontId="19" fillId="14" borderId="84">
      <alignment horizontal="right" vertical="center"/>
    </xf>
    <xf numFmtId="0" fontId="64" fillId="9" borderId="82">
      <alignment horizontal="right" vertical="center"/>
    </xf>
    <xf numFmtId="4" fontId="19" fillId="9" borderId="82">
      <alignment horizontal="right" vertical="center"/>
    </xf>
    <xf numFmtId="4" fontId="19" fillId="14" borderId="82">
      <alignment horizontal="right" vertical="center"/>
    </xf>
    <xf numFmtId="49" fontId="23" fillId="0" borderId="83" applyNumberFormat="0" applyFont="0" applyFill="0" applyBorder="0" applyProtection="0">
      <alignment horizontal="left" vertical="center" indent="5"/>
    </xf>
    <xf numFmtId="4" fontId="23" fillId="0" borderId="82" applyFill="0" applyBorder="0" applyProtection="0">
      <alignment horizontal="right" vertical="center"/>
    </xf>
    <xf numFmtId="4" fontId="19" fillId="9" borderId="82">
      <alignment horizontal="right" vertical="center"/>
    </xf>
    <xf numFmtId="0" fontId="86" fillId="73" borderId="86" applyNumberFormat="0" applyAlignment="0" applyProtection="0"/>
    <xf numFmtId="0" fontId="86" fillId="73" borderId="79" applyNumberFormat="0" applyAlignment="0" applyProtection="0"/>
    <xf numFmtId="0" fontId="77" fillId="73" borderId="79" applyNumberFormat="0" applyAlignment="0" applyProtection="0"/>
    <xf numFmtId="0" fontId="73" fillId="86" borderId="79" applyNumberFormat="0" applyAlignment="0" applyProtection="0"/>
    <xf numFmtId="0" fontId="23" fillId="14" borderId="85">
      <alignment horizontal="left" vertical="center" wrapText="1" indent="2"/>
    </xf>
    <xf numFmtId="0" fontId="23" fillId="0" borderId="85">
      <alignment horizontal="left" vertical="center" wrapText="1" indent="2"/>
    </xf>
    <xf numFmtId="0" fontId="23" fillId="14" borderId="85">
      <alignment horizontal="left" vertical="center" wrapText="1" indent="2"/>
    </xf>
    <xf numFmtId="0" fontId="23" fillId="0" borderId="85">
      <alignment horizontal="left" vertical="center" wrapText="1" indent="2"/>
    </xf>
    <xf numFmtId="0" fontId="71" fillId="86" borderId="78" applyNumberFormat="0" applyAlignment="0" applyProtection="0"/>
    <xf numFmtId="0" fontId="73" fillId="86" borderId="79" applyNumberFormat="0" applyAlignment="0" applyProtection="0"/>
    <xf numFmtId="0" fontId="74" fillId="86" borderId="79" applyNumberFormat="0" applyAlignment="0" applyProtection="0"/>
    <xf numFmtId="0" fontId="77" fillId="73" borderId="79" applyNumberFormat="0" applyAlignment="0" applyProtection="0"/>
    <xf numFmtId="0" fontId="78" fillId="0" borderId="80" applyNumberFormat="0" applyFill="0" applyAlignment="0" applyProtection="0"/>
    <xf numFmtId="0" fontId="86" fillId="73" borderId="79" applyNumberFormat="0" applyAlignment="0" applyProtection="0"/>
    <xf numFmtId="0" fontId="68" fillId="89" borderId="81" applyNumberFormat="0" applyFont="0" applyAlignment="0" applyProtection="0"/>
    <xf numFmtId="0" fontId="24" fillId="89" borderId="81" applyNumberFormat="0" applyFont="0" applyAlignment="0" applyProtection="0"/>
    <xf numFmtId="0" fontId="90" fillId="86" borderId="78" applyNumberFormat="0" applyAlignment="0" applyProtection="0"/>
    <xf numFmtId="0" fontId="93" fillId="0" borderId="80" applyNumberFormat="0" applyFill="0" applyAlignment="0" applyProtection="0"/>
    <xf numFmtId="0" fontId="74" fillId="86" borderId="79" applyNumberFormat="0" applyAlignment="0" applyProtection="0"/>
    <xf numFmtId="0" fontId="86" fillId="73" borderId="79" applyNumberFormat="0" applyAlignment="0" applyProtection="0"/>
    <xf numFmtId="0" fontId="68" fillId="89" borderId="81" applyNumberFormat="0" applyFont="0" applyAlignment="0" applyProtection="0"/>
    <xf numFmtId="0" fontId="90" fillId="86" borderId="78" applyNumberFormat="0" applyAlignment="0" applyProtection="0"/>
    <xf numFmtId="0" fontId="93" fillId="0" borderId="80" applyNumberFormat="0" applyFill="0" applyAlignment="0" applyProtection="0"/>
    <xf numFmtId="0" fontId="74" fillId="86" borderId="79" applyNumberFormat="0" applyAlignment="0" applyProtection="0"/>
    <xf numFmtId="0" fontId="86" fillId="73" borderId="79" applyNumberFormat="0" applyAlignment="0" applyProtection="0"/>
    <xf numFmtId="0" fontId="90" fillId="86" borderId="78" applyNumberFormat="0" applyAlignment="0" applyProtection="0"/>
    <xf numFmtId="0" fontId="93" fillId="0" borderId="80" applyNumberFormat="0" applyFill="0" applyAlignment="0" applyProtection="0"/>
    <xf numFmtId="0" fontId="2" fillId="53" borderId="0" applyNumberFormat="0" applyBorder="0" applyAlignment="0" applyProtection="0"/>
    <xf numFmtId="0" fontId="71" fillId="86" borderId="78" applyNumberFormat="0" applyAlignment="0" applyProtection="0"/>
    <xf numFmtId="0" fontId="73" fillId="86" borderId="79" applyNumberFormat="0" applyAlignment="0" applyProtection="0"/>
    <xf numFmtId="0" fontId="78" fillId="0" borderId="80" applyNumberFormat="0" applyFill="0" applyAlignment="0" applyProtection="0"/>
    <xf numFmtId="49" fontId="23" fillId="0" borderId="82" applyNumberFormat="0" applyFont="0" applyFill="0" applyBorder="0" applyProtection="0">
      <alignment horizontal="left" vertical="center" indent="2"/>
    </xf>
    <xf numFmtId="0" fontId="19" fillId="9" borderId="82">
      <alignment horizontal="right" vertical="center"/>
    </xf>
    <xf numFmtId="4" fontId="19" fillId="9" borderId="82">
      <alignment horizontal="right" vertical="center"/>
    </xf>
    <xf numFmtId="0" fontId="64" fillId="9" borderId="82">
      <alignment horizontal="right" vertical="center"/>
    </xf>
    <xf numFmtId="4" fontId="64" fillId="9" borderId="82">
      <alignment horizontal="right" vertical="center"/>
    </xf>
    <xf numFmtId="0" fontId="19" fillId="14" borderId="82">
      <alignment horizontal="right" vertical="center"/>
    </xf>
    <xf numFmtId="4" fontId="19" fillId="14" borderId="82">
      <alignment horizontal="right" vertical="center"/>
    </xf>
    <xf numFmtId="0" fontId="19" fillId="14" borderId="82">
      <alignment horizontal="right" vertical="center"/>
    </xf>
    <xf numFmtId="4" fontId="19" fillId="14" borderId="82">
      <alignment horizontal="right" vertical="center"/>
    </xf>
    <xf numFmtId="0" fontId="77" fillId="73" borderId="79" applyNumberFormat="0" applyAlignment="0" applyProtection="0"/>
    <xf numFmtId="0" fontId="23" fillId="0" borderId="82">
      <alignment horizontal="right" vertical="center"/>
    </xf>
    <xf numFmtId="4" fontId="23" fillId="0" borderId="82">
      <alignment horizontal="right" vertical="center"/>
    </xf>
    <xf numFmtId="4" fontId="23" fillId="0" borderId="82" applyFill="0" applyBorder="0" applyProtection="0">
      <alignment horizontal="right" vertical="center"/>
    </xf>
    <xf numFmtId="49" fontId="21" fillId="0" borderId="82" applyNumberFormat="0" applyFill="0" applyBorder="0" applyProtection="0">
      <alignment horizontal="left" vertical="center"/>
    </xf>
    <xf numFmtId="0" fontId="23" fillId="0" borderId="82" applyNumberFormat="0" applyFill="0" applyAlignment="0" applyProtection="0"/>
    <xf numFmtId="175" fontId="23" fillId="90" borderId="82" applyNumberFormat="0" applyFont="0" applyBorder="0" applyAlignment="0" applyProtection="0">
      <alignment horizontal="right" vertical="center"/>
    </xf>
    <xf numFmtId="0" fontId="23" fillId="16" borderId="82"/>
    <xf numFmtId="4" fontId="23" fillId="16" borderId="82"/>
    <xf numFmtId="4" fontId="19" fillId="14" borderId="82">
      <alignment horizontal="right" vertical="center"/>
    </xf>
    <xf numFmtId="0" fontId="23" fillId="16" borderId="82"/>
    <xf numFmtId="0" fontId="73" fillId="86" borderId="79" applyNumberFormat="0" applyAlignment="0" applyProtection="0"/>
    <xf numFmtId="0" fontId="19" fillId="9" borderId="82">
      <alignment horizontal="right" vertical="center"/>
    </xf>
    <xf numFmtId="0" fontId="23" fillId="0" borderId="82">
      <alignment horizontal="right" vertical="center"/>
    </xf>
    <xf numFmtId="0" fontId="93" fillId="0" borderId="80" applyNumberFormat="0" applyFill="0" applyAlignment="0" applyProtection="0"/>
    <xf numFmtId="0" fontId="23" fillId="9" borderId="83">
      <alignment horizontal="left" vertical="center"/>
    </xf>
    <xf numFmtId="0" fontId="86" fillId="73" borderId="79" applyNumberFormat="0" applyAlignment="0" applyProtection="0"/>
    <xf numFmtId="175" fontId="23" fillId="90" borderId="82" applyNumberFormat="0" applyFont="0" applyBorder="0" applyAlignment="0" applyProtection="0">
      <alignment horizontal="right" vertical="center"/>
    </xf>
    <xf numFmtId="0" fontId="68" fillId="89" borderId="81" applyNumberFormat="0" applyFont="0" applyAlignment="0" applyProtection="0"/>
    <xf numFmtId="0" fontId="23" fillId="0" borderId="85">
      <alignment horizontal="left" vertical="center" wrapText="1" indent="2"/>
    </xf>
    <xf numFmtId="4" fontId="23" fillId="16" borderId="82"/>
    <xf numFmtId="49" fontId="21" fillId="0" borderId="82" applyNumberFormat="0" applyFill="0" applyBorder="0" applyProtection="0">
      <alignment horizontal="left" vertical="center"/>
    </xf>
    <xf numFmtId="0" fontId="23" fillId="0" borderId="82">
      <alignment horizontal="right" vertical="center"/>
    </xf>
    <xf numFmtId="4" fontId="19" fillId="14" borderId="84">
      <alignment horizontal="right" vertical="center"/>
    </xf>
    <xf numFmtId="4" fontId="19" fillId="14" borderId="82">
      <alignment horizontal="right" vertical="center"/>
    </xf>
    <xf numFmtId="4" fontId="19" fillId="14" borderId="82">
      <alignment horizontal="right" vertical="center"/>
    </xf>
    <xf numFmtId="0" fontId="64" fillId="9" borderId="82">
      <alignment horizontal="right" vertical="center"/>
    </xf>
    <xf numFmtId="0" fontId="19" fillId="9" borderId="82">
      <alignment horizontal="right" vertical="center"/>
    </xf>
    <xf numFmtId="49" fontId="23" fillId="0" borderId="82" applyNumberFormat="0" applyFont="0" applyFill="0" applyBorder="0" applyProtection="0">
      <alignment horizontal="left" vertical="center" indent="2"/>
    </xf>
    <xf numFmtId="0" fontId="86" fillId="73" borderId="79" applyNumberFormat="0" applyAlignment="0" applyProtection="0"/>
    <xf numFmtId="0" fontId="71" fillId="86" borderId="78" applyNumberFormat="0" applyAlignment="0" applyProtection="0"/>
    <xf numFmtId="49" fontId="23" fillId="0" borderId="82" applyNumberFormat="0" applyFont="0" applyFill="0" applyBorder="0" applyProtection="0">
      <alignment horizontal="left" vertical="center" indent="2"/>
    </xf>
    <xf numFmtId="0" fontId="77" fillId="73" borderId="79" applyNumberFormat="0" applyAlignment="0" applyProtection="0"/>
    <xf numFmtId="4" fontId="23" fillId="0" borderId="82" applyFill="0" applyBorder="0" applyProtection="0">
      <alignment horizontal="right" vertical="center"/>
    </xf>
    <xf numFmtId="0" fontId="74" fillId="86" borderId="79" applyNumberFormat="0" applyAlignment="0" applyProtection="0"/>
    <xf numFmtId="0" fontId="93" fillId="0" borderId="80" applyNumberFormat="0" applyFill="0" applyAlignment="0" applyProtection="0"/>
    <xf numFmtId="0" fontId="90" fillId="86" borderId="78" applyNumberFormat="0" applyAlignment="0" applyProtection="0"/>
    <xf numFmtId="0" fontId="23" fillId="0" borderId="82" applyNumberFormat="0" applyFill="0" applyAlignment="0" applyProtection="0"/>
    <xf numFmtId="4" fontId="23" fillId="0" borderId="82">
      <alignment horizontal="right" vertical="center"/>
    </xf>
    <xf numFmtId="0" fontId="23" fillId="0" borderId="82">
      <alignment horizontal="right" vertical="center"/>
    </xf>
    <xf numFmtId="0" fontId="86" fillId="73" borderId="79" applyNumberFormat="0" applyAlignment="0" applyProtection="0"/>
    <xf numFmtId="0" fontId="71" fillId="86" borderId="78" applyNumberFormat="0" applyAlignment="0" applyProtection="0"/>
    <xf numFmtId="0" fontId="73" fillId="86" borderId="79" applyNumberFormat="0" applyAlignment="0" applyProtection="0"/>
    <xf numFmtId="0" fontId="23" fillId="14" borderId="85">
      <alignment horizontal="left" vertical="center" wrapText="1" indent="2"/>
    </xf>
    <xf numFmtId="0" fontId="74" fillId="86" borderId="79" applyNumberFormat="0" applyAlignment="0" applyProtection="0"/>
    <xf numFmtId="0" fontId="74" fillId="86" borderId="79" applyNumberFormat="0" applyAlignment="0" applyProtection="0"/>
    <xf numFmtId="4" fontId="19" fillId="14" borderId="83">
      <alignment horizontal="right" vertical="center"/>
    </xf>
    <xf numFmtId="0" fontId="19" fillId="14" borderId="83">
      <alignment horizontal="right" vertical="center"/>
    </xf>
    <xf numFmtId="0" fontId="19" fillId="14" borderId="82">
      <alignment horizontal="right" vertical="center"/>
    </xf>
    <xf numFmtId="4" fontId="64" fillId="9" borderId="82">
      <alignment horizontal="right" vertical="center"/>
    </xf>
    <xf numFmtId="0" fontId="77" fillId="73" borderId="79" applyNumberFormat="0" applyAlignment="0" applyProtection="0"/>
    <xf numFmtId="0" fontId="78" fillId="0" borderId="80" applyNumberFormat="0" applyFill="0" applyAlignment="0" applyProtection="0"/>
    <xf numFmtId="0" fontId="93" fillId="0" borderId="80" applyNumberFormat="0" applyFill="0" applyAlignment="0" applyProtection="0"/>
    <xf numFmtId="0" fontId="68" fillId="89" borderId="81" applyNumberFormat="0" applyFont="0" applyAlignment="0" applyProtection="0"/>
    <xf numFmtId="0" fontId="86" fillId="73" borderId="79" applyNumberFormat="0" applyAlignment="0" applyProtection="0"/>
    <xf numFmtId="49" fontId="21" fillId="0" borderId="82" applyNumberFormat="0" applyFill="0" applyBorder="0" applyProtection="0">
      <alignment horizontal="left" vertical="center"/>
    </xf>
    <xf numFmtId="0" fontId="23" fillId="14" borderId="85">
      <alignment horizontal="left" vertical="center" wrapText="1" indent="2"/>
    </xf>
    <xf numFmtId="0" fontId="74" fillId="86" borderId="79" applyNumberFormat="0" applyAlignment="0" applyProtection="0"/>
    <xf numFmtId="0" fontId="23" fillId="0" borderId="85">
      <alignment horizontal="left" vertical="center" wrapText="1" indent="2"/>
    </xf>
    <xf numFmtId="0" fontId="68" fillId="89" borderId="81" applyNumberFormat="0" applyFont="0" applyAlignment="0" applyProtection="0"/>
    <xf numFmtId="0" fontId="24" fillId="89" borderId="81" applyNumberFormat="0" applyFont="0" applyAlignment="0" applyProtection="0"/>
    <xf numFmtId="0" fontId="90" fillId="86" borderId="78" applyNumberFormat="0" applyAlignment="0" applyProtection="0"/>
    <xf numFmtId="0" fontId="93" fillId="0" borderId="80" applyNumberFormat="0" applyFill="0" applyAlignment="0" applyProtection="0"/>
    <xf numFmtId="4" fontId="23" fillId="16" borderId="82"/>
    <xf numFmtId="0" fontId="19" fillId="14" borderId="82">
      <alignment horizontal="right" vertical="center"/>
    </xf>
    <xf numFmtId="0" fontId="93" fillId="0" borderId="80" applyNumberFormat="0" applyFill="0" applyAlignment="0" applyProtection="0"/>
    <xf numFmtId="4" fontId="19" fillId="14" borderId="84">
      <alignment horizontal="right" vertical="center"/>
    </xf>
    <xf numFmtId="0" fontId="73" fillId="86" borderId="79" applyNumberFormat="0" applyAlignment="0" applyProtection="0"/>
    <xf numFmtId="0" fontId="19" fillId="14" borderId="83">
      <alignment horizontal="right" vertical="center"/>
    </xf>
    <xf numFmtId="0" fontId="74" fillId="86" borderId="79" applyNumberFormat="0" applyAlignment="0" applyProtection="0"/>
    <xf numFmtId="0" fontId="78" fillId="0" borderId="80" applyNumberFormat="0" applyFill="0" applyAlignment="0" applyProtection="0"/>
    <xf numFmtId="0" fontId="68" fillId="89" borderId="81" applyNumberFormat="0" applyFont="0" applyAlignment="0" applyProtection="0"/>
    <xf numFmtId="4" fontId="19" fillId="14" borderId="83">
      <alignment horizontal="right" vertical="center"/>
    </xf>
    <xf numFmtId="0" fontId="23" fillId="14" borderId="85">
      <alignment horizontal="left" vertical="center" wrapText="1" indent="2"/>
    </xf>
    <xf numFmtId="0" fontId="23" fillId="16" borderId="82"/>
    <xf numFmtId="175" fontId="23" fillId="90" borderId="82" applyNumberFormat="0" applyFont="0" applyBorder="0" applyAlignment="0" applyProtection="0">
      <alignment horizontal="right" vertical="center"/>
    </xf>
    <xf numFmtId="0" fontId="23" fillId="0" borderId="82" applyNumberFormat="0" applyFill="0" applyAlignment="0" applyProtection="0"/>
    <xf numFmtId="4" fontId="23" fillId="0" borderId="82" applyFill="0" applyBorder="0" applyProtection="0">
      <alignment horizontal="right" vertical="center"/>
    </xf>
    <xf numFmtId="4" fontId="19" fillId="9" borderId="82">
      <alignment horizontal="right" vertical="center"/>
    </xf>
    <xf numFmtId="0" fontId="78" fillId="0" borderId="80" applyNumberFormat="0" applyFill="0" applyAlignment="0" applyProtection="0"/>
    <xf numFmtId="49" fontId="21" fillId="0" borderId="82" applyNumberFormat="0" applyFill="0" applyBorder="0" applyProtection="0">
      <alignment horizontal="left" vertical="center"/>
    </xf>
    <xf numFmtId="49" fontId="23" fillId="0" borderId="83" applyNumberFormat="0" applyFont="0" applyFill="0" applyBorder="0" applyProtection="0">
      <alignment horizontal="left" vertical="center" indent="5"/>
    </xf>
    <xf numFmtId="0" fontId="23" fillId="9" borderId="83">
      <alignment horizontal="left" vertical="center"/>
    </xf>
    <xf numFmtId="0" fontId="74" fillId="86" borderId="79" applyNumberFormat="0" applyAlignment="0" applyProtection="0"/>
    <xf numFmtId="4" fontId="19" fillId="14" borderId="84">
      <alignment horizontal="right" vertical="center"/>
    </xf>
    <xf numFmtId="0" fontId="86" fillId="73" borderId="79" applyNumberFormat="0" applyAlignment="0" applyProtection="0"/>
    <xf numFmtId="0" fontId="86" fillId="73" borderId="79" applyNumberFormat="0" applyAlignment="0" applyProtection="0"/>
    <xf numFmtId="0" fontId="68" fillId="89" borderId="81" applyNumberFormat="0" applyFont="0" applyAlignment="0" applyProtection="0"/>
    <xf numFmtId="0" fontId="90" fillId="86" borderId="78" applyNumberFormat="0" applyAlignment="0" applyProtection="0"/>
    <xf numFmtId="0" fontId="93" fillId="0" borderId="80" applyNumberFormat="0" applyFill="0" applyAlignment="0" applyProtection="0"/>
    <xf numFmtId="0" fontId="19" fillId="14" borderId="82">
      <alignment horizontal="right" vertical="center"/>
    </xf>
    <xf numFmtId="0" fontId="24" fillId="89" borderId="81" applyNumberFormat="0" applyFont="0" applyAlignment="0" applyProtection="0"/>
    <xf numFmtId="4" fontId="23" fillId="0" borderId="82">
      <alignment horizontal="right" vertical="center"/>
    </xf>
    <xf numFmtId="0" fontId="93" fillId="0" borderId="80" applyNumberFormat="0" applyFill="0" applyAlignment="0" applyProtection="0"/>
    <xf numFmtId="0" fontId="19" fillId="14" borderId="82">
      <alignment horizontal="right" vertical="center"/>
    </xf>
    <xf numFmtId="0" fontId="19" fillId="14" borderId="82">
      <alignment horizontal="right" vertical="center"/>
    </xf>
    <xf numFmtId="4" fontId="64" fillId="9" borderId="82">
      <alignment horizontal="right" vertical="center"/>
    </xf>
    <xf numFmtId="0" fontId="19" fillId="9" borderId="82">
      <alignment horizontal="right" vertical="center"/>
    </xf>
    <xf numFmtId="4" fontId="19" fillId="9" borderId="82">
      <alignment horizontal="right" vertical="center"/>
    </xf>
    <xf numFmtId="0" fontId="64" fillId="9" borderId="82">
      <alignment horizontal="right" vertical="center"/>
    </xf>
    <xf numFmtId="4" fontId="64" fillId="9" borderId="82">
      <alignment horizontal="right" vertical="center"/>
    </xf>
    <xf numFmtId="0" fontId="19" fillId="14" borderId="82">
      <alignment horizontal="right" vertical="center"/>
    </xf>
    <xf numFmtId="4" fontId="19" fillId="14" borderId="82">
      <alignment horizontal="right" vertical="center"/>
    </xf>
    <xf numFmtId="0" fontId="19" fillId="14" borderId="82">
      <alignment horizontal="right" vertical="center"/>
    </xf>
    <xf numFmtId="4" fontId="19" fillId="14" borderId="82">
      <alignment horizontal="right" vertical="center"/>
    </xf>
    <xf numFmtId="0" fontId="19" fillId="14" borderId="83">
      <alignment horizontal="right" vertical="center"/>
    </xf>
    <xf numFmtId="4" fontId="19" fillId="14" borderId="83">
      <alignment horizontal="right" vertical="center"/>
    </xf>
    <xf numFmtId="0" fontId="19" fillId="14" borderId="84">
      <alignment horizontal="right" vertical="center"/>
    </xf>
    <xf numFmtId="4" fontId="19" fillId="14" borderId="84">
      <alignment horizontal="right" vertical="center"/>
    </xf>
    <xf numFmtId="0" fontId="74" fillId="86" borderId="79" applyNumberFormat="0" applyAlignment="0" applyProtection="0"/>
    <xf numFmtId="0" fontId="23" fillId="14" borderId="85">
      <alignment horizontal="left" vertical="center" wrapText="1" indent="2"/>
    </xf>
    <xf numFmtId="0" fontId="23" fillId="0" borderId="85">
      <alignment horizontal="left" vertical="center" wrapText="1" indent="2"/>
    </xf>
    <xf numFmtId="0" fontId="23" fillId="9" borderId="83">
      <alignment horizontal="left" vertical="center"/>
    </xf>
    <xf numFmtId="0" fontId="86" fillId="73" borderId="79" applyNumberFormat="0" applyAlignment="0" applyProtection="0"/>
    <xf numFmtId="0" fontId="23" fillId="0" borderId="82">
      <alignment horizontal="right" vertical="center"/>
    </xf>
    <xf numFmtId="4" fontId="23" fillId="0" borderId="82">
      <alignment horizontal="right" vertical="center"/>
    </xf>
    <xf numFmtId="0" fontId="23" fillId="0" borderId="82" applyNumberFormat="0" applyFill="0" applyAlignment="0" applyProtection="0"/>
    <xf numFmtId="0" fontId="90" fillId="86" borderId="78" applyNumberFormat="0" applyAlignment="0" applyProtection="0"/>
    <xf numFmtId="175" fontId="23" fillId="90" borderId="82" applyNumberFormat="0" applyFont="0" applyBorder="0" applyAlignment="0" applyProtection="0">
      <alignment horizontal="right" vertical="center"/>
    </xf>
    <xf numFmtId="0" fontId="23" fillId="16" borderId="82"/>
    <xf numFmtId="4" fontId="23" fillId="16" borderId="82"/>
    <xf numFmtId="0" fontId="93" fillId="0" borderId="80" applyNumberFormat="0" applyFill="0" applyAlignment="0" applyProtection="0"/>
    <xf numFmtId="0" fontId="24" fillId="89" borderId="81" applyNumberFormat="0" applyFont="0" applyAlignment="0" applyProtection="0"/>
    <xf numFmtId="0" fontId="68" fillId="89" borderId="81" applyNumberFormat="0" applyFont="0" applyAlignment="0" applyProtection="0"/>
    <xf numFmtId="0" fontId="23" fillId="0" borderId="82" applyNumberFormat="0" applyFill="0" applyAlignment="0" applyProtection="0"/>
    <xf numFmtId="0" fontId="78" fillId="0" borderId="80" applyNumberFormat="0" applyFill="0" applyAlignment="0" applyProtection="0"/>
    <xf numFmtId="0" fontId="93" fillId="0" borderId="80" applyNumberFormat="0" applyFill="0" applyAlignment="0" applyProtection="0"/>
    <xf numFmtId="0" fontId="77" fillId="73" borderId="79" applyNumberFormat="0" applyAlignment="0" applyProtection="0"/>
    <xf numFmtId="0" fontId="74" fillId="86" borderId="79" applyNumberFormat="0" applyAlignment="0" applyProtection="0"/>
    <xf numFmtId="4" fontId="64" fillId="9" borderId="82">
      <alignment horizontal="right" vertical="center"/>
    </xf>
    <xf numFmtId="0" fontId="19" fillId="9" borderId="82">
      <alignment horizontal="right" vertical="center"/>
    </xf>
    <xf numFmtId="175" fontId="23" fillId="90" borderId="82" applyNumberFormat="0" applyFont="0" applyBorder="0" applyAlignment="0" applyProtection="0">
      <alignment horizontal="right" vertical="center"/>
    </xf>
    <xf numFmtId="0" fontId="78" fillId="0" borderId="80" applyNumberFormat="0" applyFill="0" applyAlignment="0" applyProtection="0"/>
    <xf numFmtId="49" fontId="23" fillId="0" borderId="82" applyNumberFormat="0" applyFont="0" applyFill="0" applyBorder="0" applyProtection="0">
      <alignment horizontal="left" vertical="center" indent="2"/>
    </xf>
    <xf numFmtId="49" fontId="23" fillId="0" borderId="83" applyNumberFormat="0" applyFont="0" applyFill="0" applyBorder="0" applyProtection="0">
      <alignment horizontal="left" vertical="center" indent="5"/>
    </xf>
    <xf numFmtId="49" fontId="23" fillId="0" borderId="82" applyNumberFormat="0" applyFont="0" applyFill="0" applyBorder="0" applyProtection="0">
      <alignment horizontal="left" vertical="center" indent="2"/>
    </xf>
    <xf numFmtId="4" fontId="23" fillId="0" borderId="82" applyFill="0" applyBorder="0" applyProtection="0">
      <alignment horizontal="right" vertical="center"/>
    </xf>
    <xf numFmtId="49" fontId="21" fillId="0" borderId="82" applyNumberFormat="0" applyFill="0" applyBorder="0" applyProtection="0">
      <alignment horizontal="left" vertical="center"/>
    </xf>
    <xf numFmtId="0" fontId="23" fillId="0" borderId="85">
      <alignment horizontal="left" vertical="center" wrapText="1" indent="2"/>
    </xf>
    <xf numFmtId="0" fontId="90" fillId="86" borderId="78" applyNumberFormat="0" applyAlignment="0" applyProtection="0"/>
    <xf numFmtId="0" fontId="19" fillId="14" borderId="84">
      <alignment horizontal="right" vertical="center"/>
    </xf>
    <xf numFmtId="0" fontId="77" fillId="73" borderId="79" applyNumberFormat="0" applyAlignment="0" applyProtection="0"/>
    <xf numFmtId="0" fontId="19" fillId="14" borderId="84">
      <alignment horizontal="right" vertical="center"/>
    </xf>
    <xf numFmtId="4" fontId="19" fillId="14" borderId="82">
      <alignment horizontal="right" vertical="center"/>
    </xf>
    <xf numFmtId="0" fontId="19" fillId="14" borderId="82">
      <alignment horizontal="right" vertical="center"/>
    </xf>
    <xf numFmtId="0" fontId="71" fillId="86" borderId="78" applyNumberFormat="0" applyAlignment="0" applyProtection="0"/>
    <xf numFmtId="0" fontId="73" fillId="86" borderId="79" applyNumberFormat="0" applyAlignment="0" applyProtection="0"/>
    <xf numFmtId="0" fontId="78" fillId="0" borderId="80" applyNumberFormat="0" applyFill="0" applyAlignment="0" applyProtection="0"/>
    <xf numFmtId="0" fontId="23" fillId="16" borderId="82"/>
    <xf numFmtId="4" fontId="23" fillId="16" borderId="82"/>
    <xf numFmtId="4" fontId="19" fillId="14" borderId="82">
      <alignment horizontal="right" vertical="center"/>
    </xf>
    <xf numFmtId="0" fontId="64" fillId="9" borderId="82">
      <alignment horizontal="right" vertical="center"/>
    </xf>
    <xf numFmtId="0" fontId="77" fillId="73" borderId="79" applyNumberFormat="0" applyAlignment="0" applyProtection="0"/>
    <xf numFmtId="0" fontId="74" fillId="86" borderId="79" applyNumberFormat="0" applyAlignment="0" applyProtection="0"/>
    <xf numFmtId="4" fontId="23" fillId="0" borderId="82">
      <alignment horizontal="right" vertical="center"/>
    </xf>
    <xf numFmtId="0" fontId="23" fillId="14" borderId="85">
      <alignment horizontal="left" vertical="center" wrapText="1" indent="2"/>
    </xf>
    <xf numFmtId="0" fontId="23" fillId="0" borderId="85">
      <alignment horizontal="left" vertical="center" wrapText="1" indent="2"/>
    </xf>
    <xf numFmtId="0" fontId="90" fillId="86" borderId="78" applyNumberFormat="0" applyAlignment="0" applyProtection="0"/>
    <xf numFmtId="0" fontId="86" fillId="73" borderId="79" applyNumberFormat="0" applyAlignment="0" applyProtection="0"/>
    <xf numFmtId="0" fontId="73" fillId="86" borderId="79" applyNumberFormat="0" applyAlignment="0" applyProtection="0"/>
    <xf numFmtId="0" fontId="71" fillId="86" borderId="78" applyNumberFormat="0" applyAlignment="0" applyProtection="0"/>
    <xf numFmtId="0" fontId="19" fillId="14" borderId="84">
      <alignment horizontal="right" vertical="center"/>
    </xf>
    <xf numFmtId="0" fontId="64" fillId="9" borderId="82">
      <alignment horizontal="right" vertical="center"/>
    </xf>
    <xf numFmtId="4" fontId="19" fillId="9" borderId="82">
      <alignment horizontal="right" vertical="center"/>
    </xf>
    <xf numFmtId="4" fontId="19" fillId="14" borderId="82">
      <alignment horizontal="right" vertical="center"/>
    </xf>
    <xf numFmtId="49" fontId="23" fillId="0" borderId="83" applyNumberFormat="0" applyFont="0" applyFill="0" applyBorder="0" applyProtection="0">
      <alignment horizontal="left" vertical="center" indent="5"/>
    </xf>
    <xf numFmtId="4" fontId="23" fillId="0" borderId="82" applyFill="0" applyBorder="0" applyProtection="0">
      <alignment horizontal="right" vertical="center"/>
    </xf>
    <xf numFmtId="4" fontId="19" fillId="9" borderId="82">
      <alignment horizontal="right" vertical="center"/>
    </xf>
    <xf numFmtId="0" fontId="86" fillId="73" borderId="79" applyNumberFormat="0" applyAlignment="0" applyProtection="0"/>
    <xf numFmtId="0" fontId="77" fillId="73" borderId="79" applyNumberFormat="0" applyAlignment="0" applyProtection="0"/>
    <xf numFmtId="0" fontId="73" fillId="86" borderId="79" applyNumberFormat="0" applyAlignment="0" applyProtection="0"/>
    <xf numFmtId="0" fontId="23" fillId="14" borderId="85">
      <alignment horizontal="left" vertical="center" wrapText="1" indent="2"/>
    </xf>
    <xf numFmtId="0" fontId="23" fillId="0" borderId="85">
      <alignment horizontal="left" vertical="center" wrapText="1" indent="2"/>
    </xf>
    <xf numFmtId="0" fontId="23" fillId="14" borderId="85">
      <alignment horizontal="left" vertical="center" wrapText="1" indent="2"/>
    </xf>
    <xf numFmtId="0" fontId="71" fillId="86" borderId="93" applyNumberFormat="0" applyAlignment="0" applyProtection="0"/>
    <xf numFmtId="0" fontId="90" fillId="86" borderId="93" applyNumberFormat="0" applyAlignment="0" applyProtection="0"/>
    <xf numFmtId="0" fontId="19" fillId="14" borderId="91">
      <alignment horizontal="right" vertical="center"/>
    </xf>
    <xf numFmtId="0" fontId="73" fillId="86" borderId="86" applyNumberFormat="0" applyAlignment="0" applyProtection="0"/>
    <xf numFmtId="4" fontId="19" fillId="14" borderId="89">
      <alignment horizontal="right" vertical="center"/>
    </xf>
    <xf numFmtId="4" fontId="23" fillId="16" borderId="89"/>
    <xf numFmtId="4" fontId="23" fillId="16" borderId="89"/>
    <xf numFmtId="0" fontId="19" fillId="14" borderId="89">
      <alignment horizontal="right" vertical="center"/>
    </xf>
    <xf numFmtId="0" fontId="19" fillId="14" borderId="89">
      <alignment horizontal="right" vertical="center"/>
    </xf>
    <xf numFmtId="0" fontId="23" fillId="16" borderId="89"/>
    <xf numFmtId="0" fontId="19" fillId="14" borderId="91">
      <alignment horizontal="right" vertical="center"/>
    </xf>
    <xf numFmtId="0" fontId="19" fillId="14" borderId="91">
      <alignment horizontal="right" vertical="center"/>
    </xf>
    <xf numFmtId="0" fontId="73" fillId="86" borderId="86" applyNumberFormat="0" applyAlignment="0" applyProtection="0"/>
    <xf numFmtId="0" fontId="19" fillId="14" borderId="90">
      <alignment horizontal="right" vertical="center"/>
    </xf>
    <xf numFmtId="0" fontId="23" fillId="0" borderId="89">
      <alignment horizontal="right" vertical="center"/>
    </xf>
    <xf numFmtId="4" fontId="23" fillId="0" borderId="89">
      <alignment horizontal="right" vertical="center"/>
    </xf>
    <xf numFmtId="0" fontId="93" fillId="0" borderId="87" applyNumberFormat="0" applyFill="0" applyAlignment="0" applyProtection="0"/>
    <xf numFmtId="0" fontId="74" fillId="86" borderId="86" applyNumberFormat="0" applyAlignment="0" applyProtection="0"/>
    <xf numFmtId="0" fontId="93" fillId="0" borderId="87" applyNumberFormat="0" applyFill="0" applyAlignment="0" applyProtection="0"/>
    <xf numFmtId="0" fontId="74" fillId="86" borderId="86" applyNumberFormat="0" applyAlignment="0" applyProtection="0"/>
    <xf numFmtId="49" fontId="21" fillId="0" borderId="89" applyNumberFormat="0" applyFill="0" applyBorder="0" applyProtection="0">
      <alignment horizontal="left" vertical="center"/>
    </xf>
    <xf numFmtId="0" fontId="68" fillId="89" borderId="88" applyNumberFormat="0" applyFont="0" applyAlignment="0" applyProtection="0"/>
    <xf numFmtId="0" fontId="19" fillId="9" borderId="89">
      <alignment horizontal="right" vertical="center"/>
    </xf>
    <xf numFmtId="0" fontId="19" fillId="14" borderId="89">
      <alignment horizontal="right" vertical="center"/>
    </xf>
    <xf numFmtId="0" fontId="74" fillId="86" borderId="86" applyNumberFormat="0" applyAlignment="0" applyProtection="0"/>
    <xf numFmtId="0" fontId="78" fillId="0" borderId="87" applyNumberFormat="0" applyFill="0" applyAlignment="0" applyProtection="0"/>
    <xf numFmtId="4" fontId="23" fillId="0" borderId="89" applyFill="0" applyBorder="0" applyProtection="0">
      <alignment horizontal="right" vertical="center"/>
    </xf>
    <xf numFmtId="0" fontId="86" fillId="73" borderId="94" applyNumberFormat="0" applyAlignment="0" applyProtection="0"/>
    <xf numFmtId="0" fontId="3" fillId="0" borderId="57" applyNumberFormat="0" applyFill="0" applyAlignment="0" applyProtection="0"/>
    <xf numFmtId="0" fontId="23" fillId="14" borderId="92">
      <alignment horizontal="left" vertical="center" wrapText="1" indent="2"/>
    </xf>
    <xf numFmtId="0" fontId="3" fillId="0" borderId="57" applyNumberFormat="0" applyFill="0" applyAlignment="0" applyProtection="0"/>
    <xf numFmtId="0" fontId="2" fillId="59" borderId="0" applyNumberFormat="0" applyBorder="0" applyAlignment="0" applyProtection="0"/>
    <xf numFmtId="49" fontId="23" fillId="0" borderId="97" applyNumberFormat="0" applyFont="0" applyFill="0" applyBorder="0" applyProtection="0">
      <alignment horizontal="left" vertical="center" indent="2"/>
    </xf>
    <xf numFmtId="0" fontId="62" fillId="64" borderId="0" applyNumberFormat="0" applyBorder="0" applyAlignment="0" applyProtection="0"/>
    <xf numFmtId="4" fontId="19" fillId="14" borderId="89">
      <alignment horizontal="right" vertical="center"/>
    </xf>
    <xf numFmtId="0" fontId="86" fillId="73" borderId="86" applyNumberFormat="0" applyAlignment="0" applyProtection="0"/>
    <xf numFmtId="0" fontId="74" fillId="86" borderId="86" applyNumberFormat="0" applyAlignment="0" applyProtection="0"/>
    <xf numFmtId="0" fontId="73" fillId="86" borderId="86" applyNumberFormat="0" applyAlignment="0" applyProtection="0"/>
    <xf numFmtId="0" fontId="23" fillId="9" borderId="90">
      <alignment horizontal="left" vertical="center"/>
    </xf>
    <xf numFmtId="0" fontId="2" fillId="53" borderId="0" applyNumberFormat="0" applyBorder="0" applyAlignment="0" applyProtection="0"/>
    <xf numFmtId="0" fontId="19" fillId="14" borderId="89">
      <alignment horizontal="right" vertical="center"/>
    </xf>
    <xf numFmtId="0" fontId="61" fillId="0" borderId="0" applyNumberFormat="0" applyFill="0" applyBorder="0" applyAlignment="0" applyProtection="0"/>
    <xf numFmtId="175" fontId="23" fillId="90" borderId="97" applyNumberFormat="0" applyFont="0" applyBorder="0" applyAlignment="0" applyProtection="0">
      <alignment horizontal="right" vertical="center"/>
    </xf>
    <xf numFmtId="0" fontId="62" fillId="49" borderId="0" applyNumberFormat="0" applyBorder="0" applyAlignment="0" applyProtection="0"/>
    <xf numFmtId="175" fontId="23" fillId="90" borderId="89" applyNumberFormat="0" applyFont="0" applyBorder="0" applyAlignment="0" applyProtection="0">
      <alignment horizontal="right" vertical="center"/>
    </xf>
    <xf numFmtId="0" fontId="59" fillId="46" borderId="55" applyNumberFormat="0" applyAlignment="0" applyProtection="0"/>
    <xf numFmtId="0" fontId="59" fillId="46" borderId="55" applyNumberFormat="0" applyAlignment="0" applyProtection="0"/>
    <xf numFmtId="0" fontId="23" fillId="0" borderId="92">
      <alignment horizontal="left" vertical="center" wrapText="1" indent="2"/>
    </xf>
    <xf numFmtId="175" fontId="23" fillId="90" borderId="89" applyNumberFormat="0" applyFont="0" applyBorder="0" applyAlignment="0" applyProtection="0">
      <alignment horizontal="right" vertical="center"/>
    </xf>
    <xf numFmtId="4" fontId="23" fillId="0" borderId="89" applyFill="0" applyBorder="0" applyProtection="0">
      <alignment horizontal="right" vertical="center"/>
    </xf>
    <xf numFmtId="0" fontId="61" fillId="0" borderId="0" applyNumberFormat="0" applyFill="0" applyBorder="0" applyAlignment="0" applyProtection="0"/>
    <xf numFmtId="0" fontId="86" fillId="73" borderId="86" applyNumberFormat="0" applyAlignment="0" applyProtection="0"/>
    <xf numFmtId="0" fontId="23" fillId="0" borderId="92">
      <alignment horizontal="left" vertical="center" wrapText="1" indent="2"/>
    </xf>
    <xf numFmtId="0" fontId="23" fillId="16" borderId="89"/>
    <xf numFmtId="0" fontId="93" fillId="0" borderId="95" applyNumberFormat="0" applyFill="0" applyAlignment="0" applyProtection="0"/>
    <xf numFmtId="0" fontId="23" fillId="0" borderId="89">
      <alignment horizontal="right" vertical="center"/>
    </xf>
    <xf numFmtId="0" fontId="23" fillId="16" borderId="89"/>
    <xf numFmtId="0" fontId="68" fillId="89" borderId="88" applyNumberFormat="0" applyFont="0" applyAlignment="0" applyProtection="0"/>
    <xf numFmtId="49" fontId="21" fillId="0" borderId="89" applyNumberFormat="0" applyFill="0" applyBorder="0" applyProtection="0">
      <alignment horizontal="left" vertical="center"/>
    </xf>
    <xf numFmtId="0" fontId="23" fillId="0" borderId="92">
      <alignment horizontal="left" vertical="center" wrapText="1" indent="2"/>
    </xf>
    <xf numFmtId="0" fontId="74" fillId="86" borderId="86" applyNumberFormat="0" applyAlignment="0" applyProtection="0"/>
    <xf numFmtId="49" fontId="23" fillId="0" borderId="89" applyNumberFormat="0" applyFont="0" applyFill="0" applyBorder="0" applyProtection="0">
      <alignment horizontal="left" vertical="center" indent="2"/>
    </xf>
    <xf numFmtId="0" fontId="23" fillId="14" borderId="92">
      <alignment horizontal="left" vertical="center" wrapText="1" indent="2"/>
    </xf>
    <xf numFmtId="0" fontId="90" fillId="86" borderId="93" applyNumberFormat="0" applyAlignment="0" applyProtection="0"/>
    <xf numFmtId="0" fontId="2" fillId="50" borderId="0" applyNumberFormat="0" applyBorder="0" applyAlignment="0" applyProtection="0"/>
    <xf numFmtId="0" fontId="3" fillId="0" borderId="57" applyNumberFormat="0" applyFill="0" applyAlignment="0" applyProtection="0"/>
    <xf numFmtId="0" fontId="64" fillId="9" borderId="89">
      <alignment horizontal="right" vertical="center"/>
    </xf>
    <xf numFmtId="0" fontId="2" fillId="63" borderId="0" applyNumberFormat="0" applyBorder="0" applyAlignment="0" applyProtection="0"/>
    <xf numFmtId="0" fontId="77" fillId="73" borderId="86" applyNumberFormat="0" applyAlignment="0" applyProtection="0"/>
    <xf numFmtId="4" fontId="64" fillId="9" borderId="89">
      <alignment horizontal="right" vertical="center"/>
    </xf>
    <xf numFmtId="0" fontId="77" fillId="73" borderId="86" applyNumberFormat="0" applyAlignment="0" applyProtection="0"/>
    <xf numFmtId="0" fontId="62" fillId="58" borderId="0" applyNumberFormat="0" applyBorder="0" applyAlignment="0" applyProtection="0"/>
    <xf numFmtId="0" fontId="73" fillId="86" borderId="86" applyNumberFormat="0" applyAlignment="0" applyProtection="0"/>
    <xf numFmtId="0" fontId="71" fillId="86" borderId="93" applyNumberFormat="0" applyAlignment="0" applyProtection="0"/>
    <xf numFmtId="0" fontId="2" fillId="54" borderId="0" applyNumberFormat="0" applyBorder="0" applyAlignment="0" applyProtection="0"/>
    <xf numFmtId="0" fontId="23" fillId="16" borderId="89"/>
    <xf numFmtId="0" fontId="19" fillId="14" borderId="89">
      <alignment horizontal="right" vertical="center"/>
    </xf>
    <xf numFmtId="0" fontId="64" fillId="9" borderId="89">
      <alignment horizontal="right" vertical="center"/>
    </xf>
    <xf numFmtId="0" fontId="90" fillId="86" borderId="93" applyNumberFormat="0" applyAlignment="0" applyProtection="0"/>
    <xf numFmtId="0" fontId="78" fillId="0" borderId="95" applyNumberFormat="0" applyFill="0" applyAlignment="0" applyProtection="0"/>
    <xf numFmtId="4" fontId="19" fillId="9" borderId="89">
      <alignment horizontal="right" vertical="center"/>
    </xf>
    <xf numFmtId="0" fontId="2" fillId="63" borderId="0" applyNumberFormat="0" applyBorder="0" applyAlignment="0" applyProtection="0"/>
    <xf numFmtId="0" fontId="78" fillId="0" borderId="87" applyNumberFormat="0" applyFill="0" applyAlignment="0" applyProtection="0"/>
    <xf numFmtId="0" fontId="78" fillId="0" borderId="87" applyNumberFormat="0" applyFill="0" applyAlignment="0" applyProtection="0"/>
    <xf numFmtId="0" fontId="90" fillId="86" borderId="93" applyNumberFormat="0" applyAlignment="0" applyProtection="0"/>
    <xf numFmtId="4" fontId="23" fillId="16" borderId="89"/>
    <xf numFmtId="0" fontId="62" fillId="52" borderId="0" applyNumberFormat="0" applyBorder="0" applyAlignment="0" applyProtection="0"/>
    <xf numFmtId="0" fontId="2" fillId="50" borderId="0" applyNumberFormat="0" applyBorder="0" applyAlignment="0" applyProtection="0"/>
    <xf numFmtId="0" fontId="19" fillId="14" borderId="91">
      <alignment horizontal="right" vertical="center"/>
    </xf>
    <xf numFmtId="0" fontId="60" fillId="0" borderId="0" applyNumberFormat="0" applyFill="0" applyBorder="0" applyAlignment="0" applyProtection="0"/>
    <xf numFmtId="0" fontId="71" fillId="86" borderId="93" applyNumberFormat="0" applyAlignment="0" applyProtection="0"/>
    <xf numFmtId="0" fontId="19" fillId="9" borderId="89">
      <alignment horizontal="right" vertical="center"/>
    </xf>
    <xf numFmtId="4" fontId="23" fillId="0" borderId="89">
      <alignment horizontal="right" vertical="center"/>
    </xf>
    <xf numFmtId="0" fontId="2" fillId="57" borderId="0" applyNumberFormat="0" applyBorder="0" applyAlignment="0" applyProtection="0"/>
    <xf numFmtId="0" fontId="23" fillId="0" borderId="100">
      <alignment horizontal="left" vertical="center" wrapText="1" indent="2"/>
    </xf>
    <xf numFmtId="49" fontId="23" fillId="0" borderId="89" applyNumberFormat="0" applyFont="0" applyFill="0" applyBorder="0" applyProtection="0">
      <alignment horizontal="left" vertical="center" indent="2"/>
    </xf>
    <xf numFmtId="0" fontId="23" fillId="14" borderId="92">
      <alignment horizontal="left" vertical="center" wrapText="1" indent="2"/>
    </xf>
    <xf numFmtId="0" fontId="19" fillId="14" borderId="90">
      <alignment horizontal="right" vertical="center"/>
    </xf>
    <xf numFmtId="4" fontId="23" fillId="16" borderId="89"/>
    <xf numFmtId="0" fontId="68" fillId="89" borderId="88" applyNumberFormat="0" applyFont="0" applyAlignment="0" applyProtection="0"/>
    <xf numFmtId="0" fontId="62" fillId="55" borderId="0" applyNumberFormat="0" applyBorder="0" applyAlignment="0" applyProtection="0"/>
    <xf numFmtId="4" fontId="19" fillId="14" borderId="89">
      <alignment horizontal="right" vertical="center"/>
    </xf>
    <xf numFmtId="0" fontId="62" fillId="49" borderId="0" applyNumberFormat="0" applyBorder="0" applyAlignment="0" applyProtection="0"/>
    <xf numFmtId="0" fontId="86" fillId="73" borderId="86" applyNumberFormat="0" applyAlignment="0" applyProtection="0"/>
    <xf numFmtId="0" fontId="71" fillId="86" borderId="93" applyNumberFormat="0" applyAlignment="0" applyProtection="0"/>
    <xf numFmtId="0" fontId="93" fillId="0" borderId="87" applyNumberFormat="0" applyFill="0" applyAlignment="0" applyProtection="0"/>
    <xf numFmtId="4" fontId="19" fillId="14" borderId="90">
      <alignment horizontal="right" vertical="center"/>
    </xf>
    <xf numFmtId="0" fontId="2" fillId="51" borderId="0" applyNumberFormat="0" applyBorder="0" applyAlignment="0" applyProtection="0"/>
    <xf numFmtId="4" fontId="64" fillId="9" borderId="89">
      <alignment horizontal="right" vertical="center"/>
    </xf>
    <xf numFmtId="0" fontId="19" fillId="14" borderId="89">
      <alignment horizontal="right" vertical="center"/>
    </xf>
    <xf numFmtId="0" fontId="62" fillId="52" borderId="0" applyNumberFormat="0" applyBorder="0" applyAlignment="0" applyProtection="0"/>
    <xf numFmtId="0" fontId="86" fillId="73" borderId="94" applyNumberFormat="0" applyAlignment="0" applyProtection="0"/>
    <xf numFmtId="0" fontId="2" fillId="59" borderId="0" applyNumberFormat="0" applyBorder="0" applyAlignment="0" applyProtection="0"/>
    <xf numFmtId="0" fontId="2" fillId="50" borderId="0" applyNumberFormat="0" applyBorder="0" applyAlignment="0" applyProtection="0"/>
    <xf numFmtId="0" fontId="73" fillId="86" borderId="86" applyNumberFormat="0" applyAlignment="0" applyProtection="0"/>
    <xf numFmtId="0" fontId="62" fillId="58" borderId="0" applyNumberFormat="0" applyBorder="0" applyAlignment="0" applyProtection="0"/>
    <xf numFmtId="0" fontId="19" fillId="9" borderId="89">
      <alignment horizontal="right" vertical="center"/>
    </xf>
    <xf numFmtId="0" fontId="74" fillId="86" borderId="86" applyNumberFormat="0" applyAlignment="0" applyProtection="0"/>
    <xf numFmtId="4" fontId="23" fillId="0" borderId="89" applyFill="0" applyBorder="0" applyProtection="0">
      <alignment horizontal="right" vertical="center"/>
    </xf>
    <xf numFmtId="0" fontId="23" fillId="14" borderId="92">
      <alignment horizontal="left" vertical="center" wrapText="1" indent="2"/>
    </xf>
    <xf numFmtId="4" fontId="23" fillId="16" borderId="89"/>
    <xf numFmtId="0" fontId="58" fillId="46" borderId="56" applyNumberFormat="0" applyAlignment="0" applyProtection="0"/>
    <xf numFmtId="0" fontId="74" fillId="86" borderId="86" applyNumberFormat="0" applyAlignment="0" applyProtection="0"/>
    <xf numFmtId="0" fontId="74" fillId="86" borderId="86" applyNumberFormat="0" applyAlignment="0" applyProtection="0"/>
    <xf numFmtId="0" fontId="2" fillId="48" borderId="0" applyNumberFormat="0" applyBorder="0" applyAlignment="0" applyProtection="0"/>
    <xf numFmtId="0" fontId="77" fillId="73" borderId="86" applyNumberFormat="0" applyAlignment="0" applyProtection="0"/>
    <xf numFmtId="4" fontId="23" fillId="16" borderId="97"/>
    <xf numFmtId="49" fontId="21" fillId="0" borderId="89" applyNumberFormat="0" applyFill="0" applyBorder="0" applyProtection="0">
      <alignment horizontal="left" vertical="center"/>
    </xf>
    <xf numFmtId="0" fontId="93" fillId="0" borderId="95" applyNumberFormat="0" applyFill="0" applyAlignment="0" applyProtection="0"/>
    <xf numFmtId="0" fontId="23" fillId="0" borderId="92">
      <alignment horizontal="left" vertical="center" wrapText="1" indent="2"/>
    </xf>
    <xf numFmtId="0" fontId="23" fillId="14" borderId="92">
      <alignment horizontal="left" vertical="center" wrapText="1" indent="2"/>
    </xf>
    <xf numFmtId="0" fontId="68" fillId="89" borderId="88" applyNumberFormat="0" applyFont="0" applyAlignment="0" applyProtection="0"/>
    <xf numFmtId="0" fontId="19" fillId="14" borderId="89">
      <alignment horizontal="right" vertical="center"/>
    </xf>
    <xf numFmtId="0" fontId="19" fillId="14" borderId="89">
      <alignment horizontal="right" vertical="center"/>
    </xf>
    <xf numFmtId="0" fontId="74" fillId="86" borderId="86" applyNumberFormat="0" applyAlignment="0" applyProtection="0"/>
    <xf numFmtId="0" fontId="62" fillId="55" borderId="0" applyNumberFormat="0" applyBorder="0" applyAlignment="0" applyProtection="0"/>
    <xf numFmtId="175" fontId="23" fillId="90" borderId="89" applyNumberFormat="0" applyFont="0" applyBorder="0" applyAlignment="0" applyProtection="0">
      <alignment horizontal="right" vertical="center"/>
    </xf>
    <xf numFmtId="0" fontId="2" fillId="60" borderId="0" applyNumberFormat="0" applyBorder="0" applyAlignment="0" applyProtection="0"/>
    <xf numFmtId="0" fontId="74" fillId="86" borderId="86" applyNumberFormat="0" applyAlignment="0" applyProtection="0"/>
    <xf numFmtId="0" fontId="90" fillId="86" borderId="93" applyNumberFormat="0" applyAlignment="0" applyProtection="0"/>
    <xf numFmtId="0" fontId="93" fillId="0" borderId="95" applyNumberFormat="0" applyFill="0" applyAlignment="0" applyProtection="0"/>
    <xf numFmtId="0" fontId="93" fillId="0" borderId="87" applyNumberFormat="0" applyFill="0" applyAlignment="0" applyProtection="0"/>
    <xf numFmtId="0" fontId="86" fillId="73" borderId="86" applyNumberFormat="0" applyAlignment="0" applyProtection="0"/>
    <xf numFmtId="0" fontId="19" fillId="9" borderId="89">
      <alignment horizontal="right" vertical="center"/>
    </xf>
    <xf numFmtId="0" fontId="23" fillId="0" borderId="100">
      <alignment horizontal="left" vertical="center" wrapText="1" indent="2"/>
    </xf>
    <xf numFmtId="0" fontId="62" fillId="49" borderId="0" applyNumberFormat="0" applyBorder="0" applyAlignment="0" applyProtection="0"/>
    <xf numFmtId="0" fontId="90" fillId="86" borderId="93" applyNumberFormat="0" applyAlignment="0" applyProtection="0"/>
    <xf numFmtId="0" fontId="2" fillId="54" borderId="0" applyNumberFormat="0" applyBorder="0" applyAlignment="0" applyProtection="0"/>
    <xf numFmtId="4" fontId="64" fillId="9" borderId="89">
      <alignment horizontal="right" vertical="center"/>
    </xf>
    <xf numFmtId="4" fontId="19" fillId="9" borderId="89">
      <alignment horizontal="right" vertical="center"/>
    </xf>
    <xf numFmtId="0" fontId="19" fillId="14" borderId="97">
      <alignment horizontal="right" vertical="center"/>
    </xf>
    <xf numFmtId="0" fontId="23" fillId="0" borderId="89" applyNumberFormat="0" applyFill="0" applyAlignment="0" applyProtection="0"/>
    <xf numFmtId="4" fontId="19" fillId="9" borderId="89">
      <alignment horizontal="right" vertical="center"/>
    </xf>
    <xf numFmtId="0" fontId="3" fillId="0" borderId="57" applyNumberFormat="0" applyFill="0" applyAlignment="0" applyProtection="0"/>
    <xf numFmtId="0" fontId="74" fillId="86" borderId="86" applyNumberFormat="0" applyAlignment="0" applyProtection="0"/>
    <xf numFmtId="0" fontId="2" fillId="56" borderId="0" applyNumberFormat="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23" fillId="0" borderId="89" applyNumberFormat="0" applyFill="0" applyAlignment="0" applyProtection="0"/>
    <xf numFmtId="4" fontId="19" fillId="14" borderId="89">
      <alignment horizontal="right" vertical="center"/>
    </xf>
    <xf numFmtId="0" fontId="68" fillId="89" borderId="88" applyNumberFormat="0" applyFont="0" applyAlignment="0" applyProtection="0"/>
    <xf numFmtId="4" fontId="19" fillId="14" borderId="89">
      <alignment horizontal="right" vertical="center"/>
    </xf>
    <xf numFmtId="4" fontId="19" fillId="14" borderId="89">
      <alignment horizontal="right" vertical="center"/>
    </xf>
    <xf numFmtId="0" fontId="23" fillId="0" borderId="89">
      <alignment horizontal="right" vertical="center"/>
    </xf>
    <xf numFmtId="4" fontId="23" fillId="0" borderId="89">
      <alignment horizontal="right" vertical="center"/>
    </xf>
    <xf numFmtId="0" fontId="19" fillId="14" borderId="99">
      <alignment horizontal="right" vertical="center"/>
    </xf>
    <xf numFmtId="0" fontId="78" fillId="0" borderId="87" applyNumberFormat="0" applyFill="0" applyAlignment="0" applyProtection="0"/>
    <xf numFmtId="0" fontId="68" fillId="89" borderId="88" applyNumberFormat="0" applyFont="0" applyAlignment="0" applyProtection="0"/>
    <xf numFmtId="0" fontId="23" fillId="0" borderId="89" applyNumberFormat="0" applyFill="0" applyAlignment="0" applyProtection="0"/>
    <xf numFmtId="0" fontId="19" fillId="14" borderId="91">
      <alignment horizontal="right" vertical="center"/>
    </xf>
    <xf numFmtId="49" fontId="21" fillId="0" borderId="97" applyNumberFormat="0" applyFill="0" applyBorder="0" applyProtection="0">
      <alignment horizontal="left" vertical="center"/>
    </xf>
    <xf numFmtId="4" fontId="19" fillId="14" borderId="89">
      <alignment horizontal="right" vertical="center"/>
    </xf>
    <xf numFmtId="0" fontId="74" fillId="86" borderId="86" applyNumberFormat="0" applyAlignment="0" applyProtection="0"/>
    <xf numFmtId="0" fontId="19" fillId="14" borderId="89">
      <alignment horizontal="right" vertical="center"/>
    </xf>
    <xf numFmtId="0" fontId="23" fillId="16" borderId="97"/>
    <xf numFmtId="4" fontId="23" fillId="16" borderId="89"/>
    <xf numFmtId="0" fontId="77" fillId="73" borderId="86" applyNumberFormat="0" applyAlignment="0" applyProtection="0"/>
    <xf numFmtId="0" fontId="74" fillId="86" borderId="86" applyNumberFormat="0" applyAlignment="0" applyProtection="0"/>
    <xf numFmtId="0" fontId="93" fillId="0" borderId="87" applyNumberFormat="0" applyFill="0" applyAlignment="0" applyProtection="0"/>
    <xf numFmtId="0" fontId="23" fillId="9" borderId="90">
      <alignment horizontal="left" vertical="center"/>
    </xf>
    <xf numFmtId="0" fontId="77" fillId="73" borderId="86" applyNumberFormat="0" applyAlignment="0" applyProtection="0"/>
    <xf numFmtId="0" fontId="23" fillId="0" borderId="89" applyNumberFormat="0" applyFill="0" applyAlignment="0" applyProtection="0"/>
    <xf numFmtId="0" fontId="2" fillId="63" borderId="0" applyNumberFormat="0" applyBorder="0" applyAlignment="0" applyProtection="0"/>
    <xf numFmtId="0" fontId="23" fillId="0" borderId="89">
      <alignment horizontal="right" vertical="center"/>
    </xf>
    <xf numFmtId="0" fontId="23" fillId="9" borderId="90">
      <alignment horizontal="left" vertical="center"/>
    </xf>
    <xf numFmtId="4" fontId="19" fillId="14" borderId="91">
      <alignment horizontal="right" vertical="center"/>
    </xf>
    <xf numFmtId="49" fontId="21" fillId="0" borderId="89" applyNumberFormat="0" applyFill="0" applyBorder="0" applyProtection="0">
      <alignment horizontal="left" vertical="center"/>
    </xf>
    <xf numFmtId="0" fontId="90" fillId="86" borderId="93" applyNumberFormat="0" applyAlignment="0" applyProtection="0"/>
    <xf numFmtId="0" fontId="62" fillId="64" borderId="0" applyNumberFormat="0" applyBorder="0" applyAlignment="0" applyProtection="0"/>
    <xf numFmtId="0" fontId="2" fillId="62" borderId="0" applyNumberFormat="0" applyBorder="0" applyAlignment="0" applyProtection="0"/>
    <xf numFmtId="0" fontId="73" fillId="86" borderId="86" applyNumberFormat="0" applyAlignment="0" applyProtection="0"/>
    <xf numFmtId="0" fontId="86" fillId="73" borderId="86" applyNumberFormat="0" applyAlignment="0" applyProtection="0"/>
    <xf numFmtId="4" fontId="64" fillId="9" borderId="89">
      <alignment horizontal="right" vertical="center"/>
    </xf>
    <xf numFmtId="0" fontId="2" fillId="57" borderId="0" applyNumberFormat="0" applyBorder="0" applyAlignment="0" applyProtection="0"/>
    <xf numFmtId="0" fontId="19" fillId="14" borderId="90">
      <alignment horizontal="right" vertical="center"/>
    </xf>
    <xf numFmtId="0" fontId="23" fillId="14" borderId="92">
      <alignment horizontal="left" vertical="center" wrapText="1" indent="2"/>
    </xf>
    <xf numFmtId="0" fontId="73" fillId="86" borderId="86" applyNumberFormat="0" applyAlignment="0" applyProtection="0"/>
    <xf numFmtId="0" fontId="2" fillId="63" borderId="0" applyNumberFormat="0" applyBorder="0" applyAlignment="0" applyProtection="0"/>
    <xf numFmtId="0" fontId="19" fillId="14" borderId="98">
      <alignment horizontal="right" vertical="center"/>
    </xf>
    <xf numFmtId="4" fontId="19" fillId="14" borderId="90">
      <alignment horizontal="right" vertical="center"/>
    </xf>
    <xf numFmtId="0" fontId="24" fillId="89" borderId="88" applyNumberFormat="0" applyFont="0" applyAlignment="0" applyProtection="0"/>
    <xf numFmtId="0" fontId="2" fillId="62" borderId="0" applyNumberFormat="0" applyBorder="0" applyAlignment="0" applyProtection="0"/>
    <xf numFmtId="0" fontId="19" fillId="9" borderId="89">
      <alignment horizontal="right" vertical="center"/>
    </xf>
    <xf numFmtId="0" fontId="19" fillId="9" borderId="97">
      <alignment horizontal="right" vertical="center"/>
    </xf>
    <xf numFmtId="0" fontId="2" fillId="56" borderId="0" applyNumberFormat="0" applyBorder="0" applyAlignment="0" applyProtection="0"/>
    <xf numFmtId="0" fontId="86" fillId="73" borderId="86" applyNumberFormat="0" applyAlignment="0" applyProtection="0"/>
    <xf numFmtId="4" fontId="19" fillId="14" borderId="99">
      <alignment horizontal="right" vertical="center"/>
    </xf>
    <xf numFmtId="4" fontId="19" fillId="14" borderId="90">
      <alignment horizontal="right" vertical="center"/>
    </xf>
    <xf numFmtId="4" fontId="19" fillId="14" borderId="97">
      <alignment horizontal="right" vertical="center"/>
    </xf>
    <xf numFmtId="4" fontId="19" fillId="14" borderId="89">
      <alignment horizontal="right" vertical="center"/>
    </xf>
    <xf numFmtId="0" fontId="19" fillId="9" borderId="89">
      <alignment horizontal="right" vertical="center"/>
    </xf>
    <xf numFmtId="0" fontId="77" fillId="73" borderId="86" applyNumberFormat="0" applyAlignment="0" applyProtection="0"/>
    <xf numFmtId="0" fontId="2" fillId="54" borderId="0" applyNumberFormat="0" applyBorder="0" applyAlignment="0" applyProtection="0"/>
    <xf numFmtId="0" fontId="59" fillId="46" borderId="55" applyNumberFormat="0" applyAlignment="0" applyProtection="0"/>
    <xf numFmtId="0" fontId="78" fillId="0" borderId="87" applyNumberFormat="0" applyFill="0" applyAlignment="0" applyProtection="0"/>
    <xf numFmtId="0" fontId="64" fillId="9" borderId="89">
      <alignment horizontal="right" vertical="center"/>
    </xf>
    <xf numFmtId="0" fontId="90" fillId="86" borderId="93" applyNumberFormat="0" applyAlignment="0" applyProtection="0"/>
    <xf numFmtId="0" fontId="93" fillId="0" borderId="87" applyNumberFormat="0" applyFill="0" applyAlignment="0" applyProtection="0"/>
    <xf numFmtId="0" fontId="2" fillId="53" borderId="0" applyNumberFormat="0" applyBorder="0" applyAlignment="0" applyProtection="0"/>
    <xf numFmtId="175" fontId="23" fillId="90" borderId="89" applyNumberFormat="0" applyFont="0" applyBorder="0" applyAlignment="0" applyProtection="0">
      <alignment horizontal="right" vertical="center"/>
    </xf>
    <xf numFmtId="0" fontId="2" fillId="51" borderId="0" applyNumberFormat="0" applyBorder="0" applyAlignment="0" applyProtection="0"/>
    <xf numFmtId="0" fontId="74" fillId="86" borderId="94" applyNumberFormat="0" applyAlignment="0" applyProtection="0"/>
    <xf numFmtId="0" fontId="2" fillId="56" borderId="0" applyNumberFormat="0" applyBorder="0" applyAlignment="0" applyProtection="0"/>
    <xf numFmtId="0" fontId="62" fillId="61" borderId="0" applyNumberFormat="0" applyBorder="0" applyAlignment="0" applyProtection="0"/>
    <xf numFmtId="0" fontId="78" fillId="0" borderId="87" applyNumberFormat="0" applyFill="0" applyAlignment="0" applyProtection="0"/>
    <xf numFmtId="0" fontId="23" fillId="0" borderId="89">
      <alignment horizontal="right" vertical="center"/>
    </xf>
    <xf numFmtId="0" fontId="24" fillId="89" borderId="88" applyNumberFormat="0" applyFont="0" applyAlignment="0" applyProtection="0"/>
    <xf numFmtId="0" fontId="74" fillId="86" borderId="86" applyNumberFormat="0" applyAlignment="0" applyProtection="0"/>
    <xf numFmtId="0" fontId="93" fillId="0" borderId="87" applyNumberFormat="0" applyFill="0" applyAlignment="0" applyProtection="0"/>
    <xf numFmtId="0" fontId="2" fillId="48" borderId="0" applyNumberFormat="0" applyBorder="0" applyAlignment="0" applyProtection="0"/>
    <xf numFmtId="0" fontId="68" fillId="89" borderId="88" applyNumberFormat="0" applyFont="0" applyAlignment="0" applyProtection="0"/>
    <xf numFmtId="0" fontId="62" fillId="58" borderId="0" applyNumberFormat="0" applyBorder="0" applyAlignment="0" applyProtection="0"/>
    <xf numFmtId="0" fontId="23" fillId="0" borderId="89" applyNumberFormat="0" applyFill="0" applyAlignment="0" applyProtection="0"/>
    <xf numFmtId="0" fontId="2" fillId="57" borderId="0" applyNumberFormat="0" applyBorder="0" applyAlignment="0" applyProtection="0"/>
    <xf numFmtId="4" fontId="23" fillId="0" borderId="89" applyFill="0" applyBorder="0" applyProtection="0">
      <alignment horizontal="right" vertical="center"/>
    </xf>
    <xf numFmtId="0" fontId="2" fillId="47" borderId="0" applyNumberFormat="0" applyBorder="0" applyAlignment="0" applyProtection="0"/>
    <xf numFmtId="0" fontId="93" fillId="0" borderId="87" applyNumberFormat="0" applyFill="0" applyAlignment="0" applyProtection="0"/>
    <xf numFmtId="0" fontId="64" fillId="9" borderId="97">
      <alignment horizontal="right" vertical="center"/>
    </xf>
    <xf numFmtId="0" fontId="2" fillId="60" borderId="0" applyNumberFormat="0" applyBorder="0" applyAlignment="0" applyProtection="0"/>
    <xf numFmtId="0" fontId="23" fillId="9" borderId="98">
      <alignment horizontal="left" vertical="center"/>
    </xf>
    <xf numFmtId="0" fontId="64" fillId="9" borderId="89">
      <alignment horizontal="right" vertical="center"/>
    </xf>
    <xf numFmtId="0" fontId="77" fillId="73" borderId="86" applyNumberFormat="0" applyAlignment="0" applyProtection="0"/>
    <xf numFmtId="175" fontId="23" fillId="90" borderId="89" applyNumberFormat="0" applyFont="0" applyBorder="0" applyAlignment="0" applyProtection="0">
      <alignment horizontal="right" vertical="center"/>
    </xf>
    <xf numFmtId="0" fontId="77" fillId="73" borderId="86" applyNumberFormat="0" applyAlignment="0" applyProtection="0"/>
    <xf numFmtId="4" fontId="23" fillId="0" borderId="89">
      <alignment horizontal="right" vertical="center"/>
    </xf>
    <xf numFmtId="49" fontId="23" fillId="0" borderId="89" applyNumberFormat="0" applyFont="0" applyFill="0" applyBorder="0" applyProtection="0">
      <alignment horizontal="left" vertical="center" indent="2"/>
    </xf>
    <xf numFmtId="175" fontId="23" fillId="90" borderId="89" applyNumberFormat="0" applyFont="0" applyBorder="0" applyAlignment="0" applyProtection="0">
      <alignment horizontal="right" vertical="center"/>
    </xf>
    <xf numFmtId="0" fontId="86" fillId="73" borderId="86" applyNumberFormat="0" applyAlignment="0" applyProtection="0"/>
    <xf numFmtId="49" fontId="21" fillId="0" borderId="89" applyNumberFormat="0" applyFill="0" applyBorder="0" applyProtection="0">
      <alignment horizontal="left" vertical="center"/>
    </xf>
    <xf numFmtId="4" fontId="19" fillId="14" borderId="89">
      <alignment horizontal="right" vertical="center"/>
    </xf>
    <xf numFmtId="0" fontId="77" fillId="73" borderId="86" applyNumberFormat="0" applyAlignment="0" applyProtection="0"/>
    <xf numFmtId="0" fontId="74" fillId="86" borderId="86" applyNumberFormat="0" applyAlignment="0" applyProtection="0"/>
    <xf numFmtId="4" fontId="23" fillId="0" borderId="89">
      <alignment horizontal="right" vertical="center"/>
    </xf>
    <xf numFmtId="0" fontId="23" fillId="14" borderId="92">
      <alignment horizontal="left" vertical="center" wrapText="1" indent="2"/>
    </xf>
    <xf numFmtId="0" fontId="23" fillId="0" borderId="92">
      <alignment horizontal="left" vertical="center" wrapText="1" indent="2"/>
    </xf>
    <xf numFmtId="0" fontId="90" fillId="86" borderId="93" applyNumberFormat="0" applyAlignment="0" applyProtection="0"/>
    <xf numFmtId="0" fontId="86" fillId="73" borderId="86" applyNumberFormat="0" applyAlignment="0" applyProtection="0"/>
    <xf numFmtId="0" fontId="73" fillId="86" borderId="86" applyNumberFormat="0" applyAlignment="0" applyProtection="0"/>
    <xf numFmtId="0" fontId="71" fillId="86" borderId="93" applyNumberFormat="0" applyAlignment="0" applyProtection="0"/>
    <xf numFmtId="0" fontId="19" fillId="14" borderId="91">
      <alignment horizontal="right" vertical="center"/>
    </xf>
    <xf numFmtId="0" fontId="64" fillId="9" borderId="89">
      <alignment horizontal="right" vertical="center"/>
    </xf>
    <xf numFmtId="4" fontId="19" fillId="9" borderId="89">
      <alignment horizontal="right" vertical="center"/>
    </xf>
    <xf numFmtId="4" fontId="19" fillId="14" borderId="89">
      <alignment horizontal="right" vertical="center"/>
    </xf>
    <xf numFmtId="49" fontId="23" fillId="0" borderId="90" applyNumberFormat="0" applyFont="0" applyFill="0" applyBorder="0" applyProtection="0">
      <alignment horizontal="left" vertical="center" indent="5"/>
    </xf>
    <xf numFmtId="4" fontId="23" fillId="0" borderId="89" applyFill="0" applyBorder="0" applyProtection="0">
      <alignment horizontal="right" vertical="center"/>
    </xf>
    <xf numFmtId="4" fontId="19" fillId="9" borderId="89">
      <alignment horizontal="right" vertical="center"/>
    </xf>
    <xf numFmtId="0" fontId="86" fillId="73" borderId="86" applyNumberFormat="0" applyAlignment="0" applyProtection="0"/>
    <xf numFmtId="0" fontId="77" fillId="73" borderId="86" applyNumberFormat="0" applyAlignment="0" applyProtection="0"/>
    <xf numFmtId="0" fontId="73" fillId="86" borderId="86" applyNumberFormat="0" applyAlignment="0" applyProtection="0"/>
    <xf numFmtId="0" fontId="23" fillId="14" borderId="92">
      <alignment horizontal="left" vertical="center" wrapText="1" indent="2"/>
    </xf>
    <xf numFmtId="0" fontId="23" fillId="0" borderId="92">
      <alignment horizontal="left" vertical="center" wrapText="1" indent="2"/>
    </xf>
    <xf numFmtId="0" fontId="23" fillId="14" borderId="92">
      <alignment horizontal="left" vertical="center" wrapText="1" indent="2"/>
    </xf>
    <xf numFmtId="4" fontId="19" fillId="9" borderId="97">
      <alignment horizontal="right" vertical="center"/>
    </xf>
    <xf numFmtId="0" fontId="62" fillId="49" borderId="0" applyNumberFormat="0" applyBorder="0" applyAlignment="0" applyProtection="0"/>
    <xf numFmtId="0" fontId="62" fillId="61" borderId="0" applyNumberFormat="0" applyBorder="0" applyAlignment="0" applyProtection="0"/>
    <xf numFmtId="0" fontId="2" fillId="59" borderId="0" applyNumberFormat="0" applyBorder="0" applyAlignment="0" applyProtection="0"/>
    <xf numFmtId="0" fontId="2" fillId="56" borderId="0" applyNumberFormat="0" applyBorder="0" applyAlignment="0" applyProtection="0"/>
    <xf numFmtId="0" fontId="2" fillId="54" borderId="0" applyNumberFormat="0" applyBorder="0" applyAlignment="0" applyProtection="0"/>
    <xf numFmtId="0" fontId="2" fillId="48" borderId="0" applyNumberFormat="0" applyBorder="0" applyAlignment="0" applyProtection="0"/>
    <xf numFmtId="4" fontId="19" fillId="14" borderId="97">
      <alignment horizontal="right" vertical="center"/>
    </xf>
    <xf numFmtId="0" fontId="23" fillId="16" borderId="97"/>
    <xf numFmtId="0" fontId="73" fillId="86" borderId="94" applyNumberFormat="0" applyAlignment="0" applyProtection="0"/>
    <xf numFmtId="0" fontId="19" fillId="9" borderId="97">
      <alignment horizontal="right" vertical="center"/>
    </xf>
    <xf numFmtId="0" fontId="23" fillId="0" borderId="97">
      <alignment horizontal="right" vertical="center"/>
    </xf>
    <xf numFmtId="0" fontId="93" fillId="0" borderId="95" applyNumberFormat="0" applyFill="0" applyAlignment="0" applyProtection="0"/>
    <xf numFmtId="0" fontId="23" fillId="9" borderId="98">
      <alignment horizontal="left" vertical="center"/>
    </xf>
    <xf numFmtId="0" fontId="86" fillId="73" borderId="94" applyNumberFormat="0" applyAlignment="0" applyProtection="0"/>
    <xf numFmtId="175" fontId="23" fillId="90" borderId="97" applyNumberFormat="0" applyFont="0" applyBorder="0" applyAlignment="0" applyProtection="0">
      <alignment horizontal="right" vertical="center"/>
    </xf>
    <xf numFmtId="0" fontId="68" fillId="89" borderId="96" applyNumberFormat="0" applyFont="0" applyAlignment="0" applyProtection="0"/>
    <xf numFmtId="0" fontId="23" fillId="0" borderId="100">
      <alignment horizontal="left" vertical="center" wrapText="1" indent="2"/>
    </xf>
    <xf numFmtId="4" fontId="23" fillId="16" borderId="97"/>
    <xf numFmtId="49" fontId="21" fillId="0" borderId="97" applyNumberFormat="0" applyFill="0" applyBorder="0" applyProtection="0">
      <alignment horizontal="left" vertical="center"/>
    </xf>
    <xf numFmtId="0" fontId="23" fillId="0" borderId="97">
      <alignment horizontal="right" vertical="center"/>
    </xf>
    <xf numFmtId="4" fontId="19" fillId="14" borderId="99">
      <alignment horizontal="right" vertical="center"/>
    </xf>
    <xf numFmtId="4" fontId="19" fillId="14" borderId="97">
      <alignment horizontal="right" vertical="center"/>
    </xf>
    <xf numFmtId="4" fontId="19" fillId="14" borderId="97">
      <alignment horizontal="right" vertical="center"/>
    </xf>
    <xf numFmtId="0" fontId="64" fillId="9" borderId="97">
      <alignment horizontal="right" vertical="center"/>
    </xf>
    <xf numFmtId="0" fontId="19" fillId="9" borderId="97">
      <alignment horizontal="right" vertical="center"/>
    </xf>
    <xf numFmtId="49" fontId="23" fillId="0" borderId="97" applyNumberFormat="0" applyFont="0" applyFill="0" applyBorder="0" applyProtection="0">
      <alignment horizontal="left" vertical="center" indent="2"/>
    </xf>
    <xf numFmtId="0" fontId="86" fillId="73" borderId="94" applyNumberFormat="0" applyAlignment="0" applyProtection="0"/>
    <xf numFmtId="0" fontId="71" fillId="86" borderId="101" applyNumberFormat="0" applyAlignment="0" applyProtection="0"/>
    <xf numFmtId="49" fontId="23" fillId="0" borderId="97" applyNumberFormat="0" applyFont="0" applyFill="0" applyBorder="0" applyProtection="0">
      <alignment horizontal="left" vertical="center" indent="2"/>
    </xf>
    <xf numFmtId="0" fontId="77" fillId="73" borderId="94" applyNumberFormat="0" applyAlignment="0" applyProtection="0"/>
    <xf numFmtId="4" fontId="23" fillId="0" borderId="97" applyFill="0" applyBorder="0" applyProtection="0">
      <alignment horizontal="right" vertical="center"/>
    </xf>
    <xf numFmtId="0" fontId="74" fillId="86" borderId="94" applyNumberFormat="0" applyAlignment="0" applyProtection="0"/>
    <xf numFmtId="0" fontId="93" fillId="0" borderId="95" applyNumberFormat="0" applyFill="0" applyAlignment="0" applyProtection="0"/>
    <xf numFmtId="0" fontId="90" fillId="86" borderId="101" applyNumberFormat="0" applyAlignment="0" applyProtection="0"/>
    <xf numFmtId="0" fontId="23" fillId="0" borderId="97" applyNumberFormat="0" applyFill="0" applyAlignment="0" applyProtection="0"/>
    <xf numFmtId="4" fontId="23" fillId="0" borderId="97">
      <alignment horizontal="right" vertical="center"/>
    </xf>
    <xf numFmtId="0" fontId="23" fillId="0" borderId="97">
      <alignment horizontal="right" vertical="center"/>
    </xf>
    <xf numFmtId="0" fontId="86" fillId="73" borderId="94" applyNumberFormat="0" applyAlignment="0" applyProtection="0"/>
    <xf numFmtId="0" fontId="71" fillId="86" borderId="101" applyNumberFormat="0" applyAlignment="0" applyProtection="0"/>
    <xf numFmtId="0" fontId="73" fillId="86" borderId="94" applyNumberFormat="0" applyAlignment="0" applyProtection="0"/>
    <xf numFmtId="0" fontId="23" fillId="14" borderId="100">
      <alignment horizontal="left" vertical="center" wrapText="1" indent="2"/>
    </xf>
    <xf numFmtId="0" fontId="74" fillId="86" borderId="94" applyNumberFormat="0" applyAlignment="0" applyProtection="0"/>
    <xf numFmtId="0" fontId="74" fillId="86" borderId="94" applyNumberFormat="0" applyAlignment="0" applyProtection="0"/>
    <xf numFmtId="4" fontId="19" fillId="14" borderId="98">
      <alignment horizontal="right" vertical="center"/>
    </xf>
    <xf numFmtId="0" fontId="19" fillId="14" borderId="98">
      <alignment horizontal="right" vertical="center"/>
    </xf>
    <xf numFmtId="0" fontId="19" fillId="14" borderId="97">
      <alignment horizontal="right" vertical="center"/>
    </xf>
    <xf numFmtId="4" fontId="64" fillId="9" borderId="97">
      <alignment horizontal="right" vertical="center"/>
    </xf>
    <xf numFmtId="0" fontId="77" fillId="73" borderId="94" applyNumberFormat="0" applyAlignment="0" applyProtection="0"/>
    <xf numFmtId="0" fontId="78" fillId="0" borderId="95" applyNumberFormat="0" applyFill="0" applyAlignment="0" applyProtection="0"/>
    <xf numFmtId="0" fontId="93" fillId="0" borderId="95" applyNumberFormat="0" applyFill="0" applyAlignment="0" applyProtection="0"/>
    <xf numFmtId="0" fontId="68" fillId="89" borderId="96" applyNumberFormat="0" applyFont="0" applyAlignment="0" applyProtection="0"/>
    <xf numFmtId="0" fontId="86" fillId="73" borderId="94" applyNumberFormat="0" applyAlignment="0" applyProtection="0"/>
    <xf numFmtId="49" fontId="21" fillId="0" borderId="97" applyNumberFormat="0" applyFill="0" applyBorder="0" applyProtection="0">
      <alignment horizontal="left" vertical="center"/>
    </xf>
    <xf numFmtId="0" fontId="23" fillId="14" borderId="100">
      <alignment horizontal="left" vertical="center" wrapText="1" indent="2"/>
    </xf>
    <xf numFmtId="0" fontId="74" fillId="86" borderId="94" applyNumberFormat="0" applyAlignment="0" applyProtection="0"/>
    <xf numFmtId="0" fontId="23" fillId="0" borderId="100">
      <alignment horizontal="left" vertical="center" wrapText="1" indent="2"/>
    </xf>
    <xf numFmtId="0" fontId="68" fillId="89" borderId="96" applyNumberFormat="0" applyFont="0" applyAlignment="0" applyProtection="0"/>
    <xf numFmtId="0" fontId="24" fillId="89" borderId="96" applyNumberFormat="0" applyFont="0" applyAlignment="0" applyProtection="0"/>
    <xf numFmtId="0" fontId="90" fillId="86" borderId="101" applyNumberFormat="0" applyAlignment="0" applyProtection="0"/>
    <xf numFmtId="0" fontId="93" fillId="0" borderId="95" applyNumberFormat="0" applyFill="0" applyAlignment="0" applyProtection="0"/>
    <xf numFmtId="4" fontId="23" fillId="16" borderId="97"/>
    <xf numFmtId="0" fontId="19" fillId="14" borderId="97">
      <alignment horizontal="right" vertical="center"/>
    </xf>
    <xf numFmtId="0" fontId="93" fillId="0" borderId="95" applyNumberFormat="0" applyFill="0" applyAlignment="0" applyProtection="0"/>
    <xf numFmtId="4" fontId="19" fillId="14" borderId="99">
      <alignment horizontal="right" vertical="center"/>
    </xf>
    <xf numFmtId="0" fontId="73" fillId="86" borderId="94" applyNumberFormat="0" applyAlignment="0" applyProtection="0"/>
    <xf numFmtId="0" fontId="19" fillId="14" borderId="98">
      <alignment horizontal="right" vertical="center"/>
    </xf>
    <xf numFmtId="0" fontId="74" fillId="86" borderId="94" applyNumberFormat="0" applyAlignment="0" applyProtection="0"/>
    <xf numFmtId="0" fontId="78" fillId="0" borderId="95" applyNumberFormat="0" applyFill="0" applyAlignment="0" applyProtection="0"/>
    <xf numFmtId="0" fontId="68" fillId="89" borderId="96" applyNumberFormat="0" applyFont="0" applyAlignment="0" applyProtection="0"/>
    <xf numFmtId="4" fontId="19" fillId="14" borderId="98">
      <alignment horizontal="right" vertical="center"/>
    </xf>
    <xf numFmtId="0" fontId="23" fillId="14" borderId="100">
      <alignment horizontal="left" vertical="center" wrapText="1" indent="2"/>
    </xf>
    <xf numFmtId="0" fontId="23" fillId="16" borderId="97"/>
    <xf numFmtId="175" fontId="23" fillId="90" borderId="97" applyNumberFormat="0" applyFont="0" applyBorder="0" applyAlignment="0" applyProtection="0">
      <alignment horizontal="right" vertical="center"/>
    </xf>
    <xf numFmtId="0" fontId="23" fillId="0" borderId="97" applyNumberFormat="0" applyFill="0" applyAlignment="0" applyProtection="0"/>
    <xf numFmtId="4" fontId="23" fillId="0" borderId="97" applyFill="0" applyBorder="0" applyProtection="0">
      <alignment horizontal="right" vertical="center"/>
    </xf>
    <xf numFmtId="4" fontId="19" fillId="9" borderId="97">
      <alignment horizontal="right" vertical="center"/>
    </xf>
    <xf numFmtId="0" fontId="78" fillId="0" borderId="95" applyNumberFormat="0" applyFill="0" applyAlignment="0" applyProtection="0"/>
    <xf numFmtId="49" fontId="21" fillId="0" borderId="97" applyNumberFormat="0" applyFill="0" applyBorder="0" applyProtection="0">
      <alignment horizontal="left" vertical="center"/>
    </xf>
    <xf numFmtId="49" fontId="23" fillId="0" borderId="98" applyNumberFormat="0" applyFont="0" applyFill="0" applyBorder="0" applyProtection="0">
      <alignment horizontal="left" vertical="center" indent="5"/>
    </xf>
    <xf numFmtId="0" fontId="23" fillId="9" borderId="98">
      <alignment horizontal="left" vertical="center"/>
    </xf>
    <xf numFmtId="0" fontId="74" fillId="86" borderId="94" applyNumberFormat="0" applyAlignment="0" applyProtection="0"/>
    <xf numFmtId="4" fontId="19" fillId="14" borderId="99">
      <alignment horizontal="right" vertical="center"/>
    </xf>
    <xf numFmtId="0" fontId="86" fillId="73" borderId="94" applyNumberFormat="0" applyAlignment="0" applyProtection="0"/>
    <xf numFmtId="0" fontId="86" fillId="73" borderId="94" applyNumberFormat="0" applyAlignment="0" applyProtection="0"/>
    <xf numFmtId="0" fontId="68" fillId="89" borderId="96" applyNumberFormat="0" applyFont="0" applyAlignment="0" applyProtection="0"/>
    <xf numFmtId="0" fontId="90" fillId="86" borderId="101" applyNumberFormat="0" applyAlignment="0" applyProtection="0"/>
    <xf numFmtId="0" fontId="93" fillId="0" borderId="95" applyNumberFormat="0" applyFill="0" applyAlignment="0" applyProtection="0"/>
    <xf numFmtId="0" fontId="19" fillId="14" borderId="97">
      <alignment horizontal="right" vertical="center"/>
    </xf>
    <xf numFmtId="0" fontId="24" fillId="89" borderId="96" applyNumberFormat="0" applyFont="0" applyAlignment="0" applyProtection="0"/>
    <xf numFmtId="4" fontId="23" fillId="0" borderId="97">
      <alignment horizontal="right" vertical="center"/>
    </xf>
    <xf numFmtId="0" fontId="93" fillId="0" borderId="95" applyNumberFormat="0" applyFill="0" applyAlignment="0" applyProtection="0"/>
    <xf numFmtId="0" fontId="19" fillId="14" borderId="97">
      <alignment horizontal="right" vertical="center"/>
    </xf>
    <xf numFmtId="0" fontId="19" fillId="14" borderId="97">
      <alignment horizontal="right" vertical="center"/>
    </xf>
    <xf numFmtId="4" fontId="64" fillId="9" borderId="97">
      <alignment horizontal="right" vertical="center"/>
    </xf>
    <xf numFmtId="0" fontId="19" fillId="9" borderId="97">
      <alignment horizontal="right" vertical="center"/>
    </xf>
    <xf numFmtId="4" fontId="19" fillId="9" borderId="97">
      <alignment horizontal="right" vertical="center"/>
    </xf>
    <xf numFmtId="0" fontId="64" fillId="9" borderId="97">
      <alignment horizontal="right" vertical="center"/>
    </xf>
    <xf numFmtId="4" fontId="64" fillId="9" borderId="97">
      <alignment horizontal="right" vertical="center"/>
    </xf>
    <xf numFmtId="0" fontId="19" fillId="14" borderId="97">
      <alignment horizontal="right" vertical="center"/>
    </xf>
    <xf numFmtId="4" fontId="19" fillId="14" borderId="97">
      <alignment horizontal="right" vertical="center"/>
    </xf>
    <xf numFmtId="0" fontId="19" fillId="14" borderId="97">
      <alignment horizontal="right" vertical="center"/>
    </xf>
    <xf numFmtId="4" fontId="19" fillId="14" borderId="97">
      <alignment horizontal="right" vertical="center"/>
    </xf>
    <xf numFmtId="0" fontId="19" fillId="14" borderId="98">
      <alignment horizontal="right" vertical="center"/>
    </xf>
    <xf numFmtId="4" fontId="19" fillId="14" borderId="98">
      <alignment horizontal="right" vertical="center"/>
    </xf>
    <xf numFmtId="0" fontId="19" fillId="14" borderId="99">
      <alignment horizontal="right" vertical="center"/>
    </xf>
    <xf numFmtId="4" fontId="19" fillId="14" borderId="99">
      <alignment horizontal="right" vertical="center"/>
    </xf>
    <xf numFmtId="0" fontId="74" fillId="86" borderId="94" applyNumberFormat="0" applyAlignment="0" applyProtection="0"/>
    <xf numFmtId="0" fontId="23" fillId="14" borderId="100">
      <alignment horizontal="left" vertical="center" wrapText="1" indent="2"/>
    </xf>
    <xf numFmtId="0" fontId="23" fillId="0" borderId="100">
      <alignment horizontal="left" vertical="center" wrapText="1" indent="2"/>
    </xf>
    <xf numFmtId="0" fontId="23" fillId="9" borderId="98">
      <alignment horizontal="left" vertical="center"/>
    </xf>
    <xf numFmtId="0" fontId="86" fillId="73" borderId="94" applyNumberFormat="0" applyAlignment="0" applyProtection="0"/>
    <xf numFmtId="0" fontId="23" fillId="0" borderId="97">
      <alignment horizontal="right" vertical="center"/>
    </xf>
    <xf numFmtId="4" fontId="23" fillId="0" borderId="97">
      <alignment horizontal="right" vertical="center"/>
    </xf>
    <xf numFmtId="0" fontId="23" fillId="0" borderId="97" applyNumberFormat="0" applyFill="0" applyAlignment="0" applyProtection="0"/>
    <xf numFmtId="0" fontId="90" fillId="86" borderId="101" applyNumberFormat="0" applyAlignment="0" applyProtection="0"/>
    <xf numFmtId="175" fontId="23" fillId="90" borderId="97" applyNumberFormat="0" applyFont="0" applyBorder="0" applyAlignment="0" applyProtection="0">
      <alignment horizontal="right" vertical="center"/>
    </xf>
    <xf numFmtId="0" fontId="23" fillId="16" borderId="97"/>
    <xf numFmtId="4" fontId="23" fillId="16" borderId="97"/>
    <xf numFmtId="0" fontId="93" fillId="0" borderId="95" applyNumberFormat="0" applyFill="0" applyAlignment="0" applyProtection="0"/>
    <xf numFmtId="0" fontId="24" fillId="89" borderId="96" applyNumberFormat="0" applyFont="0" applyAlignment="0" applyProtection="0"/>
    <xf numFmtId="0" fontId="68" fillId="89" borderId="96" applyNumberFormat="0" applyFont="0" applyAlignment="0" applyProtection="0"/>
    <xf numFmtId="0" fontId="23" fillId="0" borderId="97" applyNumberFormat="0" applyFill="0" applyAlignment="0" applyProtection="0"/>
    <xf numFmtId="0" fontId="78" fillId="0" borderId="95" applyNumberFormat="0" applyFill="0" applyAlignment="0" applyProtection="0"/>
    <xf numFmtId="0" fontId="93" fillId="0" borderId="95" applyNumberFormat="0" applyFill="0" applyAlignment="0" applyProtection="0"/>
    <xf numFmtId="0" fontId="77" fillId="73" borderId="94" applyNumberFormat="0" applyAlignment="0" applyProtection="0"/>
    <xf numFmtId="0" fontId="74" fillId="86" borderId="94" applyNumberFormat="0" applyAlignment="0" applyProtection="0"/>
    <xf numFmtId="4" fontId="64" fillId="9" borderId="97">
      <alignment horizontal="right" vertical="center"/>
    </xf>
    <xf numFmtId="0" fontId="19" fillId="9" borderId="97">
      <alignment horizontal="right" vertical="center"/>
    </xf>
    <xf numFmtId="175" fontId="23" fillId="90" borderId="97" applyNumberFormat="0" applyFont="0" applyBorder="0" applyAlignment="0" applyProtection="0">
      <alignment horizontal="right" vertical="center"/>
    </xf>
    <xf numFmtId="0" fontId="78" fillId="0" borderId="95" applyNumberFormat="0" applyFill="0" applyAlignment="0" applyProtection="0"/>
    <xf numFmtId="49" fontId="23" fillId="0" borderId="97" applyNumberFormat="0" applyFont="0" applyFill="0" applyBorder="0" applyProtection="0">
      <alignment horizontal="left" vertical="center" indent="2"/>
    </xf>
    <xf numFmtId="49" fontId="23" fillId="0" borderId="98" applyNumberFormat="0" applyFont="0" applyFill="0" applyBorder="0" applyProtection="0">
      <alignment horizontal="left" vertical="center" indent="5"/>
    </xf>
    <xf numFmtId="49" fontId="23" fillId="0" borderId="97" applyNumberFormat="0" applyFont="0" applyFill="0" applyBorder="0" applyProtection="0">
      <alignment horizontal="left" vertical="center" indent="2"/>
    </xf>
    <xf numFmtId="4" fontId="23" fillId="0" borderId="97" applyFill="0" applyBorder="0" applyProtection="0">
      <alignment horizontal="right" vertical="center"/>
    </xf>
    <xf numFmtId="49" fontId="21" fillId="0" borderId="97" applyNumberFormat="0" applyFill="0" applyBorder="0" applyProtection="0">
      <alignment horizontal="left" vertical="center"/>
    </xf>
    <xf numFmtId="0" fontId="23" fillId="0" borderId="100">
      <alignment horizontal="left" vertical="center" wrapText="1" indent="2"/>
    </xf>
    <xf numFmtId="0" fontId="90" fillId="86" borderId="101" applyNumberFormat="0" applyAlignment="0" applyProtection="0"/>
    <xf numFmtId="0" fontId="19" fillId="14" borderId="99">
      <alignment horizontal="right" vertical="center"/>
    </xf>
    <xf numFmtId="0" fontId="77" fillId="73" borderId="94" applyNumberFormat="0" applyAlignment="0" applyProtection="0"/>
    <xf numFmtId="0" fontId="19" fillId="14" borderId="99">
      <alignment horizontal="right" vertical="center"/>
    </xf>
    <xf numFmtId="4" fontId="19" fillId="14" borderId="97">
      <alignment horizontal="right" vertical="center"/>
    </xf>
    <xf numFmtId="0" fontId="19" fillId="14" borderId="97">
      <alignment horizontal="right" vertical="center"/>
    </xf>
    <xf numFmtId="0" fontId="71" fillId="86" borderId="101" applyNumberFormat="0" applyAlignment="0" applyProtection="0"/>
    <xf numFmtId="0" fontId="73" fillId="86" borderId="94" applyNumberFormat="0" applyAlignment="0" applyProtection="0"/>
    <xf numFmtId="0" fontId="78" fillId="0" borderId="95" applyNumberFormat="0" applyFill="0" applyAlignment="0" applyProtection="0"/>
    <xf numFmtId="0" fontId="23" fillId="16" borderId="97"/>
    <xf numFmtId="4" fontId="23" fillId="16" borderId="97"/>
    <xf numFmtId="4" fontId="19" fillId="14" borderId="97">
      <alignment horizontal="right" vertical="center"/>
    </xf>
    <xf numFmtId="0" fontId="64" fillId="9" borderId="97">
      <alignment horizontal="right" vertical="center"/>
    </xf>
    <xf numFmtId="0" fontId="77" fillId="73" borderId="94" applyNumberFormat="0" applyAlignment="0" applyProtection="0"/>
    <xf numFmtId="0" fontId="74" fillId="86" borderId="94" applyNumberFormat="0" applyAlignment="0" applyProtection="0"/>
    <xf numFmtId="4" fontId="23" fillId="0" borderId="97">
      <alignment horizontal="right" vertical="center"/>
    </xf>
    <xf numFmtId="0" fontId="23" fillId="14" borderId="100">
      <alignment horizontal="left" vertical="center" wrapText="1" indent="2"/>
    </xf>
    <xf numFmtId="0" fontId="23" fillId="0" borderId="100">
      <alignment horizontal="left" vertical="center" wrapText="1" indent="2"/>
    </xf>
    <xf numFmtId="0" fontId="90" fillId="86" borderId="101" applyNumberFormat="0" applyAlignment="0" applyProtection="0"/>
    <xf numFmtId="0" fontId="86" fillId="73" borderId="94" applyNumberFormat="0" applyAlignment="0" applyProtection="0"/>
    <xf numFmtId="0" fontId="73" fillId="86" borderId="94" applyNumberFormat="0" applyAlignment="0" applyProtection="0"/>
    <xf numFmtId="0" fontId="71" fillId="86" borderId="101" applyNumberFormat="0" applyAlignment="0" applyProtection="0"/>
    <xf numFmtId="0" fontId="19" fillId="14" borderId="99">
      <alignment horizontal="right" vertical="center"/>
    </xf>
    <xf numFmtId="0" fontId="64" fillId="9" borderId="97">
      <alignment horizontal="right" vertical="center"/>
    </xf>
    <xf numFmtId="4" fontId="19" fillId="9" borderId="97">
      <alignment horizontal="right" vertical="center"/>
    </xf>
    <xf numFmtId="4" fontId="19" fillId="14" borderId="97">
      <alignment horizontal="right" vertical="center"/>
    </xf>
    <xf numFmtId="49" fontId="23" fillId="0" borderId="98" applyNumberFormat="0" applyFont="0" applyFill="0" applyBorder="0" applyProtection="0">
      <alignment horizontal="left" vertical="center" indent="5"/>
    </xf>
    <xf numFmtId="4" fontId="23" fillId="0" borderId="97" applyFill="0" applyBorder="0" applyProtection="0">
      <alignment horizontal="right" vertical="center"/>
    </xf>
    <xf numFmtId="4" fontId="19" fillId="9" borderId="97">
      <alignment horizontal="right" vertical="center"/>
    </xf>
    <xf numFmtId="0" fontId="86" fillId="73" borderId="94" applyNumberFormat="0" applyAlignment="0" applyProtection="0"/>
    <xf numFmtId="0" fontId="77" fillId="73" borderId="94" applyNumberFormat="0" applyAlignment="0" applyProtection="0"/>
    <xf numFmtId="0" fontId="73" fillId="86" borderId="94" applyNumberFormat="0" applyAlignment="0" applyProtection="0"/>
    <xf numFmtId="0" fontId="23" fillId="14" borderId="100">
      <alignment horizontal="left" vertical="center" wrapText="1" indent="2"/>
    </xf>
    <xf numFmtId="0" fontId="23" fillId="0" borderId="100">
      <alignment horizontal="left" vertical="center" wrapText="1" indent="2"/>
    </xf>
    <xf numFmtId="0" fontId="23" fillId="14" borderId="100">
      <alignment horizontal="left" vertical="center" wrapText="1" indent="2"/>
    </xf>
    <xf numFmtId="0" fontId="23" fillId="0" borderId="100">
      <alignment horizontal="left" vertical="center" wrapText="1" indent="2"/>
    </xf>
    <xf numFmtId="0" fontId="71" fillId="86" borderId="101" applyNumberFormat="0" applyAlignment="0" applyProtection="0"/>
    <xf numFmtId="0" fontId="73" fillId="86" borderId="94" applyNumberFormat="0" applyAlignment="0" applyProtection="0"/>
    <xf numFmtId="0" fontId="74" fillId="86" borderId="94" applyNumberFormat="0" applyAlignment="0" applyProtection="0"/>
    <xf numFmtId="0" fontId="77" fillId="73" borderId="94" applyNumberFormat="0" applyAlignment="0" applyProtection="0"/>
    <xf numFmtId="0" fontId="78" fillId="0" borderId="95" applyNumberFormat="0" applyFill="0" applyAlignment="0" applyProtection="0"/>
    <xf numFmtId="0" fontId="86" fillId="73" borderId="94" applyNumberFormat="0" applyAlignment="0" applyProtection="0"/>
    <xf numFmtId="0" fontId="68" fillId="89" borderId="96" applyNumberFormat="0" applyFont="0" applyAlignment="0" applyProtection="0"/>
    <xf numFmtId="0" fontId="24" fillId="89" borderId="96" applyNumberFormat="0" applyFont="0" applyAlignment="0" applyProtection="0"/>
    <xf numFmtId="0" fontId="90" fillId="86" borderId="101" applyNumberFormat="0" applyAlignment="0" applyProtection="0"/>
    <xf numFmtId="0" fontId="93" fillId="0" borderId="95" applyNumberFormat="0" applyFill="0" applyAlignment="0" applyProtection="0"/>
    <xf numFmtId="0" fontId="74" fillId="86" borderId="94" applyNumberFormat="0" applyAlignment="0" applyProtection="0"/>
    <xf numFmtId="0" fontId="86" fillId="73" borderId="94" applyNumberFormat="0" applyAlignment="0" applyProtection="0"/>
    <xf numFmtId="0" fontId="68" fillId="89" borderId="96" applyNumberFormat="0" applyFont="0" applyAlignment="0" applyProtection="0"/>
    <xf numFmtId="0" fontId="90" fillId="86" borderId="101" applyNumberFormat="0" applyAlignment="0" applyProtection="0"/>
    <xf numFmtId="0" fontId="93" fillId="0" borderId="95" applyNumberFormat="0" applyFill="0" applyAlignment="0" applyProtection="0"/>
    <xf numFmtId="0" fontId="74" fillId="86" borderId="94" applyNumberFormat="0" applyAlignment="0" applyProtection="0"/>
    <xf numFmtId="0" fontId="86" fillId="73" borderId="94" applyNumberFormat="0" applyAlignment="0" applyProtection="0"/>
    <xf numFmtId="0" fontId="90" fillId="86" borderId="101" applyNumberFormat="0" applyAlignment="0" applyProtection="0"/>
    <xf numFmtId="0" fontId="93" fillId="0" borderId="95" applyNumberFormat="0" applyFill="0" applyAlignment="0" applyProtection="0"/>
    <xf numFmtId="0" fontId="71" fillId="86" borderId="101" applyNumberFormat="0" applyAlignment="0" applyProtection="0"/>
    <xf numFmtId="0" fontId="73" fillId="86" borderId="94" applyNumberFormat="0" applyAlignment="0" applyProtection="0"/>
    <xf numFmtId="0" fontId="78" fillId="0" borderId="95" applyNumberFormat="0" applyFill="0" applyAlignment="0" applyProtection="0"/>
    <xf numFmtId="49" fontId="23" fillId="0" borderId="97" applyNumberFormat="0" applyFont="0" applyFill="0" applyBorder="0" applyProtection="0">
      <alignment horizontal="left" vertical="center" indent="2"/>
    </xf>
    <xf numFmtId="0" fontId="19" fillId="9" borderId="97">
      <alignment horizontal="right" vertical="center"/>
    </xf>
    <xf numFmtId="4" fontId="19" fillId="9" borderId="97">
      <alignment horizontal="right" vertical="center"/>
    </xf>
    <xf numFmtId="0" fontId="64" fillId="9" borderId="97">
      <alignment horizontal="right" vertical="center"/>
    </xf>
    <xf numFmtId="4" fontId="64" fillId="9" borderId="97">
      <alignment horizontal="right" vertical="center"/>
    </xf>
    <xf numFmtId="0" fontId="19" fillId="14" borderId="97">
      <alignment horizontal="right" vertical="center"/>
    </xf>
    <xf numFmtId="4" fontId="19" fillId="14" borderId="97">
      <alignment horizontal="right" vertical="center"/>
    </xf>
    <xf numFmtId="0" fontId="19" fillId="14" borderId="97">
      <alignment horizontal="right" vertical="center"/>
    </xf>
    <xf numFmtId="4" fontId="19" fillId="14" borderId="97">
      <alignment horizontal="right" vertical="center"/>
    </xf>
    <xf numFmtId="0" fontId="77" fillId="73" borderId="94" applyNumberFormat="0" applyAlignment="0" applyProtection="0"/>
    <xf numFmtId="0" fontId="23" fillId="0" borderId="97">
      <alignment horizontal="right" vertical="center"/>
    </xf>
    <xf numFmtId="4" fontId="23" fillId="0" borderId="97">
      <alignment horizontal="right" vertical="center"/>
    </xf>
    <xf numFmtId="4" fontId="23" fillId="0" borderId="97" applyFill="0" applyBorder="0" applyProtection="0">
      <alignment horizontal="right" vertical="center"/>
    </xf>
    <xf numFmtId="49" fontId="21" fillId="0" borderId="97" applyNumberFormat="0" applyFill="0" applyBorder="0" applyProtection="0">
      <alignment horizontal="left" vertical="center"/>
    </xf>
    <xf numFmtId="0" fontId="23" fillId="0" borderId="97" applyNumberFormat="0" applyFill="0" applyAlignment="0" applyProtection="0"/>
    <xf numFmtId="175" fontId="23" fillId="90" borderId="97" applyNumberFormat="0" applyFont="0" applyBorder="0" applyAlignment="0" applyProtection="0">
      <alignment horizontal="right" vertical="center"/>
    </xf>
    <xf numFmtId="0" fontId="23" fillId="16" borderId="97"/>
    <xf numFmtId="4" fontId="23" fillId="16" borderId="97"/>
    <xf numFmtId="4" fontId="19" fillId="14" borderId="97">
      <alignment horizontal="right" vertical="center"/>
    </xf>
    <xf numFmtId="0" fontId="23" fillId="16" borderId="97"/>
    <xf numFmtId="0" fontId="73" fillId="86" borderId="94" applyNumberFormat="0" applyAlignment="0" applyProtection="0"/>
    <xf numFmtId="0" fontId="19" fillId="9" borderId="97">
      <alignment horizontal="right" vertical="center"/>
    </xf>
    <xf numFmtId="0" fontId="23" fillId="0" borderId="97">
      <alignment horizontal="right" vertical="center"/>
    </xf>
    <xf numFmtId="0" fontId="93" fillId="0" borderId="95" applyNumberFormat="0" applyFill="0" applyAlignment="0" applyProtection="0"/>
    <xf numFmtId="0" fontId="23" fillId="9" borderId="98">
      <alignment horizontal="left" vertical="center"/>
    </xf>
    <xf numFmtId="0" fontId="86" fillId="73" borderId="94" applyNumberFormat="0" applyAlignment="0" applyProtection="0"/>
    <xf numFmtId="175" fontId="23" fillId="90" borderId="97" applyNumberFormat="0" applyFont="0" applyBorder="0" applyAlignment="0" applyProtection="0">
      <alignment horizontal="right" vertical="center"/>
    </xf>
    <xf numFmtId="0" fontId="68" fillId="89" borderId="96" applyNumberFormat="0" applyFont="0" applyAlignment="0" applyProtection="0"/>
    <xf numFmtId="0" fontId="23" fillId="0" borderId="100">
      <alignment horizontal="left" vertical="center" wrapText="1" indent="2"/>
    </xf>
    <xf numFmtId="4" fontId="23" fillId="16" borderId="97"/>
    <xf numFmtId="49" fontId="21" fillId="0" borderId="97" applyNumberFormat="0" applyFill="0" applyBorder="0" applyProtection="0">
      <alignment horizontal="left" vertical="center"/>
    </xf>
    <xf numFmtId="0" fontId="23" fillId="0" borderId="97">
      <alignment horizontal="right" vertical="center"/>
    </xf>
    <xf numFmtId="4" fontId="19" fillId="14" borderId="99">
      <alignment horizontal="right" vertical="center"/>
    </xf>
    <xf numFmtId="4" fontId="19" fillId="14" borderId="97">
      <alignment horizontal="right" vertical="center"/>
    </xf>
    <xf numFmtId="4" fontId="19" fillId="14" borderId="97">
      <alignment horizontal="right" vertical="center"/>
    </xf>
    <xf numFmtId="0" fontId="64" fillId="9" borderId="97">
      <alignment horizontal="right" vertical="center"/>
    </xf>
    <xf numFmtId="0" fontId="19" fillId="9" borderId="97">
      <alignment horizontal="right" vertical="center"/>
    </xf>
    <xf numFmtId="49" fontId="23" fillId="0" borderId="97" applyNumberFormat="0" applyFont="0" applyFill="0" applyBorder="0" applyProtection="0">
      <alignment horizontal="left" vertical="center" indent="2"/>
    </xf>
    <xf numFmtId="0" fontId="86" fillId="73" borderId="94" applyNumberFormat="0" applyAlignment="0" applyProtection="0"/>
    <xf numFmtId="0" fontId="71" fillId="86" borderId="101" applyNumberFormat="0" applyAlignment="0" applyProtection="0"/>
    <xf numFmtId="49" fontId="23" fillId="0" borderId="97" applyNumberFormat="0" applyFont="0" applyFill="0" applyBorder="0" applyProtection="0">
      <alignment horizontal="left" vertical="center" indent="2"/>
    </xf>
    <xf numFmtId="0" fontId="77" fillId="73" borderId="94" applyNumberFormat="0" applyAlignment="0" applyProtection="0"/>
    <xf numFmtId="4" fontId="23" fillId="0" borderId="97" applyFill="0" applyBorder="0" applyProtection="0">
      <alignment horizontal="right" vertical="center"/>
    </xf>
    <xf numFmtId="0" fontId="74" fillId="86" borderId="94" applyNumberFormat="0" applyAlignment="0" applyProtection="0"/>
    <xf numFmtId="0" fontId="93" fillId="0" borderId="95" applyNumberFormat="0" applyFill="0" applyAlignment="0" applyProtection="0"/>
    <xf numFmtId="0" fontId="90" fillId="86" borderId="101" applyNumberFormat="0" applyAlignment="0" applyProtection="0"/>
    <xf numFmtId="0" fontId="23" fillId="0" borderId="97" applyNumberFormat="0" applyFill="0" applyAlignment="0" applyProtection="0"/>
    <xf numFmtId="4" fontId="23" fillId="0" borderId="97">
      <alignment horizontal="right" vertical="center"/>
    </xf>
    <xf numFmtId="0" fontId="23" fillId="0" borderId="97">
      <alignment horizontal="right" vertical="center"/>
    </xf>
    <xf numFmtId="0" fontId="86" fillId="73" borderId="94" applyNumberFormat="0" applyAlignment="0" applyProtection="0"/>
    <xf numFmtId="0" fontId="71" fillId="86" borderId="101" applyNumberFormat="0" applyAlignment="0" applyProtection="0"/>
    <xf numFmtId="0" fontId="73" fillId="86" borderId="94" applyNumberFormat="0" applyAlignment="0" applyProtection="0"/>
    <xf numFmtId="0" fontId="23" fillId="14" borderId="100">
      <alignment horizontal="left" vertical="center" wrapText="1" indent="2"/>
    </xf>
    <xf numFmtId="0" fontId="74" fillId="86" borderId="94" applyNumberFormat="0" applyAlignment="0" applyProtection="0"/>
    <xf numFmtId="0" fontId="74" fillId="86" borderId="94" applyNumberFormat="0" applyAlignment="0" applyProtection="0"/>
    <xf numFmtId="4" fontId="19" fillId="14" borderId="98">
      <alignment horizontal="right" vertical="center"/>
    </xf>
    <xf numFmtId="0" fontId="19" fillId="14" borderId="98">
      <alignment horizontal="right" vertical="center"/>
    </xf>
    <xf numFmtId="0" fontId="19" fillId="14" borderId="97">
      <alignment horizontal="right" vertical="center"/>
    </xf>
    <xf numFmtId="4" fontId="64" fillId="9" borderId="97">
      <alignment horizontal="right" vertical="center"/>
    </xf>
    <xf numFmtId="0" fontId="77" fillId="73" borderId="94" applyNumberFormat="0" applyAlignment="0" applyProtection="0"/>
    <xf numFmtId="0" fontId="78" fillId="0" borderId="95" applyNumberFormat="0" applyFill="0" applyAlignment="0" applyProtection="0"/>
    <xf numFmtId="0" fontId="93" fillId="0" borderId="95" applyNumberFormat="0" applyFill="0" applyAlignment="0" applyProtection="0"/>
    <xf numFmtId="0" fontId="68" fillId="89" borderId="96" applyNumberFormat="0" applyFont="0" applyAlignment="0" applyProtection="0"/>
    <xf numFmtId="0" fontId="86" fillId="73" borderId="94" applyNumberFormat="0" applyAlignment="0" applyProtection="0"/>
    <xf numFmtId="49" fontId="21" fillId="0" borderId="97" applyNumberFormat="0" applyFill="0" applyBorder="0" applyProtection="0">
      <alignment horizontal="left" vertical="center"/>
    </xf>
    <xf numFmtId="0" fontId="23" fillId="14" borderId="100">
      <alignment horizontal="left" vertical="center" wrapText="1" indent="2"/>
    </xf>
    <xf numFmtId="0" fontId="74" fillId="86" borderId="94" applyNumberFormat="0" applyAlignment="0" applyProtection="0"/>
    <xf numFmtId="0" fontId="23" fillId="0" borderId="100">
      <alignment horizontal="left" vertical="center" wrapText="1" indent="2"/>
    </xf>
    <xf numFmtId="0" fontId="68" fillId="89" borderId="96" applyNumberFormat="0" applyFont="0" applyAlignment="0" applyProtection="0"/>
    <xf numFmtId="0" fontId="24" fillId="89" borderId="96" applyNumberFormat="0" applyFont="0" applyAlignment="0" applyProtection="0"/>
    <xf numFmtId="0" fontId="90" fillId="86" borderId="101" applyNumberFormat="0" applyAlignment="0" applyProtection="0"/>
    <xf numFmtId="0" fontId="93" fillId="0" borderId="95" applyNumberFormat="0" applyFill="0" applyAlignment="0" applyProtection="0"/>
    <xf numFmtId="4" fontId="23" fillId="16" borderId="97"/>
    <xf numFmtId="0" fontId="19" fillId="14" borderId="97">
      <alignment horizontal="right" vertical="center"/>
    </xf>
    <xf numFmtId="0" fontId="93" fillId="0" borderId="95" applyNumberFormat="0" applyFill="0" applyAlignment="0" applyProtection="0"/>
    <xf numFmtId="4" fontId="19" fillId="14" borderId="99">
      <alignment horizontal="right" vertical="center"/>
    </xf>
    <xf numFmtId="0" fontId="73" fillId="86" borderId="94" applyNumberFormat="0" applyAlignment="0" applyProtection="0"/>
    <xf numFmtId="0" fontId="19" fillId="14" borderId="98">
      <alignment horizontal="right" vertical="center"/>
    </xf>
    <xf numFmtId="0" fontId="74" fillId="86" borderId="94" applyNumberFormat="0" applyAlignment="0" applyProtection="0"/>
    <xf numFmtId="0" fontId="78" fillId="0" borderId="95" applyNumberFormat="0" applyFill="0" applyAlignment="0" applyProtection="0"/>
    <xf numFmtId="0" fontId="68" fillId="89" borderId="96" applyNumberFormat="0" applyFont="0" applyAlignment="0" applyProtection="0"/>
    <xf numFmtId="4" fontId="19" fillId="14" borderId="98">
      <alignment horizontal="right" vertical="center"/>
    </xf>
    <xf numFmtId="0" fontId="23" fillId="14" borderId="100">
      <alignment horizontal="left" vertical="center" wrapText="1" indent="2"/>
    </xf>
    <xf numFmtId="0" fontId="23" fillId="16" borderId="97"/>
    <xf numFmtId="175" fontId="23" fillId="90" borderId="97" applyNumberFormat="0" applyFont="0" applyBorder="0" applyAlignment="0" applyProtection="0">
      <alignment horizontal="right" vertical="center"/>
    </xf>
    <xf numFmtId="0" fontId="23" fillId="0" borderId="97" applyNumberFormat="0" applyFill="0" applyAlignment="0" applyProtection="0"/>
    <xf numFmtId="4" fontId="23" fillId="0" borderId="97" applyFill="0" applyBorder="0" applyProtection="0">
      <alignment horizontal="right" vertical="center"/>
    </xf>
    <xf numFmtId="4" fontId="19" fillId="9" borderId="97">
      <alignment horizontal="right" vertical="center"/>
    </xf>
    <xf numFmtId="0" fontId="78" fillId="0" borderId="95" applyNumberFormat="0" applyFill="0" applyAlignment="0" applyProtection="0"/>
    <xf numFmtId="49" fontId="21" fillId="0" borderId="97" applyNumberFormat="0" applyFill="0" applyBorder="0" applyProtection="0">
      <alignment horizontal="left" vertical="center"/>
    </xf>
    <xf numFmtId="49" fontId="23" fillId="0" borderId="98" applyNumberFormat="0" applyFont="0" applyFill="0" applyBorder="0" applyProtection="0">
      <alignment horizontal="left" vertical="center" indent="5"/>
    </xf>
    <xf numFmtId="0" fontId="23" fillId="9" borderId="98">
      <alignment horizontal="left" vertical="center"/>
    </xf>
    <xf numFmtId="0" fontId="74" fillId="86" borderId="94" applyNumberFormat="0" applyAlignment="0" applyProtection="0"/>
    <xf numFmtId="4" fontId="19" fillId="14" borderId="99">
      <alignment horizontal="right" vertical="center"/>
    </xf>
    <xf numFmtId="0" fontId="86" fillId="73" borderId="94" applyNumberFormat="0" applyAlignment="0" applyProtection="0"/>
    <xf numFmtId="0" fontId="86" fillId="73" borderId="94" applyNumberFormat="0" applyAlignment="0" applyProtection="0"/>
    <xf numFmtId="0" fontId="68" fillId="89" borderId="96" applyNumberFormat="0" applyFont="0" applyAlignment="0" applyProtection="0"/>
    <xf numFmtId="0" fontId="90" fillId="86" borderId="101" applyNumberFormat="0" applyAlignment="0" applyProtection="0"/>
    <xf numFmtId="0" fontId="93" fillId="0" borderId="95" applyNumberFormat="0" applyFill="0" applyAlignment="0" applyProtection="0"/>
    <xf numFmtId="0" fontId="19" fillId="14" borderId="97">
      <alignment horizontal="right" vertical="center"/>
    </xf>
    <xf numFmtId="0" fontId="24" fillId="89" borderId="96" applyNumberFormat="0" applyFont="0" applyAlignment="0" applyProtection="0"/>
    <xf numFmtId="4" fontId="23" fillId="0" borderId="97">
      <alignment horizontal="right" vertical="center"/>
    </xf>
    <xf numFmtId="0" fontId="93" fillId="0" borderId="95" applyNumberFormat="0" applyFill="0" applyAlignment="0" applyProtection="0"/>
    <xf numFmtId="0" fontId="19" fillId="14" borderId="97">
      <alignment horizontal="right" vertical="center"/>
    </xf>
    <xf numFmtId="0" fontId="19" fillId="14" borderId="97">
      <alignment horizontal="right" vertical="center"/>
    </xf>
    <xf numFmtId="4" fontId="64" fillId="9" borderId="97">
      <alignment horizontal="right" vertical="center"/>
    </xf>
    <xf numFmtId="0" fontId="19" fillId="9" borderId="97">
      <alignment horizontal="right" vertical="center"/>
    </xf>
    <xf numFmtId="4" fontId="19" fillId="9" borderId="97">
      <alignment horizontal="right" vertical="center"/>
    </xf>
    <xf numFmtId="0" fontId="64" fillId="9" borderId="97">
      <alignment horizontal="right" vertical="center"/>
    </xf>
    <xf numFmtId="4" fontId="64" fillId="9" borderId="97">
      <alignment horizontal="right" vertical="center"/>
    </xf>
    <xf numFmtId="0" fontId="19" fillId="14" borderId="97">
      <alignment horizontal="right" vertical="center"/>
    </xf>
    <xf numFmtId="4" fontId="19" fillId="14" borderId="97">
      <alignment horizontal="right" vertical="center"/>
    </xf>
    <xf numFmtId="0" fontId="19" fillId="14" borderId="97">
      <alignment horizontal="right" vertical="center"/>
    </xf>
    <xf numFmtId="4" fontId="19" fillId="14" borderId="97">
      <alignment horizontal="right" vertical="center"/>
    </xf>
    <xf numFmtId="0" fontId="19" fillId="14" borderId="98">
      <alignment horizontal="right" vertical="center"/>
    </xf>
    <xf numFmtId="4" fontId="19" fillId="14" borderId="98">
      <alignment horizontal="right" vertical="center"/>
    </xf>
    <xf numFmtId="0" fontId="19" fillId="14" borderId="99">
      <alignment horizontal="right" vertical="center"/>
    </xf>
    <xf numFmtId="4" fontId="19" fillId="14" borderId="99">
      <alignment horizontal="right" vertical="center"/>
    </xf>
    <xf numFmtId="0" fontId="74" fillId="86" borderId="94" applyNumberFormat="0" applyAlignment="0" applyProtection="0"/>
    <xf numFmtId="0" fontId="23" fillId="14" borderId="100">
      <alignment horizontal="left" vertical="center" wrapText="1" indent="2"/>
    </xf>
    <xf numFmtId="0" fontId="23" fillId="0" borderId="100">
      <alignment horizontal="left" vertical="center" wrapText="1" indent="2"/>
    </xf>
    <xf numFmtId="0" fontId="23" fillId="9" borderId="98">
      <alignment horizontal="left" vertical="center"/>
    </xf>
    <xf numFmtId="0" fontId="86" fillId="73" borderId="94" applyNumberFormat="0" applyAlignment="0" applyProtection="0"/>
    <xf numFmtId="0" fontId="23" fillId="0" borderId="97">
      <alignment horizontal="right" vertical="center"/>
    </xf>
    <xf numFmtId="4" fontId="23" fillId="0" borderId="97">
      <alignment horizontal="right" vertical="center"/>
    </xf>
    <xf numFmtId="0" fontId="23" fillId="0" borderId="97" applyNumberFormat="0" applyFill="0" applyAlignment="0" applyProtection="0"/>
    <xf numFmtId="0" fontId="90" fillId="86" borderId="101" applyNumberFormat="0" applyAlignment="0" applyProtection="0"/>
    <xf numFmtId="175" fontId="23" fillId="90" borderId="97" applyNumberFormat="0" applyFont="0" applyBorder="0" applyAlignment="0" applyProtection="0">
      <alignment horizontal="right" vertical="center"/>
    </xf>
    <xf numFmtId="0" fontId="23" fillId="16" borderId="97"/>
    <xf numFmtId="4" fontId="23" fillId="16" borderId="97"/>
    <xf numFmtId="0" fontId="93" fillId="0" borderId="95" applyNumberFormat="0" applyFill="0" applyAlignment="0" applyProtection="0"/>
    <xf numFmtId="0" fontId="24" fillId="89" borderId="96" applyNumberFormat="0" applyFont="0" applyAlignment="0" applyProtection="0"/>
    <xf numFmtId="0" fontId="68" fillId="89" borderId="96" applyNumberFormat="0" applyFont="0" applyAlignment="0" applyProtection="0"/>
    <xf numFmtId="0" fontId="23" fillId="0" borderId="97" applyNumberFormat="0" applyFill="0" applyAlignment="0" applyProtection="0"/>
    <xf numFmtId="0" fontId="78" fillId="0" borderId="95" applyNumberFormat="0" applyFill="0" applyAlignment="0" applyProtection="0"/>
    <xf numFmtId="0" fontId="93" fillId="0" borderId="95" applyNumberFormat="0" applyFill="0" applyAlignment="0" applyProtection="0"/>
    <xf numFmtId="0" fontId="77" fillId="73" borderId="94" applyNumberFormat="0" applyAlignment="0" applyProtection="0"/>
    <xf numFmtId="0" fontId="74" fillId="86" borderId="94" applyNumberFormat="0" applyAlignment="0" applyProtection="0"/>
    <xf numFmtId="4" fontId="64" fillId="9" borderId="97">
      <alignment horizontal="right" vertical="center"/>
    </xf>
    <xf numFmtId="0" fontId="19" fillId="9" borderId="97">
      <alignment horizontal="right" vertical="center"/>
    </xf>
    <xf numFmtId="175" fontId="23" fillId="90" borderId="97" applyNumberFormat="0" applyFont="0" applyBorder="0" applyAlignment="0" applyProtection="0">
      <alignment horizontal="right" vertical="center"/>
    </xf>
    <xf numFmtId="0" fontId="78" fillId="0" borderId="95" applyNumberFormat="0" applyFill="0" applyAlignment="0" applyProtection="0"/>
    <xf numFmtId="49" fontId="23" fillId="0" borderId="97" applyNumberFormat="0" applyFont="0" applyFill="0" applyBorder="0" applyProtection="0">
      <alignment horizontal="left" vertical="center" indent="2"/>
    </xf>
    <xf numFmtId="49" fontId="23" fillId="0" borderId="98" applyNumberFormat="0" applyFont="0" applyFill="0" applyBorder="0" applyProtection="0">
      <alignment horizontal="left" vertical="center" indent="5"/>
    </xf>
    <xf numFmtId="49" fontId="23" fillId="0" borderId="97" applyNumberFormat="0" applyFont="0" applyFill="0" applyBorder="0" applyProtection="0">
      <alignment horizontal="left" vertical="center" indent="2"/>
    </xf>
    <xf numFmtId="4" fontId="23" fillId="0" borderId="97" applyFill="0" applyBorder="0" applyProtection="0">
      <alignment horizontal="right" vertical="center"/>
    </xf>
    <xf numFmtId="49" fontId="21" fillId="0" borderId="97" applyNumberFormat="0" applyFill="0" applyBorder="0" applyProtection="0">
      <alignment horizontal="left" vertical="center"/>
    </xf>
    <xf numFmtId="0" fontId="23" fillId="0" borderId="100">
      <alignment horizontal="left" vertical="center" wrapText="1" indent="2"/>
    </xf>
    <xf numFmtId="0" fontId="90" fillId="86" borderId="101" applyNumberFormat="0" applyAlignment="0" applyProtection="0"/>
    <xf numFmtId="0" fontId="19" fillId="14" borderId="99">
      <alignment horizontal="right" vertical="center"/>
    </xf>
    <xf numFmtId="0" fontId="77" fillId="73" borderId="94" applyNumberFormat="0" applyAlignment="0" applyProtection="0"/>
    <xf numFmtId="0" fontId="19" fillId="14" borderId="99">
      <alignment horizontal="right" vertical="center"/>
    </xf>
    <xf numFmtId="4" fontId="19" fillId="14" borderId="97">
      <alignment horizontal="right" vertical="center"/>
    </xf>
    <xf numFmtId="0" fontId="19" fillId="14" borderId="97">
      <alignment horizontal="right" vertical="center"/>
    </xf>
    <xf numFmtId="0" fontId="71" fillId="86" borderId="101" applyNumberFormat="0" applyAlignment="0" applyProtection="0"/>
    <xf numFmtId="0" fontId="73" fillId="86" borderId="94" applyNumberFormat="0" applyAlignment="0" applyProtection="0"/>
    <xf numFmtId="0" fontId="78" fillId="0" borderId="95" applyNumberFormat="0" applyFill="0" applyAlignment="0" applyProtection="0"/>
    <xf numFmtId="0" fontId="23" fillId="16" borderId="97"/>
    <xf numFmtId="4" fontId="23" fillId="16" borderId="97"/>
    <xf numFmtId="4" fontId="19" fillId="14" borderId="97">
      <alignment horizontal="right" vertical="center"/>
    </xf>
    <xf numFmtId="0" fontId="64" fillId="9" borderId="97">
      <alignment horizontal="right" vertical="center"/>
    </xf>
    <xf numFmtId="0" fontId="77" fillId="73" borderId="94" applyNumberFormat="0" applyAlignment="0" applyProtection="0"/>
    <xf numFmtId="0" fontId="74" fillId="86" borderId="94" applyNumberFormat="0" applyAlignment="0" applyProtection="0"/>
    <xf numFmtId="4" fontId="23" fillId="0" borderId="97">
      <alignment horizontal="right" vertical="center"/>
    </xf>
    <xf numFmtId="0" fontId="23" fillId="14" borderId="100">
      <alignment horizontal="left" vertical="center" wrapText="1" indent="2"/>
    </xf>
    <xf numFmtId="0" fontId="23" fillId="0" borderId="100">
      <alignment horizontal="left" vertical="center" wrapText="1" indent="2"/>
    </xf>
    <xf numFmtId="0" fontId="90" fillId="86" borderId="101" applyNumberFormat="0" applyAlignment="0" applyProtection="0"/>
    <xf numFmtId="0" fontId="86" fillId="73" borderId="94" applyNumberFormat="0" applyAlignment="0" applyProtection="0"/>
    <xf numFmtId="0" fontId="73" fillId="86" borderId="94" applyNumberFormat="0" applyAlignment="0" applyProtection="0"/>
    <xf numFmtId="0" fontId="71" fillId="86" borderId="101" applyNumberFormat="0" applyAlignment="0" applyProtection="0"/>
    <xf numFmtId="0" fontId="19" fillId="14" borderId="99">
      <alignment horizontal="right" vertical="center"/>
    </xf>
    <xf numFmtId="0" fontId="64" fillId="9" borderId="97">
      <alignment horizontal="right" vertical="center"/>
    </xf>
    <xf numFmtId="4" fontId="19" fillId="9" borderId="97">
      <alignment horizontal="right" vertical="center"/>
    </xf>
    <xf numFmtId="4" fontId="19" fillId="14" borderId="97">
      <alignment horizontal="right" vertical="center"/>
    </xf>
    <xf numFmtId="49" fontId="23" fillId="0" borderId="98" applyNumberFormat="0" applyFont="0" applyFill="0" applyBorder="0" applyProtection="0">
      <alignment horizontal="left" vertical="center" indent="5"/>
    </xf>
    <xf numFmtId="4" fontId="23" fillId="0" borderId="97" applyFill="0" applyBorder="0" applyProtection="0">
      <alignment horizontal="right" vertical="center"/>
    </xf>
    <xf numFmtId="4" fontId="19" fillId="9" borderId="97">
      <alignment horizontal="right" vertical="center"/>
    </xf>
    <xf numFmtId="0" fontId="86" fillId="73" borderId="94" applyNumberFormat="0" applyAlignment="0" applyProtection="0"/>
    <xf numFmtId="0" fontId="77" fillId="73" borderId="94" applyNumberFormat="0" applyAlignment="0" applyProtection="0"/>
    <xf numFmtId="0" fontId="73" fillId="86" borderId="94" applyNumberFormat="0" applyAlignment="0" applyProtection="0"/>
    <xf numFmtId="0" fontId="23" fillId="14" borderId="100">
      <alignment horizontal="left" vertical="center" wrapText="1" indent="2"/>
    </xf>
    <xf numFmtId="0" fontId="23" fillId="0" borderId="100">
      <alignment horizontal="left" vertical="center" wrapText="1" indent="2"/>
    </xf>
    <xf numFmtId="0" fontId="23" fillId="14" borderId="100">
      <alignment horizontal="left" vertical="center" wrapText="1" indent="2"/>
    </xf>
    <xf numFmtId="0" fontId="2" fillId="53" borderId="0" applyNumberFormat="0" applyBorder="0" applyAlignment="0" applyProtection="0"/>
    <xf numFmtId="0" fontId="61" fillId="0" borderId="0" applyNumberFormat="0" applyFill="0" applyBorder="0" applyAlignment="0" applyProtection="0"/>
    <xf numFmtId="0" fontId="62" fillId="58" borderId="0" applyNumberFormat="0" applyBorder="0" applyAlignment="0" applyProtection="0"/>
    <xf numFmtId="0" fontId="2" fillId="63" borderId="0" applyNumberFormat="0" applyBorder="0" applyAlignment="0" applyProtection="0"/>
    <xf numFmtId="0" fontId="62" fillId="55" borderId="0" applyNumberFormat="0" applyBorder="0" applyAlignment="0" applyProtection="0"/>
    <xf numFmtId="0" fontId="62" fillId="52" borderId="0" applyNumberFormat="0" applyBorder="0" applyAlignment="0" applyProtection="0"/>
    <xf numFmtId="0" fontId="58" fillId="46" borderId="56" applyNumberFormat="0" applyAlignment="0" applyProtection="0"/>
    <xf numFmtId="0" fontId="2" fillId="60" borderId="0" applyNumberFormat="0" applyBorder="0" applyAlignment="0" applyProtection="0"/>
    <xf numFmtId="0" fontId="2" fillId="56" borderId="0" applyNumberFormat="0" applyBorder="0" applyAlignment="0" applyProtection="0"/>
    <xf numFmtId="0" fontId="60" fillId="0" borderId="0" applyNumberFormat="0" applyFill="0" applyBorder="0" applyAlignment="0" applyProtection="0"/>
    <xf numFmtId="0" fontId="2" fillId="57" borderId="0" applyNumberFormat="0" applyBorder="0" applyAlignment="0" applyProtection="0"/>
    <xf numFmtId="0" fontId="2" fillId="62" borderId="0" applyNumberFormat="0" applyBorder="0" applyAlignment="0" applyProtection="0"/>
    <xf numFmtId="0" fontId="2" fillId="54" borderId="0" applyNumberFormat="0" applyBorder="0" applyAlignment="0" applyProtection="0"/>
    <xf numFmtId="0" fontId="59" fillId="46" borderId="55" applyNumberFormat="0" applyAlignment="0" applyProtection="0"/>
    <xf numFmtId="0" fontId="2" fillId="51" borderId="0" applyNumberFormat="0" applyBorder="0" applyAlignment="0" applyProtection="0"/>
    <xf numFmtId="0" fontId="62" fillId="61" borderId="0" applyNumberFormat="0" applyBorder="0" applyAlignment="0" applyProtection="0"/>
    <xf numFmtId="43" fontId="4" fillId="0" borderId="0" applyFont="0" applyFill="0" applyBorder="0" applyAlignment="0" applyProtection="0"/>
    <xf numFmtId="0" fontId="1" fillId="0" borderId="0"/>
    <xf numFmtId="9" fontId="1" fillId="0" borderId="0"/>
    <xf numFmtId="0" fontId="7" fillId="0" borderId="0"/>
  </cellStyleXfs>
  <cellXfs count="620">
    <xf numFmtId="0" fontId="0" fillId="0" borderId="0" xfId="0"/>
    <xf numFmtId="0" fontId="0" fillId="0" borderId="0" xfId="0" applyFill="1" applyAlignment="1">
      <alignment wrapText="1"/>
    </xf>
    <xf numFmtId="0" fontId="3" fillId="0" borderId="0" xfId="0" applyFont="1" applyAlignment="1">
      <alignment wrapText="1"/>
    </xf>
    <xf numFmtId="0" fontId="0" fillId="0" borderId="0" xfId="0"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0" fontId="0" fillId="0" borderId="1" xfId="0" applyBorder="1" applyAlignment="1"/>
    <xf numFmtId="0" fontId="10" fillId="0" borderId="0" xfId="3" applyAlignment="1"/>
    <xf numFmtId="0" fontId="3" fillId="0" borderId="0" xfId="0" applyFont="1" applyAlignment="1"/>
    <xf numFmtId="0" fontId="3"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8"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2"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3" fillId="6" borderId="9" xfId="0" applyFont="1" applyFill="1" applyBorder="1" applyAlignment="1">
      <alignment horizontal="left" wrapText="1"/>
    </xf>
    <xf numFmtId="0" fontId="13" fillId="6" borderId="10" xfId="0" applyFont="1" applyFill="1" applyBorder="1" applyAlignment="1">
      <alignment horizontal="left" wrapText="1"/>
    </xf>
    <xf numFmtId="0" fontId="14" fillId="0" borderId="0" xfId="0" applyFont="1" applyFill="1" applyBorder="1" applyAlignment="1">
      <alignment horizontal="left"/>
    </xf>
    <xf numFmtId="0" fontId="15" fillId="0" borderId="11" xfId="0" applyFont="1" applyFill="1" applyBorder="1" applyAlignment="1">
      <alignment horizontal="left" wrapText="1"/>
    </xf>
    <xf numFmtId="167" fontId="16" fillId="0" borderId="12" xfId="0" applyNumberFormat="1" applyFont="1" applyFill="1" applyBorder="1" applyAlignment="1">
      <alignment horizontal="center" wrapText="1"/>
    </xf>
    <xf numFmtId="167" fontId="16" fillId="0" borderId="13" xfId="0" applyNumberFormat="1" applyFont="1" applyFill="1" applyBorder="1" applyAlignment="1">
      <alignment horizontal="center" wrapText="1"/>
    </xf>
    <xf numFmtId="0" fontId="15" fillId="0" borderId="14" xfId="0" applyFont="1" applyFill="1" applyBorder="1" applyAlignment="1">
      <alignment horizontal="left" wrapText="1"/>
    </xf>
    <xf numFmtId="167" fontId="16" fillId="0" borderId="15" xfId="0" applyNumberFormat="1" applyFont="1" applyFill="1" applyBorder="1" applyAlignment="1">
      <alignment horizontal="center" wrapText="1"/>
    </xf>
    <xf numFmtId="167" fontId="16" fillId="0" borderId="16" xfId="0" applyNumberFormat="1" applyFont="1" applyFill="1" applyBorder="1" applyAlignment="1">
      <alignment horizontal="center" wrapText="1"/>
    </xf>
    <xf numFmtId="0" fontId="17" fillId="0" borderId="0" xfId="0" applyFont="1" applyFill="1" applyBorder="1" applyAlignment="1">
      <alignment horizontal="left"/>
    </xf>
    <xf numFmtId="16" fontId="0" fillId="0" borderId="0" xfId="0" applyNumberFormat="1" applyAlignment="1"/>
    <xf numFmtId="0" fontId="15" fillId="0" borderId="17" xfId="0" applyFont="1" applyFill="1" applyBorder="1" applyAlignment="1">
      <alignment horizontal="left" wrapText="1"/>
    </xf>
    <xf numFmtId="167" fontId="16" fillId="0" borderId="18" xfId="0" applyNumberFormat="1" applyFont="1" applyFill="1" applyBorder="1" applyAlignment="1">
      <alignment horizontal="center" wrapText="1"/>
    </xf>
    <xf numFmtId="167" fontId="16"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7" fillId="0" borderId="0" xfId="2" applyAlignment="1"/>
    <xf numFmtId="0" fontId="3" fillId="2" borderId="0" xfId="0" applyFont="1" applyFill="1" applyAlignment="1"/>
    <xf numFmtId="0" fontId="0" fillId="0" borderId="0" xfId="0" applyNumberFormat="1" applyFont="1" applyFill="1" applyBorder="1" applyAlignment="1">
      <alignment horizontal="left" wrapText="1"/>
    </xf>
    <xf numFmtId="0" fontId="4" fillId="0" borderId="0" xfId="0" applyFont="1" applyFill="1" applyBorder="1" applyAlignment="1">
      <alignment wrapText="1"/>
    </xf>
    <xf numFmtId="0" fontId="0" fillId="0" borderId="0" xfId="0" applyNumberFormat="1" applyAlignment="1">
      <alignment wrapText="1"/>
    </xf>
    <xf numFmtId="0" fontId="18" fillId="8" borderId="25" xfId="7" applyFont="1" applyFill="1" applyBorder="1" applyAlignment="1"/>
    <xf numFmtId="0" fontId="19" fillId="8" borderId="0" xfId="8" applyNumberFormat="1" applyFont="1" applyFill="1" applyBorder="1" applyAlignment="1">
      <alignment horizontal="right"/>
    </xf>
    <xf numFmtId="0" fontId="3" fillId="13" borderId="0" xfId="0" applyFont="1" applyFill="1" applyAlignment="1">
      <alignment wrapText="1"/>
    </xf>
    <xf numFmtId="1" fontId="3" fillId="13" borderId="0" xfId="0" applyNumberFormat="1" applyFont="1" applyFill="1" applyAlignment="1">
      <alignment wrapText="1"/>
    </xf>
    <xf numFmtId="0" fontId="25" fillId="8" borderId="0" xfId="3" applyFont="1" applyFill="1" applyBorder="1" applyAlignment="1"/>
    <xf numFmtId="0" fontId="24" fillId="8" borderId="0" xfId="3" applyFont="1" applyFill="1" applyBorder="1" applyAlignment="1"/>
    <xf numFmtId="0" fontId="10" fillId="8" borderId="0" xfId="3" applyFill="1"/>
    <xf numFmtId="0" fontId="21" fillId="14" borderId="42" xfId="13" applyFont="1" applyFill="1" applyBorder="1" applyAlignment="1">
      <alignment horizontal="center" vertical="center"/>
    </xf>
    <xf numFmtId="0" fontId="21" fillId="14" borderId="29" xfId="13" applyFont="1" applyFill="1" applyBorder="1" applyAlignment="1">
      <alignment vertical="center"/>
    </xf>
    <xf numFmtId="2" fontId="27" fillId="7" borderId="29" xfId="0" applyNumberFormat="1" applyFont="1" applyFill="1" applyBorder="1" applyAlignment="1">
      <alignment horizontal="right"/>
    </xf>
    <xf numFmtId="0" fontId="21" fillId="14" borderId="39" xfId="13" applyFont="1" applyFill="1" applyBorder="1" applyAlignment="1">
      <alignment vertical="center"/>
    </xf>
    <xf numFmtId="0" fontId="21" fillId="14" borderId="29" xfId="13" applyFont="1" applyFill="1" applyBorder="1" applyAlignment="1">
      <alignment horizontal="left" vertical="center" indent="1"/>
    </xf>
    <xf numFmtId="0" fontId="21" fillId="14" borderId="39" xfId="13" applyFont="1" applyFill="1" applyBorder="1" applyAlignment="1">
      <alignment horizontal="left" vertical="center"/>
    </xf>
    <xf numFmtId="0" fontId="21" fillId="14" borderId="29" xfId="13" applyFont="1" applyFill="1" applyBorder="1" applyAlignment="1">
      <alignment horizontal="left" vertical="center"/>
    </xf>
    <xf numFmtId="2" fontId="3" fillId="13" borderId="0" xfId="0" applyNumberFormat="1" applyFont="1" applyFill="1" applyAlignment="1">
      <alignment wrapText="1"/>
    </xf>
    <xf numFmtId="4" fontId="21" fillId="9" borderId="29" xfId="14" applyNumberFormat="1" applyFont="1" applyFill="1" applyBorder="1" applyAlignment="1">
      <alignment horizontal="center" vertical="center"/>
    </xf>
    <xf numFmtId="0" fontId="25" fillId="8" borderId="0" xfId="13" applyFont="1" applyFill="1" applyAlignment="1">
      <alignment vertical="center"/>
    </xf>
    <xf numFmtId="0" fontId="21" fillId="8" borderId="0" xfId="7" applyFont="1" applyFill="1" applyAlignment="1">
      <alignment vertical="center"/>
    </xf>
    <xf numFmtId="4" fontId="21" fillId="9" borderId="29" xfId="14" applyNumberFormat="1" applyFont="1" applyFill="1" applyBorder="1" applyAlignment="1">
      <alignment horizontal="center" vertical="center" textRotation="90"/>
    </xf>
    <xf numFmtId="0" fontId="29" fillId="9" borderId="29" xfId="10" applyFont="1" applyFill="1" applyBorder="1" applyAlignment="1">
      <alignment horizontal="left" vertical="center" indent="4"/>
    </xf>
    <xf numFmtId="2" fontId="21" fillId="9" borderId="44" xfId="13" applyNumberFormat="1" applyFont="1" applyFill="1" applyBorder="1" applyAlignment="1">
      <alignment horizontal="left" vertical="center"/>
    </xf>
    <xf numFmtId="2" fontId="21" fillId="9" borderId="29" xfId="13" applyNumberFormat="1" applyFont="1" applyFill="1" applyBorder="1" applyAlignment="1">
      <alignment horizontal="left" vertical="center"/>
    </xf>
    <xf numFmtId="2" fontId="21" fillId="9" borderId="39" xfId="13" applyNumberFormat="1" applyFont="1" applyFill="1" applyBorder="1" applyAlignment="1">
      <alignment horizontal="left" vertical="center"/>
    </xf>
    <xf numFmtId="0" fontId="21" fillId="13" borderId="0" xfId="9" applyFont="1" applyFill="1" applyBorder="1" applyAlignment="1" applyProtection="1">
      <alignment horizontal="left" vertical="center"/>
    </xf>
    <xf numFmtId="2" fontId="3" fillId="13" borderId="0" xfId="0" applyNumberFormat="1" applyFont="1" applyFill="1"/>
    <xf numFmtId="0" fontId="21" fillId="9" borderId="32" xfId="15" applyFont="1" applyFill="1" applyBorder="1" applyAlignment="1">
      <alignment horizontal="center" vertical="center" wrapText="1"/>
    </xf>
    <xf numFmtId="0" fontId="21" fillId="9" borderId="44" xfId="15" applyFont="1" applyFill="1" applyBorder="1" applyAlignment="1">
      <alignment vertical="top" wrapText="1"/>
    </xf>
    <xf numFmtId="0" fontId="21" fillId="9" borderId="39" xfId="15" applyFont="1" applyFill="1" applyBorder="1" applyAlignment="1">
      <alignment horizontal="left" vertical="top" wrapText="1"/>
    </xf>
    <xf numFmtId="0" fontId="21" fillId="9" borderId="29" xfId="15" applyFont="1" applyFill="1" applyBorder="1" applyAlignment="1">
      <alignment horizontal="left" vertical="top" wrapText="1"/>
    </xf>
    <xf numFmtId="0" fontId="3" fillId="13" borderId="0" xfId="0" applyFont="1" applyFill="1" applyBorder="1" applyAlignment="1">
      <alignment wrapText="1"/>
    </xf>
    <xf numFmtId="0" fontId="9" fillId="13" borderId="0" xfId="9" applyNumberFormat="1" applyFont="1" applyFill="1" applyBorder="1" applyAlignment="1">
      <alignment horizontal="center" vertical="center"/>
    </xf>
    <xf numFmtId="1" fontId="8" fillId="0" borderId="0" xfId="0" applyNumberFormat="1" applyFont="1" applyAlignment="1">
      <alignment horizontal="right" wrapText="1"/>
    </xf>
    <xf numFmtId="1" fontId="8" fillId="0" borderId="0" xfId="0" applyNumberFormat="1" applyFont="1" applyAlignment="1">
      <alignment horizontal="right"/>
    </xf>
    <xf numFmtId="2" fontId="8" fillId="0" borderId="0" xfId="0" applyNumberFormat="1" applyFont="1" applyAlignment="1">
      <alignment wrapText="1"/>
    </xf>
    <xf numFmtId="1" fontId="3" fillId="0" borderId="0" xfId="0" applyNumberFormat="1" applyFont="1" applyAlignment="1">
      <alignment wrapText="1"/>
    </xf>
    <xf numFmtId="0" fontId="3" fillId="13" borderId="0" xfId="0" applyFont="1" applyFill="1" applyAlignment="1"/>
    <xf numFmtId="2" fontId="0" fillId="0" borderId="0" xfId="0" applyNumberFormat="1" applyAlignment="1">
      <alignment wrapText="1"/>
    </xf>
    <xf numFmtId="0" fontId="3" fillId="0" borderId="45" xfId="0" applyFont="1" applyBorder="1" applyAlignment="1">
      <alignment wrapText="1"/>
    </xf>
    <xf numFmtId="1" fontId="3" fillId="0" borderId="46" xfId="0" applyNumberFormat="1" applyFont="1" applyBorder="1" applyAlignment="1">
      <alignment wrapText="1"/>
    </xf>
    <xf numFmtId="0" fontId="0" fillId="0" borderId="0" xfId="0" applyFont="1" applyAlignment="1">
      <alignment wrapText="1"/>
    </xf>
    <xf numFmtId="0" fontId="34" fillId="0" borderId="0" xfId="0" applyFont="1" applyFill="1" applyBorder="1" applyAlignment="1">
      <alignment horizontal="left" vertical="top"/>
    </xf>
    <xf numFmtId="0" fontId="0" fillId="0" borderId="0" xfId="0" applyFill="1" applyBorder="1" applyAlignment="1">
      <alignment horizontal="left" vertical="top"/>
    </xf>
    <xf numFmtId="0" fontId="40" fillId="18" borderId="47" xfId="0" applyFont="1" applyFill="1" applyBorder="1" applyAlignment="1">
      <alignment horizontal="center" vertical="top" wrapText="1"/>
    </xf>
    <xf numFmtId="0" fontId="40" fillId="18" borderId="47" xfId="0" applyFont="1" applyFill="1" applyBorder="1" applyAlignment="1">
      <alignment horizontal="left" vertical="top" wrapText="1"/>
    </xf>
    <xf numFmtId="0" fontId="42"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44"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44" fillId="19" borderId="48" xfId="0" applyFont="1" applyFill="1" applyBorder="1" applyAlignment="1">
      <alignment horizontal="center" vertical="top" wrapText="1"/>
    </xf>
    <xf numFmtId="167" fontId="47" fillId="19" borderId="48" xfId="0" applyNumberFormat="1" applyFont="1" applyFill="1" applyBorder="1" applyAlignment="1">
      <alignment horizontal="center" vertical="top" wrapText="1"/>
    </xf>
    <xf numFmtId="0" fontId="44" fillId="0" borderId="49" xfId="0" applyFont="1" applyFill="1" applyBorder="1" applyAlignment="1">
      <alignment horizontal="left" vertical="top" wrapText="1"/>
    </xf>
    <xf numFmtId="0" fontId="0" fillId="0" borderId="49" xfId="0" applyFill="1" applyBorder="1" applyAlignment="1">
      <alignment horizontal="center" vertical="top" wrapText="1"/>
    </xf>
    <xf numFmtId="167" fontId="47" fillId="0" borderId="49" xfId="0" applyNumberFormat="1" applyFont="1" applyFill="1" applyBorder="1" applyAlignment="1">
      <alignment horizontal="center" vertical="top" wrapText="1"/>
    </xf>
    <xf numFmtId="0" fontId="44"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47" fillId="19" borderId="49" xfId="0" applyNumberFormat="1" applyFont="1" applyFill="1" applyBorder="1" applyAlignment="1">
      <alignment horizontal="center" vertical="top" wrapText="1"/>
    </xf>
    <xf numFmtId="0" fontId="44" fillId="0" borderId="50" xfId="0" applyFont="1" applyFill="1" applyBorder="1" applyAlignment="1">
      <alignment horizontal="left" vertical="top" wrapText="1"/>
    </xf>
    <xf numFmtId="0" fontId="0" fillId="0" borderId="50" xfId="0" applyFill="1" applyBorder="1" applyAlignment="1">
      <alignment horizontal="center" vertical="top" wrapText="1"/>
    </xf>
    <xf numFmtId="167" fontId="47" fillId="0" borderId="50" xfId="0" applyNumberFormat="1" applyFont="1" applyFill="1" applyBorder="1" applyAlignment="1">
      <alignment horizontal="center" vertical="top" wrapText="1"/>
    </xf>
    <xf numFmtId="168" fontId="45" fillId="19" borderId="48" xfId="0" applyNumberFormat="1" applyFont="1" applyFill="1" applyBorder="1" applyAlignment="1">
      <alignment horizontal="center" vertical="top" wrapText="1"/>
    </xf>
    <xf numFmtId="169" fontId="45" fillId="19" borderId="48" xfId="0" applyNumberFormat="1" applyFont="1" applyFill="1" applyBorder="1" applyAlignment="1">
      <alignment horizontal="center" vertical="top" wrapText="1"/>
    </xf>
    <xf numFmtId="168" fontId="45" fillId="0" borderId="49" xfId="0" applyNumberFormat="1" applyFont="1" applyFill="1" applyBorder="1" applyAlignment="1">
      <alignment horizontal="left" vertical="top" wrapText="1"/>
    </xf>
    <xf numFmtId="169" fontId="45" fillId="0" borderId="49" xfId="0" applyNumberFormat="1" applyFont="1" applyFill="1" applyBorder="1" applyAlignment="1">
      <alignment horizontal="center" vertical="top" wrapText="1"/>
    </xf>
    <xf numFmtId="170" fontId="47" fillId="0" borderId="49" xfId="0" applyNumberFormat="1" applyFont="1" applyFill="1" applyBorder="1" applyAlignment="1">
      <alignment horizontal="left" vertical="top" wrapText="1"/>
    </xf>
    <xf numFmtId="168" fontId="45" fillId="19" borderId="49" xfId="0" applyNumberFormat="1" applyFont="1" applyFill="1" applyBorder="1" applyAlignment="1">
      <alignment horizontal="left" vertical="top" wrapText="1"/>
    </xf>
    <xf numFmtId="169" fontId="45" fillId="19" borderId="49" xfId="0" applyNumberFormat="1" applyFont="1" applyFill="1" applyBorder="1" applyAlignment="1">
      <alignment horizontal="center" vertical="top" wrapText="1"/>
    </xf>
    <xf numFmtId="170" fontId="47" fillId="19" borderId="49" xfId="0" applyNumberFormat="1" applyFont="1" applyFill="1" applyBorder="1" applyAlignment="1">
      <alignment horizontal="left" vertical="top" wrapText="1"/>
    </xf>
    <xf numFmtId="0" fontId="0" fillId="0" borderId="49" xfId="0" applyFill="1" applyBorder="1" applyAlignment="1">
      <alignment horizontal="left" vertical="top" wrapText="1"/>
    </xf>
    <xf numFmtId="168" fontId="45" fillId="0" borderId="49" xfId="0" applyNumberFormat="1" applyFont="1" applyFill="1" applyBorder="1" applyAlignment="1">
      <alignment horizontal="center" vertical="top" wrapText="1"/>
    </xf>
    <xf numFmtId="0" fontId="0" fillId="19" borderId="49" xfId="0" applyFill="1" applyBorder="1" applyAlignment="1">
      <alignment horizontal="left" vertical="top" wrapText="1"/>
    </xf>
    <xf numFmtId="0" fontId="0" fillId="0" borderId="50" xfId="0" applyFill="1" applyBorder="1" applyAlignment="1">
      <alignment horizontal="left" vertical="top" wrapText="1"/>
    </xf>
    <xf numFmtId="171" fontId="45" fillId="0" borderId="50" xfId="0" applyNumberFormat="1" applyFont="1" applyFill="1" applyBorder="1" applyAlignment="1">
      <alignment horizontal="left" vertical="top" wrapText="1"/>
    </xf>
    <xf numFmtId="169" fontId="45" fillId="0" borderId="50" xfId="0" applyNumberFormat="1" applyFont="1" applyFill="1" applyBorder="1" applyAlignment="1">
      <alignment horizontal="center" vertical="top" wrapText="1"/>
    </xf>
    <xf numFmtId="168" fontId="45"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44" fillId="19" borderId="50" xfId="0" applyFont="1" applyFill="1" applyBorder="1" applyAlignment="1">
      <alignment horizontal="left" vertical="top" wrapText="1"/>
    </xf>
    <xf numFmtId="169" fontId="45" fillId="19" borderId="50" xfId="0" applyNumberFormat="1" applyFont="1" applyFill="1" applyBorder="1" applyAlignment="1">
      <alignment horizontal="center" vertical="top" wrapText="1"/>
    </xf>
    <xf numFmtId="167" fontId="47" fillId="19" borderId="50" xfId="0" applyNumberFormat="1" applyFont="1" applyFill="1" applyBorder="1" applyAlignment="1">
      <alignment horizontal="center" vertical="top" wrapText="1"/>
    </xf>
    <xf numFmtId="0" fontId="48" fillId="19" borderId="50" xfId="0" applyFont="1" applyFill="1" applyBorder="1" applyAlignment="1">
      <alignment horizontal="center" vertical="top" wrapText="1"/>
    </xf>
    <xf numFmtId="168" fontId="45" fillId="19" borderId="48" xfId="0" applyNumberFormat="1" applyFont="1" applyFill="1" applyBorder="1" applyAlignment="1">
      <alignment horizontal="left" vertical="top" wrapText="1"/>
    </xf>
    <xf numFmtId="170" fontId="49" fillId="19" borderId="48" xfId="0" applyNumberFormat="1" applyFont="1" applyFill="1" applyBorder="1" applyAlignment="1">
      <alignment horizontal="left" vertical="top" wrapText="1"/>
    </xf>
    <xf numFmtId="167" fontId="49" fillId="0" borderId="49" xfId="0" applyNumberFormat="1" applyFont="1" applyFill="1" applyBorder="1" applyAlignment="1">
      <alignment horizontal="center" vertical="top" wrapText="1"/>
    </xf>
    <xf numFmtId="167" fontId="49" fillId="0" borderId="49" xfId="0" applyNumberFormat="1" applyFont="1" applyFill="1" applyBorder="1" applyAlignment="1">
      <alignment horizontal="left" vertical="top" wrapText="1"/>
    </xf>
    <xf numFmtId="167" fontId="49" fillId="19" borderId="49" xfId="0" applyNumberFormat="1" applyFont="1" applyFill="1" applyBorder="1" applyAlignment="1">
      <alignment horizontal="center" vertical="top" wrapText="1"/>
    </xf>
    <xf numFmtId="167" fontId="49" fillId="19" borderId="49" xfId="0" applyNumberFormat="1" applyFont="1" applyFill="1" applyBorder="1" applyAlignment="1">
      <alignment horizontal="left" vertical="top" wrapText="1"/>
    </xf>
    <xf numFmtId="0" fontId="50" fillId="19" borderId="49" xfId="0" applyFont="1" applyFill="1" applyBorder="1" applyAlignment="1">
      <alignment horizontal="center" vertical="top" wrapText="1"/>
    </xf>
    <xf numFmtId="0" fontId="50" fillId="0" borderId="49" xfId="0" applyFont="1" applyFill="1" applyBorder="1" applyAlignment="1">
      <alignment horizontal="center" vertical="top" wrapText="1"/>
    </xf>
    <xf numFmtId="167" fontId="49" fillId="0" borderId="50" xfId="0" applyNumberFormat="1" applyFont="1" applyFill="1" applyBorder="1" applyAlignment="1">
      <alignment horizontal="center" vertical="top" wrapText="1"/>
    </xf>
    <xf numFmtId="0" fontId="50" fillId="0" borderId="50" xfId="0" applyFont="1" applyFill="1" applyBorder="1" applyAlignment="1">
      <alignment horizontal="center" vertical="top" wrapText="1"/>
    </xf>
    <xf numFmtId="0" fontId="0" fillId="19" borderId="48" xfId="0" applyFill="1" applyBorder="1" applyAlignment="1">
      <alignment horizontal="left" vertical="top" wrapText="1"/>
    </xf>
    <xf numFmtId="169" fontId="45" fillId="19" borderId="48" xfId="0" applyNumberFormat="1" applyFont="1" applyFill="1" applyBorder="1" applyAlignment="1">
      <alignment horizontal="left" vertical="top" wrapText="1"/>
    </xf>
    <xf numFmtId="167" fontId="49" fillId="19" borderId="48" xfId="0" applyNumberFormat="1" applyFont="1" applyFill="1" applyBorder="1" applyAlignment="1">
      <alignment horizontal="center" vertical="top" wrapText="1"/>
    </xf>
    <xf numFmtId="0" fontId="50" fillId="19" borderId="48" xfId="0" applyFont="1" applyFill="1" applyBorder="1" applyAlignment="1">
      <alignment horizontal="center" vertical="top" wrapText="1"/>
    </xf>
    <xf numFmtId="169" fontId="45" fillId="0" borderId="49" xfId="0" applyNumberFormat="1" applyFont="1" applyFill="1" applyBorder="1" applyAlignment="1">
      <alignment horizontal="left" vertical="top" wrapText="1"/>
    </xf>
    <xf numFmtId="169" fontId="45" fillId="19" borderId="49" xfId="0" applyNumberFormat="1" applyFont="1" applyFill="1" applyBorder="1" applyAlignment="1">
      <alignment horizontal="left" vertical="top" wrapText="1"/>
    </xf>
    <xf numFmtId="169" fontId="45" fillId="19" borderId="50" xfId="0" applyNumberFormat="1" applyFont="1" applyFill="1" applyBorder="1" applyAlignment="1">
      <alignment horizontal="left" vertical="top" wrapText="1"/>
    </xf>
    <xf numFmtId="0" fontId="50" fillId="19" borderId="50" xfId="0" applyFont="1" applyFill="1" applyBorder="1" applyAlignment="1">
      <alignment horizontal="center" vertical="top" wrapText="1"/>
    </xf>
    <xf numFmtId="169" fontId="45" fillId="0" borderId="50" xfId="0" applyNumberFormat="1" applyFont="1" applyFill="1" applyBorder="1" applyAlignment="1">
      <alignment horizontal="left" vertical="top" wrapText="1"/>
    </xf>
    <xf numFmtId="172" fontId="45" fillId="19" borderId="48" xfId="0" applyNumberFormat="1" applyFont="1" applyFill="1" applyBorder="1" applyAlignment="1">
      <alignment horizontal="left" vertical="top" wrapText="1"/>
    </xf>
    <xf numFmtId="168" fontId="45" fillId="0" borderId="50" xfId="0" applyNumberFormat="1" applyFont="1" applyFill="1" applyBorder="1" applyAlignment="1">
      <alignment horizontal="left" vertical="top" wrapText="1"/>
    </xf>
    <xf numFmtId="167" fontId="49" fillId="0" borderId="50" xfId="0" applyNumberFormat="1" applyFont="1" applyFill="1" applyBorder="1" applyAlignment="1">
      <alignment horizontal="left" vertical="top" wrapText="1"/>
    </xf>
    <xf numFmtId="171" fontId="45" fillId="0" borderId="49" xfId="0" applyNumberFormat="1" applyFont="1" applyFill="1" applyBorder="1" applyAlignment="1">
      <alignment horizontal="left" vertical="top" wrapText="1"/>
    </xf>
    <xf numFmtId="170" fontId="49" fillId="0" borderId="49" xfId="0" applyNumberFormat="1" applyFont="1" applyFill="1" applyBorder="1" applyAlignment="1">
      <alignment horizontal="left" vertical="top" wrapText="1"/>
    </xf>
    <xf numFmtId="170" fontId="49" fillId="19" borderId="49" xfId="0" applyNumberFormat="1" applyFont="1" applyFill="1" applyBorder="1" applyAlignment="1">
      <alignment horizontal="left" vertical="top" wrapText="1"/>
    </xf>
    <xf numFmtId="171" fontId="45"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45" fillId="19" borderId="50" xfId="0" applyNumberFormat="1" applyFont="1" applyFill="1" applyBorder="1" applyAlignment="1">
      <alignment horizontal="left" vertical="top" wrapText="1"/>
    </xf>
    <xf numFmtId="167" fontId="49" fillId="19" borderId="50" xfId="0" applyNumberFormat="1" applyFont="1" applyFill="1" applyBorder="1" applyAlignment="1">
      <alignment horizontal="left" vertical="top" wrapText="1"/>
    </xf>
    <xf numFmtId="170" fontId="49" fillId="19" borderId="50" xfId="0" applyNumberFormat="1" applyFont="1" applyFill="1" applyBorder="1" applyAlignment="1">
      <alignment horizontal="left" vertical="top" wrapText="1"/>
    </xf>
    <xf numFmtId="171" fontId="45" fillId="19" borderId="48" xfId="0" applyNumberFormat="1" applyFont="1" applyFill="1" applyBorder="1" applyAlignment="1">
      <alignment horizontal="left" vertical="top" wrapText="1"/>
    </xf>
    <xf numFmtId="167" fontId="49" fillId="19" borderId="48" xfId="0" applyNumberFormat="1" applyFont="1" applyFill="1" applyBorder="1" applyAlignment="1">
      <alignment horizontal="left" vertical="top" wrapText="1"/>
    </xf>
    <xf numFmtId="172" fontId="45" fillId="0" borderId="49" xfId="0" applyNumberFormat="1" applyFont="1" applyFill="1" applyBorder="1" applyAlignment="1">
      <alignment horizontal="left" vertical="top" wrapText="1"/>
    </xf>
    <xf numFmtId="168" fontId="45" fillId="19" borderId="50" xfId="0" applyNumberFormat="1" applyFont="1" applyFill="1" applyBorder="1" applyAlignment="1">
      <alignment horizontal="left" vertical="top" wrapText="1"/>
    </xf>
    <xf numFmtId="167" fontId="49" fillId="19" borderId="50" xfId="0" applyNumberFormat="1" applyFont="1" applyFill="1" applyBorder="1" applyAlignment="1">
      <alignment horizontal="center" vertical="top" wrapText="1"/>
    </xf>
    <xf numFmtId="0" fontId="0" fillId="2" borderId="0" xfId="0" applyFill="1"/>
    <xf numFmtId="0" fontId="3" fillId="2" borderId="0" xfId="0" applyFont="1" applyFill="1" applyAlignment="1">
      <alignment horizontal="center"/>
    </xf>
    <xf numFmtId="0" fontId="3" fillId="2" borderId="0" xfId="0" applyFont="1" applyFill="1"/>
    <xf numFmtId="0" fontId="0" fillId="0" borderId="0" xfId="0" applyAlignment="1">
      <alignment horizontal="center"/>
    </xf>
    <xf numFmtId="10" fontId="0" fillId="0" borderId="0" xfId="0" applyNumberFormat="1" applyAlignment="1"/>
    <xf numFmtId="0" fontId="9" fillId="2" borderId="20" xfId="0" applyNumberFormat="1" applyFont="1" applyFill="1" applyBorder="1" applyAlignment="1">
      <alignment wrapText="1"/>
    </xf>
    <xf numFmtId="0" fontId="9" fillId="2" borderId="21" xfId="0" applyNumberFormat="1" applyFont="1" applyFill="1" applyBorder="1" applyAlignment="1">
      <alignment wrapText="1"/>
    </xf>
    <xf numFmtId="0" fontId="9" fillId="2" borderId="22" xfId="0" applyNumberFormat="1" applyFont="1" applyFill="1" applyBorder="1" applyAlignment="1">
      <alignment wrapText="1"/>
    </xf>
    <xf numFmtId="0" fontId="3" fillId="0" borderId="0" xfId="0" applyNumberFormat="1" applyFont="1" applyAlignment="1">
      <alignment wrapText="1"/>
    </xf>
    <xf numFmtId="0" fontId="0" fillId="0" borderId="0" xfId="0"/>
    <xf numFmtId="0" fontId="0" fillId="0" borderId="0" xfId="0" applyNumberFormat="1" applyFont="1" applyFill="1" applyBorder="1" applyAlignment="1">
      <alignment wrapText="1"/>
    </xf>
    <xf numFmtId="0" fontId="4" fillId="0" borderId="0" xfId="0" applyNumberFormat="1" applyFont="1" applyFill="1" applyBorder="1" applyAlignment="1">
      <alignment wrapText="1"/>
    </xf>
    <xf numFmtId="0" fontId="4" fillId="0" borderId="0" xfId="0" applyNumberFormat="1" applyFont="1" applyAlignment="1">
      <alignment wrapText="1"/>
    </xf>
    <xf numFmtId="0" fontId="4" fillId="0" borderId="0" xfId="0" applyFont="1" applyFill="1" applyAlignment="1">
      <alignment wrapText="1"/>
    </xf>
    <xf numFmtId="0" fontId="4" fillId="0" borderId="0" xfId="0" applyFont="1" applyAlignment="1">
      <alignment horizontal="left" wrapText="1"/>
    </xf>
    <xf numFmtId="0" fontId="0" fillId="0" borderId="0" xfId="0" applyFill="1"/>
    <xf numFmtId="0" fontId="0" fillId="21" borderId="0" xfId="0" applyFill="1"/>
    <xf numFmtId="0" fontId="0" fillId="22" borderId="0" xfId="0" applyFill="1"/>
    <xf numFmtId="0" fontId="3" fillId="0" borderId="0" xfId="0" applyFont="1"/>
    <xf numFmtId="0" fontId="0" fillId="2" borderId="0" xfId="0" applyFill="1" applyAlignment="1">
      <alignment horizontal="left"/>
    </xf>
    <xf numFmtId="0" fontId="3"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4" fillId="0" borderId="0" xfId="0" quotePrefix="1" applyNumberFormat="1" applyFont="1" applyFill="1" applyBorder="1" applyAlignment="1">
      <alignment wrapText="1"/>
    </xf>
    <xf numFmtId="0" fontId="4" fillId="0" borderId="26" xfId="0" applyNumberFormat="1" applyFont="1" applyFill="1" applyBorder="1" applyAlignment="1">
      <alignment wrapText="1"/>
    </xf>
    <xf numFmtId="0" fontId="0" fillId="0" borderId="26" xfId="0" applyNumberFormat="1" applyFont="1" applyFill="1" applyBorder="1" applyAlignment="1">
      <alignment wrapText="1"/>
    </xf>
    <xf numFmtId="0" fontId="0" fillId="0" borderId="26" xfId="0" applyNumberFormat="1" applyBorder="1" applyAlignment="1">
      <alignment wrapText="1"/>
    </xf>
    <xf numFmtId="0" fontId="4" fillId="0" borderId="26" xfId="0" applyFont="1" applyFill="1" applyBorder="1" applyAlignment="1">
      <alignment wrapText="1"/>
    </xf>
    <xf numFmtId="0" fontId="0" fillId="0" borderId="26" xfId="0" applyBorder="1" applyAlignment="1">
      <alignment wrapText="1"/>
    </xf>
    <xf numFmtId="0" fontId="4" fillId="0" borderId="26" xfId="0" quotePrefix="1" applyNumberFormat="1" applyFont="1" applyFill="1" applyBorder="1" applyAlignment="1">
      <alignment wrapText="1"/>
    </xf>
    <xf numFmtId="0" fontId="4" fillId="0" borderId="26"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3" fillId="2" borderId="0" xfId="0" applyFont="1" applyFill="1" applyAlignment="1">
      <alignment horizontal="center" vertical="center"/>
    </xf>
    <xf numFmtId="0" fontId="4" fillId="2" borderId="0" xfId="0" applyFont="1" applyFill="1" applyAlignment="1">
      <alignment wrapText="1"/>
    </xf>
    <xf numFmtId="0" fontId="0" fillId="2" borderId="0" xfId="0" applyFill="1" applyAlignment="1">
      <alignment wrapText="1"/>
    </xf>
    <xf numFmtId="0" fontId="9" fillId="2" borderId="21" xfId="0" applyFont="1" applyFill="1" applyBorder="1" applyAlignment="1">
      <alignment wrapText="1"/>
    </xf>
    <xf numFmtId="0" fontId="9" fillId="2" borderId="21" xfId="0" applyFont="1" applyFill="1" applyBorder="1" applyAlignment="1">
      <alignment horizontal="left" wrapText="1"/>
    </xf>
    <xf numFmtId="0" fontId="0" fillId="0" borderId="26" xfId="0" applyBorder="1" applyAlignment="1">
      <alignment horizontal="left" wrapText="1"/>
    </xf>
    <xf numFmtId="0" fontId="0" fillId="0" borderId="0" xfId="0" applyBorder="1" applyAlignment="1">
      <alignment horizontal="left" wrapText="1"/>
    </xf>
    <xf numFmtId="0" fontId="0" fillId="0" borderId="26" xfId="0" applyFill="1" applyBorder="1" applyAlignment="1">
      <alignment wrapText="1"/>
    </xf>
    <xf numFmtId="0" fontId="0" fillId="2" borderId="0" xfId="0" applyFill="1" applyAlignment="1"/>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3" fillId="2" borderId="0" xfId="0" applyNumberFormat="1" applyFont="1" applyFill="1" applyAlignment="1">
      <alignment wrapText="1"/>
    </xf>
    <xf numFmtId="0" fontId="0" fillId="0" borderId="0" xfId="0" applyAlignment="1">
      <alignment horizontal="left" wrapText="1"/>
    </xf>
    <xf numFmtId="0" fontId="3" fillId="0" borderId="0" xfId="0" applyFont="1" applyFill="1" applyAlignment="1">
      <alignment wrapText="1"/>
    </xf>
    <xf numFmtId="0" fontId="3" fillId="0" borderId="0" xfId="0" applyFont="1" applyFill="1" applyAlignment="1">
      <alignment horizontal="right" wrapText="1"/>
    </xf>
    <xf numFmtId="0" fontId="3" fillId="4" borderId="0" xfId="0" applyFont="1" applyFill="1" applyBorder="1" applyAlignment="1"/>
    <xf numFmtId="0" fontId="3" fillId="20" borderId="0" xfId="0" applyFont="1" applyFill="1"/>
    <xf numFmtId="0" fontId="3" fillId="20" borderId="0" xfId="0" applyFont="1" applyFill="1" applyBorder="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xf numFmtId="0" fontId="0" fillId="0" borderId="0" xfId="0" applyFont="1"/>
    <xf numFmtId="11" fontId="0" fillId="0" borderId="0" xfId="0" applyNumberFormat="1" applyFont="1" applyFill="1" applyBorder="1" applyAlignment="1">
      <alignment wrapText="1"/>
    </xf>
    <xf numFmtId="0" fontId="0" fillId="0" borderId="0" xfId="0" applyAlignment="1">
      <alignment horizontal="left" wrapText="1"/>
    </xf>
    <xf numFmtId="0" fontId="8" fillId="0" borderId="0" xfId="0" applyFont="1" applyFill="1" applyAlignment="1">
      <alignment horizontal="right" wrapText="1"/>
    </xf>
    <xf numFmtId="0" fontId="53" fillId="0" borderId="0" xfId="0" applyFont="1" applyAlignment="1">
      <alignment wrapText="1"/>
    </xf>
    <xf numFmtId="1" fontId="53" fillId="0" borderId="0" xfId="0" applyNumberFormat="1" applyFont="1" applyAlignment="1">
      <alignment horizontal="right" wrapText="1"/>
    </xf>
    <xf numFmtId="0" fontId="18" fillId="8" borderId="0" xfId="7" applyFill="1" applyAlignment="1"/>
    <xf numFmtId="0" fontId="19" fillId="8" borderId="0" xfId="8" applyNumberFormat="1" applyFill="1">
      <alignment horizontal="right"/>
    </xf>
    <xf numFmtId="0" fontId="20" fillId="8" borderId="0" xfId="3" applyFont="1" applyFill="1"/>
    <xf numFmtId="0" fontId="21" fillId="9" borderId="29" xfId="12" applyFont="1" applyBorder="1" applyAlignment="1">
      <alignment horizontal="left" vertical="center" indent="1"/>
    </xf>
    <xf numFmtId="0" fontId="24" fillId="8" borderId="24" xfId="3" applyFont="1" applyFill="1" applyBorder="1"/>
    <xf numFmtId="0" fontId="18" fillId="8" borderId="25" xfId="7" applyFill="1" applyBorder="1" applyAlignment="1"/>
    <xf numFmtId="0" fontId="25" fillId="8" borderId="0" xfId="3" applyFont="1" applyFill="1"/>
    <xf numFmtId="0" fontId="24" fillId="8" borderId="0" xfId="3" applyFont="1" applyFill="1"/>
    <xf numFmtId="0" fontId="28" fillId="14" borderId="29" xfId="9" applyFont="1" applyFill="1" applyBorder="1">
      <alignment horizontal="left" vertical="center"/>
    </xf>
    <xf numFmtId="0" fontId="23" fillId="8" borderId="0" xfId="3" applyFont="1" applyFill="1"/>
    <xf numFmtId="0" fontId="23" fillId="8" borderId="0" xfId="8" applyFont="1" applyFill="1">
      <alignment horizontal="right"/>
    </xf>
    <xf numFmtId="0" fontId="23" fillId="8" borderId="0" xfId="13" applyFill="1"/>
    <xf numFmtId="0" fontId="23" fillId="8" borderId="0" xfId="13" applyFill="1" applyAlignment="1">
      <alignment vertical="center"/>
    </xf>
    <xf numFmtId="0" fontId="21" fillId="9" borderId="30" xfId="13" applyFont="1" applyFill="1" applyBorder="1" applyAlignment="1">
      <alignment horizontal="left" vertical="center"/>
    </xf>
    <xf numFmtId="0" fontId="21" fillId="9" borderId="33" xfId="13" quotePrefix="1" applyFont="1" applyFill="1" applyBorder="1" applyAlignment="1">
      <alignment horizontal="center" vertical="center"/>
    </xf>
    <xf numFmtId="0" fontId="21" fillId="9" borderId="31" xfId="13" quotePrefix="1" applyFont="1" applyFill="1" applyBorder="1" applyAlignment="1">
      <alignment horizontal="center" vertical="center"/>
    </xf>
    <xf numFmtId="0" fontId="21" fillId="9" borderId="31" xfId="13" applyFont="1" applyFill="1" applyBorder="1" applyAlignment="1">
      <alignment horizontal="center" vertical="center"/>
    </xf>
    <xf numFmtId="0" fontId="21" fillId="9" borderId="31" xfId="13" applyFont="1" applyFill="1" applyBorder="1" applyAlignment="1">
      <alignment horizontal="center" vertical="center" wrapText="1"/>
    </xf>
    <xf numFmtId="0" fontId="21" fillId="9" borderId="29" xfId="13" quotePrefix="1" applyFont="1" applyFill="1" applyBorder="1" applyAlignment="1">
      <alignment horizontal="center" vertical="center"/>
    </xf>
    <xf numFmtId="0" fontId="21" fillId="9" borderId="40" xfId="13" applyFont="1" applyFill="1" applyBorder="1" applyAlignment="1">
      <alignment horizontal="left" vertical="center"/>
    </xf>
    <xf numFmtId="0" fontId="21" fillId="9" borderId="43" xfId="13" applyFont="1" applyFill="1" applyBorder="1" applyAlignment="1">
      <alignment vertical="center"/>
    </xf>
    <xf numFmtId="0" fontId="21" fillId="9" borderId="29" xfId="13" applyFont="1" applyFill="1" applyBorder="1" applyAlignment="1">
      <alignment vertical="center"/>
    </xf>
    <xf numFmtId="0" fontId="21" fillId="9" borderId="39" xfId="13" applyFont="1" applyFill="1" applyBorder="1" applyAlignment="1">
      <alignment vertical="center"/>
    </xf>
    <xf numFmtId="0" fontId="23" fillId="8" borderId="0" xfId="13" applyFill="1" applyAlignment="1">
      <alignment horizontal="right" vertical="center"/>
    </xf>
    <xf numFmtId="0" fontId="18" fillId="8" borderId="0" xfId="7" applyFill="1" applyAlignment="1">
      <alignment vertical="center"/>
    </xf>
    <xf numFmtId="0" fontId="21" fillId="8" borderId="0" xfId="13" applyFont="1" applyFill="1" applyAlignment="1">
      <alignment vertical="center"/>
    </xf>
    <xf numFmtId="0" fontId="21" fillId="9" borderId="32" xfId="13" applyFont="1" applyFill="1" applyBorder="1" applyAlignment="1">
      <alignment horizontal="center" vertical="center" textRotation="90"/>
    </xf>
    <xf numFmtId="0" fontId="21" fillId="9" borderId="29" xfId="13" applyFont="1" applyFill="1" applyBorder="1" applyAlignment="1">
      <alignment horizontal="center" vertical="center" textRotation="90"/>
    </xf>
    <xf numFmtId="0" fontId="21" fillId="9" borderId="31" xfId="13" applyFont="1" applyFill="1" applyBorder="1" applyAlignment="1">
      <alignment horizontal="center" vertical="center" textRotation="90"/>
    </xf>
    <xf numFmtId="0" fontId="21" fillId="9" borderId="31" xfId="13" applyFont="1" applyFill="1" applyBorder="1" applyAlignment="1">
      <alignment horizontal="center" vertical="center" textRotation="90" wrapText="1"/>
    </xf>
    <xf numFmtId="0" fontId="21" fillId="9" borderId="29" xfId="13" quotePrefix="1" applyFont="1" applyFill="1" applyBorder="1" applyAlignment="1">
      <alignment horizontal="center" vertical="center" textRotation="90"/>
    </xf>
    <xf numFmtId="0" fontId="21" fillId="9" borderId="31" xfId="13" quotePrefix="1" applyFont="1" applyFill="1" applyBorder="1" applyAlignment="1">
      <alignment horizontal="center" vertical="center" textRotation="90"/>
    </xf>
    <xf numFmtId="0" fontId="21" fillId="9" borderId="28" xfId="13" applyFont="1" applyFill="1" applyBorder="1" applyAlignment="1">
      <alignment horizontal="center" vertical="center" wrapText="1"/>
    </xf>
    <xf numFmtId="0" fontId="21" fillId="9" borderId="42" xfId="13" applyFont="1" applyFill="1" applyBorder="1" applyAlignment="1">
      <alignment horizontal="center" vertical="center"/>
    </xf>
    <xf numFmtId="0" fontId="21" fillId="9" borderId="39" xfId="13" applyFont="1" applyFill="1" applyBorder="1" applyAlignment="1">
      <alignment horizontal="left" vertical="center" wrapText="1"/>
    </xf>
    <xf numFmtId="0" fontId="21" fillId="9" borderId="29" xfId="13" applyFont="1" applyFill="1" applyBorder="1" applyAlignment="1">
      <alignment horizontal="left" vertical="center" wrapText="1"/>
    </xf>
    <xf numFmtId="0" fontId="21" fillId="9" borderId="39" xfId="13" applyFont="1" applyFill="1" applyBorder="1" applyAlignment="1">
      <alignment horizontal="left" vertical="center"/>
    </xf>
    <xf numFmtId="0" fontId="21" fillId="9" borderId="42" xfId="13" applyFont="1" applyFill="1" applyBorder="1" applyAlignment="1">
      <alignment horizontal="left" vertical="center"/>
    </xf>
    <xf numFmtId="0" fontId="21" fillId="9" borderId="29" xfId="13" applyFont="1" applyFill="1" applyBorder="1" applyAlignment="1">
      <alignment horizontal="center" vertical="center"/>
    </xf>
    <xf numFmtId="0" fontId="23" fillId="0" borderId="0" xfId="3" applyFont="1"/>
    <xf numFmtId="0" fontId="23" fillId="8" borderId="0" xfId="15" applyFont="1" applyFill="1"/>
    <xf numFmtId="0" fontId="21" fillId="9" borderId="29" xfId="16" applyFont="1" applyAlignment="1">
      <alignment horizontal="left" vertical="center"/>
    </xf>
    <xf numFmtId="0" fontId="23" fillId="8" borderId="0" xfId="17" applyFont="1" applyFill="1" applyBorder="1"/>
    <xf numFmtId="4" fontId="21" fillId="9" borderId="32" xfId="13" quotePrefix="1" applyNumberFormat="1" applyFont="1" applyFill="1" applyBorder="1" applyAlignment="1">
      <alignment horizontal="center" vertical="center"/>
    </xf>
    <xf numFmtId="4" fontId="21" fillId="9" borderId="29" xfId="13" quotePrefix="1" applyNumberFormat="1" applyFont="1" applyFill="1" applyBorder="1" applyAlignment="1">
      <alignment horizontal="center" vertical="center"/>
    </xf>
    <xf numFmtId="4" fontId="21" fillId="9" borderId="29" xfId="13" applyNumberFormat="1" applyFont="1" applyFill="1" applyBorder="1" applyAlignment="1">
      <alignment horizontal="center" vertical="center"/>
    </xf>
    <xf numFmtId="4" fontId="21" fillId="9" borderId="31" xfId="13" applyNumberFormat="1" applyFont="1" applyFill="1" applyBorder="1" applyAlignment="1">
      <alignment horizontal="center" vertical="center"/>
    </xf>
    <xf numFmtId="4" fontId="21" fillId="9" borderId="34" xfId="13" applyNumberFormat="1" applyFont="1" applyFill="1" applyBorder="1" applyAlignment="1">
      <alignment vertical="center"/>
    </xf>
    <xf numFmtId="4" fontId="21" fillId="9" borderId="29" xfId="13" applyNumberFormat="1" applyFont="1" applyFill="1" applyBorder="1" applyAlignment="1">
      <alignment vertical="center"/>
    </xf>
    <xf numFmtId="0" fontId="5" fillId="0" borderId="0" xfId="0" applyNumberFormat="1" applyFont="1" applyAlignment="1"/>
    <xf numFmtId="0" fontId="4" fillId="0" borderId="53" xfId="0" applyNumberFormat="1" applyFont="1" applyBorder="1" applyAlignment="1"/>
    <xf numFmtId="0" fontId="5" fillId="0" borderId="53" xfId="0" applyNumberFormat="1" applyFont="1" applyBorder="1" applyAlignment="1"/>
    <xf numFmtId="0" fontId="4" fillId="0" borderId="53" xfId="0" applyNumberFormat="1" applyFont="1" applyFill="1" applyBorder="1" applyAlignment="1"/>
    <xf numFmtId="0" fontId="5" fillId="0" borderId="53" xfId="0" applyNumberFormat="1" applyFont="1" applyFill="1" applyBorder="1" applyAlignment="1"/>
    <xf numFmtId="0" fontId="0" fillId="0" borderId="53" xfId="0" applyNumberFormat="1" applyFont="1" applyFill="1" applyBorder="1" applyAlignment="1"/>
    <xf numFmtId="0" fontId="5" fillId="0" borderId="53" xfId="0" applyNumberFormat="1" applyFont="1" applyFill="1" applyBorder="1" applyAlignment="1">
      <alignment horizontal="left"/>
    </xf>
    <xf numFmtId="0" fontId="4" fillId="0" borderId="53" xfId="0" applyNumberFormat="1" applyFont="1" applyFill="1" applyBorder="1" applyAlignment="1">
      <alignment horizontal="left"/>
    </xf>
    <xf numFmtId="0" fontId="5" fillId="0" borderId="53" xfId="1" applyNumberFormat="1" applyFont="1" applyFill="1" applyBorder="1" applyAlignment="1"/>
    <xf numFmtId="0" fontId="0" fillId="0" borderId="53" xfId="0" applyBorder="1" applyAlignment="1"/>
    <xf numFmtId="0" fontId="5" fillId="0" borderId="53" xfId="0" applyFont="1" applyBorder="1" applyAlignment="1"/>
    <xf numFmtId="9" fontId="5" fillId="0" borderId="0" xfId="1" applyFont="1" applyAlignment="1"/>
    <xf numFmtId="0" fontId="9" fillId="44" borderId="53" xfId="0" applyNumberFormat="1" applyFont="1" applyFill="1" applyBorder="1" applyAlignment="1"/>
    <xf numFmtId="0" fontId="0" fillId="0" borderId="53" xfId="0" applyNumberFormat="1" applyFill="1" applyBorder="1" applyAlignment="1"/>
    <xf numFmtId="0" fontId="5" fillId="0" borderId="54" xfId="0" applyNumberFormat="1" applyFont="1" applyBorder="1" applyAlignment="1"/>
    <xf numFmtId="0" fontId="21" fillId="14" borderId="32" xfId="13" applyFont="1" applyFill="1" applyBorder="1" applyAlignment="1">
      <alignment horizontal="center" vertical="center"/>
    </xf>
    <xf numFmtId="0" fontId="21" fillId="9" borderId="28" xfId="13" applyFont="1" applyFill="1" applyBorder="1" applyAlignment="1">
      <alignment horizontal="center" vertical="center"/>
    </xf>
    <xf numFmtId="0" fontId="21" fillId="9" borderId="27" xfId="13" applyFont="1" applyFill="1" applyBorder="1" applyAlignment="1">
      <alignment horizontal="center" vertical="center"/>
    </xf>
    <xf numFmtId="0" fontId="21" fillId="14" borderId="41" xfId="13" applyFont="1" applyFill="1" applyBorder="1" applyAlignment="1">
      <alignment horizontal="center" vertical="center"/>
    </xf>
    <xf numFmtId="0" fontId="21" fillId="9" borderId="29" xfId="9" applyNumberFormat="1" applyFont="1" applyFill="1" applyBorder="1" applyAlignment="1">
      <alignment horizontal="center" vertical="center"/>
    </xf>
    <xf numFmtId="0" fontId="21" fillId="9" borderId="44" xfId="9" applyNumberFormat="1" applyFont="1" applyFill="1" applyBorder="1">
      <alignment horizontal="left" vertical="center"/>
    </xf>
    <xf numFmtId="2" fontId="21" fillId="10" borderId="29" xfId="0" applyNumberFormat="1" applyFont="1" applyFill="1" applyBorder="1" applyAlignment="1">
      <alignment horizontal="right"/>
    </xf>
    <xf numFmtId="0" fontId="21" fillId="9" borderId="34" xfId="9" applyNumberFormat="1" applyFont="1" applyFill="1" applyBorder="1">
      <alignment horizontal="left" vertical="center"/>
    </xf>
    <xf numFmtId="0" fontId="21" fillId="9" borderId="29" xfId="9" applyNumberFormat="1" applyFont="1" applyFill="1" applyBorder="1" applyAlignment="1">
      <alignment horizontal="left" vertical="center" indent="1"/>
    </xf>
    <xf numFmtId="0" fontId="21" fillId="9" borderId="29" xfId="10" applyNumberFormat="1" applyFont="1" applyFill="1" applyBorder="1">
      <alignment horizontal="left" vertical="center" indent="2"/>
    </xf>
    <xf numFmtId="2" fontId="21" fillId="11" borderId="29" xfId="0" applyNumberFormat="1" applyFont="1" applyFill="1" applyBorder="1" applyAlignment="1">
      <alignment horizontal="right"/>
    </xf>
    <xf numFmtId="0" fontId="21" fillId="9" borderId="39" xfId="9" applyNumberFormat="1" applyFont="1" applyFill="1" applyBorder="1" applyAlignment="1">
      <alignment horizontal="left" vertical="center" indent="1"/>
    </xf>
    <xf numFmtId="0" fontId="21" fillId="9" borderId="29" xfId="10" applyNumberFormat="1" applyFont="1" applyFill="1" applyBorder="1" applyAlignment="1">
      <alignment horizontal="left" vertical="top" wrapText="1" indent="2"/>
    </xf>
    <xf numFmtId="0" fontId="21" fillId="9" borderId="44" xfId="9" applyNumberFormat="1" applyFont="1" applyFill="1" applyBorder="1" applyAlignment="1">
      <alignment horizontal="left" vertical="center" indent="1"/>
    </xf>
    <xf numFmtId="0" fontId="21" fillId="9" borderId="29" xfId="9" applyNumberFormat="1" applyFont="1" applyFill="1" applyBorder="1">
      <alignment horizontal="left" vertical="center"/>
    </xf>
    <xf numFmtId="2" fontId="21" fillId="12" borderId="29" xfId="0" applyNumberFormat="1" applyFont="1" applyFill="1" applyBorder="1" applyAlignment="1">
      <alignment horizontal="right"/>
    </xf>
    <xf numFmtId="0" fontId="21" fillId="9" borderId="39" xfId="9" applyNumberFormat="1" applyFont="1" applyFill="1" applyBorder="1">
      <alignment horizontal="left" vertical="center"/>
    </xf>
    <xf numFmtId="0" fontId="21" fillId="9" borderId="29" xfId="11" applyNumberFormat="1" applyFont="1" applyFill="1" applyBorder="1" applyAlignment="1">
      <alignment horizontal="left" vertical="center" indent="2"/>
    </xf>
    <xf numFmtId="0" fontId="21" fillId="9" borderId="30" xfId="9" applyNumberFormat="1" applyFont="1" applyFill="1" applyBorder="1" applyAlignment="1">
      <alignment horizontal="left" vertical="center" indent="1"/>
    </xf>
    <xf numFmtId="0" fontId="21" fillId="9" borderId="29" xfId="12" applyFont="1" applyBorder="1" applyAlignment="1">
      <alignment horizontal="left" vertical="center" indent="2"/>
    </xf>
    <xf numFmtId="2" fontId="21" fillId="7" borderId="29" xfId="0" applyNumberFormat="1" applyFont="1" applyFill="1" applyBorder="1" applyAlignment="1">
      <alignment horizontal="right"/>
    </xf>
    <xf numFmtId="0" fontId="21" fillId="14" borderId="29" xfId="11" applyFont="1" applyFill="1" applyBorder="1">
      <alignment horizontal="left" vertical="center" indent="5"/>
    </xf>
    <xf numFmtId="0" fontId="21" fillId="14" borderId="39" xfId="9" applyFont="1" applyFill="1" applyBorder="1">
      <alignment horizontal="left" vertical="center"/>
    </xf>
    <xf numFmtId="0" fontId="21" fillId="14" borderId="31" xfId="11" applyFont="1" applyFill="1" applyBorder="1">
      <alignment horizontal="left" vertical="center" indent="5"/>
    </xf>
    <xf numFmtId="0" fontId="21" fillId="14" borderId="31" xfId="11" applyFont="1" applyFill="1" applyBorder="1" applyAlignment="1">
      <alignment horizontal="left" vertical="center" indent="2"/>
    </xf>
    <xf numFmtId="0" fontId="21" fillId="7" borderId="29" xfId="0" applyFont="1" applyFill="1" applyBorder="1" applyAlignment="1">
      <alignment horizontal="left" indent="4"/>
    </xf>
    <xf numFmtId="0" fontId="21" fillId="7" borderId="29" xfId="0" applyFont="1" applyFill="1" applyBorder="1" applyAlignment="1">
      <alignment horizontal="left" indent="6"/>
    </xf>
    <xf numFmtId="0" fontId="21" fillId="14" borderId="31" xfId="13" applyFont="1" applyFill="1" applyBorder="1" applyAlignment="1">
      <alignment horizontal="left" vertical="center" indent="2"/>
    </xf>
    <xf numFmtId="0" fontId="21" fillId="14" borderId="29" xfId="11" applyFont="1" applyFill="1" applyBorder="1" applyAlignment="1">
      <alignment horizontal="left" vertical="center" indent="2"/>
    </xf>
    <xf numFmtId="0" fontId="28" fillId="14" borderId="29" xfId="11" applyFont="1" applyFill="1" applyBorder="1">
      <alignment horizontal="left" vertical="center" indent="5"/>
    </xf>
    <xf numFmtId="0" fontId="28" fillId="14" borderId="29" xfId="13" applyFont="1" applyFill="1" applyBorder="1" applyAlignment="1">
      <alignment horizontal="left" vertical="center" indent="2"/>
    </xf>
    <xf numFmtId="0" fontId="28" fillId="14" borderId="29" xfId="13" applyFont="1" applyFill="1" applyBorder="1" applyAlignment="1">
      <alignment horizontal="left" vertical="center" indent="5"/>
    </xf>
    <xf numFmtId="0" fontId="21" fillId="7" borderId="29" xfId="0" applyFont="1" applyFill="1" applyBorder="1" applyAlignment="1">
      <alignment horizontal="left" indent="8"/>
    </xf>
    <xf numFmtId="0" fontId="21" fillId="14" borderId="29" xfId="9" applyFont="1" applyFill="1" applyBorder="1">
      <alignment horizontal="left" vertical="center"/>
    </xf>
    <xf numFmtId="0" fontId="21" fillId="14" borderId="29" xfId="11" applyFont="1" applyFill="1" applyBorder="1" applyAlignment="1">
      <alignment horizontal="left" vertical="center" indent="1"/>
    </xf>
    <xf numFmtId="0" fontId="21" fillId="14" borderId="29" xfId="13" applyFont="1" applyFill="1" applyBorder="1" applyAlignment="1">
      <alignment horizontal="left" vertical="center" indent="2"/>
    </xf>
    <xf numFmtId="0" fontId="28" fillId="14" borderId="31" xfId="11" applyFont="1" applyFill="1" applyBorder="1" applyAlignment="1">
      <alignment horizontal="left" vertical="center" indent="2"/>
    </xf>
    <xf numFmtId="0" fontId="21" fillId="15" borderId="39" xfId="13" applyFont="1" applyFill="1" applyBorder="1" applyAlignment="1">
      <alignment horizontal="right" vertical="center"/>
    </xf>
    <xf numFmtId="0" fontId="21" fillId="9" borderId="29" xfId="10" applyFont="1" applyFill="1" applyBorder="1">
      <alignment horizontal="left" vertical="center" indent="2"/>
    </xf>
    <xf numFmtId="0" fontId="21" fillId="9" borderId="39" xfId="10" applyFont="1" applyFill="1" applyBorder="1">
      <alignment horizontal="left" vertical="center" indent="2"/>
    </xf>
    <xf numFmtId="0" fontId="21" fillId="9" borderId="30" xfId="10" applyFont="1" applyFill="1" applyBorder="1">
      <alignment horizontal="left" vertical="center" indent="2"/>
    </xf>
    <xf numFmtId="0" fontId="21" fillId="9" borderId="30" xfId="10" applyFont="1" applyFill="1" applyBorder="1" applyAlignment="1">
      <alignment horizontal="left" vertical="center" wrapText="1" indent="2"/>
    </xf>
    <xf numFmtId="0" fontId="21" fillId="9" borderId="39" xfId="9" applyFont="1" applyFill="1" applyBorder="1" applyProtection="1">
      <alignment horizontal="left" vertical="center"/>
    </xf>
    <xf numFmtId="0" fontId="21" fillId="9" borderId="29" xfId="10" applyFont="1" applyFill="1" applyBorder="1" applyAlignment="1">
      <alignment horizontal="left" vertical="center"/>
    </xf>
    <xf numFmtId="0" fontId="21" fillId="9" borderId="30" xfId="10" applyFont="1" applyFill="1" applyBorder="1" applyAlignment="1">
      <alignment horizontal="left" vertical="center"/>
    </xf>
    <xf numFmtId="0" fontId="21" fillId="9" borderId="29" xfId="9" applyFont="1" applyFill="1" applyBorder="1" applyProtection="1">
      <alignment horizontal="left" vertical="center"/>
    </xf>
    <xf numFmtId="0" fontId="21" fillId="9" borderId="39" xfId="9" applyFont="1" applyFill="1" applyBorder="1" applyAlignment="1" applyProtection="1">
      <alignment horizontal="left" vertical="center" wrapText="1"/>
    </xf>
    <xf numFmtId="0" fontId="21" fillId="9" borderId="29" xfId="11" applyFont="1" applyFill="1" applyBorder="1" applyAlignment="1">
      <alignment horizontal="left" vertical="center"/>
    </xf>
    <xf numFmtId="0" fontId="21" fillId="10" borderId="29" xfId="0" applyFont="1" applyFill="1" applyBorder="1" applyAlignment="1">
      <alignment horizontal="left" indent="2"/>
    </xf>
    <xf numFmtId="0" fontId="21" fillId="9" borderId="29" xfId="13" applyFont="1" applyFill="1" applyBorder="1" applyAlignment="1">
      <alignment vertical="center" wrapText="1"/>
    </xf>
    <xf numFmtId="0" fontId="21" fillId="9" borderId="29" xfId="9" applyFont="1" applyFill="1" applyBorder="1" applyAlignment="1" applyProtection="1">
      <alignment horizontal="left" vertical="center" wrapText="1"/>
    </xf>
    <xf numFmtId="0" fontId="21" fillId="9" borderId="30" xfId="9" applyFont="1" applyFill="1" applyBorder="1" applyProtection="1">
      <alignment horizontal="left" vertical="center"/>
    </xf>
    <xf numFmtId="0" fontId="21" fillId="9" borderId="32" xfId="9" applyFont="1" applyFill="1" applyBorder="1" applyAlignment="1" applyProtection="1">
      <alignment horizontal="center" vertical="center"/>
    </xf>
    <xf numFmtId="0" fontId="21" fillId="9" borderId="40" xfId="9" applyFont="1" applyFill="1" applyBorder="1" applyProtection="1">
      <alignment horizontal="left" vertical="center"/>
    </xf>
    <xf numFmtId="0" fontId="21" fillId="9" borderId="43" xfId="9" applyFont="1" applyFill="1" applyBorder="1" applyProtection="1">
      <alignment horizontal="left" vertical="center"/>
    </xf>
    <xf numFmtId="0" fontId="21" fillId="9" borderId="29" xfId="11" applyFont="1" applyFill="1" applyBorder="1">
      <alignment horizontal="left" vertical="center" indent="5"/>
    </xf>
    <xf numFmtId="0" fontId="21" fillId="10" borderId="29" xfId="0" applyFont="1" applyFill="1" applyBorder="1" applyAlignment="1">
      <alignment horizontal="left" indent="8"/>
    </xf>
    <xf numFmtId="0" fontId="21" fillId="10" borderId="29" xfId="0" applyFont="1" applyFill="1" applyBorder="1" applyAlignment="1">
      <alignment horizontal="left" indent="4"/>
    </xf>
    <xf numFmtId="0" fontId="21" fillId="9" borderId="29" xfId="10" applyFont="1" applyFill="1" applyBorder="1" applyAlignment="1">
      <alignment horizontal="left" vertical="center" indent="4"/>
    </xf>
    <xf numFmtId="0" fontId="21" fillId="10" borderId="29" xfId="0" applyFont="1" applyFill="1" applyBorder="1" applyAlignment="1">
      <alignment horizontal="left" indent="6"/>
    </xf>
    <xf numFmtId="0" fontId="21" fillId="9" borderId="30" xfId="15" applyFont="1" applyFill="1" applyBorder="1" applyAlignment="1">
      <alignment horizontal="left" vertical="top" wrapText="1"/>
    </xf>
    <xf numFmtId="0" fontId="21" fillId="9" borderId="29" xfId="10" applyFont="1" applyFill="1" applyBorder="1" applyAlignment="1">
      <alignment horizontal="left" vertical="center" wrapText="1"/>
    </xf>
    <xf numFmtId="4" fontId="21" fillId="9" borderId="29" xfId="13" applyNumberFormat="1" applyFont="1" applyFill="1" applyBorder="1" applyAlignment="1">
      <alignment horizontal="left" vertical="center"/>
    </xf>
    <xf numFmtId="4" fontId="21" fillId="9" borderId="29" xfId="13" applyNumberFormat="1" applyFont="1" applyFill="1" applyBorder="1" applyAlignment="1">
      <alignment horizontal="left" vertical="center" wrapText="1"/>
    </xf>
    <xf numFmtId="9" fontId="0" fillId="0" borderId="0" xfId="1" applyFont="1" applyAlignment="1">
      <alignment wrapText="1"/>
    </xf>
    <xf numFmtId="0" fontId="19" fillId="8" borderId="0" xfId="8" applyNumberFormat="1" applyFont="1" applyFill="1" applyAlignment="1">
      <alignment horizontal="right"/>
    </xf>
    <xf numFmtId="0" fontId="19" fillId="8" borderId="0" xfId="8" applyNumberFormat="1" applyFont="1" applyFill="1" applyAlignment="1">
      <alignment horizontal="right"/>
    </xf>
    <xf numFmtId="0" fontId="19" fillId="8" borderId="0" xfId="8" applyNumberFormat="1" applyFont="1" applyFill="1" applyAlignment="1">
      <alignment horizontal="right"/>
    </xf>
    <xf numFmtId="0" fontId="19" fillId="8" borderId="0" xfId="8" applyNumberFormat="1" applyFont="1" applyFill="1" applyAlignment="1">
      <alignment horizontal="right"/>
    </xf>
    <xf numFmtId="0" fontId="19" fillId="8" borderId="0" xfId="8" applyNumberFormat="1" applyFont="1" applyFill="1" applyAlignment="1">
      <alignment horizontal="right"/>
    </xf>
    <xf numFmtId="0" fontId="19" fillId="8" borderId="0" xfId="8" applyNumberFormat="1" applyFont="1" applyFill="1" applyAlignment="1">
      <alignment horizontal="right"/>
    </xf>
    <xf numFmtId="0" fontId="19" fillId="8" borderId="0" xfId="8" applyNumberFormat="1" applyFont="1" applyFill="1" applyAlignment="1">
      <alignment horizontal="right"/>
    </xf>
    <xf numFmtId="176" fontId="0" fillId="0" borderId="0" xfId="2307" applyNumberFormat="1" applyFont="1" applyAlignment="1"/>
    <xf numFmtId="0" fontId="3" fillId="20" borderId="0" xfId="0" applyFont="1" applyFill="1" applyAlignment="1">
      <alignment horizontal="center"/>
    </xf>
    <xf numFmtId="0" fontId="18" fillId="8" borderId="0" xfId="7" applyFill="1" applyAlignment="1">
      <alignment horizontal="left"/>
    </xf>
    <xf numFmtId="0" fontId="21" fillId="9" borderId="30" xfId="9" applyNumberFormat="1" applyFont="1" applyFill="1" applyBorder="1" applyAlignment="1">
      <alignment horizontal="left" vertical="top"/>
    </xf>
    <xf numFmtId="0" fontId="21" fillId="9" borderId="40" xfId="9" applyNumberFormat="1" applyFont="1" applyFill="1" applyBorder="1" applyAlignment="1">
      <alignment horizontal="left" vertical="top"/>
    </xf>
    <xf numFmtId="0" fontId="21" fillId="9" borderId="27" xfId="9" applyNumberFormat="1" applyFont="1" applyFill="1" applyBorder="1" applyAlignment="1">
      <alignment horizontal="center" vertical="center"/>
    </xf>
    <xf numFmtId="0" fontId="21" fillId="9" borderId="28" xfId="9" applyNumberFormat="1" applyFont="1" applyFill="1" applyBorder="1" applyAlignment="1">
      <alignment horizontal="center" vertical="center"/>
    </xf>
    <xf numFmtId="0" fontId="21" fillId="9" borderId="41" xfId="9" applyNumberFormat="1" applyFont="1" applyFill="1" applyBorder="1" applyAlignment="1">
      <alignment horizontal="center" vertical="center"/>
    </xf>
    <xf numFmtId="0" fontId="18" fillId="8" borderId="23" xfId="7" applyFill="1" applyBorder="1" applyAlignment="1">
      <alignment horizontal="left"/>
    </xf>
    <xf numFmtId="0" fontId="18" fillId="8" borderId="24" xfId="7" applyFill="1" applyBorder="1" applyAlignment="1">
      <alignment horizontal="left"/>
    </xf>
    <xf numFmtId="0" fontId="21" fillId="14" borderId="30" xfId="13" applyFont="1" applyFill="1" applyBorder="1" applyAlignment="1">
      <alignment horizontal="left" vertical="top"/>
    </xf>
    <xf numFmtId="0" fontId="21" fillId="14" borderId="34" xfId="13" applyFont="1" applyFill="1" applyBorder="1" applyAlignment="1">
      <alignment horizontal="left" vertical="top"/>
    </xf>
    <xf numFmtId="0" fontId="21" fillId="14" borderId="40" xfId="13" applyFont="1" applyFill="1" applyBorder="1" applyAlignment="1">
      <alignment horizontal="left" vertical="top"/>
    </xf>
    <xf numFmtId="0" fontId="21" fillId="14" borderId="31" xfId="13" applyFont="1" applyFill="1" applyBorder="1" applyAlignment="1">
      <alignment horizontal="center" vertical="center"/>
    </xf>
    <xf numFmtId="0" fontId="21" fillId="8" borderId="32" xfId="3" applyFont="1" applyFill="1" applyBorder="1" applyAlignment="1">
      <alignment horizontal="center" vertical="center"/>
    </xf>
    <xf numFmtId="0" fontId="21" fillId="14" borderId="33" xfId="13" applyFont="1" applyFill="1" applyBorder="1" applyAlignment="1">
      <alignment horizontal="center" vertical="center"/>
    </xf>
    <xf numFmtId="0" fontId="21" fillId="14" borderId="32" xfId="13" applyFont="1" applyFill="1" applyBorder="1" applyAlignment="1">
      <alignment horizontal="center" vertical="center"/>
    </xf>
    <xf numFmtId="0" fontId="21" fillId="8" borderId="33" xfId="3" applyFont="1" applyFill="1" applyBorder="1" applyAlignment="1">
      <alignment horizontal="center" vertical="center"/>
    </xf>
    <xf numFmtId="0" fontId="21" fillId="14" borderId="35" xfId="13" applyFont="1" applyFill="1" applyBorder="1" applyAlignment="1">
      <alignment horizontal="center" vertical="center"/>
    </xf>
    <xf numFmtId="0" fontId="21" fillId="14" borderId="36" xfId="13" applyFont="1" applyFill="1" applyBorder="1" applyAlignment="1">
      <alignment horizontal="center" vertical="center"/>
    </xf>
    <xf numFmtId="0" fontId="21" fillId="14" borderId="37" xfId="13" applyFont="1" applyFill="1" applyBorder="1" applyAlignment="1">
      <alignment horizontal="center" vertical="center"/>
    </xf>
    <xf numFmtId="0" fontId="21" fillId="14" borderId="38" xfId="13" applyFont="1" applyFill="1" applyBorder="1" applyAlignment="1">
      <alignment horizontal="center" vertical="center"/>
    </xf>
    <xf numFmtId="0" fontId="21" fillId="14" borderId="30" xfId="13" applyFont="1" applyFill="1" applyBorder="1" applyAlignment="1">
      <alignment horizontal="center" vertical="center"/>
    </xf>
    <xf numFmtId="0" fontId="21" fillId="14" borderId="39" xfId="13" applyFont="1" applyFill="1" applyBorder="1" applyAlignment="1">
      <alignment horizontal="center" vertical="center"/>
    </xf>
    <xf numFmtId="0" fontId="21" fillId="8" borderId="39" xfId="3" applyFont="1" applyFill="1" applyBorder="1" applyAlignment="1">
      <alignment horizontal="center" vertical="center"/>
    </xf>
    <xf numFmtId="0" fontId="21" fillId="9" borderId="28" xfId="13" applyFont="1" applyFill="1" applyBorder="1" applyAlignment="1">
      <alignment horizontal="center" vertical="center"/>
    </xf>
    <xf numFmtId="0" fontId="21" fillId="9" borderId="41" xfId="13" applyFont="1" applyFill="1" applyBorder="1" applyAlignment="1">
      <alignment horizontal="center" vertical="center"/>
    </xf>
    <xf numFmtId="0" fontId="21" fillId="9" borderId="27" xfId="13" applyFont="1" applyFill="1" applyBorder="1" applyAlignment="1">
      <alignment horizontal="center" vertical="center"/>
    </xf>
    <xf numFmtId="0" fontId="21" fillId="8" borderId="28" xfId="3" applyFont="1" applyFill="1" applyBorder="1" applyAlignment="1">
      <alignment horizontal="center" vertical="center"/>
    </xf>
    <xf numFmtId="0" fontId="21" fillId="8" borderId="41" xfId="3" applyFont="1" applyFill="1" applyBorder="1" applyAlignment="1">
      <alignment horizontal="center" vertical="center"/>
    </xf>
    <xf numFmtId="0" fontId="21" fillId="14" borderId="27" xfId="13" applyFont="1" applyFill="1" applyBorder="1" applyAlignment="1">
      <alignment horizontal="center" vertical="center"/>
    </xf>
    <xf numFmtId="0" fontId="21" fillId="14" borderId="41" xfId="13" applyFont="1" applyFill="1" applyBorder="1" applyAlignment="1">
      <alignment horizontal="center" vertical="center"/>
    </xf>
    <xf numFmtId="0" fontId="18" fillId="17" borderId="0" xfId="7" applyFill="1" applyAlignment="1">
      <alignment horizontal="left" vertical="center"/>
    </xf>
    <xf numFmtId="0" fontId="21" fillId="9" borderId="27" xfId="13" applyFont="1" applyFill="1" applyBorder="1" applyAlignment="1">
      <alignment horizontal="center" vertical="center" wrapText="1"/>
    </xf>
    <xf numFmtId="0" fontId="21" fillId="9" borderId="41" xfId="13" applyFont="1" applyFill="1" applyBorder="1" applyAlignment="1">
      <alignment horizontal="center" vertical="center" wrapText="1"/>
    </xf>
    <xf numFmtId="0" fontId="21" fillId="8" borderId="28" xfId="3" applyFont="1" applyFill="1" applyBorder="1" applyAlignment="1">
      <alignment horizontal="center" vertical="center" wrapText="1"/>
    </xf>
    <xf numFmtId="0" fontId="21" fillId="8" borderId="41" xfId="3" applyFont="1" applyFill="1" applyBorder="1" applyAlignment="1">
      <alignment horizontal="center" vertical="center" wrapText="1"/>
    </xf>
    <xf numFmtId="4" fontId="21" fillId="9" borderId="30" xfId="13" applyNumberFormat="1" applyFont="1" applyFill="1" applyBorder="1" applyAlignment="1">
      <alignment horizontal="left" vertical="center" wrapText="1"/>
    </xf>
    <xf numFmtId="4" fontId="21" fillId="9" borderId="40" xfId="13" applyNumberFormat="1" applyFont="1" applyFill="1" applyBorder="1" applyAlignment="1">
      <alignment horizontal="left" vertical="center" wrapText="1"/>
    </xf>
    <xf numFmtId="4" fontId="21" fillId="9" borderId="27" xfId="13" applyNumberFormat="1" applyFont="1" applyFill="1" applyBorder="1" applyAlignment="1">
      <alignment horizontal="center" vertical="center"/>
    </xf>
    <xf numFmtId="4" fontId="21" fillId="9" borderId="28" xfId="13" applyNumberFormat="1" applyFont="1" applyFill="1" applyBorder="1" applyAlignment="1">
      <alignment horizontal="center" vertical="center"/>
    </xf>
    <xf numFmtId="4" fontId="21" fillId="9" borderId="41" xfId="13" applyNumberFormat="1" applyFont="1" applyFill="1" applyBorder="1" applyAlignment="1">
      <alignment horizontal="center" vertical="center"/>
    </xf>
    <xf numFmtId="0" fontId="21" fillId="9" borderId="30" xfId="15" applyFont="1" applyFill="1" applyBorder="1" applyAlignment="1">
      <alignment horizontal="left" vertical="center" wrapText="1"/>
    </xf>
    <xf numFmtId="0" fontId="21" fillId="9" borderId="40" xfId="15" applyFont="1" applyFill="1" applyBorder="1" applyAlignment="1">
      <alignment horizontal="left" vertical="center" wrapText="1"/>
    </xf>
    <xf numFmtId="0" fontId="21" fillId="9" borderId="27" xfId="15" applyFont="1" applyFill="1" applyBorder="1" applyAlignment="1">
      <alignment horizontal="center" vertical="top" wrapText="1"/>
    </xf>
    <xf numFmtId="0" fontId="21" fillId="9" borderId="28" xfId="15" applyFont="1" applyFill="1" applyBorder="1" applyAlignment="1">
      <alignment horizontal="center" vertical="top" wrapText="1"/>
    </xf>
    <xf numFmtId="0" fontId="21" fillId="9" borderId="41" xfId="15" applyFont="1" applyFill="1" applyBorder="1" applyAlignment="1">
      <alignment horizontal="center" vertical="top" wrapText="1"/>
    </xf>
    <xf numFmtId="0" fontId="21" fillId="9" borderId="30" xfId="13" applyFont="1" applyFill="1" applyBorder="1" applyAlignment="1">
      <alignment horizontal="left" vertical="center" wrapText="1"/>
    </xf>
    <xf numFmtId="0" fontId="21" fillId="9" borderId="40" xfId="13" applyFont="1" applyFill="1" applyBorder="1" applyAlignment="1">
      <alignment horizontal="left" vertical="center" wrapText="1"/>
    </xf>
    <xf numFmtId="0" fontId="18" fillId="8" borderId="0" xfId="7" applyFill="1" applyAlignment="1">
      <alignment horizontal="left" vertical="center"/>
    </xf>
    <xf numFmtId="0" fontId="3" fillId="4" borderId="0" xfId="0" applyFont="1" applyFill="1" applyAlignment="1">
      <alignment horizontal="left"/>
    </xf>
    <xf numFmtId="0" fontId="0" fillId="5" borderId="0" xfId="0" applyFill="1" applyAlignment="1">
      <alignment horizontal="left"/>
    </xf>
    <xf numFmtId="0" fontId="3" fillId="39" borderId="0" xfId="0" applyFont="1" applyFill="1" applyAlignment="1">
      <alignment horizontal="center"/>
    </xf>
    <xf numFmtId="0" fontId="13" fillId="6" borderId="5" xfId="0" applyFont="1" applyFill="1" applyBorder="1" applyAlignment="1">
      <alignment horizontal="left" wrapText="1"/>
    </xf>
    <xf numFmtId="0" fontId="13" fillId="6" borderId="6" xfId="0" applyFont="1" applyFill="1" applyBorder="1" applyAlignment="1">
      <alignment horizontal="left" wrapText="1"/>
    </xf>
    <xf numFmtId="0" fontId="13" fillId="6" borderId="7" xfId="0" applyFont="1" applyFill="1" applyBorder="1" applyAlignment="1">
      <alignment horizontal="left" wrapText="1"/>
    </xf>
    <xf numFmtId="0" fontId="54" fillId="0" borderId="0" xfId="2308" applyFont="1" applyAlignment="1">
      <alignment wrapText="1"/>
    </xf>
    <xf numFmtId="0" fontId="54" fillId="0" borderId="0" xfId="2308" applyFont="1"/>
    <xf numFmtId="0" fontId="54" fillId="0" borderId="102" xfId="2308" applyFont="1" applyBorder="1" applyAlignment="1">
      <alignment wrapText="1"/>
    </xf>
    <xf numFmtId="0" fontId="106" fillId="4" borderId="0" xfId="2308" applyFont="1" applyFill="1" applyAlignment="1">
      <alignment horizontal="center" wrapText="1"/>
    </xf>
    <xf numFmtId="0" fontId="54" fillId="0" borderId="0" xfId="2308" applyFont="1" applyAlignment="1">
      <alignment wrapText="1"/>
    </xf>
    <xf numFmtId="0" fontId="54" fillId="0" borderId="0" xfId="2308" applyFont="1" applyAlignment="1">
      <alignment horizontal="center" wrapText="1"/>
    </xf>
    <xf numFmtId="0" fontId="54" fillId="0" borderId="0" xfId="2308" applyFont="1" applyAlignment="1">
      <alignment horizontal="center"/>
    </xf>
    <xf numFmtId="3" fontId="106" fillId="0" borderId="0" xfId="2308" applyNumberFormat="1" applyFont="1"/>
    <xf numFmtId="0" fontId="106" fillId="91" borderId="0" xfId="2308" applyFont="1" applyFill="1"/>
    <xf numFmtId="0" fontId="106" fillId="20" borderId="0" xfId="2308" applyFont="1" applyFill="1" applyAlignment="1">
      <alignment wrapText="1"/>
    </xf>
    <xf numFmtId="0" fontId="106" fillId="20" borderId="102" xfId="2308" applyFont="1" applyFill="1" applyBorder="1" applyAlignment="1">
      <alignment wrapText="1"/>
    </xf>
    <xf numFmtId="10" fontId="106" fillId="20" borderId="0" xfId="2308" applyNumberFormat="1" applyFont="1" applyFill="1" applyAlignment="1">
      <alignment wrapText="1"/>
    </xf>
    <xf numFmtId="3" fontId="54" fillId="0" borderId="0" xfId="2308" applyNumberFormat="1" applyFont="1" applyAlignment="1">
      <alignment horizontal="right"/>
    </xf>
    <xf numFmtId="10" fontId="54" fillId="0" borderId="0" xfId="2308" applyNumberFormat="1" applyFont="1"/>
    <xf numFmtId="10" fontId="54" fillId="0" borderId="0" xfId="2308" applyNumberFormat="1" applyFont="1" applyAlignment="1">
      <alignment wrapText="1"/>
    </xf>
    <xf numFmtId="0" fontId="1" fillId="0" borderId="0" xfId="2308"/>
    <xf numFmtId="3" fontId="54" fillId="0" borderId="0" xfId="2308" applyNumberFormat="1" applyFont="1"/>
    <xf numFmtId="177" fontId="54" fillId="0" borderId="0" xfId="2308" applyNumberFormat="1" applyFont="1"/>
    <xf numFmtId="0" fontId="106" fillId="0" borderId="0" xfId="2308" applyFont="1" applyAlignment="1">
      <alignment wrapText="1"/>
    </xf>
    <xf numFmtId="9" fontId="54" fillId="0" borderId="0" xfId="2308" applyNumberFormat="1" applyFont="1"/>
    <xf numFmtId="164" fontId="54" fillId="0" borderId="0" xfId="2308" applyNumberFormat="1" applyFont="1"/>
    <xf numFmtId="164" fontId="54" fillId="0" borderId="0" xfId="2309" applyNumberFormat="1" applyFont="1"/>
    <xf numFmtId="0" fontId="54" fillId="92" borderId="0" xfId="2308" applyFont="1" applyFill="1"/>
    <xf numFmtId="3" fontId="54" fillId="92" borderId="0" xfId="2308" applyNumberFormat="1" applyFont="1" applyFill="1" applyAlignment="1">
      <alignment horizontal="right"/>
    </xf>
    <xf numFmtId="10" fontId="54" fillId="92" borderId="0" xfId="2308" applyNumberFormat="1" applyFont="1" applyFill="1"/>
    <xf numFmtId="10" fontId="54" fillId="92" borderId="0" xfId="2308" applyNumberFormat="1" applyFont="1" applyFill="1" applyAlignment="1">
      <alignment wrapText="1"/>
    </xf>
    <xf numFmtId="0" fontId="54" fillId="92" borderId="0" xfId="2308" applyFont="1" applyFill="1" applyAlignment="1">
      <alignment horizontal="center" wrapText="1"/>
    </xf>
    <xf numFmtId="0" fontId="1" fillId="92" borderId="0" xfId="2308" applyFill="1"/>
    <xf numFmtId="0" fontId="54" fillId="92" borderId="102" xfId="2308" applyFont="1" applyFill="1" applyBorder="1" applyAlignment="1">
      <alignment wrapText="1"/>
    </xf>
    <xf numFmtId="0" fontId="54" fillId="92" borderId="0" xfId="2308" applyFont="1" applyFill="1" applyAlignment="1">
      <alignment wrapText="1"/>
    </xf>
    <xf numFmtId="9" fontId="54" fillId="92" borderId="0" xfId="2308" applyNumberFormat="1" applyFont="1" applyFill="1"/>
    <xf numFmtId="1" fontId="54" fillId="0" borderId="0" xfId="2308" applyNumberFormat="1" applyFont="1"/>
    <xf numFmtId="3" fontId="54" fillId="0" borderId="103" xfId="2308" applyNumberFormat="1" applyFont="1" applyBorder="1" applyAlignment="1">
      <alignment horizontal="right"/>
    </xf>
    <xf numFmtId="0" fontId="106" fillId="0" borderId="0" xfId="2308" applyFont="1"/>
    <xf numFmtId="0" fontId="54" fillId="0" borderId="0" xfId="2308" applyFont="1" applyAlignment="1">
      <alignment vertical="center"/>
    </xf>
    <xf numFmtId="0" fontId="54" fillId="0" borderId="0" xfId="2308" applyFont="1" applyAlignment="1">
      <alignment horizontal="center" wrapText="1"/>
    </xf>
    <xf numFmtId="0" fontId="106" fillId="0" borderId="0" xfId="2308" applyFont="1" applyAlignment="1">
      <alignment horizontal="center"/>
    </xf>
    <xf numFmtId="0" fontId="54" fillId="4" borderId="0" xfId="2308" applyFont="1" applyFill="1" applyAlignment="1">
      <alignment horizontal="center" wrapText="1"/>
    </xf>
    <xf numFmtId="0" fontId="54" fillId="0" borderId="102" xfId="2308" applyFont="1" applyBorder="1"/>
    <xf numFmtId="0" fontId="54" fillId="20" borderId="0" xfId="2308" applyFont="1" applyFill="1" applyAlignment="1">
      <alignment wrapText="1"/>
    </xf>
    <xf numFmtId="2" fontId="54" fillId="20" borderId="0" xfId="2308" applyNumberFormat="1" applyFont="1" applyFill="1" applyAlignment="1">
      <alignment wrapText="1"/>
    </xf>
    <xf numFmtId="0" fontId="54" fillId="20" borderId="102" xfId="2308" applyFont="1" applyFill="1" applyBorder="1" applyAlignment="1">
      <alignment wrapText="1"/>
    </xf>
    <xf numFmtId="0" fontId="54" fillId="0" borderId="0" xfId="2308" applyFont="1" applyAlignment="1">
      <alignment horizontal="left"/>
    </xf>
    <xf numFmtId="2" fontId="54" fillId="0" borderId="0" xfId="2308" applyNumberFormat="1" applyFont="1"/>
    <xf numFmtId="10" fontId="54" fillId="0" borderId="102" xfId="2308" applyNumberFormat="1" applyFont="1" applyBorder="1"/>
    <xf numFmtId="0" fontId="107" fillId="0" borderId="0" xfId="2308" applyFont="1"/>
    <xf numFmtId="2" fontId="54" fillId="0" borderId="0" xfId="2308" applyNumberFormat="1" applyFont="1" applyAlignment="1">
      <alignment wrapText="1"/>
    </xf>
    <xf numFmtId="0" fontId="3" fillId="0" borderId="0" xfId="2308" applyFont="1"/>
    <xf numFmtId="11" fontId="1" fillId="0" borderId="0" xfId="2308" applyNumberFormat="1"/>
    <xf numFmtId="0" fontId="3" fillId="93" borderId="0" xfId="2308" applyFont="1" applyFill="1"/>
    <xf numFmtId="0" fontId="1" fillId="93" borderId="0" xfId="2308" applyFill="1"/>
    <xf numFmtId="0" fontId="3" fillId="2" borderId="0" xfId="2308" applyFont="1" applyFill="1"/>
    <xf numFmtId="0" fontId="1" fillId="2" borderId="0" xfId="2308" applyFill="1"/>
    <xf numFmtId="0" fontId="3" fillId="0" borderId="0" xfId="2308" applyFont="1" applyAlignment="1">
      <alignment horizontal="center"/>
    </xf>
    <xf numFmtId="0" fontId="1" fillId="0" borderId="0" xfId="2308"/>
    <xf numFmtId="0" fontId="1" fillId="20" borderId="0" xfId="2308" applyFill="1" applyAlignment="1">
      <alignment wrapText="1"/>
    </xf>
    <xf numFmtId="0" fontId="1" fillId="0" borderId="0" xfId="2308" applyAlignment="1">
      <alignment wrapText="1"/>
    </xf>
    <xf numFmtId="0" fontId="3" fillId="0" borderId="0" xfId="2308" applyFont="1" applyAlignment="1">
      <alignment horizontal="center" wrapText="1"/>
    </xf>
    <xf numFmtId="0" fontId="1" fillId="0" borderId="0" xfId="2308" applyAlignment="1">
      <alignment wrapText="1"/>
    </xf>
    <xf numFmtId="0" fontId="3" fillId="0" borderId="0" xfId="2308" applyFont="1" applyAlignment="1">
      <alignment wrapText="1"/>
    </xf>
    <xf numFmtId="9" fontId="1" fillId="0" borderId="0" xfId="2308" applyNumberFormat="1" applyAlignment="1">
      <alignment wrapText="1"/>
    </xf>
    <xf numFmtId="10" fontId="1" fillId="0" borderId="0" xfId="2308" applyNumberFormat="1" applyAlignment="1">
      <alignment wrapText="1"/>
    </xf>
    <xf numFmtId="0" fontId="3" fillId="2" borderId="0" xfId="2308" applyFont="1" applyFill="1" applyAlignment="1">
      <alignment wrapText="1"/>
    </xf>
    <xf numFmtId="0" fontId="106" fillId="94" borderId="0" xfId="2308" applyFont="1" applyFill="1" applyAlignment="1">
      <alignment wrapText="1"/>
    </xf>
    <xf numFmtId="0" fontId="9" fillId="3" borderId="52" xfId="2308" applyFont="1" applyFill="1" applyBorder="1" applyAlignment="1">
      <alignment wrapText="1"/>
    </xf>
    <xf numFmtId="0" fontId="4" fillId="20" borderId="52" xfId="2308" applyFont="1" applyFill="1" applyBorder="1" applyAlignment="1">
      <alignment wrapText="1"/>
    </xf>
    <xf numFmtId="49" fontId="1" fillId="0" borderId="52" xfId="2310" applyNumberFormat="1" applyFont="1" applyBorder="1" applyAlignment="1">
      <alignment wrapText="1"/>
    </xf>
    <xf numFmtId="49" fontId="4" fillId="0" borderId="0" xfId="2308" applyNumberFormat="1" applyFont="1" applyAlignment="1">
      <alignment wrapText="1"/>
    </xf>
    <xf numFmtId="49" fontId="1" fillId="0" borderId="0" xfId="2308" applyNumberFormat="1" applyAlignment="1">
      <alignment wrapText="1"/>
    </xf>
    <xf numFmtId="0" fontId="108" fillId="0" borderId="0" xfId="0" applyFont="1"/>
    <xf numFmtId="14" fontId="0" fillId="0" borderId="0" xfId="0" applyNumberFormat="1"/>
    <xf numFmtId="0" fontId="0" fillId="0" borderId="0" xfId="0" applyBorder="1" applyAlignment="1"/>
    <xf numFmtId="0" fontId="9" fillId="2" borderId="0" xfId="0" applyNumberFormat="1" applyFont="1" applyFill="1" applyBorder="1" applyAlignment="1"/>
    <xf numFmtId="0" fontId="9" fillId="2" borderId="0" xfId="0" applyNumberFormat="1" applyFont="1" applyFill="1" applyBorder="1" applyAlignment="1">
      <alignment horizontal="left"/>
    </xf>
    <xf numFmtId="0" fontId="9" fillId="2" borderId="0" xfId="0" applyFont="1" applyFill="1" applyBorder="1" applyAlignment="1"/>
    <xf numFmtId="0" fontId="9" fillId="2" borderId="0" xfId="0" applyFont="1" applyFill="1" applyBorder="1" applyAlignment="1">
      <alignment horizontal="right"/>
    </xf>
    <xf numFmtId="0" fontId="9" fillId="3" borderId="52" xfId="0" applyFont="1" applyFill="1" applyBorder="1" applyAlignment="1"/>
    <xf numFmtId="0" fontId="9" fillId="3" borderId="0" xfId="0" applyFont="1" applyFill="1" applyBorder="1" applyAlignment="1"/>
    <xf numFmtId="0" fontId="4" fillId="0" borderId="0" xfId="0" applyNumberFormat="1" applyFont="1" applyAlignment="1"/>
    <xf numFmtId="0" fontId="4" fillId="0" borderId="0" xfId="0" applyFont="1" applyAlignment="1"/>
    <xf numFmtId="9" fontId="4" fillId="0" borderId="0" xfId="0" applyNumberFormat="1" applyFont="1" applyAlignment="1"/>
    <xf numFmtId="49" fontId="0" fillId="0" borderId="0" xfId="0" applyNumberFormat="1" applyAlignment="1"/>
    <xf numFmtId="0" fontId="4" fillId="0" borderId="0" xfId="0" applyFont="1" applyBorder="1" applyAlignment="1"/>
    <xf numFmtId="0" fontId="0" fillId="0" borderId="52" xfId="0" applyBorder="1" applyAlignment="1"/>
    <xf numFmtId="0" fontId="4" fillId="0" borderId="0" xfId="0" applyNumberFormat="1" applyFont="1" applyFill="1" applyBorder="1" applyAlignment="1"/>
    <xf numFmtId="49" fontId="4" fillId="0" borderId="0" xfId="0" applyNumberFormat="1" applyFont="1" applyAlignment="1"/>
    <xf numFmtId="0" fontId="0" fillId="0" borderId="0" xfId="0" applyNumberFormat="1" applyFont="1" applyFill="1" applyBorder="1" applyAlignment="1"/>
    <xf numFmtId="9" fontId="4" fillId="0" borderId="0" xfId="1" applyNumberFormat="1" applyFont="1" applyFill="1" applyBorder="1" applyAlignment="1"/>
    <xf numFmtId="49" fontId="0" fillId="0" borderId="0" xfId="0" applyNumberFormat="1" applyFont="1" applyFill="1" applyBorder="1" applyAlignment="1"/>
    <xf numFmtId="0" fontId="0" fillId="0" borderId="0" xfId="0" applyNumberFormat="1" applyFont="1" applyFill="1" applyBorder="1" applyAlignment="1">
      <alignment horizontal="left"/>
    </xf>
    <xf numFmtId="49" fontId="4" fillId="0" borderId="0" xfId="0" applyNumberFormat="1" applyFont="1" applyFill="1" applyBorder="1" applyAlignment="1"/>
    <xf numFmtId="49" fontId="5" fillId="0" borderId="0" xfId="0" applyNumberFormat="1" applyFont="1" applyFill="1" applyBorder="1" applyAlignment="1"/>
    <xf numFmtId="0" fontId="0" fillId="20" borderId="0" xfId="0" applyNumberFormat="1" applyFont="1" applyFill="1" applyBorder="1" applyAlignment="1"/>
    <xf numFmtId="0" fontId="4" fillId="0" borderId="0" xfId="0" applyNumberFormat="1" applyFont="1" applyFill="1" applyBorder="1" applyAlignment="1">
      <alignment horizontal="left"/>
    </xf>
    <xf numFmtId="49" fontId="0" fillId="0" borderId="0" xfId="0" applyNumberFormat="1" applyFont="1" applyAlignment="1"/>
    <xf numFmtId="0" fontId="0" fillId="0" borderId="0" xfId="0" applyFill="1" applyAlignment="1"/>
    <xf numFmtId="0" fontId="5" fillId="0" borderId="0" xfId="0" applyNumberFormat="1" applyFont="1" applyFill="1" applyBorder="1" applyAlignment="1"/>
    <xf numFmtId="0" fontId="5" fillId="0" borderId="0" xfId="0" applyFont="1" applyAlignment="1"/>
    <xf numFmtId="0" fontId="0" fillId="0" borderId="0" xfId="0" applyNumberFormat="1" applyAlignment="1"/>
    <xf numFmtId="0" fontId="9" fillId="0" borderId="0" xfId="0" applyNumberFormat="1" applyFont="1" applyFill="1" applyBorder="1" applyAlignment="1"/>
    <xf numFmtId="0" fontId="9" fillId="0" borderId="0" xfId="0" applyFont="1" applyAlignment="1"/>
    <xf numFmtId="9" fontId="9" fillId="0" borderId="0" xfId="0" applyNumberFormat="1" applyFont="1" applyAlignment="1"/>
    <xf numFmtId="49" fontId="9" fillId="0" borderId="0" xfId="0" applyNumberFormat="1" applyFont="1" applyAlignment="1"/>
    <xf numFmtId="0" fontId="9" fillId="0" borderId="52" xfId="0" applyFont="1" applyBorder="1" applyAlignment="1"/>
    <xf numFmtId="49" fontId="9" fillId="0" borderId="0" xfId="0" applyNumberFormat="1" applyFont="1" applyFill="1" applyBorder="1" applyAlignment="1"/>
    <xf numFmtId="49" fontId="9" fillId="0" borderId="52" xfId="0" applyNumberFormat="1" applyFont="1" applyFill="1" applyBorder="1" applyAlignment="1"/>
    <xf numFmtId="9" fontId="4" fillId="0" borderId="0" xfId="1" applyFont="1" applyAlignment="1"/>
    <xf numFmtId="0" fontId="9" fillId="45" borderId="0" xfId="0" applyNumberFormat="1" applyFont="1" applyFill="1" applyBorder="1" applyAlignment="1"/>
    <xf numFmtId="0" fontId="9" fillId="44" borderId="0" xfId="0" applyFont="1" applyFill="1" applyBorder="1" applyAlignment="1"/>
    <xf numFmtId="0" fontId="9" fillId="44" borderId="0" xfId="0" applyNumberFormat="1" applyFont="1" applyFill="1" applyBorder="1" applyAlignment="1">
      <alignment horizontal="left"/>
    </xf>
    <xf numFmtId="0" fontId="9" fillId="45" borderId="53" xfId="0" applyNumberFormat="1" applyFont="1" applyFill="1" applyBorder="1" applyAlignment="1">
      <alignment horizontal="left"/>
    </xf>
    <xf numFmtId="0" fontId="9" fillId="45" borderId="0" xfId="0" applyFont="1" applyFill="1" applyBorder="1" applyAlignment="1"/>
    <xf numFmtId="0" fontId="9" fillId="45" borderId="0" xfId="0" applyFont="1" applyFill="1" applyAlignment="1"/>
    <xf numFmtId="0" fontId="4" fillId="0" borderId="0" xfId="0" applyFont="1" applyAlignment="1">
      <alignment horizontal="left"/>
    </xf>
    <xf numFmtId="0" fontId="5" fillId="0" borderId="0" xfId="0" applyFont="1" applyFill="1" applyAlignment="1"/>
    <xf numFmtId="0" fontId="0" fillId="0" borderId="0" xfId="0" applyNumberFormat="1" applyFill="1" applyAlignment="1">
      <alignment horizontal="left"/>
    </xf>
    <xf numFmtId="0" fontId="0" fillId="0" borderId="53" xfId="0" applyNumberFormat="1" applyFill="1" applyBorder="1" applyAlignment="1">
      <alignment horizontal="left"/>
    </xf>
    <xf numFmtId="9" fontId="0" fillId="0" borderId="0" xfId="0" applyNumberFormat="1" applyFont="1" applyAlignment="1"/>
    <xf numFmtId="0" fontId="9" fillId="42" borderId="0" xfId="0" applyFont="1" applyFill="1" applyAlignment="1"/>
    <xf numFmtId="0" fontId="4" fillId="42" borderId="0" xfId="0" applyNumberFormat="1" applyFont="1" applyFill="1" applyAlignment="1"/>
    <xf numFmtId="0" fontId="4" fillId="42" borderId="0" xfId="0" applyNumberFormat="1" applyFont="1" applyFill="1" applyAlignment="1">
      <alignment vertical="top" wrapText="1"/>
    </xf>
    <xf numFmtId="0" fontId="4" fillId="0" borderId="0" xfId="0" applyFont="1"/>
    <xf numFmtId="49" fontId="0" fillId="0" borderId="0" xfId="0" applyNumberFormat="1"/>
    <xf numFmtId="0" fontId="4" fillId="96" borderId="0" xfId="0" applyFont="1" applyFill="1"/>
    <xf numFmtId="0" fontId="5" fillId="0" borderId="0" xfId="0" applyFont="1"/>
    <xf numFmtId="49" fontId="4" fillId="0" borderId="0" xfId="0" applyNumberFormat="1" applyFont="1"/>
    <xf numFmtId="49" fontId="54" fillId="0" borderId="104" xfId="0" applyNumberFormat="1" applyFont="1" applyBorder="1"/>
    <xf numFmtId="0" fontId="111" fillId="43" borderId="0" xfId="0" applyFont="1" applyFill="1"/>
    <xf numFmtId="0" fontId="9" fillId="2" borderId="0" xfId="0" applyFont="1" applyFill="1"/>
    <xf numFmtId="0" fontId="3" fillId="97" borderId="0" xfId="0" applyFont="1" applyFill="1" applyAlignment="1">
      <alignment vertical="top"/>
    </xf>
    <xf numFmtId="0" fontId="3" fillId="2" borderId="0" xfId="0" applyFont="1" applyFill="1" applyAlignment="1">
      <alignment vertical="top"/>
    </xf>
    <xf numFmtId="0" fontId="5" fillId="97" borderId="0" xfId="0" applyFont="1" applyFill="1" applyAlignment="1">
      <alignment vertical="top"/>
    </xf>
    <xf numFmtId="0" fontId="0" fillId="97" borderId="0" xfId="0" applyFill="1" applyAlignment="1">
      <alignment vertical="top"/>
    </xf>
    <xf numFmtId="0" fontId="0" fillId="2" borderId="0" xfId="0" applyFill="1" applyAlignment="1">
      <alignment vertical="top"/>
    </xf>
    <xf numFmtId="0" fontId="5" fillId="0" borderId="0" xfId="0" applyFont="1" applyAlignment="1">
      <alignment vertical="top"/>
    </xf>
    <xf numFmtId="0" fontId="0" fillId="98" borderId="0" xfId="0" applyFill="1" applyAlignment="1">
      <alignment vertical="top"/>
    </xf>
    <xf numFmtId="0" fontId="0" fillId="0" borderId="0" xfId="0" applyAlignment="1">
      <alignment vertical="top"/>
    </xf>
    <xf numFmtId="0" fontId="4" fillId="96" borderId="0" xfId="0" applyFont="1" applyFill="1" applyAlignment="1"/>
    <xf numFmtId="0" fontId="4" fillId="0" borderId="0" xfId="0" applyFont="1" applyAlignment="1">
      <alignment vertical="top"/>
    </xf>
    <xf numFmtId="49" fontId="54" fillId="0" borderId="104" xfId="0" applyNumberFormat="1" applyFont="1" applyBorder="1" applyAlignment="1"/>
    <xf numFmtId="0" fontId="8" fillId="0" borderId="0" xfId="2308" applyFont="1"/>
    <xf numFmtId="0" fontId="9" fillId="2" borderId="0" xfId="2308" applyFont="1" applyFill="1"/>
    <xf numFmtId="0" fontId="9" fillId="2" borderId="0" xfId="2308" applyFont="1" applyFill="1" applyAlignment="1">
      <alignment wrapText="1"/>
    </xf>
    <xf numFmtId="0" fontId="1" fillId="98" borderId="0" xfId="2308" applyFill="1"/>
    <xf numFmtId="0" fontId="1" fillId="95" borderId="97" xfId="2308" applyFill="1" applyBorder="1" applyAlignment="1">
      <alignment wrapText="1"/>
    </xf>
    <xf numFmtId="0" fontId="1" fillId="99" borderId="97" xfId="2308" applyFill="1" applyBorder="1" applyAlignment="1">
      <alignment wrapText="1"/>
    </xf>
    <xf numFmtId="0" fontId="5" fillId="0" borderId="0" xfId="2308" applyFont="1"/>
    <xf numFmtId="0" fontId="5" fillId="0" borderId="0" xfId="0" applyFont="1" applyFill="1" applyAlignment="1">
      <alignment vertical="top"/>
    </xf>
    <xf numFmtId="0" fontId="4" fillId="42" borderId="0" xfId="0" applyFont="1" applyFill="1" applyAlignment="1">
      <alignment vertical="top" wrapText="1"/>
    </xf>
    <xf numFmtId="0" fontId="9" fillId="42" borderId="0" xfId="0" applyNumberFormat="1" applyFont="1" applyFill="1" applyAlignment="1">
      <alignment vertical="top" wrapText="1"/>
    </xf>
    <xf numFmtId="0" fontId="4" fillId="45" borderId="0" xfId="0" applyFont="1" applyFill="1" applyAlignment="1">
      <alignment wrapText="1"/>
    </xf>
    <xf numFmtId="0" fontId="4" fillId="100" borderId="0" xfId="0" applyFont="1" applyFill="1" applyAlignment="1">
      <alignment vertical="top" wrapText="1"/>
    </xf>
    <xf numFmtId="0" fontId="54" fillId="0" borderId="104" xfId="0" applyFont="1" applyBorder="1"/>
    <xf numFmtId="0" fontId="9" fillId="42" borderId="0" xfId="0" applyFont="1" applyFill="1" applyAlignment="1">
      <alignment horizontal="center"/>
    </xf>
    <xf numFmtId="0" fontId="9" fillId="0" borderId="0" xfId="0" applyFont="1" applyAlignment="1">
      <alignment horizontal="center"/>
    </xf>
    <xf numFmtId="0" fontId="110" fillId="43" borderId="0" xfId="0" applyFont="1" applyFill="1" applyAlignment="1">
      <alignment horizontal="center"/>
    </xf>
    <xf numFmtId="9" fontId="0" fillId="96" borderId="0" xfId="2309" applyFont="1" applyFill="1"/>
    <xf numFmtId="0" fontId="0" fillId="96" borderId="0" xfId="0" applyFill="1"/>
    <xf numFmtId="0" fontId="9" fillId="42" borderId="0" xfId="0" applyNumberFormat="1" applyFont="1" applyFill="1" applyAlignment="1"/>
    <xf numFmtId="0" fontId="9" fillId="42" borderId="0" xfId="0" applyFont="1" applyFill="1" applyAlignment="1">
      <alignment vertical="top" wrapText="1"/>
    </xf>
    <xf numFmtId="0" fontId="4" fillId="0" borderId="0" xfId="0" applyNumberFormat="1" applyFont="1" applyFill="1" applyAlignment="1"/>
    <xf numFmtId="0" fontId="112" fillId="97" borderId="0" xfId="0" applyFont="1" applyFill="1" applyAlignment="1">
      <alignment vertical="top"/>
    </xf>
    <xf numFmtId="0" fontId="0" fillId="44" borderId="0" xfId="0" applyFill="1"/>
    <xf numFmtId="0" fontId="3" fillId="97" borderId="0" xfId="0" applyFont="1" applyFill="1"/>
    <xf numFmtId="49" fontId="3" fillId="97" borderId="0" xfId="0" applyNumberFormat="1" applyFont="1" applyFill="1"/>
    <xf numFmtId="0" fontId="3" fillId="97" borderId="0" xfId="0" applyFont="1" applyFill="1" applyAlignment="1">
      <alignment horizontal="left"/>
    </xf>
    <xf numFmtId="0" fontId="9" fillId="97" borderId="0" xfId="0" applyFont="1" applyFill="1"/>
    <xf numFmtId="49" fontId="9" fillId="97" borderId="0" xfId="0" applyNumberFormat="1" applyFont="1" applyFill="1"/>
    <xf numFmtId="0" fontId="9" fillId="97" borderId="0" xfId="0" applyFont="1" applyFill="1" applyAlignment="1">
      <alignment horizontal="left"/>
    </xf>
    <xf numFmtId="0" fontId="5" fillId="0" borderId="0" xfId="0" applyFont="1" applyAlignment="1">
      <alignment horizontal="left"/>
    </xf>
    <xf numFmtId="49" fontId="5" fillId="0" borderId="0" xfId="0" applyNumberFormat="1" applyFont="1"/>
    <xf numFmtId="49" fontId="0" fillId="96" borderId="0" xfId="0" applyNumberFormat="1" applyFill="1"/>
    <xf numFmtId="0" fontId="3" fillId="97" borderId="0" xfId="0" applyFont="1" applyFill="1" applyAlignment="1">
      <alignment wrapText="1"/>
    </xf>
  </cellXfs>
  <cellStyles count="2311">
    <cellStyle name="???????????" xfId="60" xr:uid="{49C760BE-7782-40F6-8507-E2E49C551364}"/>
    <cellStyle name="???????_2++" xfId="61" xr:uid="{426836F5-17D0-41D3-915B-06D0E4D23F93}"/>
    <cellStyle name="20 % - Akzent1" xfId="82" hidden="1" xr:uid="{11444B53-39AC-4CCF-A066-DDEF15E5EAD8}"/>
    <cellStyle name="20 % - Akzent1" xfId="953" hidden="1" xr:uid="{1085FA45-A575-4A73-A717-FBA3B0990C1A}"/>
    <cellStyle name="20 % - Akzent1" xfId="1162" hidden="1" xr:uid="{D1244C3A-2F7F-4A46-A142-E3220D70613E}"/>
    <cellStyle name="20 % - Akzent1" xfId="1082" hidden="1" xr:uid="{C6CEFE6F-94A6-4BB3-B581-793DB0017C31}"/>
    <cellStyle name="20 % - Akzent1" xfId="1014" hidden="1" xr:uid="{9E800C82-94E4-424A-B02B-E06F58AFD190}"/>
    <cellStyle name="20 % - Akzent1" xfId="1058" hidden="1" xr:uid="{5E2970C4-8226-457A-A801-A81307EABD5F}"/>
    <cellStyle name="20 % - Akzent1" xfId="1051" hidden="1" xr:uid="{DD6D1A01-1ED6-4036-895F-D7CFD8755997}"/>
    <cellStyle name="20 % - Akzent1" xfId="1876" hidden="1" xr:uid="{95AF5E3C-FA51-4889-A64E-4AF378AEE09D}"/>
    <cellStyle name="20 % - Akzent1 2" xfId="410" xr:uid="{084AB3BE-D282-4CBA-9A1C-652FE3D50F03}"/>
    <cellStyle name="20 % - Akzent1 3" xfId="279" xr:uid="{23A3721B-C552-4683-92C7-15074AFDD868}"/>
    <cellStyle name="20 % - Akzent2" xfId="86" hidden="1" xr:uid="{D2046FB2-E15A-43E9-A7A6-015F00CC635B}"/>
    <cellStyle name="20 % - Akzent2" xfId="956" hidden="1" xr:uid="{95050CCF-6BBD-4208-A48A-4070C8276B7C}"/>
    <cellStyle name="20 % - Akzent2" xfId="1122" hidden="1" xr:uid="{016CFFF2-1122-4F64-BA24-D2B986E283E5}"/>
    <cellStyle name="20 % - Akzent2" xfId="1135" hidden="1" xr:uid="{ED1892C3-8000-4722-BDFF-8F59237C951A}"/>
    <cellStyle name="20 % - Akzent2" xfId="78" hidden="1" xr:uid="{1D986A91-9AF1-4437-8B67-2B92B60932A0}"/>
    <cellStyle name="20 % - Akzent2" xfId="1728" hidden="1" xr:uid="{3C8B01D5-5F8B-4EB1-8BAC-FA76DF3B2A63}"/>
    <cellStyle name="20 % - Akzent2" xfId="1705" hidden="1" xr:uid="{D05C7318-B4DC-42CE-A058-89723B3541CF}"/>
    <cellStyle name="20 % - Akzent2" xfId="1754" hidden="1" xr:uid="{935A1782-4FE8-4D7A-94E4-94B6A98068AE}"/>
    <cellStyle name="20 % - Akzent2 2" xfId="411" xr:uid="{9BD6AC3E-CC93-4044-883D-C4D0A22DEEAE}"/>
    <cellStyle name="20 % - Akzent2 3" xfId="280" xr:uid="{41716028-959E-458E-BB96-E5D276FF39BE}"/>
    <cellStyle name="20 % - Akzent3" xfId="90" hidden="1" xr:uid="{55C434CC-37CB-453E-96DB-69399AF265CA}"/>
    <cellStyle name="20 % - Akzent3" xfId="959" hidden="1" xr:uid="{0EECB6BB-4973-4BA1-9B92-C2AA3BFDC83D}"/>
    <cellStyle name="20 % - Akzent3" xfId="1157" hidden="1" xr:uid="{BD18AD06-BD4A-4222-B817-7516D295E184}"/>
    <cellStyle name="20 % - Akzent3" xfId="1680" hidden="1" xr:uid="{90D86D2F-6ECA-4499-A35D-EC20D4BCBB17}"/>
    <cellStyle name="20 % - Akzent3" xfId="1859" hidden="1" xr:uid="{A2CFECBF-7087-4762-88D0-9B2856B40E76}"/>
    <cellStyle name="20 % - Akzent3" xfId="1252" hidden="1" xr:uid="{5171EB0D-33B4-4BC3-99BE-E48972D1FB53}"/>
    <cellStyle name="20 % - Akzent3" xfId="1454" hidden="1" xr:uid="{52522972-2E3B-462E-A5EE-D066F323A796}"/>
    <cellStyle name="20 % - Akzent3" xfId="2291" hidden="1" xr:uid="{E612A483-8EC5-409F-B0F0-B7D763F3955C}"/>
    <cellStyle name="20 % - Akzent3 2" xfId="412" xr:uid="{A5D1B957-48CE-4BF6-900F-276916FF1831}"/>
    <cellStyle name="20 % - Akzent3 3" xfId="281" xr:uid="{F697F6E5-2063-486A-A93E-D24C1365B07D}"/>
    <cellStyle name="20 % - Akzent4" xfId="94" hidden="1" xr:uid="{F5EE05B6-3CFD-4237-98AE-2F160DA22F21}"/>
    <cellStyle name="20 % - Akzent4" xfId="963" hidden="1" xr:uid="{B675A95F-05F4-41E8-964E-91418AB23AC3}"/>
    <cellStyle name="20 % - Akzent4" xfId="1141" hidden="1" xr:uid="{269923E7-6F1A-4A75-BB9F-222DD128E0D0}"/>
    <cellStyle name="20 % - Akzent4" xfId="1796" hidden="1" xr:uid="{4C67C5F2-E22E-4263-B8CF-54EAFEB41F19}"/>
    <cellStyle name="20 % - Akzent4" xfId="1845" hidden="1" xr:uid="{55802A67-4B60-47F4-81C7-BDB8AF913B60}"/>
    <cellStyle name="20 % - Akzent4" xfId="1863" hidden="1" xr:uid="{B67BEEC9-C8FE-463E-B7A5-A8F7DA21EEC2}"/>
    <cellStyle name="20 % - Akzent4" xfId="1917" hidden="1" xr:uid="{05B1855A-EC7A-44B9-B15E-F73D1FE6295E}"/>
    <cellStyle name="20 % - Akzent4" xfId="2299" hidden="1" xr:uid="{F9D2BA47-19C5-40CA-8096-B142681AA92D}"/>
    <cellStyle name="20 % - Akzent4 2" xfId="413" xr:uid="{06E05104-D9D4-4E9C-9915-80498FFED625}"/>
    <cellStyle name="20 % - Akzent4 3" xfId="282" xr:uid="{DA80064A-5FD5-4745-9A01-F41E9A6480FF}"/>
    <cellStyle name="20 % - Akzent5" xfId="98" hidden="1" xr:uid="{07CC7510-4A4B-44FC-8EE4-F67E4C10C2E4}"/>
    <cellStyle name="20 % - Akzent5" xfId="967" hidden="1" xr:uid="{392891C2-A93C-4B27-A425-D0540D8153A8}"/>
    <cellStyle name="20 % - Akzent5" xfId="1260" hidden="1" xr:uid="{6AB0F5C9-3CA5-49E7-B859-351ACCDDE444}"/>
    <cellStyle name="20 % - Akzent5" xfId="1147" hidden="1" xr:uid="{EBFB2AA2-F12E-40E1-8414-B8D64E465786}"/>
    <cellStyle name="20 % - Akzent5" xfId="1672" hidden="1" xr:uid="{578B080F-547E-4FBA-ACCB-ED6046209C56}"/>
    <cellStyle name="20 % - Akzent5" xfId="1753" hidden="1" xr:uid="{589751EA-9B3C-461F-BF96-5436C3859AB6}"/>
    <cellStyle name="20 % - Akzent5" xfId="1916" hidden="1" xr:uid="{E18EEC53-C756-4E9D-92BA-F18A163C921B}"/>
    <cellStyle name="20 % - Akzent5" xfId="1207" hidden="1" xr:uid="{D8B8C9B5-4134-4800-9940-890039A21056}"/>
    <cellStyle name="20 % - Akzent5 2" xfId="414" xr:uid="{4C695907-88D1-4DC0-9B1C-6B69443B8464}"/>
    <cellStyle name="20 % - Akzent5 3" xfId="283" xr:uid="{E3C4F8DA-D8AB-4701-A2AD-4A690AABFD1E}"/>
    <cellStyle name="20 % - Akzent6" xfId="102" hidden="1" xr:uid="{2FB27F06-4D8A-4E41-8FA2-FDA54F5F3657}"/>
    <cellStyle name="20 % - Akzent6" xfId="970" hidden="1" xr:uid="{2E5E2979-1B88-44E8-A3F0-522D45A80B94}"/>
    <cellStyle name="20 % - Akzent6" xfId="1129" hidden="1" xr:uid="{4E685A6F-6CD6-40C8-A04B-129F5B2147C5}"/>
    <cellStyle name="20 % - Akzent6" xfId="1842" hidden="1" xr:uid="{58A886A4-A538-4BA5-9D0A-9C6F2CC3A1D2}"/>
    <cellStyle name="20 % - Akzent6" xfId="1250" hidden="1" xr:uid="{2DE4434A-D183-46AA-97DF-C7B02C48CAC8}"/>
    <cellStyle name="20 % - Akzent6" xfId="1830" hidden="1" xr:uid="{BE44EF47-E745-4210-91FB-BD42160CA72B}"/>
    <cellStyle name="20 % - Akzent6" xfId="1123" hidden="1" xr:uid="{6145A02F-3F3A-4890-B40B-B084E90669F6}"/>
    <cellStyle name="20 % - Akzent6" xfId="2302" hidden="1" xr:uid="{9BC4006E-7444-4951-A7FC-540C13A6E681}"/>
    <cellStyle name="20 % - Akzent6 2" xfId="415" xr:uid="{4A316373-81FB-4BCB-8159-AAFFF65E2C34}"/>
    <cellStyle name="20 % - Akzent6 3" xfId="284" xr:uid="{98268EDF-D30E-41F4-B5D9-7845AEB1E5F8}"/>
    <cellStyle name="20% - Accent1 2" xfId="116" xr:uid="{91A0D4CC-1878-451B-A664-65A7CD31BD11}"/>
    <cellStyle name="20% - Accent1 3" xfId="236" xr:uid="{2072859F-07EB-4489-BE57-1A0ADDB3295B}"/>
    <cellStyle name="20% - Accent2 2" xfId="117" xr:uid="{E5E91037-578F-4D85-96D9-81BACB173ECF}"/>
    <cellStyle name="20% - Accent2 3" xfId="237" xr:uid="{7E0FABFD-2E5F-40D2-BDEF-2181DC0D9368}"/>
    <cellStyle name="20% - Accent3 2" xfId="118" xr:uid="{822FDF04-7DA5-4E7F-97DF-DF09810B1B31}"/>
    <cellStyle name="20% - Accent3 3" xfId="238" xr:uid="{888F07A6-8FAE-493C-8812-05F183B48824}"/>
    <cellStyle name="20% - Accent4 2" xfId="119" xr:uid="{C433B36E-4BEB-45BE-83FD-AEFCE8B70FD3}"/>
    <cellStyle name="20% - Accent4 3" xfId="239" xr:uid="{DCAFF3C8-F050-4F35-ABD8-45AB2776018F}"/>
    <cellStyle name="20% - Accent5 2" xfId="120" xr:uid="{51552E71-1DF6-4557-AFFB-B1B9782BB297}"/>
    <cellStyle name="20% - Accent5 3" xfId="240" xr:uid="{37CCCC2B-73D0-4E8B-8124-1AE892492CFC}"/>
    <cellStyle name="20% - Accent6 2" xfId="121" xr:uid="{1116A0BC-0642-4FC2-A61D-A4EB08C34039}"/>
    <cellStyle name="20% - Accent6 3" xfId="241" xr:uid="{BDF4E3AA-0F2B-4754-897C-98E6E9D9F88D}"/>
    <cellStyle name="2x indented GHG Textfiels" xfId="10" xr:uid="{00000000-0005-0000-0000-000000000000}"/>
    <cellStyle name="2x indented GHG Textfiels 2" xfId="122" xr:uid="{C27D0DDB-BC1D-4F58-A8F0-A6B9EB3B12A8}"/>
    <cellStyle name="2x indented GHG Textfiels 2 2" xfId="123" xr:uid="{68BB5993-D72C-4D8F-83CD-665B3E8A6580}"/>
    <cellStyle name="2x indented GHG Textfiels 3" xfId="124" xr:uid="{828756CD-54C0-4085-9CFB-A873C8695244}"/>
    <cellStyle name="2x indented GHG Textfiels 3 2" xfId="437" xr:uid="{98C76B46-9C82-43C9-91BD-C9DCA82B8DBC}"/>
    <cellStyle name="2x indented GHG Textfiels 3 2 2" xfId="567" xr:uid="{D36E32FB-6974-4C20-AB7A-4EBC6FE91FB5}"/>
    <cellStyle name="2x indented GHG Textfiels 3 2 2 2" xfId="782" xr:uid="{9DCA11F5-3FA8-4221-B6B8-B971ACF03F63}"/>
    <cellStyle name="2x indented GHG Textfiels 3 2 2 2 2" xfId="1495" xr:uid="{96B9F1DD-8B11-473F-BE33-F2D55C18023C}"/>
    <cellStyle name="2x indented GHG Textfiels 3 2 2 2 3" xfId="1054" xr:uid="{03857983-E4D6-4D64-86C5-A3D6B35AAA88}"/>
    <cellStyle name="2x indented GHG Textfiels 3 2 2 2 4" xfId="2145" xr:uid="{4E8BC024-56D0-4D26-9DE0-F322AA82D67A}"/>
    <cellStyle name="2x indented GHG Textfiels 3 2 2 3" xfId="1287" xr:uid="{0CF28C5B-11F1-4966-881D-B357254A25A7}"/>
    <cellStyle name="2x indented GHG Textfiels 3 2 2 4" xfId="1246" xr:uid="{300BE154-E514-4A84-ABF4-3385D5CC7C21}"/>
    <cellStyle name="2x indented GHG Textfiels 3 2 2 5" xfId="1939" xr:uid="{058C67C8-9273-45A7-8690-B6AE43B7EEB4}"/>
    <cellStyle name="2x indented GHG Textfiels 3 2 3" xfId="745" xr:uid="{27EF56E5-45FB-45D6-AD3B-9D32523CE539}"/>
    <cellStyle name="2x indented GHG Textfiels 3 2 3 2" xfId="1458" xr:uid="{9DBA80FC-425D-4EDA-A68D-AA228D3FDE1C}"/>
    <cellStyle name="2x indented GHG Textfiels 3 2 3 3" xfId="101" xr:uid="{B74BD5CA-C5BD-4F7A-8B38-061D0222CF29}"/>
    <cellStyle name="2x indented GHG Textfiels 3 2 3 4" xfId="2108" xr:uid="{5D0A5F69-C797-4992-809C-FBA68CBCC86C}"/>
    <cellStyle name="2x indented GHG Textfiels 3 3" xfId="385" xr:uid="{ECF637EA-C8AD-4AFA-AA0E-E3F81D5A7111}"/>
    <cellStyle name="2x indented GHG Textfiels 3 3 2" xfId="672" xr:uid="{CBC65749-3BE8-4E3A-8B7E-8C4078AEC252}"/>
    <cellStyle name="2x indented GHG Textfiels 3 3 2 2" xfId="887" xr:uid="{2167847D-E28D-4297-BAA2-8BDD45470C4E}"/>
    <cellStyle name="2x indented GHG Textfiels 3 3 2 2 2" xfId="1600" xr:uid="{D5367954-9B85-4762-9BFA-C593C510CCFB}"/>
    <cellStyle name="2x indented GHG Textfiels 3 3 2 2 3" xfId="1232" xr:uid="{F4A2FEB1-0B4A-4863-AF8D-E5471C3D9A36}"/>
    <cellStyle name="2x indented GHG Textfiels 3 3 2 2 4" xfId="2250" xr:uid="{545A1733-F925-4057-B3F6-152E6C2EB55B}"/>
    <cellStyle name="2x indented GHG Textfiels 3 3 2 3" xfId="1392" xr:uid="{15620EDC-20CE-4EA9-BA12-B57C0C902F75}"/>
    <cellStyle name="2x indented GHG Textfiels 3 3 2 4" xfId="1886" xr:uid="{D5DC4F37-5FC5-48B2-8BCE-48082C028730}"/>
    <cellStyle name="2x indented GHG Textfiels 3 3 2 5" xfId="2044" xr:uid="{B35E11F2-2A2D-46BF-9ED1-C25F01014807}"/>
    <cellStyle name="2x indented GHG Textfiels 3 3 3" xfId="674" xr:uid="{B458F501-1E4A-4D61-AFAD-786CB1A46B8C}"/>
    <cellStyle name="2x indented GHG Textfiels 3 3 3 2" xfId="889" xr:uid="{3877A32B-1D91-45E8-A541-35FA924CD46D}"/>
    <cellStyle name="2x indented GHG Textfiels 3 3 3 2 2" xfId="1602" xr:uid="{CE037B8D-B8FB-438D-B9FF-592879A0E267}"/>
    <cellStyle name="2x indented GHG Textfiels 3 3 3 2 3" xfId="1702" xr:uid="{93BFA84F-E739-475E-A620-7657CB8529A4}"/>
    <cellStyle name="2x indented GHG Textfiels 3 3 3 2 4" xfId="2252" xr:uid="{74F363E1-1052-4E54-95EE-55A2488BDC61}"/>
    <cellStyle name="2x indented GHG Textfiels 3 3 3 3" xfId="1394" xr:uid="{B442264E-A2EA-4857-A9A8-61BA6E8A824B}"/>
    <cellStyle name="2x indented GHG Textfiels 3 3 3 4" xfId="935" xr:uid="{93AB9CBD-7AAC-445E-9E51-15928869A48B}"/>
    <cellStyle name="2x indented GHG Textfiels 3 3 3 5" xfId="2046" xr:uid="{0EC932EB-74A8-4E7A-984E-B8B5E4783CEB}"/>
    <cellStyle name="2x indented GHG Textfiels 3 3 4" xfId="570" xr:uid="{0135E709-A365-40C2-B411-D0A9291DF5AC}"/>
    <cellStyle name="2x indented GHG Textfiels 3 3 4 2" xfId="785" xr:uid="{7B3E6FA1-373E-4757-A358-37E4BD4D6CB7}"/>
    <cellStyle name="2x indented GHG Textfiels 3 3 4 2 2" xfId="1498" xr:uid="{1C2732AD-FB8A-4345-A469-7036AF6191AF}"/>
    <cellStyle name="2x indented GHG Textfiels 3 3 4 2 3" xfId="1114" xr:uid="{F877C531-C9E4-4DC2-962C-E23A968EAD7B}"/>
    <cellStyle name="2x indented GHG Textfiels 3 3 4 2 4" xfId="2148" xr:uid="{C3C424E4-2B80-4CAC-8450-62C29EC76CFF}"/>
    <cellStyle name="2x indented GHG Textfiels 3 3 4 3" xfId="1290" xr:uid="{9E9D7A23-AE9E-43AA-8841-1E22E538CFE2}"/>
    <cellStyle name="2x indented GHG Textfiels 3 3 4 4" xfId="1023" xr:uid="{A41E20A6-2984-4EAE-80FC-34CE19514AA9}"/>
    <cellStyle name="2x indented GHG Textfiels 3 3 4 5" xfId="1942" xr:uid="{A8A0112F-EE8A-443A-8318-624FF8E81BC5}"/>
    <cellStyle name="2x indented GHG Textfiels 3 3 5" xfId="1166" xr:uid="{22F2C4A2-0103-42EA-A4C5-2AF14E5876BB}"/>
    <cellStyle name="2x indented GHG Textfiels 3 3 6" xfId="1736" xr:uid="{77196668-FB8C-4CBA-A943-4B10DCAD5381}"/>
    <cellStyle name="2x indented GHG Textfiels 3 3 7" xfId="1673" xr:uid="{2A23D71B-70C9-4A6A-B875-50367E89DB1E}"/>
    <cellStyle name="40 % - Akzent1" xfId="83" hidden="1" xr:uid="{38503667-8FF3-4D60-9218-C3E85C270BF2}"/>
    <cellStyle name="40 % - Akzent1" xfId="954" hidden="1" xr:uid="{39D5D24A-4500-438C-803A-BCF79B286C02}"/>
    <cellStyle name="40 % - Akzent1" xfId="1220" hidden="1" xr:uid="{4D0E95D9-C2C7-4BE8-BBD1-28BF63BF0E63}"/>
    <cellStyle name="40 % - Akzent1" xfId="1130" hidden="1" xr:uid="{FC76EC51-62F6-4ADB-835E-44EFF69A25C8}"/>
    <cellStyle name="40 % - Akzent1" xfId="22" hidden="1" xr:uid="{91875C2C-0011-4619-A6C9-F266002867FF}"/>
    <cellStyle name="40 % - Akzent1" xfId="1870" hidden="1" xr:uid="{0220B088-994A-4AC6-9B22-1565AD9E3BA4}"/>
    <cellStyle name="40 % - Akzent1" xfId="1919" hidden="1" xr:uid="{05EBCBA8-DD49-46C1-9B65-79CDBCABE292}"/>
    <cellStyle name="40 % - Akzent1" xfId="1765" hidden="1" xr:uid="{E4AA89B6-0D72-4DE6-A8D1-0A1324594A28}"/>
    <cellStyle name="40 % - Akzent1 2" xfId="416" xr:uid="{E95433A2-D8F5-4FE9-B0F0-4009D382BB70}"/>
    <cellStyle name="40 % - Akzent1 3" xfId="285" xr:uid="{052B8E94-818D-48B6-B45B-E4DAE741D003}"/>
    <cellStyle name="40 % - Akzent2" xfId="87" hidden="1" xr:uid="{53CFFBF0-FB54-4C6C-8B42-B1C85BFE7A5C}"/>
    <cellStyle name="40 % - Akzent2" xfId="957" hidden="1" xr:uid="{E6158682-5755-43B6-9F9F-C1A5340E7424}"/>
    <cellStyle name="40 % - Akzent2" xfId="1253" hidden="1" xr:uid="{26E4DF64-3DED-4D10-8949-114A945360D7}"/>
    <cellStyle name="40 % - Akzent2" xfId="1861" hidden="1" xr:uid="{4D8C5362-5C86-46C9-A48C-6F548226ABE3}"/>
    <cellStyle name="40 % - Akzent2" xfId="1132" hidden="1" xr:uid="{351F23D5-E730-4FA1-BB58-954771F5FFEB}"/>
    <cellStyle name="40 % - Akzent2" xfId="1748" hidden="1" xr:uid="{F4107C9A-906C-48D4-AFD8-9B1F54D3EA68}"/>
    <cellStyle name="40 % - Akzent2" xfId="1160" hidden="1" xr:uid="{89C7F926-8CFE-453B-83C0-F67C4D287EF8}"/>
    <cellStyle name="40 % - Akzent2" xfId="2305" hidden="1" xr:uid="{590FE62F-3DC3-47FD-A684-BD0B0C6F6B27}"/>
    <cellStyle name="40 % - Akzent2 2" xfId="417" xr:uid="{9492197F-3E9B-4BAD-B44F-B629C4B980AF}"/>
    <cellStyle name="40 % - Akzent2 3" xfId="286" xr:uid="{7C18A41F-DBCB-4C74-A3BB-BD25789AA14B}"/>
    <cellStyle name="40 % - Akzent3" xfId="91" hidden="1" xr:uid="{AC6A67E2-C4B0-4D20-A570-C324B9BEB9BF}"/>
    <cellStyle name="40 % - Akzent3" xfId="960" hidden="1" xr:uid="{23705EF2-38F6-4C53-80A9-4D7EBB7B80D0}"/>
    <cellStyle name="40 % - Akzent3" xfId="1263" hidden="1" xr:uid="{3B2DAACF-2CCF-4D0E-92D1-DFA77A5F31AC}"/>
    <cellStyle name="40 % - Akzent3" xfId="1853" hidden="1" xr:uid="{17126B5D-DC9F-4E4C-AF36-22B878EC75A6}"/>
    <cellStyle name="40 % - Akzent3" xfId="1788" hidden="1" xr:uid="{0BF5F4B9-6454-4886-927F-F630FD56872C}"/>
    <cellStyle name="40 % - Akzent3" xfId="1715" hidden="1" xr:uid="{FCD89CA1-4245-46AD-8BD8-0BBDEB590728}"/>
    <cellStyle name="40 % - Akzent3" xfId="1918" hidden="1" xr:uid="{8DE3DAF8-E627-453F-8FE3-7FA49B07915D}"/>
    <cellStyle name="40 % - Akzent3" xfId="2303" hidden="1" xr:uid="{2D966028-9375-43A0-B32B-EFDE66FC4915}"/>
    <cellStyle name="40 % - Akzent3 2" xfId="418" xr:uid="{1B448503-2A17-4AA2-89EE-41EE6419446D}"/>
    <cellStyle name="40 % - Akzent3 3" xfId="287" xr:uid="{735C9F4B-9C5E-4096-B5A8-AB645529C9B9}"/>
    <cellStyle name="40 % - Akzent4" xfId="95" hidden="1" xr:uid="{B6641DEA-45D1-47A9-B4FB-4A7DF508209F}"/>
    <cellStyle name="40 % - Akzent4" xfId="964" hidden="1" xr:uid="{7AB905FE-BE45-4A68-BEA0-A417E6F3A4E2}"/>
    <cellStyle name="40 % - Akzent4" xfId="1259" hidden="1" xr:uid="{61690DD1-C988-420F-9446-6659E0D9DAF9}"/>
    <cellStyle name="40 % - Akzent4" xfId="1834" hidden="1" xr:uid="{3A2A05CB-6F1F-466B-9AFB-205BECF6377B}"/>
    <cellStyle name="40 % - Akzent4" xfId="1874" hidden="1" xr:uid="{FE0ACAC6-A1D4-4A59-8F6B-EA4C207B60C9}"/>
    <cellStyle name="40 % - Akzent4" xfId="1021" hidden="1" xr:uid="{7756AE6A-77F0-4C1D-AAA1-92B77EBD1B7B}"/>
    <cellStyle name="40 % - Akzent4" xfId="1734" hidden="1" xr:uid="{890E460D-B3A4-4CBB-B526-FD8BC3606DA0}"/>
    <cellStyle name="40 % - Akzent4" xfId="2301" hidden="1" xr:uid="{9E58C247-8CE5-4507-867C-75A400293A2C}"/>
    <cellStyle name="40 % - Akzent4 2" xfId="419" xr:uid="{11292B87-E189-43FE-9363-B773AD511ABB}"/>
    <cellStyle name="40 % - Akzent4 3" xfId="288" xr:uid="{8DD8EB26-54AD-4178-8D99-992ED6307376}"/>
    <cellStyle name="40 % - Akzent5" xfId="99" hidden="1" xr:uid="{54FBFEBB-0E49-47F9-BB4B-5F52ED6D8CB2}"/>
    <cellStyle name="40 % - Akzent5" xfId="968" hidden="1" xr:uid="{DA1A705C-E876-4CD4-99E8-7E8903559F4E}"/>
    <cellStyle name="40 % - Akzent5" xfId="1261" hidden="1" xr:uid="{95984BEE-0655-4DA6-BFFF-EA42B4C1753E}"/>
    <cellStyle name="40 % - Akzent5" xfId="1778" hidden="1" xr:uid="{4999A878-E3EA-4F64-BD61-2C1F28A848C0}"/>
    <cellStyle name="40 % - Akzent5" xfId="987" hidden="1" xr:uid="{DCCB8BF3-35DE-4B94-8381-099656FA5101}"/>
    <cellStyle name="40 % - Akzent5" xfId="1879" hidden="1" xr:uid="{23BA2B41-686D-4CB2-BA14-BAC372754B8E}"/>
    <cellStyle name="40 % - Akzent5" xfId="81" hidden="1" xr:uid="{6C080CEA-C922-4357-9882-3430BB9F6CED}"/>
    <cellStyle name="40 % - Akzent5" xfId="2298" hidden="1" xr:uid="{C2784FA9-C448-4469-9A40-21075259B837}"/>
    <cellStyle name="40 % - Akzent5 2" xfId="420" xr:uid="{C2303C07-8BC8-49EE-98E3-B48C68298352}"/>
    <cellStyle name="40 % - Akzent5 3" xfId="289" xr:uid="{346AE853-51EE-4702-A2DF-BED3775E5180}"/>
    <cellStyle name="40 % - Akzent6" xfId="103" hidden="1" xr:uid="{D09A391F-5083-4A9F-83C6-41DBBFFB0D65}"/>
    <cellStyle name="40 % - Akzent6" xfId="971" hidden="1" xr:uid="{19A02FFF-38CA-4A6E-983A-7808C9954DC3}"/>
    <cellStyle name="40 % - Akzent6" xfId="1254" hidden="1" xr:uid="{E28575F9-96FE-486E-85E8-8B94C162BD46}"/>
    <cellStyle name="40 % - Akzent6" xfId="1722" hidden="1" xr:uid="{F35CF87F-8521-4E64-B061-39A063CBD8AD}"/>
    <cellStyle name="40 % - Akzent6" xfId="1708" hidden="1" xr:uid="{0886A633-BFE0-4079-9F5A-75BCA0F21CD4}"/>
    <cellStyle name="40 % - Akzent6" xfId="1823" hidden="1" xr:uid="{55BCE064-5763-40C4-9060-77E18E5A8EA3}"/>
    <cellStyle name="40 % - Akzent6" xfId="1838" hidden="1" xr:uid="{73F2D407-0254-495E-B132-55A664112A62}"/>
    <cellStyle name="40 % - Akzent6" xfId="2294" hidden="1" xr:uid="{2C3F66FF-666D-400E-80B8-44FB8B96F9EF}"/>
    <cellStyle name="40 % - Akzent6 2" xfId="421" xr:uid="{8A702158-8C05-4F3D-A676-C03D032D4F62}"/>
    <cellStyle name="40 % - Akzent6 3" xfId="290" xr:uid="{80A35A87-369C-4458-92FF-85427A6C445A}"/>
    <cellStyle name="40% - Accent1 2" xfId="125" xr:uid="{3CCA5CB5-2E1F-4212-A31C-98A5985C4C41}"/>
    <cellStyle name="40% - Accent1 3" xfId="242" xr:uid="{8EC1AE10-BD61-4098-AF47-21EE2ACA3DCA}"/>
    <cellStyle name="40% - Accent2 2" xfId="126" xr:uid="{46AF7C6A-E4F7-4650-945C-BEF15D4E3633}"/>
    <cellStyle name="40% - Accent2 3" xfId="243" xr:uid="{2A55C77C-233A-4F28-B030-5BD55FC5A1B2}"/>
    <cellStyle name="40% - Accent3 2" xfId="127" xr:uid="{31BEC172-80A8-4C0A-8EB6-D619BF72A1A3}"/>
    <cellStyle name="40% - Accent3 3" xfId="244" xr:uid="{7B6BF107-1CE8-4A09-8AAD-4A64F8BBF4C6}"/>
    <cellStyle name="40% - Accent4 2" xfId="128" xr:uid="{2DB9318B-E66B-44CC-B3A1-5E7FA8DC753F}"/>
    <cellStyle name="40% - Accent4 3" xfId="245" xr:uid="{8ADFC857-DD19-48A7-925C-3AD4F9273499}"/>
    <cellStyle name="40% - Accent5 2" xfId="129" xr:uid="{FBF1B7D9-6F54-42BB-AB03-5E15E55F6C75}"/>
    <cellStyle name="40% - Accent5 3" xfId="246" xr:uid="{85D1F851-B2F7-4630-B82F-966161F9339F}"/>
    <cellStyle name="40% - Accent6 2" xfId="130" xr:uid="{45D09B62-E738-4D33-AA43-8C8DE0D22322}"/>
    <cellStyle name="40% - Accent6 3" xfId="247" xr:uid="{149FD4F5-A7BF-4A4F-B230-D958CC1F10FA}"/>
    <cellStyle name="5x indented GHG Textfiels" xfId="11" xr:uid="{00000000-0005-0000-0000-000001000000}"/>
    <cellStyle name="5x indented GHG Textfiels 2" xfId="131" xr:uid="{A9565511-603A-4A47-92FE-D9114955B573}"/>
    <cellStyle name="5x indented GHG Textfiels 2 2" xfId="132" xr:uid="{49EB45FB-CBA7-4DBF-AA0C-E661F659BAAB}"/>
    <cellStyle name="5x indented GHG Textfiels 3" xfId="133" xr:uid="{0A92C0F9-D20C-430C-B288-CD8E64BE0F15}"/>
    <cellStyle name="5x indented GHG Textfiels 3 2" xfId="438" xr:uid="{35323B67-1934-443E-B1A8-8BAA0468C559}"/>
    <cellStyle name="5x indented GHG Textfiels 3 3" xfId="386" xr:uid="{58062272-830D-4363-815D-8B7786C72EE7}"/>
    <cellStyle name="5x indented GHG Textfiels 3 3 2" xfId="673" xr:uid="{45F8948B-EC87-4FA5-B92F-715A8DE4B311}"/>
    <cellStyle name="5x indented GHG Textfiels 3 3 2 2" xfId="888" xr:uid="{070B5D6E-A86F-46E7-877C-0E395055E038}"/>
    <cellStyle name="5x indented GHG Textfiels 3 3 2 2 2" xfId="1601" xr:uid="{DC2A6872-76CB-4B79-B896-E9AA82B7FEF5}"/>
    <cellStyle name="5x indented GHG Textfiels 3 3 2 2 3" xfId="988" xr:uid="{4CF491A6-D6AC-46ED-AD79-2F5E762D5E70}"/>
    <cellStyle name="5x indented GHG Textfiels 3 3 2 2 4" xfId="2251" xr:uid="{2EBCEE3B-241B-4ACB-987F-C340DF3AD7B5}"/>
    <cellStyle name="5x indented GHG Textfiels 3 3 2 3" xfId="1393" xr:uid="{5470255A-8590-4D89-B5AF-44A129757709}"/>
    <cellStyle name="5x indented GHG Textfiels 3 3 2 4" xfId="986" xr:uid="{265FDB89-50CE-4742-8EF0-92AD805A510D}"/>
    <cellStyle name="5x indented GHG Textfiels 3 3 2 5" xfId="2045" xr:uid="{5ED558D1-BA94-4990-BF99-77EAB07D685E}"/>
    <cellStyle name="5x indented GHG Textfiels 3 3 3" xfId="620" xr:uid="{859429FA-F71E-4DB8-A5D6-3769E4F132E6}"/>
    <cellStyle name="5x indented GHG Textfiels 3 3 3 2" xfId="835" xr:uid="{CDF3B681-ED4D-46A5-A0FB-D681DE15CF6A}"/>
    <cellStyle name="5x indented GHG Textfiels 3 3 3 2 2" xfId="1548" xr:uid="{109AEAA1-08D6-4C90-9914-31D81A4C24D7}"/>
    <cellStyle name="5x indented GHG Textfiels 3 3 3 2 3" xfId="1186" xr:uid="{D594B288-AE01-4B97-AC27-35B64E1868B4}"/>
    <cellStyle name="5x indented GHG Textfiels 3 3 3 2 4" xfId="2198" xr:uid="{2BE1B55F-9170-4AF2-8D79-C047F39B5505}"/>
    <cellStyle name="5x indented GHG Textfiels 3 3 3 3" xfId="1340" xr:uid="{BFF9589D-49E3-4DF8-8CBA-D4F0FB7A15C8}"/>
    <cellStyle name="5x indented GHG Textfiels 3 3 3 4" xfId="974" xr:uid="{82E48B8A-82CD-461D-85F9-5E46F300CFDE}"/>
    <cellStyle name="5x indented GHG Textfiels 3 3 3 5" xfId="1992" xr:uid="{83B04C08-886D-47B4-AC64-FC58332F5AE4}"/>
    <cellStyle name="5x indented GHG Textfiels 3 3 4" xfId="704" xr:uid="{8FCF581E-761D-46BD-A967-A78A8CF1FCE5}"/>
    <cellStyle name="5x indented GHG Textfiels 3 3 4 2" xfId="919" xr:uid="{4322D885-B266-46B1-BCBE-082B57451BEA}"/>
    <cellStyle name="5x indented GHG Textfiels 3 3 4 2 2" xfId="1632" xr:uid="{02EF4630-06B1-4A1B-860A-227730BBF180}"/>
    <cellStyle name="5x indented GHG Textfiels 3 3 4 2 3" xfId="1904" xr:uid="{35F8E711-4F70-4486-9D03-12382FA74C97}"/>
    <cellStyle name="5x indented GHG Textfiels 3 3 4 2 4" xfId="2282" xr:uid="{323A8E37-5AD5-4C66-896A-8A590E00E8AD}"/>
    <cellStyle name="5x indented GHG Textfiels 3 3 4 3" xfId="1424" xr:uid="{79456AAD-FBAD-4D8A-A0AC-BE8544487FCA}"/>
    <cellStyle name="5x indented GHG Textfiels 3 3 4 4" xfId="1039" xr:uid="{4E23FCDF-CC18-41E0-BFBA-4D56AED82B94}"/>
    <cellStyle name="5x indented GHG Textfiels 3 3 4 5" xfId="2076" xr:uid="{674684F6-6F04-4E12-A765-8FF4E9474637}"/>
    <cellStyle name="5x indented GHG Textfiels 3 3 5" xfId="741" xr:uid="{C2CE3CE9-C51B-40F5-8D3C-068942351D4F}"/>
    <cellStyle name="5x indented GHG Textfiels 3 3 6" xfId="1167" xr:uid="{6843BF24-C817-437F-A097-C485FE1D8C64}"/>
    <cellStyle name="5x indented GHG Textfiels 3 3 7" xfId="948" xr:uid="{9E7ED601-8FAB-4AA6-8E12-5292282FEBE2}"/>
    <cellStyle name="5x indented GHG Textfiels 3 3 8" xfId="983" xr:uid="{A42A23B7-EA20-4664-83E3-D515625F549C}"/>
    <cellStyle name="5x indented GHG Textfiels_Table 4(II)" xfId="228" xr:uid="{D7215F94-649B-4EFC-B629-37EF0E03199F}"/>
    <cellStyle name="60 % - Akzent1" xfId="84" hidden="1" xr:uid="{99BF9882-5D81-4D75-B0C7-573FF7CEC7C2}"/>
    <cellStyle name="60 % - Akzent1" xfId="955" hidden="1" xr:uid="{A19F86BB-97CF-4777-BAE0-84BE8FADDB8A}"/>
    <cellStyle name="60 % - Akzent1" xfId="1221" hidden="1" xr:uid="{9AE3818F-BB5D-467C-8872-AC1F450E5132}"/>
    <cellStyle name="60 % - Akzent1" xfId="1256" hidden="1" xr:uid="{CC11B3AB-D2BA-46D0-BA6B-5E48312DE8D8}"/>
    <cellStyle name="60 % - Akzent1" xfId="1743" hidden="1" xr:uid="{4E1F6139-6E3E-4E68-9737-ECEA1BAE34B8}"/>
    <cellStyle name="60 % - Akzent1" xfId="1786" hidden="1" xr:uid="{F5B1DCD1-39E6-44F0-B8F6-B8DCCEBE03F9}"/>
    <cellStyle name="60 % - Akzent1" xfId="1684" hidden="1" xr:uid="{18A286CA-0132-484C-9060-8080DE726516}"/>
    <cellStyle name="60 % - Akzent1" xfId="1914" hidden="1" xr:uid="{4ABD0766-80C4-4DBF-97FA-0AD82FD779C0}"/>
    <cellStyle name="60 % - Akzent1 2" xfId="422" xr:uid="{B1E2BB89-9E77-4C5F-B685-1FEB766A0B1C}"/>
    <cellStyle name="60 % - Akzent1 3" xfId="291" xr:uid="{E0191329-CC10-412A-8D8B-C3FAC1D86D5C}"/>
    <cellStyle name="60 % - Akzent2" xfId="88" hidden="1" xr:uid="{65260D81-764B-452A-8F14-44C6F0CDED50}"/>
    <cellStyle name="60 % - Akzent2" xfId="958" hidden="1" xr:uid="{322A93B3-E264-4369-A755-20B5F4C5649A}"/>
    <cellStyle name="60 % - Akzent2" xfId="1165" hidden="1" xr:uid="{3BA3AA2E-9C5C-4418-8E80-3728DCE771C4}"/>
    <cellStyle name="60 % - Akzent2" xfId="1751" hidden="1" xr:uid="{8765AA77-92F1-4989-906C-FDFF83F536C8}"/>
    <cellStyle name="60 % - Akzent2" xfId="1727" hidden="1" xr:uid="{B533942E-3D34-469D-83DE-79558684CE53}"/>
    <cellStyle name="60 % - Akzent2" xfId="1237" hidden="1" xr:uid="{BE9F44D2-4D53-497D-B929-7BDC2337CBC6}"/>
    <cellStyle name="60 % - Akzent2" xfId="1083" hidden="1" xr:uid="{4D271AE7-0FF9-436A-84FD-DFCC9A289D2F}"/>
    <cellStyle name="60 % - Akzent2" xfId="2296" hidden="1" xr:uid="{D797C3CA-9591-4A61-A1EE-DA06B0489917}"/>
    <cellStyle name="60 % - Akzent2 2" xfId="423" xr:uid="{336DBFD7-0490-44A3-90EA-1DE9BAAFF4E5}"/>
    <cellStyle name="60 % - Akzent2 3" xfId="292" xr:uid="{72642C2D-C1C4-4CD3-864C-CB199232784B}"/>
    <cellStyle name="60 % - Akzent3" xfId="92" hidden="1" xr:uid="{EEAE12FC-312C-4432-B3BB-6378C9A55145}"/>
    <cellStyle name="60 % - Akzent3" xfId="961" hidden="1" xr:uid="{2C7EBF4C-133B-4B6D-AD50-D8577E45BE2A}"/>
    <cellStyle name="60 % - Akzent3" xfId="1264" hidden="1" xr:uid="{8FA9F623-2BF9-4E36-BE2B-8AF05ABB0E69}"/>
    <cellStyle name="60 % - Akzent3" xfId="1741" hidden="1" xr:uid="{E33263F5-A79C-4046-9C4E-AA50726B0A9F}"/>
    <cellStyle name="60 % - Akzent3" xfId="1139" hidden="1" xr:uid="{E16B92B9-F177-4E56-B1FF-7DE47F83F342}"/>
    <cellStyle name="60 % - Akzent3" xfId="1183" hidden="1" xr:uid="{C6C4ACEE-F509-4314-BD9F-3825A94F9A74}"/>
    <cellStyle name="60 % - Akzent3" xfId="1776" hidden="1" xr:uid="{EC573ED6-67E1-4514-B9BF-9EDA168E838B}"/>
    <cellStyle name="60 % - Akzent3" xfId="2295" hidden="1" xr:uid="{C5AD9C54-5B77-4921-B09A-21340B7A3AB8}"/>
    <cellStyle name="60 % - Akzent3 2" xfId="424" xr:uid="{CEE76E51-6C1E-4E12-98AD-A2409E3CD0F5}"/>
    <cellStyle name="60 % - Akzent3 3" xfId="293" xr:uid="{A2CDDF42-5279-41D5-B6B5-F0268B931F7F}"/>
    <cellStyle name="60 % - Akzent4" xfId="96" hidden="1" xr:uid="{6AC4BBB0-6B35-4762-9619-2F83B8964A72}"/>
    <cellStyle name="60 % - Akzent4" xfId="965" hidden="1" xr:uid="{F927016D-DD2E-4BE0-9D2C-D70CB60E2B70}"/>
    <cellStyle name="60 % - Akzent4" xfId="1262" hidden="1" xr:uid="{A880FD3F-9697-49D7-B139-465DBDFFB2BF}"/>
    <cellStyle name="60 % - Akzent4" xfId="1712" hidden="1" xr:uid="{2D391AA0-0F82-4350-B542-D36975CE6B01}"/>
    <cellStyle name="60 % - Akzent4" xfId="1872" hidden="1" xr:uid="{DCEEBD3D-2D11-41B0-A440-250E83164BA5}"/>
    <cellStyle name="60 % - Akzent4" xfId="1756" hidden="1" xr:uid="{5FE510B0-9B8E-431A-961C-C0D37DF8FF84}"/>
    <cellStyle name="60 % - Akzent4" xfId="997" hidden="1" xr:uid="{F303707C-977D-46EB-893E-F131F15E6D12}"/>
    <cellStyle name="60 % - Akzent4" xfId="2293" hidden="1" xr:uid="{3F8E67C9-19C3-496D-B890-F137C1EBB7E1}"/>
    <cellStyle name="60 % - Akzent4 2" xfId="425" xr:uid="{2CBCC192-F1D2-4C99-BDA8-F616AC353EB6}"/>
    <cellStyle name="60 % - Akzent4 3" xfId="294" xr:uid="{0DEB1AC7-6D9F-4DC2-9E97-C7964A076BE9}"/>
    <cellStyle name="60 % - Akzent5" xfId="100" hidden="1" xr:uid="{CE71D868-305C-4760-B9CB-D4D991499646}"/>
    <cellStyle name="60 % - Akzent5" xfId="969" hidden="1" xr:uid="{EAF03389-6FD0-489C-9947-D64535B1D248}"/>
    <cellStyle name="60 % - Akzent5" xfId="1161" hidden="1" xr:uid="{4CE4014A-3422-45B5-96D1-7762DF181F48}"/>
    <cellStyle name="60 % - Akzent5" xfId="1864" hidden="1" xr:uid="{20F4AF6C-F8F4-4350-8A85-FB3241FD2080}"/>
    <cellStyle name="60 % - Akzent5" xfId="1093" hidden="1" xr:uid="{3467E650-3058-48FC-B4BE-2911B52ECC96}"/>
    <cellStyle name="60 % - Akzent5" xfId="1205" hidden="1" xr:uid="{9500CBBD-B89D-4627-AC32-E3E12D41E34C}"/>
    <cellStyle name="60 % - Akzent5" xfId="1915" hidden="1" xr:uid="{693D5969-BF9C-4066-9CCC-BB2BF76BFB61}"/>
    <cellStyle name="60 % - Akzent5" xfId="2306" hidden="1" xr:uid="{2E76A418-50D0-40B2-8267-A14F92E69F70}"/>
    <cellStyle name="60 % - Akzent5 2" xfId="426" xr:uid="{7A4401A4-6210-42BC-AAAB-9198B25A8F54}"/>
    <cellStyle name="60 % - Akzent5 3" xfId="295" xr:uid="{AB8DF395-FF98-4718-9DE7-2F6F40BABC8B}"/>
    <cellStyle name="60 % - Akzent6" xfId="104" hidden="1" xr:uid="{4A04A296-916C-4A0D-A68A-8E0CB3B2F675}"/>
    <cellStyle name="60 % - Akzent6" xfId="972" hidden="1" xr:uid="{9853C5AD-73D3-48E2-A2C3-23D8D306B7CA}"/>
    <cellStyle name="60 % - Akzent6" xfId="1258" hidden="1" xr:uid="{B303F274-5D66-4874-9577-4D3BB5CDB48F}"/>
    <cellStyle name="60 % - Akzent6" xfId="1177" hidden="1" xr:uid="{05950BB5-A8A9-4EC9-902D-4CC218123682}"/>
    <cellStyle name="60 % - Akzent6" xfId="1001" hidden="1" xr:uid="{5B269CA4-1F58-4FBB-9182-F03D42765CCD}"/>
    <cellStyle name="60 % - Akzent6" xfId="1674" hidden="1" xr:uid="{21CC7882-83E7-4F9D-92E6-132A27E44E23}"/>
    <cellStyle name="60 % - Akzent6" xfId="1090" hidden="1" xr:uid="{58352677-CC75-4DF0-A053-C27C1CA2E449}"/>
    <cellStyle name="60 % - Akzent6" xfId="1829" hidden="1" xr:uid="{C051DD53-7AB0-443C-A1F8-D1F6ED917B51}"/>
    <cellStyle name="60 % - Akzent6 2" xfId="427" xr:uid="{0723CC3F-FF1A-42DE-991E-7950473402C2}"/>
    <cellStyle name="60 % - Akzent6 3" xfId="296" xr:uid="{BF35040C-7642-4C16-87E7-32616B367ED0}"/>
    <cellStyle name="60% - Accent1 2" xfId="134" xr:uid="{DA2CFC2C-F5D0-4AF4-8C06-538384B4841B}"/>
    <cellStyle name="60% - Accent1 3" xfId="248" xr:uid="{E252A605-2761-400E-A610-AD2B4C752E52}"/>
    <cellStyle name="60% - Accent2 2" xfId="135" xr:uid="{F2C9FE8F-A828-4774-87E0-DF94DB70DC4C}"/>
    <cellStyle name="60% - Accent2 3" xfId="249" xr:uid="{7A33ED2D-45FE-4EB3-87C6-9B3192F5BED7}"/>
    <cellStyle name="60% - Accent3 2" xfId="136" xr:uid="{C0322F85-9A7C-4B16-B948-20B98517CFF5}"/>
    <cellStyle name="60% - Accent3 3" xfId="250" xr:uid="{9A612134-CBB9-4029-8101-B4663D01A8F2}"/>
    <cellStyle name="60% - Accent4 2" xfId="137" xr:uid="{AE0EC21F-51EF-4DD7-992A-78E02F306170}"/>
    <cellStyle name="60% - Accent4 3" xfId="251" xr:uid="{71299DE4-09E2-4AE9-A002-FA967CA997BF}"/>
    <cellStyle name="60% - Accent5 2" xfId="138" xr:uid="{0FC03C23-FACF-47B1-A43B-F309BFA3237D}"/>
    <cellStyle name="60% - Accent5 3" xfId="252" xr:uid="{B6BF37E3-6E65-4B61-B547-3F71FF16C31F}"/>
    <cellStyle name="60% - Accent6 2" xfId="139" xr:uid="{9F203896-E8A4-4785-BA8D-898A9E1F2932}"/>
    <cellStyle name="60% - Accent6 3" xfId="253" xr:uid="{E4F5B98B-D9F4-4C8B-A9BD-8D9400A38BA0}"/>
    <cellStyle name="Accent1 2" xfId="140" xr:uid="{7A11116D-9353-4CE7-A264-5408E99E8330}"/>
    <cellStyle name="Accent1 3" xfId="254" xr:uid="{D9E464D3-AC0E-4E9B-834F-51835B37541A}"/>
    <cellStyle name="Accent1 4" xfId="387" xr:uid="{A20DA079-B514-40DF-9ED7-68699444CDC3}"/>
    <cellStyle name="Accent2 2" xfId="141" xr:uid="{6BED4FED-68E6-4283-A2A4-335F9924EC3C}"/>
    <cellStyle name="Accent2 3" xfId="255" xr:uid="{ADC76835-520B-44E8-9FAA-E1398C39FF5C}"/>
    <cellStyle name="Accent2 4" xfId="388" xr:uid="{4FD3B1C1-8209-473B-9D21-D3A7E122D8A2}"/>
    <cellStyle name="Accent3 2" xfId="142" xr:uid="{3CA6DA0F-2B00-454D-B4A4-8016E6CAD9E5}"/>
    <cellStyle name="Accent3 3" xfId="256" xr:uid="{5177CEF8-72DE-46CC-A375-02FEDF48DD41}"/>
    <cellStyle name="Accent3 4" xfId="389" xr:uid="{C55A9D49-D914-49E8-B2ED-01DB9390E29A}"/>
    <cellStyle name="Accent4 2" xfId="143" xr:uid="{E135D543-D36E-4BD1-ACF8-3264D451FE80}"/>
    <cellStyle name="Accent4 3" xfId="257" xr:uid="{CD9A5AB3-2364-4CCA-B938-0C1E2B9E5715}"/>
    <cellStyle name="Accent4 4" xfId="390" xr:uid="{37C2D1C6-9A13-4EA2-A25F-93492165AC96}"/>
    <cellStyle name="Accent5 2" xfId="144" xr:uid="{5EE8C3CA-0974-4969-8A57-9FFDFB4FE0CD}"/>
    <cellStyle name="Accent5 3" xfId="258" xr:uid="{814A4352-B210-4C32-B821-6EEE24A84827}"/>
    <cellStyle name="Accent5 4" xfId="391" xr:uid="{1D766149-93E8-42F2-BABB-7C9D949321D9}"/>
    <cellStyle name="Accent6 2" xfId="145" xr:uid="{BD9BCC7E-4713-4A02-AF74-F67C483BA341}"/>
    <cellStyle name="Accent6 3" xfId="259" xr:uid="{8E6D0269-E471-4C03-A85C-AC0F31640340}"/>
    <cellStyle name="Accent6 4" xfId="392" xr:uid="{1DB48233-27AA-423E-BA2C-48F0007CCA3B}"/>
    <cellStyle name="AggblueBoldCels" xfId="146" xr:uid="{BE2143FC-BECE-436D-AD86-9C695423CB12}"/>
    <cellStyle name="AggblueBoldCels 2" xfId="147" xr:uid="{1906B683-FE30-425E-834E-CB6BFCDB647D}"/>
    <cellStyle name="AggblueCels" xfId="55" xr:uid="{39EFB79B-A325-4365-A451-4EDD71BDB7A7}"/>
    <cellStyle name="AggblueCels 2" xfId="148" xr:uid="{A390F42B-AB93-4B86-8912-AAD01C667BE9}"/>
    <cellStyle name="AggblueCels_1x" xfId="54" xr:uid="{0B7ECE58-3C64-4C9F-BB63-1CE68643AC21}"/>
    <cellStyle name="AggBoldCells" xfId="25" xr:uid="{78BBABF5-6B85-4447-8E6F-88410B77C43D}"/>
    <cellStyle name="AggBoldCells 2" xfId="149" xr:uid="{2FB97971-A262-474B-9274-03963A356B79}"/>
    <cellStyle name="AggBoldCells 3" xfId="229" xr:uid="{6928D8B4-0B49-43D1-A9FA-B01630DE8211}"/>
    <cellStyle name="AggBoldCells 4" xfId="381" xr:uid="{0EB1E6BB-399B-47DA-849A-0636E43C71C7}"/>
    <cellStyle name="AggCels" xfId="12" xr:uid="{00000000-0005-0000-0000-000002000000}"/>
    <cellStyle name="AggCels 2" xfId="150" xr:uid="{98120360-AE00-4C4F-AAE0-BCF0E1CFC922}"/>
    <cellStyle name="AggCels 3" xfId="230" xr:uid="{D062FB85-E206-4191-AAD0-5CB1DD5DA450}"/>
    <cellStyle name="AggCels 4" xfId="382" xr:uid="{032FB387-6D10-4203-A305-1800529EBA4F}"/>
    <cellStyle name="AggCels_T(2)" xfId="26" xr:uid="{AE2AD258-8714-4E7D-BB7A-19ABAF318318}"/>
    <cellStyle name="AggGreen" xfId="45" xr:uid="{7F11F720-D911-474A-A99A-7D892554F4B1}"/>
    <cellStyle name="AggGreen 2" xfId="151" xr:uid="{00F8A484-C1ED-4DBF-9F15-1C2C6FE8DA9B}"/>
    <cellStyle name="AggGreen 2 2" xfId="440" xr:uid="{0B6D328E-5A5F-407D-8CC3-E8D56E8322B2}"/>
    <cellStyle name="AggGreen 2 2 2" xfId="617" xr:uid="{18D9FBAF-CC38-4E44-A402-3FC1ABDE585C}"/>
    <cellStyle name="AggGreen 2 2 2 2" xfId="832" xr:uid="{A0735738-3E61-4A5F-B8F4-B6667407187C}"/>
    <cellStyle name="AggGreen 2 2 2 2 2" xfId="1545" xr:uid="{15FA09D7-7753-45A8-8107-801AED646CA1}"/>
    <cellStyle name="AggGreen 2 2 2 2 3" xfId="1210" xr:uid="{06A1328A-A849-47FF-8942-9E0F97A54D17}"/>
    <cellStyle name="AggGreen 2 2 2 2 4" xfId="2195" xr:uid="{BC78D326-BB1E-42F8-9C87-08BC8AFE96DE}"/>
    <cellStyle name="AggGreen 2 2 2 3" xfId="1337" xr:uid="{766CC3BF-905A-41D8-B387-6CD07CF5461D}"/>
    <cellStyle name="AggGreen 2 2 2 4" xfId="1793" xr:uid="{05E5F431-036F-458E-8A9E-FDB5AB8DE877}"/>
    <cellStyle name="AggGreen 2 2 2 5" xfId="1989" xr:uid="{C7026ED7-6DF4-472A-AE4F-E0EE3BC0A170}"/>
    <cellStyle name="AggGreen 2 2 3" xfId="747" xr:uid="{E331CE03-1B24-4508-AB82-758F6CF16C96}"/>
    <cellStyle name="AggGreen 2 2 3 2" xfId="1460" xr:uid="{A2B45E25-8160-4532-B510-43A7E28C4642}"/>
    <cellStyle name="AggGreen 2 2 3 3" xfId="1060" xr:uid="{0E1F6FD5-055F-4B44-A401-3A828ED86AA5}"/>
    <cellStyle name="AggGreen 2 2 3 4" xfId="2110" xr:uid="{C6BE2B4E-CAF2-4599-9091-5BECD22B84FB}"/>
    <cellStyle name="AggGreen 2 3" xfId="298" xr:uid="{32585F00-0F16-4706-941A-5DA5DFC77CB2}"/>
    <cellStyle name="AggGreen 2 3 2" xfId="637" xr:uid="{EF03655B-426D-4B85-8BDD-D45067D431AA}"/>
    <cellStyle name="AggGreen 2 3 2 2" xfId="852" xr:uid="{245C835A-C878-41DA-A213-733996E7A8D4}"/>
    <cellStyle name="AggGreen 2 3 2 2 2" xfId="1565" xr:uid="{2F0EFC33-067D-4D8C-8F05-A35121421538}"/>
    <cellStyle name="AggGreen 2 3 2 2 3" xfId="1721" xr:uid="{3CF3924D-647C-4861-AEA7-8803232FF47E}"/>
    <cellStyle name="AggGreen 2 3 2 2 4" xfId="2215" xr:uid="{202DE7CC-F014-4042-A7E1-A7D1AC29A21D}"/>
    <cellStyle name="AggGreen 2 3 2 3" xfId="1357" xr:uid="{022A2CB8-B895-4FF1-9BDE-BC7AC519E5C7}"/>
    <cellStyle name="AggGreen 2 3 2 4" xfId="1041" xr:uid="{F932AE3E-8DCD-4DBB-8147-B28B28FEE3DB}"/>
    <cellStyle name="AggGreen 2 3 2 5" xfId="2009" xr:uid="{602A89FA-81B5-45AD-8D31-D65DDCF111BC}"/>
    <cellStyle name="AggGreen 2 3 3" xfId="706" xr:uid="{185FDD6C-4A4A-4D69-ABAF-9FE21FCE9A91}"/>
    <cellStyle name="AggGreen 2 3 3 2" xfId="921" xr:uid="{6C40DEAE-4BE1-4ED2-A854-ADCB83E9F96C}"/>
    <cellStyle name="AggGreen 2 3 3 2 2" xfId="1634" xr:uid="{C839DA50-E0E8-4328-A2A0-CB5780EB43C3}"/>
    <cellStyle name="AggGreen 2 3 3 2 3" xfId="1906" xr:uid="{7823B0FE-24D7-4818-B263-E8652CB5FDA0}"/>
    <cellStyle name="AggGreen 2 3 3 2 4" xfId="2284" xr:uid="{5F8B6056-BBEE-491E-9500-B28E90A06A71}"/>
    <cellStyle name="AggGreen 2 3 3 3" xfId="1426" xr:uid="{C35FCB06-8F65-4B4A-87D2-ED56A7B53AAD}"/>
    <cellStyle name="AggGreen 2 3 3 4" xfId="1790" xr:uid="{9512492F-8C7D-47CB-AC63-222721B34AD7}"/>
    <cellStyle name="AggGreen 2 3 3 5" xfId="2078" xr:uid="{B2AA164E-8B37-49C8-B555-A26B4FDBFCAA}"/>
    <cellStyle name="AggGreen 2 3 4" xfId="702" xr:uid="{30CFE2E7-8B41-416F-8FDC-E61CCFF188A9}"/>
    <cellStyle name="AggGreen 2 3 4 2" xfId="917" xr:uid="{D5EAB7AA-FDB0-4D34-A80D-13E9E9AFFED8}"/>
    <cellStyle name="AggGreen 2 3 4 2 2" xfId="1630" xr:uid="{F7EA387C-8510-46B4-BF41-17A7BD7DFB7A}"/>
    <cellStyle name="AggGreen 2 3 4 2 3" xfId="1902" xr:uid="{715F10C3-9832-47B7-9173-F6DE1D4FA63C}"/>
    <cellStyle name="AggGreen 2 3 4 2 4" xfId="2280" xr:uid="{EB4AE3BB-C760-48CF-8E72-3435CBBE251E}"/>
    <cellStyle name="AggGreen 2 3 4 3" xfId="1422" xr:uid="{71ED169F-EFFB-4E3D-A8CE-986E03835BB8}"/>
    <cellStyle name="AggGreen 2 3 4 4" xfId="1155" xr:uid="{C374309A-7F22-4887-AD9B-28EB93291C13}"/>
    <cellStyle name="AggGreen 2 3 4 5" xfId="2074" xr:uid="{D68EDB94-EC6C-4DEA-90A0-28CFA4D95770}"/>
    <cellStyle name="AggGreen 2 3 5" xfId="1095" xr:uid="{C583967E-8052-435D-A94D-4D9980E6F84C}"/>
    <cellStyle name="AggGreen 2 3 6" xfId="1242" xr:uid="{A8FA67B3-C227-4925-A9D8-9CA4DE588492}"/>
    <cellStyle name="AggGreen 2 3 7" xfId="1913" xr:uid="{0A2B69AE-144B-42F9-8ECA-ECED5D2EA962}"/>
    <cellStyle name="AggGreen 3" xfId="439" xr:uid="{034C49B5-1FD6-48BA-9084-F21FE0353A73}"/>
    <cellStyle name="AggGreen 3 2" xfId="566" xr:uid="{E090B904-1B2A-49E9-9A72-1B1ABDCBDFBA}"/>
    <cellStyle name="AggGreen 3 2 2" xfId="781" xr:uid="{0426B18A-122A-4434-9460-447AAD6FBB4C}"/>
    <cellStyle name="AggGreen 3 2 2 2" xfId="1494" xr:uid="{FBD39404-831D-410C-94AF-88F5445DB2FB}"/>
    <cellStyle name="AggGreen 3 2 2 3" xfId="1235" xr:uid="{3F5391DC-193E-4FDC-B489-565AF9C9412B}"/>
    <cellStyle name="AggGreen 3 2 2 4" xfId="2144" xr:uid="{97E23AC8-2DD1-4E5F-8F22-672A0EF044D6}"/>
    <cellStyle name="AggGreen 3 2 3" xfId="1286" xr:uid="{CDE3F04F-5BD7-427A-9536-05E04A3C774C}"/>
    <cellStyle name="AggGreen 3 2 4" xfId="1732" xr:uid="{10B4CD14-FAF6-4D5F-8DC9-8DBB46344394}"/>
    <cellStyle name="AggGreen 3 2 5" xfId="1938" xr:uid="{9816B01A-FBDC-4B54-85CE-A8FFBC10F00E}"/>
    <cellStyle name="AggGreen 3 3" xfId="746" xr:uid="{4CCE280C-7FCC-4BAA-81F8-C53E5CB03905}"/>
    <cellStyle name="AggGreen 3 3 2" xfId="1459" xr:uid="{CDEF4177-E6EB-4E58-B9F9-A6FA3442A86E}"/>
    <cellStyle name="AggGreen 3 3 3" xfId="1843" xr:uid="{FAF9C88F-AB08-4562-B8C8-6EACB59F77A6}"/>
    <cellStyle name="AggGreen 3 3 4" xfId="2109" xr:uid="{21C04123-A6FC-4EFE-9BD3-FBB319F82EF4}"/>
    <cellStyle name="AggGreen 4" xfId="297" xr:uid="{8F5F6FA6-87C5-4F1B-9DEF-C8FBAC60D099}"/>
    <cellStyle name="AggGreen 4 2" xfId="636" xr:uid="{89ABCD1B-F2C8-4B08-9D0E-3FD9721B33E1}"/>
    <cellStyle name="AggGreen 4 2 2" xfId="851" xr:uid="{B8A823CC-2AAC-48CF-8A94-585D908CB0F4}"/>
    <cellStyle name="AggGreen 4 2 2 2" xfId="1564" xr:uid="{2927270D-E9C9-44B5-A8C7-0180F60C09C1}"/>
    <cellStyle name="AggGreen 4 2 2 3" xfId="1663" xr:uid="{68496940-CF8B-4DCF-807C-64AA55E49A98}"/>
    <cellStyle name="AggGreen 4 2 2 4" xfId="2214" xr:uid="{3F0A5057-5152-4572-94F7-8F5214032DD3}"/>
    <cellStyle name="AggGreen 4 2 3" xfId="1356" xr:uid="{1022DC08-113F-4C1C-8CC6-35334E30A8CA}"/>
    <cellStyle name="AggGreen 4 2 4" xfId="1851" xr:uid="{2BA5E206-FB81-41E9-AE60-038F9C529CFE}"/>
    <cellStyle name="AggGreen 4 2 5" xfId="2008" xr:uid="{6FEF31D6-A366-497A-AA70-955B4B0B15F5}"/>
    <cellStyle name="AggGreen 4 3" xfId="551" xr:uid="{AE16480D-31F4-4FC4-A48E-4D67E36422A2}"/>
    <cellStyle name="AggGreen 4 3 2" xfId="766" xr:uid="{63A11CAA-FBB5-42B5-A376-B9F83FE0FBCF}"/>
    <cellStyle name="AggGreen 4 3 2 2" xfId="1479" xr:uid="{58922C30-0ABD-44ED-A32A-779A082B1BA3}"/>
    <cellStyle name="AggGreen 4 3 2 3" xfId="1784" xr:uid="{572F7E37-E08F-44BD-86EC-B881D6A4E265}"/>
    <cellStyle name="AggGreen 4 3 2 4" xfId="2129" xr:uid="{C8ED28A2-385F-42A1-AA4B-1D4DC99B9642}"/>
    <cellStyle name="AggGreen 4 3 3" xfId="1271" xr:uid="{6810ECF9-28FB-45A8-A450-98DC66AE8E3E}"/>
    <cellStyle name="AggGreen 4 3 4" xfId="1757" xr:uid="{309E43B6-4AAE-4C36-B413-E1D59C9558A2}"/>
    <cellStyle name="AggGreen 4 3 5" xfId="1923" xr:uid="{A5772272-ECC2-41DF-8D33-EABC688CD593}"/>
    <cellStyle name="AggGreen 4 4" xfId="669" xr:uid="{A20B0AD9-F468-40A7-8465-42764E603844}"/>
    <cellStyle name="AggGreen 4 4 2" xfId="884" xr:uid="{D3201133-CD76-4D85-8583-E316574AB47F}"/>
    <cellStyle name="AggGreen 4 4 2 2" xfId="1597" xr:uid="{8F1E5036-189A-4037-BBCB-2D6B12643D2A}"/>
    <cellStyle name="AggGreen 4 4 2 3" xfId="995" xr:uid="{2347EDB4-F9EA-483E-8065-112D1739D421}"/>
    <cellStyle name="AggGreen 4 4 2 4" xfId="2247" xr:uid="{2C1BC71F-AB7A-4FBA-88DE-04A33AFD7548}"/>
    <cellStyle name="AggGreen 4 4 3" xfId="1389" xr:uid="{B429D70A-AFCC-4D8B-8C6A-D5B89F576D9F}"/>
    <cellStyle name="AggGreen 4 4 4" xfId="1024" xr:uid="{8E57BC26-D49B-439B-B280-0C4982DF9291}"/>
    <cellStyle name="AggGreen 4 4 5" xfId="2041" xr:uid="{EAE91412-1194-4131-822C-982DCDCEF1DE}"/>
    <cellStyle name="AggGreen 4 5" xfId="1094" xr:uid="{55B14524-22BB-4D11-BBE3-C3A7D78EC00D}"/>
    <cellStyle name="AggGreen 4 6" xfId="1085" xr:uid="{C0E3DEDA-FF74-4297-9819-5BB1DBD09504}"/>
    <cellStyle name="AggGreen 4 7" xfId="1844" xr:uid="{51A7B829-4D8A-48CD-9655-E35F3FF056C9}"/>
    <cellStyle name="AggGreen 5" xfId="113"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2" xr:uid="{47BB184F-0EC0-455B-8B47-479C8419EA55}"/>
    <cellStyle name="AggGreen12 2 2" xfId="442" xr:uid="{53CE439B-363A-48C1-9BE4-D6F41EAE233C}"/>
    <cellStyle name="AggGreen12 2 2 2" xfId="635" xr:uid="{5882A3E3-D776-495C-9565-FE7F21845C2B}"/>
    <cellStyle name="AggGreen12 2 2 2 2" xfId="850" xr:uid="{DFC87B29-1DCB-4686-9835-57882AE25453}"/>
    <cellStyle name="AggGreen12 2 2 2 2 2" xfId="1563" xr:uid="{7D40E923-D70B-4B11-A65E-C51B039DDD08}"/>
    <cellStyle name="AggGreen12 2 2 2 2 3" xfId="1016" xr:uid="{5DCB1AC4-83DC-4822-8A80-7373C7F4CA9B}"/>
    <cellStyle name="AggGreen12 2 2 2 2 4" xfId="2213" xr:uid="{F7BE7028-4B80-47F2-9D4A-4B9A79E86588}"/>
    <cellStyle name="AggGreen12 2 2 2 3" xfId="1355" xr:uid="{87E5F22A-B8F8-43F9-AF0B-5A05F72332A5}"/>
    <cellStyle name="AggGreen12 2 2 2 4" xfId="1710" xr:uid="{A4A0DDC5-B633-499D-B979-548786C3D16B}"/>
    <cellStyle name="AggGreen12 2 2 2 5" xfId="2007" xr:uid="{C105D39D-060C-41F6-93B5-A7A39C92F8B4}"/>
    <cellStyle name="AggGreen12 2 2 3" xfId="749" xr:uid="{65D0D2D2-FDF4-41B2-B783-AEAB776DB28C}"/>
    <cellStyle name="AggGreen12 2 2 3 2" xfId="1462" xr:uid="{03FECFC3-4FDF-41D5-95C3-7C01AF3114EF}"/>
    <cellStyle name="AggGreen12 2 2 3 3" xfId="1076" xr:uid="{95C54E3F-9583-4876-A466-0932DAF99696}"/>
    <cellStyle name="AggGreen12 2 2 3 4" xfId="2112" xr:uid="{69C25DFD-C434-4DE3-81AC-D6977DA4E242}"/>
    <cellStyle name="AggGreen12 2 3" xfId="300" xr:uid="{BB871724-C59C-4C4B-BD51-DFE0D7A5A08E}"/>
    <cellStyle name="AggGreen12 2 3 2" xfId="639" xr:uid="{867DD85D-4D27-44A4-8834-84AC8E131B4A}"/>
    <cellStyle name="AggGreen12 2 3 2 2" xfId="854" xr:uid="{142665E0-46DC-49AF-B336-3EFA32E48246}"/>
    <cellStyle name="AggGreen12 2 3 2 2 2" xfId="1567" xr:uid="{3FC09B22-0199-4B0E-919D-67ABCD4A9376}"/>
    <cellStyle name="AggGreen12 2 3 2 2 3" xfId="1240" xr:uid="{7DF2BD0E-EF84-4398-A894-68C7C0E68547}"/>
    <cellStyle name="AggGreen12 2 3 2 2 4" xfId="2217" xr:uid="{D9BEC650-BE85-4339-ACA2-ADC899A579D5}"/>
    <cellStyle name="AggGreen12 2 3 2 3" xfId="1359" xr:uid="{DDC4F145-F714-4C18-9FFD-0392C9F9D3D9}"/>
    <cellStyle name="AggGreen12 2 3 2 4" xfId="1749" xr:uid="{78B63A49-DE70-48E1-B6B4-BCC25881FF67}"/>
    <cellStyle name="AggGreen12 2 3 2 5" xfId="2011" xr:uid="{DC01FFE7-1A6C-4E68-AA14-6EB686B4D5BB}"/>
    <cellStyle name="AggGreen12 2 3 3" xfId="588" xr:uid="{E1BB2B32-0566-4AE2-A785-5BDDA53906C5}"/>
    <cellStyle name="AggGreen12 2 3 3 2" xfId="803" xr:uid="{3B12CF5A-BF33-41B7-843C-E660A368C965}"/>
    <cellStyle name="AggGreen12 2 3 3 2 2" xfId="1516" xr:uid="{863677BC-0A6B-4B70-8783-3265FE4D84FE}"/>
    <cellStyle name="AggGreen12 2 3 3 2 3" xfId="65" xr:uid="{AE9A4EA9-39C5-4627-9062-B7864692C0CC}"/>
    <cellStyle name="AggGreen12 2 3 3 2 4" xfId="2166" xr:uid="{FD5AD58D-3ACE-4501-AEE5-283E784BDCD5}"/>
    <cellStyle name="AggGreen12 2 3 3 3" xfId="1308" xr:uid="{3C476B87-AB88-4210-A147-BBAEB3CE0C8C}"/>
    <cellStyle name="AggGreen12 2 3 3 4" xfId="1247" xr:uid="{3A80495D-DE88-4295-912B-D6690152C909}"/>
    <cellStyle name="AggGreen12 2 3 3 5" xfId="1960" xr:uid="{6A8579D0-E759-4B5B-9B7F-4F3E860FCDA4}"/>
    <cellStyle name="AggGreen12 2 3 4" xfId="668" xr:uid="{775775D7-1ED0-418B-9082-4B604D7F6688}"/>
    <cellStyle name="AggGreen12 2 3 4 2" xfId="883" xr:uid="{7AB95DE0-7CD4-4284-B8C3-A4A67B052F26}"/>
    <cellStyle name="AggGreen12 2 3 4 2 2" xfId="1596" xr:uid="{D8DA270A-B763-4872-8FB2-BD1B6DF86EF3}"/>
    <cellStyle name="AggGreen12 2 3 4 2 3" xfId="1833" xr:uid="{F2317132-24BF-4C3F-A131-E37C35683ED1}"/>
    <cellStyle name="AggGreen12 2 3 4 2 4" xfId="2246" xr:uid="{5F7FC0B2-CD9C-413A-A74C-141320F465E5}"/>
    <cellStyle name="AggGreen12 2 3 4 3" xfId="1388" xr:uid="{7BA695ED-1371-4E04-8518-443DD31CBE7F}"/>
    <cellStyle name="AggGreen12 2 3 4 4" xfId="1789" xr:uid="{0881A207-10A4-453C-B1F4-712CE2398912}"/>
    <cellStyle name="AggGreen12 2 3 4 5" xfId="2040" xr:uid="{6A66A989-8955-46D3-BD2A-2930FE5F3791}"/>
    <cellStyle name="AggGreen12 2 3 5" xfId="1097" xr:uid="{626127D5-3FD8-4A7F-A6E9-A1E278147F2B}"/>
    <cellStyle name="AggGreen12 2 3 6" xfId="1149" xr:uid="{1B2DADB5-B6E7-4723-9261-2C05191F49B8}"/>
    <cellStyle name="AggGreen12 2 3 7" xfId="1062" xr:uid="{12926C46-3FD1-45DE-9CC3-994FBB5A75EF}"/>
    <cellStyle name="AggGreen12 3" xfId="441" xr:uid="{D46D24DC-AC0F-4907-93E9-A4731BDA3430}"/>
    <cellStyle name="AggGreen12 3 2" xfId="565" xr:uid="{45BBFBD4-706D-4190-A675-5C8C271FDF21}"/>
    <cellStyle name="AggGreen12 3 2 2" xfId="780" xr:uid="{C1011791-32B6-41C5-8B16-E0E414231A2B}"/>
    <cellStyle name="AggGreen12 3 2 2 2" xfId="1493" xr:uid="{820CC7FB-6583-4EC9-88C0-9BC453E5222F}"/>
    <cellStyle name="AggGreen12 3 2 2 3" xfId="1707" xr:uid="{11FE432E-7355-432B-B040-D14212C8A362}"/>
    <cellStyle name="AggGreen12 3 2 2 4" xfId="2143" xr:uid="{D57B5DDA-C01D-4E5D-8F82-A8EDF0120225}"/>
    <cellStyle name="AggGreen12 3 2 3" xfId="1285" xr:uid="{CCDA0512-008E-47E5-9C08-2231AAD5A6B5}"/>
    <cellStyle name="AggGreen12 3 2 4" xfId="1881" xr:uid="{9AAC1FBD-FA37-4180-AF19-F66CE8D2D0A7}"/>
    <cellStyle name="AggGreen12 3 2 5" xfId="1937" xr:uid="{86C7AC83-58E4-4C1B-9C4D-03F78AE5AE49}"/>
    <cellStyle name="AggGreen12 3 3" xfId="748" xr:uid="{062232AB-1A51-453B-8CCD-B70C436D8FB7}"/>
    <cellStyle name="AggGreen12 3 3 2" xfId="1461" xr:uid="{E1C72C3D-92A1-4B4D-88B3-4E90FE89048F}"/>
    <cellStyle name="AggGreen12 3 3 3" xfId="1718" xr:uid="{A57DC4CF-A968-414C-A40A-993AB441CC23}"/>
    <cellStyle name="AggGreen12 3 3 4" xfId="2111" xr:uid="{348C5994-A39A-432A-B10D-65D7DA7CFB30}"/>
    <cellStyle name="AggGreen12 4" xfId="299" xr:uid="{437667ED-AB08-448B-9445-6C081B98D8AB}"/>
    <cellStyle name="AggGreen12 4 2" xfId="638" xr:uid="{154AA556-EF03-485D-A525-AC1645A94934}"/>
    <cellStyle name="AggGreen12 4 2 2" xfId="853" xr:uid="{1C0000C1-2DC2-476E-8E60-0DFB93747997}"/>
    <cellStyle name="AggGreen12 4 2 2 2" xfId="1566" xr:uid="{7BED06C6-C2A8-44B3-B0E2-B440EC836C23}"/>
    <cellStyle name="AggGreen12 4 2 2 3" xfId="72" xr:uid="{B54DEFBD-2FED-4C97-B5F1-678D915F3874}"/>
    <cellStyle name="AggGreen12 4 2 2 4" xfId="2216" xr:uid="{BBB163EE-4E3B-49AA-A6BA-C1278DA32BBD}"/>
    <cellStyle name="AggGreen12 4 2 3" xfId="1358" xr:uid="{08008CA4-53B9-4658-BC48-160B9B767A74}"/>
    <cellStyle name="AggGreen12 4 2 4" xfId="1856" xr:uid="{885C3EBF-9E56-4023-BFAD-38515656A501}"/>
    <cellStyle name="AggGreen12 4 2 5" xfId="2010" xr:uid="{001EC33C-4A04-40D7-B7CA-B599E2718588}"/>
    <cellStyle name="AggGreen12 4 3" xfId="690" xr:uid="{8777941D-AB33-4038-A5EC-64FB1EEF9C40}"/>
    <cellStyle name="AggGreen12 4 3 2" xfId="905" xr:uid="{6CD8BDFB-66F4-451E-90A2-51BB04A6FB65}"/>
    <cellStyle name="AggGreen12 4 3 2 2" xfId="1618" xr:uid="{0E933CAE-BFCA-4891-842C-3F0AD7455E5F}"/>
    <cellStyle name="AggGreen12 4 3 2 3" xfId="1255" xr:uid="{6E515307-1874-43CF-98AB-EC94E1FAD8AF}"/>
    <cellStyle name="AggGreen12 4 3 2 4" xfId="2268" xr:uid="{8BE75226-642D-44B5-B845-8E6CFAB236B7}"/>
    <cellStyle name="AggGreen12 4 3 3" xfId="1410" xr:uid="{9BE9315E-9F7E-4477-804E-603CAECA0338}"/>
    <cellStyle name="AggGreen12 4 3 4" xfId="1064" xr:uid="{881ACBE1-5B4F-4024-A7CC-7D92E3BB1F69}"/>
    <cellStyle name="AggGreen12 4 3 5" xfId="2062" xr:uid="{92AF1D0E-5862-4A08-825B-FB964C69FF4F}"/>
    <cellStyle name="AggGreen12 4 4" xfId="701" xr:uid="{64FDBB5E-FAA4-421D-A79B-18E2FAD96574}"/>
    <cellStyle name="AggGreen12 4 4 2" xfId="916" xr:uid="{D52C6942-814F-414F-81F2-52741CAA808D}"/>
    <cellStyle name="AggGreen12 4 4 2 2" xfId="1629" xr:uid="{E8D61FBE-6474-4D1A-AB9B-420E23BC7887}"/>
    <cellStyle name="AggGreen12 4 4 2 3" xfId="1901" xr:uid="{7F4C2BA3-1260-4F89-8527-E47FEEFE1230}"/>
    <cellStyle name="AggGreen12 4 4 2 4" xfId="2279" xr:uid="{A13E20BB-414C-4BA4-8DF0-9CF8DBB53B1E}"/>
    <cellStyle name="AggGreen12 4 4 3" xfId="1421" xr:uid="{BA65BC79-5EE8-4C41-A82E-E74A7368123E}"/>
    <cellStyle name="AggGreen12 4 4 4" xfId="1072" xr:uid="{1717CB86-0AEC-40FE-85C3-B9C02CCBEF55}"/>
    <cellStyle name="AggGreen12 4 4 5" xfId="2073" xr:uid="{073D9846-811B-49A6-A19B-59DA522546AC}"/>
    <cellStyle name="AggGreen12 4 5" xfId="1096" xr:uid="{752B5672-4B27-452C-88FE-3081BEF9479E}"/>
    <cellStyle name="AggGreen12 4 6" xfId="1145" xr:uid="{80186868-CD9B-476D-846B-912250735832}"/>
    <cellStyle name="AggGreen12 4 7" xfId="1878" xr:uid="{015B4B86-B481-414E-B232-8AB4A1BF2356}"/>
    <cellStyle name="AggGreen12 5" xfId="111" xr:uid="{CB86DE8A-8871-4E3F-BAF1-F2D54064941D}"/>
    <cellStyle name="AggOrange" xfId="36" xr:uid="{FD91803B-43D8-4026-8741-75AD9B42FE31}"/>
    <cellStyle name="AggOrange 2" xfId="153" xr:uid="{215BF129-7A07-4D5F-8B89-45CB46FCF1D4}"/>
    <cellStyle name="AggOrange 2 2" xfId="444" xr:uid="{A5F999EC-7F30-45CB-AB17-778CB718135B}"/>
    <cellStyle name="AggOrange 2 2 2" xfId="564" xr:uid="{C3B82F91-38F9-4F33-A1BC-5EB31BFF74A9}"/>
    <cellStyle name="AggOrange 2 2 2 2" xfId="779" xr:uid="{D8A31BFE-8169-41CE-B20D-32691EFDF33A}"/>
    <cellStyle name="AggOrange 2 2 2 2 2" xfId="1492" xr:uid="{02C76272-3126-4D27-AFD2-9060B9518CE4}"/>
    <cellStyle name="AggOrange 2 2 2 2 3" xfId="1216" xr:uid="{B27E5544-00A2-410E-B2F0-E228192F271D}"/>
    <cellStyle name="AggOrange 2 2 2 2 4" xfId="2142" xr:uid="{A24AE636-CBC3-43F4-8D01-542FBD102BE7}"/>
    <cellStyle name="AggOrange 2 2 2 3" xfId="1284" xr:uid="{C57B3DFD-00A4-4B81-82EE-26AC770AF1C8}"/>
    <cellStyle name="AggOrange 2 2 2 4" xfId="1211" xr:uid="{2DBBEEA4-7632-447E-9FC6-592EAAF51B28}"/>
    <cellStyle name="AggOrange 2 2 2 5" xfId="1936" xr:uid="{D0EA2998-8583-4310-B747-B560FBCF6232}"/>
    <cellStyle name="AggOrange 2 2 3" xfId="751" xr:uid="{1A09DC41-510A-4402-87FE-B2E7B270F7CC}"/>
    <cellStyle name="AggOrange 2 2 3 2" xfId="1464" xr:uid="{01D65B2C-817E-42A3-99AC-D60FDC7CCA41}"/>
    <cellStyle name="AggOrange 2 2 3 3" xfId="1645" xr:uid="{FE084408-8490-4D02-8C45-C14E055824C9}"/>
    <cellStyle name="AggOrange 2 2 3 4" xfId="2114" xr:uid="{8B2A2B3A-5498-46FE-9CBA-A1F432251741}"/>
    <cellStyle name="AggOrange 2 3" xfId="302" xr:uid="{BCC7511B-B036-49B1-BE89-8F7919160247}"/>
    <cellStyle name="AggOrange 2 3 2" xfId="641" xr:uid="{96F215A6-C81A-40D9-AE5B-90C2C842833A}"/>
    <cellStyle name="AggOrange 2 3 2 2" xfId="856" xr:uid="{8BC4CDCC-3B54-4FCB-A026-BCA7314B1311}"/>
    <cellStyle name="AggOrange 2 3 2 2 2" xfId="1569" xr:uid="{4C94D558-79C7-4D1D-AC8E-25FEE0E11E92}"/>
    <cellStyle name="AggOrange 2 3 2 2 3" xfId="1074" xr:uid="{39C24397-2EF9-439D-8EC8-1DBE90704B13}"/>
    <cellStyle name="AggOrange 2 3 2 2 4" xfId="2219" xr:uid="{D0E27FDD-412E-49CB-8CE1-BE174A5B0842}"/>
    <cellStyle name="AggOrange 2 3 2 3" xfId="1361" xr:uid="{119DABC5-7120-4FD5-A956-5DD52A0B95E0}"/>
    <cellStyle name="AggOrange 2 3 2 4" xfId="1218" xr:uid="{05D012C8-0964-4FFA-8E05-8B360F5C4BE9}"/>
    <cellStyle name="AggOrange 2 3 2 5" xfId="2013" xr:uid="{A0ED2819-F3CB-4428-AA86-BCE51D953F15}"/>
    <cellStyle name="AggOrange 2 3 3" xfId="548" xr:uid="{3578F2FF-4D8C-425A-B558-1CBBB5315037}"/>
    <cellStyle name="AggOrange 2 3 3 2" xfId="763" xr:uid="{4A6B8210-30BF-441D-8A7B-912D85A39772}"/>
    <cellStyle name="AggOrange 2 3 3 2 2" xfId="1476" xr:uid="{B2DB1BBF-0F15-4125-997C-7EE1EAB0A224}"/>
    <cellStyle name="AggOrange 2 3 3 2 3" xfId="1802" xr:uid="{B8A54D2B-2BB6-41D0-91D6-E78E408466B3}"/>
    <cellStyle name="AggOrange 2 3 3 2 4" xfId="2126" xr:uid="{B336751C-E529-4447-8AAF-53F0691C73E5}"/>
    <cellStyle name="AggOrange 2 3 3 3" xfId="1268" xr:uid="{570DF207-4DE5-4F29-8752-3C675FFF6463}"/>
    <cellStyle name="AggOrange 2 3 3 4" xfId="1213" xr:uid="{1063852F-52F4-4434-9AB1-4C9E70943A6C}"/>
    <cellStyle name="AggOrange 2 3 3 5" xfId="1920" xr:uid="{085E67A1-A144-4B93-B136-4CEED6A27BAB}"/>
    <cellStyle name="AggOrange 2 3 4" xfId="563" xr:uid="{14663E63-9B42-4CA9-A86E-79BFB860FF43}"/>
    <cellStyle name="AggOrange 2 3 4 2" xfId="778" xr:uid="{34984B19-C0AD-4E4E-B39D-462C124D7248}"/>
    <cellStyle name="AggOrange 2 3 4 2 2" xfId="1491" xr:uid="{F09F0DB8-9182-4DB9-AA67-F1CA21A73886}"/>
    <cellStyle name="AggOrange 2 3 4 2 3" xfId="1675" xr:uid="{A2D04DED-1988-42C5-9DD3-644C9B531655}"/>
    <cellStyle name="AggOrange 2 3 4 2 4" xfId="2141" xr:uid="{4BEDC18A-11E0-4409-9056-1A9210F15949}"/>
    <cellStyle name="AggOrange 2 3 4 3" xfId="1283" xr:uid="{F694A762-AE5F-4C1E-94AB-A2B97AA44C40}"/>
    <cellStyle name="AggOrange 2 3 4 4" xfId="1890" xr:uid="{73B8784F-AB33-4480-B1A1-C8FEAB8F777E}"/>
    <cellStyle name="AggOrange 2 3 4 5" xfId="1935" xr:uid="{7B5236FE-B396-406F-B860-4A5DE6CFE031}"/>
    <cellStyle name="AggOrange 2 3 5" xfId="1099" xr:uid="{ED874F1C-9A51-42B4-BFBF-2BC6A3D09242}"/>
    <cellStyle name="AggOrange 2 3 6" xfId="1009" xr:uid="{EF5FF691-947C-4DA8-A39C-E29ACA372177}"/>
    <cellStyle name="AggOrange 2 3 7" xfId="1003" xr:uid="{B0106321-38D4-4288-833E-335499772A60}"/>
    <cellStyle name="AggOrange 3" xfId="443" xr:uid="{B4022604-A3CF-4667-9A8A-AC58B40D15F9}"/>
    <cellStyle name="AggOrange 3 2" xfId="683" xr:uid="{CF6FF3E1-722A-4D13-A46B-8B92C084E576}"/>
    <cellStyle name="AggOrange 3 2 2" xfId="898" xr:uid="{AA42404D-6624-4CE2-8ACE-C8F4343ED2AC}"/>
    <cellStyle name="AggOrange 3 2 2 2" xfId="1611" xr:uid="{D46F06AD-372D-47EA-9F9B-9DD189538C3A}"/>
    <cellStyle name="AggOrange 3 2 2 3" xfId="44" xr:uid="{1792563D-5686-4CB9-86B4-53CCB02F459D}"/>
    <cellStyle name="AggOrange 3 2 2 4" xfId="2261" xr:uid="{97E3EC51-DF42-452D-9AF5-ECD3217E0110}"/>
    <cellStyle name="AggOrange 3 2 3" xfId="1403" xr:uid="{13D3CF3E-4D51-436F-AB17-E0A957B95559}"/>
    <cellStyle name="AggOrange 3 2 4" xfId="1814" xr:uid="{EF4608FA-4C5B-45D7-8D77-CAB466D28973}"/>
    <cellStyle name="AggOrange 3 2 5" xfId="2055" xr:uid="{392C522F-5748-4827-90EE-BE8E3481429E}"/>
    <cellStyle name="AggOrange 3 3" xfId="750" xr:uid="{0DB6C02F-5026-48AA-BBE2-AB0CD20F791E}"/>
    <cellStyle name="AggOrange 3 3 2" xfId="1463" xr:uid="{F8AC79E2-016B-4326-A4C1-DE33C390405A}"/>
    <cellStyle name="AggOrange 3 3 3" xfId="1133" xr:uid="{E8992DF0-1155-48DA-ADB0-D27B040DD921}"/>
    <cellStyle name="AggOrange 3 3 4" xfId="2113" xr:uid="{BE59ABA3-17D4-4B81-B66A-54C489F90B98}"/>
    <cellStyle name="AggOrange 4" xfId="301" xr:uid="{BC604628-E71F-4C7A-B52B-9B07D94B5339}"/>
    <cellStyle name="AggOrange 4 2" xfId="640" xr:uid="{1E1EF0F9-7329-42F5-9CAB-BE1F8237B662}"/>
    <cellStyle name="AggOrange 4 2 2" xfId="855" xr:uid="{77BE9A64-4688-45B4-9769-244E8CA20DBB}"/>
    <cellStyle name="AggOrange 4 2 2 2" xfId="1568" xr:uid="{F5D81E87-620A-4609-9E89-E64827EC54C6}"/>
    <cellStyle name="AggOrange 4 2 2 3" xfId="1649" xr:uid="{11E56B75-FD1A-4450-A004-35AACC85468D}"/>
    <cellStyle name="AggOrange 4 2 2 4" xfId="2218" xr:uid="{69C4DDCB-8ECF-4833-ABEE-31A2CE0CC525}"/>
    <cellStyle name="AggOrange 4 2 3" xfId="1360" xr:uid="{85E91C74-60FE-48DC-B885-38E0B2D52107}"/>
    <cellStyle name="AggOrange 4 2 4" xfId="1190" xr:uid="{588A8C79-CFC4-4ECA-BA15-C32B49C57E82}"/>
    <cellStyle name="AggOrange 4 2 5" xfId="2012" xr:uid="{0013B1F2-A1B2-4219-8C06-EC8C5318043A}"/>
    <cellStyle name="AggOrange 4 3" xfId="629" xr:uid="{B4B58E27-DD45-48A1-9370-6735CE3C6C06}"/>
    <cellStyle name="AggOrange 4 3 2" xfId="844" xr:uid="{66F5FB18-4C0D-4D14-BA3B-2B0AF240DB92}"/>
    <cellStyle name="AggOrange 4 3 2 2" xfId="1557" xr:uid="{B7575B6E-245C-415A-88AA-6D2E07FDC38C}"/>
    <cellStyle name="AggOrange 4 3 2 3" xfId="1681" xr:uid="{632B9C7C-0A7A-4D66-B475-DAD519FA6EA5}"/>
    <cellStyle name="AggOrange 4 3 2 4" xfId="2207" xr:uid="{6478D3EA-AAE2-4948-BE46-E65385A5E4B1}"/>
    <cellStyle name="AggOrange 4 3 3" xfId="1349" xr:uid="{923704E0-7BD3-4320-8C83-0F976CE971BF}"/>
    <cellStyle name="AggOrange 4 3 4" xfId="1055" xr:uid="{9596794A-2F18-43A2-A273-79E66A718EAF}"/>
    <cellStyle name="AggOrange 4 3 5" xfId="2001" xr:uid="{6168D13E-6028-40C0-B5B4-2DF5EB197D8A}"/>
    <cellStyle name="AggOrange 4 4" xfId="603" xr:uid="{4FDC5F5A-3FC5-4825-AA5C-6A3C144648C2}"/>
    <cellStyle name="AggOrange 4 4 2" xfId="818" xr:uid="{7F785BE5-9E40-4277-89D9-12D49788E723}"/>
    <cellStyle name="AggOrange 4 4 2 2" xfId="1531" xr:uid="{51441EBC-B4C9-4A9D-95AE-D562E00340D2}"/>
    <cellStyle name="AggOrange 4 4 2 3" xfId="996" xr:uid="{8581C4BF-735A-4556-A96F-FB2581245DDD}"/>
    <cellStyle name="AggOrange 4 4 2 4" xfId="2181" xr:uid="{18C9D033-D6F4-42DF-894F-4E0A15B0D3B3}"/>
    <cellStyle name="AggOrange 4 4 3" xfId="1323" xr:uid="{4134912D-22D8-4CA8-8E2C-B1A5A5009048}"/>
    <cellStyle name="AggOrange 4 4 4" xfId="27" xr:uid="{00A49E9A-7DD8-42E6-949F-8E110701D980}"/>
    <cellStyle name="AggOrange 4 4 5" xfId="1975" xr:uid="{18D8D643-F65E-4EAA-B260-BC01235F9622}"/>
    <cellStyle name="AggOrange 4 5" xfId="1098" xr:uid="{ED366082-C08B-4BCE-AF4B-5ABC3FBD10DD}"/>
    <cellStyle name="AggOrange 4 6" xfId="1717" xr:uid="{78E00EF4-8A67-4DD0-857B-AAA0EDB7802F}"/>
    <cellStyle name="AggOrange 4 7" xfId="973" xr:uid="{14199417-14B9-4468-A2B6-46534700F656}"/>
    <cellStyle name="AggOrange 5" xfId="107" xr:uid="{7AB804F5-4C00-4921-A154-A124B44CD2E7}"/>
    <cellStyle name="AggOrange_B_border" xfId="50" xr:uid="{C148E3E8-A348-4122-93AD-F0D621AAE1EC}"/>
    <cellStyle name="AggOrange9" xfId="35" xr:uid="{D61B0EBD-C488-417E-ABA8-CABB13404E8D}"/>
    <cellStyle name="AggOrange9 2" xfId="154" xr:uid="{D07BA182-A234-4488-A093-9F8574B8ACDA}"/>
    <cellStyle name="AggOrange9 2 2" xfId="446" xr:uid="{200E3EA5-984D-4663-B997-6CE48F48AED6}"/>
    <cellStyle name="AggOrange9 2 2 2" xfId="682" xr:uid="{4B56BB63-8027-45A6-8E02-A169A058B582}"/>
    <cellStyle name="AggOrange9 2 2 2 2" xfId="897" xr:uid="{5563E0AE-1986-469C-8E03-31D357C98CAE}"/>
    <cellStyle name="AggOrange9 2 2 2 2 2" xfId="1610" xr:uid="{31C0682A-E36D-4B7C-9212-113CC6132F7F}"/>
    <cellStyle name="AggOrange9 2 2 2 2 3" xfId="992" xr:uid="{1119EAFB-572B-4E54-ADB7-6AC646326B23}"/>
    <cellStyle name="AggOrange9 2 2 2 2 4" xfId="2260" xr:uid="{6BA10206-4793-4EC0-87EC-4513CFCA5FF4}"/>
    <cellStyle name="AggOrange9 2 2 2 3" xfId="1402" xr:uid="{9B44C414-0B05-4BEF-B923-27E9F4EB8086}"/>
    <cellStyle name="AggOrange9 2 2 2 4" xfId="1742" xr:uid="{2C8B395E-89D7-424E-9B8F-22505E63F5E4}"/>
    <cellStyle name="AggOrange9 2 2 2 5" xfId="2054" xr:uid="{C3A53CFF-2362-4D0D-8DC5-C762B326AF1D}"/>
    <cellStyle name="AggOrange9 2 2 3" xfId="753" xr:uid="{BE465248-FEFA-4D38-BF2A-6936F04F7A0D}"/>
    <cellStyle name="AggOrange9 2 2 3 2" xfId="1466" xr:uid="{2D4674CA-F2FE-418D-A5BE-C57C77EAAC4C}"/>
    <cellStyle name="AggOrange9 2 2 3 3" xfId="1138" xr:uid="{2BC866D9-B945-4ECE-8A28-E57F2031E86E}"/>
    <cellStyle name="AggOrange9 2 2 3 4" xfId="2116" xr:uid="{8B3CC37E-1691-41B3-A4D4-EA0BD25186D6}"/>
    <cellStyle name="AggOrange9 2 3" xfId="304" xr:uid="{4689AAE8-59DD-4EE9-ABD1-46A3D9476BB8}"/>
    <cellStyle name="AggOrange9 2 3 2" xfId="643" xr:uid="{2DD01EC9-3661-4AEA-92A0-9EEDF64AECEA}"/>
    <cellStyle name="AggOrange9 2 3 2 2" xfId="858" xr:uid="{FAE8C429-B7FF-430D-BAF8-B7D301682E5F}"/>
    <cellStyle name="AggOrange9 2 3 2 2 2" xfId="1571" xr:uid="{BE9BF2C5-B545-4089-A72C-80B6A2059FA0}"/>
    <cellStyle name="AggOrange9 2 3 2 2 3" xfId="993" xr:uid="{78CCF6F7-B57D-4E2A-9981-553C50E28B6F}"/>
    <cellStyle name="AggOrange9 2 3 2 2 4" xfId="2221" xr:uid="{ADDC0D46-836E-4DCB-9041-A7FC2A3FBFA2}"/>
    <cellStyle name="AggOrange9 2 3 2 3" xfId="1363" xr:uid="{E7EDB4E0-A672-4E10-8C13-A24A06E7240E}"/>
    <cellStyle name="AggOrange9 2 3 2 4" xfId="1020" xr:uid="{90127F11-EE27-40FC-B68F-98CF2066BE71}"/>
    <cellStyle name="AggOrange9 2 3 2 5" xfId="2015" xr:uid="{22525BA9-B825-4C8C-B499-DBD957719466}"/>
    <cellStyle name="AggOrange9 2 3 3" xfId="689" xr:uid="{3922278B-291E-4F6F-8D30-63B964E4130B}"/>
    <cellStyle name="AggOrange9 2 3 3 2" xfId="904" xr:uid="{DC6F42FA-EE66-4F41-86F8-8CE1DC18CD21}"/>
    <cellStyle name="AggOrange9 2 3 3 2 2" xfId="1617" xr:uid="{5BD1D038-21EC-4AF4-83FB-26EEE38073FD}"/>
    <cellStyle name="AggOrange9 2 3 3 2 3" xfId="1800" xr:uid="{F87352DA-5160-491C-8B40-E11BDE1B9E08}"/>
    <cellStyle name="AggOrange9 2 3 3 2 4" xfId="2267" xr:uid="{22B50807-B44C-42F5-9378-50D5F29B4224}"/>
    <cellStyle name="AggOrange9 2 3 3 3" xfId="1409" xr:uid="{345DB3F7-E723-476E-9EFF-375F79422DF2}"/>
    <cellStyle name="AggOrange9 2 3 3 4" xfId="1803" xr:uid="{C7184450-BEC2-4B8E-A42A-3E374C9A35C8}"/>
    <cellStyle name="AggOrange9 2 3 3 5" xfId="2061" xr:uid="{0B881069-2144-458C-A86D-6E531C2927C2}"/>
    <cellStyle name="AggOrange9 2 3 4" xfId="703" xr:uid="{B030A8F3-7584-460A-86F0-7ECC2F44457C}"/>
    <cellStyle name="AggOrange9 2 3 4 2" xfId="918" xr:uid="{84E166C3-367E-4246-9317-3AE5DAEA5298}"/>
    <cellStyle name="AggOrange9 2 3 4 2 2" xfId="1631" xr:uid="{EDF954FC-10C6-411C-BA5F-52A6FC0A2DDD}"/>
    <cellStyle name="AggOrange9 2 3 4 2 3" xfId="1903" xr:uid="{FF6D7CAF-3B12-4F0E-9128-A68B994DEFD2}"/>
    <cellStyle name="AggOrange9 2 3 4 2 4" xfId="2281" xr:uid="{F7D59422-37A3-4867-B2B0-A2A83A124EAF}"/>
    <cellStyle name="AggOrange9 2 3 4 3" xfId="1423" xr:uid="{DECB4C3E-1D1C-4690-8C1C-D0819CEEB5C8}"/>
    <cellStyle name="AggOrange9 2 3 4 4" xfId="1812" xr:uid="{47806421-6EAC-47BF-86E8-25CEBD34990C}"/>
    <cellStyle name="AggOrange9 2 3 4 5" xfId="2075" xr:uid="{B3D16786-59EF-41AB-8304-AAC9A31E7CCF}"/>
    <cellStyle name="AggOrange9 2 3 5" xfId="1101" xr:uid="{B3EF9F79-185B-4DC0-8A34-1CFD771BA5CF}"/>
    <cellStyle name="AggOrange9 2 3 6" xfId="1850" xr:uid="{22D8F865-23A2-429C-B3A5-C45C8A337D26}"/>
    <cellStyle name="AggOrange9 2 3 7" xfId="1849" xr:uid="{9F8AFF62-3178-44CF-AB7D-33A687E6D213}"/>
    <cellStyle name="AggOrange9 3" xfId="445" xr:uid="{74F47AF4-2A77-471C-A1FD-936A2D824436}"/>
    <cellStyle name="AggOrange9 3 2" xfId="634" xr:uid="{E44CF40E-AD93-4054-8CDD-4C378661048A}"/>
    <cellStyle name="AggOrange9 3 2 2" xfId="849" xr:uid="{38751980-B26D-4E90-AEBB-2B439DD5299C}"/>
    <cellStyle name="AggOrange9 3 2 2 2" xfId="1562" xr:uid="{56195AA4-E4FD-452C-9D0A-9353911F7558}"/>
    <cellStyle name="AggOrange9 3 2 2 3" xfId="1664" xr:uid="{F3DB7194-2E28-42A5-87C1-EDAF6B358C9F}"/>
    <cellStyle name="AggOrange9 3 2 2 4" xfId="2212" xr:uid="{77C8E6C8-1CF0-4BFD-9D17-2E469A75BA4C}"/>
    <cellStyle name="AggOrange9 3 2 3" xfId="1354" xr:uid="{9083DEEA-825B-49F7-8DE7-373F6A85B71D}"/>
    <cellStyle name="AggOrange9 3 2 4" xfId="1773" xr:uid="{8A39F5FD-B734-4D63-B3C3-D44F8F5772D9}"/>
    <cellStyle name="AggOrange9 3 2 5" xfId="2006" xr:uid="{8873416F-9972-4159-A38B-5FE3A66617D1}"/>
    <cellStyle name="AggOrange9 3 3" xfId="752" xr:uid="{999081D0-D608-4AE2-B01C-E34BAE4B4F19}"/>
    <cellStyle name="AggOrange9 3 3 2" xfId="1465" xr:uid="{0FA151EA-6589-457F-9EDE-015925FC5680}"/>
    <cellStyle name="AggOrange9 3 3 3" xfId="1750" xr:uid="{6C522107-886B-4D14-8BF6-F91BF37C995F}"/>
    <cellStyle name="AggOrange9 3 3 4" xfId="2115" xr:uid="{8A3B453E-D7DB-4AC1-B731-9319F07DB221}"/>
    <cellStyle name="AggOrange9 4" xfId="303" xr:uid="{FAE379E3-EF7D-42D1-8B65-0455725D9A35}"/>
    <cellStyle name="AggOrange9 4 2" xfId="642" xr:uid="{7E21A639-B0BF-4575-916F-AAA3F69070F2}"/>
    <cellStyle name="AggOrange9 4 2 2" xfId="857" xr:uid="{C993056D-341A-4DF4-B52E-609D1C31AD78}"/>
    <cellStyle name="AggOrange9 4 2 2 2" xfId="1570" xr:uid="{282A7A14-F3FC-475D-9E6A-50254A5709C8}"/>
    <cellStyle name="AggOrange9 4 2 2 3" xfId="1648" xr:uid="{A924CEB2-E5D0-4BA4-83CF-12545AF5F9F4}"/>
    <cellStyle name="AggOrange9 4 2 2 4" xfId="2220" xr:uid="{F2B73A50-EF3E-4ADC-884C-B98D8D7762C2}"/>
    <cellStyle name="AggOrange9 4 2 3" xfId="1362" xr:uid="{33CA3C78-30C8-4235-A67F-7FD15CA9600F}"/>
    <cellStyle name="AggOrange9 4 2 4" xfId="1215" xr:uid="{48DE10E5-FF91-4632-A832-F87E66DED1F0}"/>
    <cellStyle name="AggOrange9 4 2 5" xfId="2014" xr:uid="{626E3B05-32B9-4C4C-96A5-283A6ECF029A}"/>
    <cellStyle name="AggOrange9 4 3" xfId="587" xr:uid="{A60D463A-AEDB-4347-B735-268036560B7D}"/>
    <cellStyle name="AggOrange9 4 3 2" xfId="802" xr:uid="{12E45DE1-916E-49E8-B3BF-AEAA69847EA2}"/>
    <cellStyle name="AggOrange9 4 3 2 2" xfId="1515" xr:uid="{C919E0FE-E730-4FD8-8FB5-66B4CAA6D2B2}"/>
    <cellStyle name="AggOrange9 4 3 2 3" xfId="942" xr:uid="{D371CE5A-3AB7-422F-BD3B-620DBDB7FC70}"/>
    <cellStyle name="AggOrange9 4 3 2 4" xfId="2165" xr:uid="{F0BF41E3-9D79-45BC-BBBC-48A8BBD54182}"/>
    <cellStyle name="AggOrange9 4 3 3" xfId="1307" xr:uid="{923B689D-1FD2-4C74-93D0-03054AE99EBB}"/>
    <cellStyle name="AggOrange9 4 3 4" xfId="943" xr:uid="{0F3DCB90-29FE-47AC-9560-792FFCFDCAC4}"/>
    <cellStyle name="AggOrange9 4 3 5" xfId="1959" xr:uid="{FEFEBA99-1E07-4E76-85CB-9FC4375A7001}"/>
    <cellStyle name="AggOrange9 4 4" xfId="633" xr:uid="{1F95F68B-7B29-441A-986A-2DB552CC1539}"/>
    <cellStyle name="AggOrange9 4 4 2" xfId="848" xr:uid="{79348AC3-2107-4E44-8660-0D76F14820C6}"/>
    <cellStyle name="AggOrange9 4 4 2 2" xfId="1561" xr:uid="{F415D8DE-5E87-467E-BB2B-93D83B1DED1B}"/>
    <cellStyle name="AggOrange9 4 4 2 3" xfId="1774" xr:uid="{8BFDD4A5-039A-450F-BBF2-043618C7336D}"/>
    <cellStyle name="AggOrange9 4 4 2 4" xfId="2211" xr:uid="{84FF8B49-D2A9-4190-B7DB-3E84AFF5C3D2}"/>
    <cellStyle name="AggOrange9 4 4 3" xfId="1353" xr:uid="{9E151381-13F4-41C3-8522-BD76BFDA93DF}"/>
    <cellStyle name="AggOrange9 4 4 4" xfId="950" xr:uid="{43DD6F8D-30A7-4A96-9053-80B8E19FC4D6}"/>
    <cellStyle name="AggOrange9 4 4 5" xfId="2005" xr:uid="{BAF9643C-7317-456D-9967-F3F0F2D008B4}"/>
    <cellStyle name="AggOrange9 4 5" xfId="1100" xr:uid="{60E98770-1559-4A6A-9586-038D81CEA5B6}"/>
    <cellStyle name="AggOrange9 4 6" xfId="1065" xr:uid="{C1F34B0A-0BEF-46C9-8D0E-1E1E947E4A11}"/>
    <cellStyle name="AggOrange9 4 7" xfId="1791" xr:uid="{41D0B062-74ED-460A-B3C1-0AF3BEDD2638}"/>
    <cellStyle name="AggOrange9 5" xfId="106" xr:uid="{ECF81999-9171-4651-B7A0-43172B1BCB26}"/>
    <cellStyle name="AggOrangeLB_2x" xfId="49" xr:uid="{1027B8AC-4B7D-416B-AB21-393A66856131}"/>
    <cellStyle name="AggOrangeLBorder" xfId="51" xr:uid="{D8F43F8A-CEE5-4B36-994F-097E551BBE91}"/>
    <cellStyle name="AggOrangeLBorder 2" xfId="155" xr:uid="{D6A1FD44-8688-48E0-930A-1F943E8659E9}"/>
    <cellStyle name="AggOrangeLBorder 2 2" xfId="448" xr:uid="{99D0B710-9984-4FBE-A6CA-645D29FFAA5A}"/>
    <cellStyle name="AggOrangeLBorder 2 3" xfId="306" xr:uid="{56A53DFC-B86E-4E19-965E-7C0ABB26921B}"/>
    <cellStyle name="AggOrangeLBorder 2 3 2" xfId="645" xr:uid="{4D834B7F-60C1-4A85-9664-DEEC8753280F}"/>
    <cellStyle name="AggOrangeLBorder 2 3 2 2" xfId="860" xr:uid="{28A65710-62AF-4D70-9F9F-EF38595E4CBC}"/>
    <cellStyle name="AggOrangeLBorder 2 3 2 2 2" xfId="1573" xr:uid="{A3184CEA-BEB6-4CBE-A545-AFF868C1D0D7}"/>
    <cellStyle name="AggOrangeLBorder 2 3 2 2 3" xfId="1241" xr:uid="{F24CA7B3-3537-45E8-A965-F50996B57232}"/>
    <cellStyle name="AggOrangeLBorder 2 3 2 2 4" xfId="2223" xr:uid="{827ACD91-717A-47D0-9D31-4032FDB8376E}"/>
    <cellStyle name="AggOrangeLBorder 2 3 2 3" xfId="1365" xr:uid="{5AFE6286-8509-452C-9BC6-C6D0A5A05649}"/>
    <cellStyle name="AggOrangeLBorder 2 3 2 4" xfId="1848" xr:uid="{5A7B76A0-D371-434F-AE26-A4844CC8F018}"/>
    <cellStyle name="AggOrangeLBorder 2 3 2 5" xfId="2017" xr:uid="{5F37FB45-0E38-4CF8-A818-3588869302A4}"/>
    <cellStyle name="AggOrangeLBorder 2 3 3" xfId="585" xr:uid="{5A1C32A8-7F8A-48F3-82B6-D7B38D26A645}"/>
    <cellStyle name="AggOrangeLBorder 2 3 3 2" xfId="800" xr:uid="{188365C5-8B93-4D3A-9E2C-481F3F0BF817}"/>
    <cellStyle name="AggOrangeLBorder 2 3 3 2 2" xfId="1513" xr:uid="{1EE998DC-BF83-43E3-9EC4-AAC2CA66CB36}"/>
    <cellStyle name="AggOrangeLBorder 2 3 3 2 3" xfId="1172" xr:uid="{F9E8E80B-5A9E-4742-B112-B22C3141B647}"/>
    <cellStyle name="AggOrangeLBorder 2 3 3 2 4" xfId="2163" xr:uid="{ABAE1515-BB4B-4F72-ABCB-E3D83402AE41}"/>
    <cellStyle name="AggOrangeLBorder 2 3 3 3" xfId="1305" xr:uid="{8FCB1DF5-158A-479F-A1CC-8491156E3088}"/>
    <cellStyle name="AggOrangeLBorder 2 3 3 4" xfId="1840" xr:uid="{EBF40992-B590-4F54-A7E3-36E425BFE4AD}"/>
    <cellStyle name="AggOrangeLBorder 2 3 3 5" xfId="1957" xr:uid="{2AB653E4-208E-47C3-A3F1-11AD21A878B3}"/>
    <cellStyle name="AggOrangeLBorder 2 3 4" xfId="611" xr:uid="{D418BDEA-6D79-4177-9EE4-5A782280ABE9}"/>
    <cellStyle name="AggOrangeLBorder 2 3 4 2" xfId="826" xr:uid="{437F3A32-8060-4237-BCEF-C4B55FC36926}"/>
    <cellStyle name="AggOrangeLBorder 2 3 4 2 2" xfId="1539" xr:uid="{82DC5063-0449-48F8-95A6-6BAA18F0F50B}"/>
    <cellStyle name="AggOrangeLBorder 2 3 4 2 3" xfId="1067" xr:uid="{7F862D67-BD6D-4F7F-BED9-476C248B17DE}"/>
    <cellStyle name="AggOrangeLBorder 2 3 4 2 4" xfId="2189" xr:uid="{670CFA89-B7C8-4BCC-88AE-C1055C279D02}"/>
    <cellStyle name="AggOrangeLBorder 2 3 4 3" xfId="1331" xr:uid="{F91AC317-734C-4738-B5A1-E5AE818C8B1C}"/>
    <cellStyle name="AggOrangeLBorder 2 3 4 4" xfId="1747" xr:uid="{E0479174-88BA-40D8-8FAD-07A2236B686F}"/>
    <cellStyle name="AggOrangeLBorder 2 3 4 5" xfId="1983" xr:uid="{1A187FA6-803E-4E1A-B62E-9D4CCFC84FA2}"/>
    <cellStyle name="AggOrangeLBorder 2 3 5" xfId="731" xr:uid="{FF8FF8B0-C31B-4D47-92B4-9B1FC8A7A3AB}"/>
    <cellStyle name="AggOrangeLBorder 2 3 6" xfId="1103" xr:uid="{FA03FEB2-12A8-4417-B21B-07305C8985E5}"/>
    <cellStyle name="AggOrangeLBorder 2 3 7" xfId="1017" xr:uid="{84D32DF9-DF16-4289-8462-3CD7508D097F}"/>
    <cellStyle name="AggOrangeLBorder 2 3 8" xfId="1236" xr:uid="{6D138B0B-9839-4B97-A51D-15604CCCD0D7}"/>
    <cellStyle name="AggOrangeLBorder 3" xfId="447" xr:uid="{7DC6752A-1AA8-4395-B308-EA24A7A21AB3}"/>
    <cellStyle name="AggOrangeLBorder 4" xfId="305" xr:uid="{1C2E3C5D-0EF0-4BED-B4BD-29A828FEA6B6}"/>
    <cellStyle name="AggOrangeLBorder 4 2" xfId="644" xr:uid="{FD1DF709-FF81-4E1F-A37C-6944FDFDA193}"/>
    <cellStyle name="AggOrangeLBorder 4 2 2" xfId="859" xr:uid="{3FBE17B4-D897-4163-B885-EB910D9A311E}"/>
    <cellStyle name="AggOrangeLBorder 4 2 2 2" xfId="1572" xr:uid="{D10F667A-CC7D-4DA6-BCEA-BA4BA057788E}"/>
    <cellStyle name="AggOrangeLBorder 4 2 2 3" xfId="1208" xr:uid="{FBAC266C-358B-4009-AC9C-E726880A853A}"/>
    <cellStyle name="AggOrangeLBorder 4 2 2 4" xfId="2222" xr:uid="{CDC53022-5836-41CE-AAA7-31B282A70C62}"/>
    <cellStyle name="AggOrangeLBorder 4 2 3" xfId="1364" xr:uid="{46F3DDFF-CFA4-4196-BD90-BD9DF0321648}"/>
    <cellStyle name="AggOrangeLBorder 4 2 4" xfId="23" xr:uid="{4D71EC3B-96B2-43D7-B54D-FD23E6ADE8DF}"/>
    <cellStyle name="AggOrangeLBorder 4 2 5" xfId="2016" xr:uid="{3ED7B682-FA42-4684-9E3B-A52BDFFBF2E7}"/>
    <cellStyle name="AggOrangeLBorder 4 3" xfId="586" xr:uid="{965C8032-A529-40C1-9644-6390F5CFF1E2}"/>
    <cellStyle name="AggOrangeLBorder 4 3 2" xfId="801" xr:uid="{08907387-89BE-448B-801A-74F83664B684}"/>
    <cellStyle name="AggOrangeLBorder 4 3 2 2" xfId="1514" xr:uid="{056E9281-378D-449E-8BBE-B44CF067AFD4}"/>
    <cellStyle name="AggOrangeLBorder 4 3 2 3" xfId="1654" xr:uid="{278527A4-5B68-4FC1-8B44-0DA3DB5D1EDB}"/>
    <cellStyle name="AggOrangeLBorder 4 3 2 4" xfId="2164" xr:uid="{F8189368-07E6-4C69-95B6-2184943426B7}"/>
    <cellStyle name="AggOrangeLBorder 4 3 3" xfId="1306" xr:uid="{82C2F101-F7AB-49ED-8F7D-010211193F37}"/>
    <cellStyle name="AggOrangeLBorder 4 3 4" xfId="30" xr:uid="{4F9F11EC-865E-4343-85EF-34675007BB3A}"/>
    <cellStyle name="AggOrangeLBorder 4 3 5" xfId="1958" xr:uid="{CE016E5A-28FF-409C-B03C-54CD2ECF9219}"/>
    <cellStyle name="AggOrangeLBorder 4 4" xfId="607" xr:uid="{456F5ED3-C902-4E8C-A4F6-6EED50365100}"/>
    <cellStyle name="AggOrangeLBorder 4 4 2" xfId="822" xr:uid="{67541E11-4FE8-4A6F-8E33-161C603DC584}"/>
    <cellStyle name="AggOrangeLBorder 4 4 2 2" xfId="1535" xr:uid="{8B232DFF-88E6-4F00-93CE-A226B8E52527}"/>
    <cellStyle name="AggOrangeLBorder 4 4 2 3" xfId="1124" xr:uid="{11A09B5D-BC07-4FD6-8165-ED5CB059BD69}"/>
    <cellStyle name="AggOrangeLBorder 4 4 2 4" xfId="2185" xr:uid="{55F7BF0F-2425-4158-851B-CBC446D5129B}"/>
    <cellStyle name="AggOrangeLBorder 4 4 3" xfId="1327" xr:uid="{5D0C3E06-BF62-4381-91DD-8E9CBBA5E211}"/>
    <cellStyle name="AggOrangeLBorder 4 4 4" xfId="1835" xr:uid="{8739FA3D-6379-431C-885F-3F62D24A2AA7}"/>
    <cellStyle name="AggOrangeLBorder 4 4 5" xfId="1979" xr:uid="{03807402-F12D-4312-A1A8-C241B44E8721}"/>
    <cellStyle name="AggOrangeLBorder 4 5" xfId="730" xr:uid="{47A5DAC2-74C8-43C3-A167-FE8ACA405CA8}"/>
    <cellStyle name="AggOrangeLBorder 4 6" xfId="1102" xr:uid="{C658573F-426A-4F66-8630-310ED64CDDFC}"/>
    <cellStyle name="AggOrangeLBorder 4 7" xfId="1738" xr:uid="{2A6E9DAC-B3CD-4025-9B48-C5BE8AE1251C}"/>
    <cellStyle name="AggOrangeLBorder 4 8" xfId="1839" xr:uid="{A94B1489-514B-43F1-BBB0-BAA02DB0818A}"/>
    <cellStyle name="AggOrangeLBorder 5" xfId="114" xr:uid="{E6BE8849-BB7E-4097-8448-32C504BF105E}"/>
    <cellStyle name="AggOrangeRBorder" xfId="38" xr:uid="{94171136-B214-40BF-A51A-5D7982C571F2}"/>
    <cellStyle name="AggOrangeRBorder 2" xfId="156" xr:uid="{0CF3098F-756F-42C3-86A0-481F22244A16}"/>
    <cellStyle name="AggOrangeRBorder 2 2" xfId="450" xr:uid="{E6EDB362-C948-4260-BFF5-354AC2A8EE7E}"/>
    <cellStyle name="AggOrangeRBorder 2 2 2" xfId="562" xr:uid="{559183CA-6C85-4B59-85BE-9E6BF2ECEC8E}"/>
    <cellStyle name="AggOrangeRBorder 2 2 2 2" xfId="777" xr:uid="{9DBC4860-ADFE-4C40-8682-9D0A75F6FB5A}"/>
    <cellStyle name="AggOrangeRBorder 2 2 2 2 2" xfId="1490" xr:uid="{343585FF-288B-4BBC-8F2F-C1E0F0413FE9}"/>
    <cellStyle name="AggOrangeRBorder 2 2 2 2 3" xfId="1144" xr:uid="{8E4121C3-9B43-48AA-9624-897D76F02D38}"/>
    <cellStyle name="AggOrangeRBorder 2 2 2 2 4" xfId="2140" xr:uid="{FAE8159E-33E4-4EC2-B6A8-0366F30ED249}"/>
    <cellStyle name="AggOrangeRBorder 2 2 2 3" xfId="1282" xr:uid="{E0759544-477B-41B2-AA75-F4774F28609E}"/>
    <cellStyle name="AggOrangeRBorder 2 2 2 4" xfId="32" xr:uid="{38BAC079-AE19-4DD2-BFCA-FA80267A5120}"/>
    <cellStyle name="AggOrangeRBorder 2 2 2 5" xfId="1934" xr:uid="{295EE082-2E03-489E-9D8F-091CD1E6CEDF}"/>
    <cellStyle name="AggOrangeRBorder 2 3" xfId="308" xr:uid="{9059FA98-D752-4058-919D-29546A6B6676}"/>
    <cellStyle name="AggOrangeRBorder 2 3 2" xfId="647" xr:uid="{279996C1-B4D4-4D63-A857-6C88C8B754F8}"/>
    <cellStyle name="AggOrangeRBorder 2 3 2 2" xfId="862" xr:uid="{6FFED0C9-A955-461A-B8E2-12149EAB53DA}"/>
    <cellStyle name="AggOrangeRBorder 2 3 2 2 2" xfId="1575" xr:uid="{FBF0365B-E4F0-41D5-8EA9-F1CCF34EA87C}"/>
    <cellStyle name="AggOrangeRBorder 2 3 2 2 3" xfId="1018" xr:uid="{9FFA9615-788E-49E7-B8B6-79271ECAAF16}"/>
    <cellStyle name="AggOrangeRBorder 2 3 2 2 4" xfId="2225" xr:uid="{C35BB5F4-5DC2-4FBB-86F4-0F88C33026B8}"/>
    <cellStyle name="AggOrangeRBorder 2 3 2 3" xfId="1367" xr:uid="{258F9C50-41FF-4D26-8111-3C3DDC00FA4E}"/>
    <cellStyle name="AggOrangeRBorder 2 3 2 4" xfId="937" xr:uid="{6947EB51-8B2E-4880-A5BA-C9EA755BAD07}"/>
    <cellStyle name="AggOrangeRBorder 2 3 2 5" xfId="2019" xr:uid="{79B65573-0D94-4616-B822-3268B790F2F9}"/>
    <cellStyle name="AggOrangeRBorder 2 3 3" xfId="623" xr:uid="{316D65D5-93A3-4313-9016-0A6281BC88B9}"/>
    <cellStyle name="AggOrangeRBorder 2 3 3 2" xfId="838" xr:uid="{A6E43BB0-15F1-448A-BB3A-9ECAFE3200C0}"/>
    <cellStyle name="AggOrangeRBorder 2 3 3 2 2" xfId="1551" xr:uid="{86DF10B1-4396-4AA2-ACD4-271A9B13E421}"/>
    <cellStyle name="AggOrangeRBorder 2 3 3 2 3" xfId="1826" xr:uid="{B8822FA8-F363-4F6F-AB44-021D201B4472}"/>
    <cellStyle name="AggOrangeRBorder 2 3 3 2 4" xfId="2201" xr:uid="{A4C66FAA-6E54-43FB-9587-C256145114DA}"/>
    <cellStyle name="AggOrangeRBorder 2 3 3 3" xfId="1343" xr:uid="{CF9513E5-75AA-4AEF-B6F6-3A8F5EA1A108}"/>
    <cellStyle name="AggOrangeRBorder 2 3 3 4" xfId="1176" xr:uid="{7F49DF88-988F-4FB3-B176-687A077DD428}"/>
    <cellStyle name="AggOrangeRBorder 2 3 3 5" xfId="1995" xr:uid="{BB23BD2C-0EF9-47B9-979B-311A4AEC6E64}"/>
    <cellStyle name="AggOrangeRBorder 2 3 4" xfId="605" xr:uid="{CF37C82D-BC02-4AD7-8CE0-AAC70FE20CA5}"/>
    <cellStyle name="AggOrangeRBorder 2 3 4 2" xfId="820" xr:uid="{3C565CDF-C63D-4FFA-A630-7C7D471EC898}"/>
    <cellStyle name="AggOrangeRBorder 2 3 4 2 2" xfId="1533" xr:uid="{151E9CC3-94AD-4C14-838A-B94C2DB4B989}"/>
    <cellStyle name="AggOrangeRBorder 2 3 4 2 3" xfId="1131" xr:uid="{62047FEF-0E89-4F92-9E0A-4D99D9C43065}"/>
    <cellStyle name="AggOrangeRBorder 2 3 4 2 4" xfId="2183" xr:uid="{ACB3E252-6AA6-4DF2-BEBA-0F7949474B4F}"/>
    <cellStyle name="AggOrangeRBorder 2 3 4 3" xfId="1325" xr:uid="{3AE6C888-787C-4616-98C2-B7C5B4FB02B8}"/>
    <cellStyle name="AggOrangeRBorder 2 3 4 4" xfId="1057" xr:uid="{04F1CFC5-500B-4F0B-8235-877DA7E350EC}"/>
    <cellStyle name="AggOrangeRBorder 2 3 4 5" xfId="1977" xr:uid="{FF75B5B1-31B0-4A02-A977-F5277EBB8FBC}"/>
    <cellStyle name="AggOrangeRBorder 2 3 5" xfId="733" xr:uid="{BBA7BEF9-2B4F-48FB-BADB-34824253330C}"/>
    <cellStyle name="AggOrangeRBorder 2 3 6" xfId="1105" xr:uid="{B5B38CC1-856D-4E6E-B044-C0393A304DAD}"/>
    <cellStyle name="AggOrangeRBorder 2 3 7" xfId="985" xr:uid="{20AAAD20-7A94-4B8F-93F7-4AE4A6154E59}"/>
    <cellStyle name="AggOrangeRBorder 2 3 8" xfId="1847" xr:uid="{E565FB68-189B-4C29-8D45-9CF8638680B4}"/>
    <cellStyle name="AggOrangeRBorder 3" xfId="449" xr:uid="{6F69BEF4-75CC-486E-B455-72ABF2F4C226}"/>
    <cellStyle name="AggOrangeRBorder 3 2" xfId="67" xr:uid="{6195E1BC-7D61-4A67-B66B-D9E2FB7BEE56}"/>
    <cellStyle name="AggOrangeRBorder 3 2 2" xfId="681" xr:uid="{3CA9E48F-2350-477E-8418-B6949237D87D}"/>
    <cellStyle name="AggOrangeRBorder 3 2 2 2" xfId="1401" xr:uid="{5553FDCE-DEFF-44D4-82DA-B6C71BC2AC33}"/>
    <cellStyle name="AggOrangeRBorder 3 2 2 3" xfId="1088" xr:uid="{49F5C4C8-AEC8-4C31-BC39-2664C40759F6}"/>
    <cellStyle name="AggOrangeRBorder 3 2 2 4" xfId="2053" xr:uid="{EF3AB04A-65BA-402F-A14D-4142AA6C10EF}"/>
    <cellStyle name="AggOrangeRBorder 3 2 3" xfId="896" xr:uid="{83CAE2D6-502B-42AD-8B45-E4101B7E5F38}"/>
    <cellStyle name="AggOrangeRBorder 3 2 3 2" xfId="1609" xr:uid="{D09B9B7C-2ED2-4C1E-9C2C-1EA6A45DE786}"/>
    <cellStyle name="AggOrangeRBorder 3 2 3 3" xfId="1651" xr:uid="{47574BA9-7452-44C7-828E-D4C8D44C0EC9}"/>
    <cellStyle name="AggOrangeRBorder 3 2 3 4" xfId="2259" xr:uid="{87D716CD-52C3-4368-8A2C-509DDDFCA521}"/>
    <cellStyle name="AggOrangeRBorder 4" xfId="307" xr:uid="{C694437B-5320-4AC3-A1CF-27E195D4A39A}"/>
    <cellStyle name="AggOrangeRBorder 4 2" xfId="646" xr:uid="{B48F23FA-21F0-49D7-B894-5E293F71C2ED}"/>
    <cellStyle name="AggOrangeRBorder 4 2 2" xfId="861" xr:uid="{D2A150A0-C5D8-4F59-8249-F45E90FE2E8E}"/>
    <cellStyle name="AggOrangeRBorder 4 2 2 2" xfId="1574" xr:uid="{9D015DFB-F259-4E31-A8FB-29EDC1344471}"/>
    <cellStyle name="AggOrangeRBorder 4 2 2 3" xfId="1206" xr:uid="{92613A26-C0DD-454E-AC17-B250EA72A96D}"/>
    <cellStyle name="AggOrangeRBorder 4 2 2 4" xfId="2224" xr:uid="{DD9D133C-F267-4108-8626-792D26B1D55A}"/>
    <cellStyle name="AggOrangeRBorder 4 2 3" xfId="1366" xr:uid="{602B1FBE-FA4A-4B1C-B2BD-92484EB47EB1}"/>
    <cellStyle name="AggOrangeRBorder 4 2 4" xfId="1643" xr:uid="{E8AC3049-F304-474A-A1D1-7DEF1E195777}"/>
    <cellStyle name="AggOrangeRBorder 4 2 5" xfId="2018" xr:uid="{4CC3CDA2-0C1E-4D00-82C3-EA5DC2CE0EA3}"/>
    <cellStyle name="AggOrangeRBorder 4 3" xfId="679" xr:uid="{CF39B172-E6CC-4B46-8C8E-A70C256308D3}"/>
    <cellStyle name="AggOrangeRBorder 4 3 2" xfId="894" xr:uid="{804044DD-9890-43DF-BFBF-D21284A56BFB}"/>
    <cellStyle name="AggOrangeRBorder 4 3 2 2" xfId="1607" xr:uid="{8671F3A9-7542-4F49-936F-670B82F7B161}"/>
    <cellStyle name="AggOrangeRBorder 4 3 2 3" xfId="1652" xr:uid="{472AEF43-7356-4C7C-8CB3-44CF56D03C41}"/>
    <cellStyle name="AggOrangeRBorder 4 3 2 4" xfId="2257" xr:uid="{8C8F8806-D1A5-4EBD-9F6F-07ED431A5016}"/>
    <cellStyle name="AggOrangeRBorder 4 3 3" xfId="1399" xr:uid="{1EDABB46-AC3E-47ED-8C1C-E71122946C69}"/>
    <cellStyle name="AggOrangeRBorder 4 3 4" xfId="1810" xr:uid="{9E539613-AF05-4C47-8F54-28ABBEFD115B}"/>
    <cellStyle name="AggOrangeRBorder 4 3 5" xfId="2051" xr:uid="{8C2B94C3-7CA9-4CAA-94E8-67E66CFB3AA0}"/>
    <cellStyle name="AggOrangeRBorder 4 4" xfId="700" xr:uid="{BD50294A-447B-409C-ABBE-0039D7C1667C}"/>
    <cellStyle name="AggOrangeRBorder 4 4 2" xfId="915" xr:uid="{4199A0CE-E65D-4A92-B781-7D59F354A314}"/>
    <cellStyle name="AggOrangeRBorder 4 4 2 2" xfId="1628" xr:uid="{13C2D7F2-9608-4FE0-ACD6-2B6FBFCDBE51}"/>
    <cellStyle name="AggOrangeRBorder 4 4 2 3" xfId="1900" xr:uid="{DD3A5DE9-2DAD-452C-9A84-70A5421513F5}"/>
    <cellStyle name="AggOrangeRBorder 4 4 2 4" xfId="2278" xr:uid="{E0028E85-36FA-4E3A-8675-827BC9656C75}"/>
    <cellStyle name="AggOrangeRBorder 4 4 3" xfId="1420" xr:uid="{D15A459B-D235-4E82-ACF2-9F01B09DFCE2}"/>
    <cellStyle name="AggOrangeRBorder 4 4 4" xfId="1729" xr:uid="{51528890-16CC-4356-BC60-BEDAA17170B9}"/>
    <cellStyle name="AggOrangeRBorder 4 4 5" xfId="2072" xr:uid="{D6EE716D-7B57-47F1-B284-699B7F3F6053}"/>
    <cellStyle name="AggOrangeRBorder 4 5" xfId="732" xr:uid="{17E381B7-9D25-4114-8002-D990FC8493E0}"/>
    <cellStyle name="AggOrangeRBorder 4 6" xfId="1104" xr:uid="{54320646-F543-4680-9524-F9224F6D68FF}"/>
    <cellStyle name="AggOrangeRBorder 4 7" xfId="1199" xr:uid="{2BC91A93-706D-48CD-8E6C-FDCBCEBCE6D4}"/>
    <cellStyle name="AggOrangeRBorder 4 8" xfId="1806" xr:uid="{D4C99375-B8A5-4643-A774-FEB99AD3D3D7}"/>
    <cellStyle name="AggOrangeRBorder 5" xfId="109" xr:uid="{76CF6203-91A1-43CA-A3FD-FAD5D2D33DD5}"/>
    <cellStyle name="AggOrangeRBorder_CRFReport-template" xfId="52" xr:uid="{781FA1B3-D23D-4149-A9E4-95B2F67F1DA6}"/>
    <cellStyle name="Akzent1" xfId="157" xr:uid="{16E67ED8-4E12-436E-A6E8-0BDCF8307DB7}"/>
    <cellStyle name="Akzent2" xfId="158" xr:uid="{D814E4CF-744F-4BAD-B73A-EDE7713EE2EC}"/>
    <cellStyle name="Akzent3" xfId="159" xr:uid="{5BDFD785-9B60-460A-9712-011D0C2A9DF5}"/>
    <cellStyle name="Akzent4" xfId="160" xr:uid="{75BC9873-CC65-41FC-8062-94B8CA85D0ED}"/>
    <cellStyle name="Akzent5" xfId="161" xr:uid="{3D9DB266-2802-4C07-904A-26A5EDDE229E}"/>
    <cellStyle name="Akzent6" xfId="162" xr:uid="{75C36E29-2DA5-4B08-878A-C575B5517894}"/>
    <cellStyle name="Ausgabe" xfId="73" hidden="1" xr:uid="{FD0CE4B1-4F25-4FC2-9039-77C4EF5B8542}"/>
    <cellStyle name="Ausgabe" xfId="946" hidden="1" xr:uid="{C428F05D-C29A-4976-B2ED-25CC7DE27D50}"/>
    <cellStyle name="Ausgabe" xfId="1032" hidden="1" xr:uid="{C10C5EA9-9D24-44F2-8133-FC3F2378B5C0}"/>
    <cellStyle name="Ausgabe" xfId="1762" hidden="1" xr:uid="{0658D417-A912-4A2E-924C-66C5198589FB}"/>
    <cellStyle name="Ausgabe" xfId="1198" hidden="1" xr:uid="{1CEF1466-E766-49CE-AA97-92E08346BB17}"/>
    <cellStyle name="Ausgabe" xfId="980" hidden="1" xr:uid="{606112EE-F7CF-4E82-8A35-2D2923DE32AA}"/>
    <cellStyle name="Ausgabe" xfId="977" hidden="1" xr:uid="{1C778A0C-36DF-4D18-BA98-3C1FF712BE7F}"/>
    <cellStyle name="Ausgabe" xfId="2297" hidden="1" xr:uid="{8941D815-6BA3-4F24-84D6-9836C7FC2A70}"/>
    <cellStyle name="Ausgabe 2" xfId="428" xr:uid="{61A986D3-96A2-40C7-8C1E-3133B05EC09D}"/>
    <cellStyle name="Ausgabe 2 2" xfId="684" xr:uid="{5FDA0332-CB70-4378-B676-CC70CF34D0F1}"/>
    <cellStyle name="Ausgabe 2 2 2" xfId="899" xr:uid="{934FBE70-0EE7-428E-A9B5-D85437167E5D}"/>
    <cellStyle name="Ausgabe 2 2 2 2" xfId="1612" xr:uid="{496A175A-0B44-4FBC-AEEB-5822C67BF854}"/>
    <cellStyle name="Ausgabe 2 2 2 3" xfId="962" xr:uid="{70458FE3-2AC6-4623-A93C-EB2B31F12394}"/>
    <cellStyle name="Ausgabe 2 2 2 4" xfId="2262" xr:uid="{F5BF272D-9C38-4CAE-918B-ED225D22F118}"/>
    <cellStyle name="Ausgabe 2 2 3" xfId="1404" xr:uid="{E2611922-C36F-4D26-A40E-46041A4F7E99}"/>
    <cellStyle name="Ausgabe 2 2 4" xfId="1121" xr:uid="{E2B209BB-4792-45F5-ABA5-A5707BFDD96D}"/>
    <cellStyle name="Ausgabe 2 2 5" xfId="2056" xr:uid="{703B3032-1C62-4469-8D6E-32CCB140E25F}"/>
    <cellStyle name="Ausgabe 2 3" xfId="569" xr:uid="{D83BE545-63E7-417A-A77D-76500A517E58}"/>
    <cellStyle name="Ausgabe 2 3 2" xfId="784" xr:uid="{AAD21058-4D73-446F-B612-007221668A2C}"/>
    <cellStyle name="Ausgabe 2 3 2 2" xfId="1497" xr:uid="{00362B3F-8C84-4B65-B019-D91520A35BAA}"/>
    <cellStyle name="Ausgabe 2 3 2 3" xfId="1267" xr:uid="{D8D31FD4-BEFB-4455-8C99-D42B8BB2EB17}"/>
    <cellStyle name="Ausgabe 2 3 2 4" xfId="2147" xr:uid="{1F0B344F-DFCD-46CE-AAAA-5E8CF20CDD4B}"/>
    <cellStyle name="Ausgabe 2 3 3" xfId="1289" xr:uid="{CABFADD3-42B4-4829-978E-2563F3592C67}"/>
    <cellStyle name="Ausgabe 2 3 4" xfId="1731" xr:uid="{5CE59F8C-E0F7-42E6-9FBE-93727BDDB9FD}"/>
    <cellStyle name="Ausgabe 2 3 5" xfId="1941" xr:uid="{3EB8CB90-1233-468F-9FB7-CAAD0D1512DE}"/>
    <cellStyle name="Ausgabe 2 4" xfId="742" xr:uid="{5DAC2155-C3D4-4B27-8802-2E66A06C2EA2}"/>
    <cellStyle name="Ausgabe 2 4 2" xfId="1455" xr:uid="{5CF04721-4F78-4FA7-A415-C572A3171FE9}"/>
    <cellStyle name="Ausgabe 2 4 3" xfId="1053" xr:uid="{5ADB613D-23E1-4476-B8CC-900D6A08DFFC}"/>
    <cellStyle name="Ausgabe 2 4 4" xfId="2105" xr:uid="{41DC9706-B114-4EDE-96E2-756413219E72}"/>
    <cellStyle name="Ausgabe 2 5" xfId="1194" xr:uid="{5318009E-3C64-47DF-B90D-86753CC7009E}"/>
    <cellStyle name="Ausgabe 3" xfId="319" xr:uid="{88F66CE5-7763-4CA0-90DC-C782EF5407DB}"/>
    <cellStyle name="Ausgabe 3 2" xfId="656" xr:uid="{EC23CB1B-DA99-440E-8343-EC02FD433B35}"/>
    <cellStyle name="Ausgabe 3 2 2" xfId="871" xr:uid="{6FB7ECF8-8C9F-49EC-90ED-D3B5732146DA}"/>
    <cellStyle name="Ausgabe 3 2 2 2" xfId="1584" xr:uid="{FD1CA62C-4BED-4993-8AF5-BCB4047ED3F0}"/>
    <cellStyle name="Ausgabe 3 2 2 3" xfId="1725" xr:uid="{2C41F16A-C082-45B0-B744-6FA011A2404D}"/>
    <cellStyle name="Ausgabe 3 2 2 4" xfId="2234" xr:uid="{44EC6D2F-6503-459B-B068-C7575D61C8A2}"/>
    <cellStyle name="Ausgabe 3 2 3" xfId="1376" xr:uid="{D4F704E2-4B38-4226-BAB1-61FC78FE1669}"/>
    <cellStyle name="Ausgabe 3 2 4" xfId="1787" xr:uid="{42D9F5E4-2BCB-4735-A0D8-5BB0710584CB}"/>
    <cellStyle name="Ausgabe 3 2 5" xfId="2028" xr:uid="{B847881F-B82C-4E98-8406-FFDFD8696095}"/>
    <cellStyle name="Ausgabe 3 3" xfId="575" xr:uid="{48F117E9-F485-4EAD-8877-562D4194ECDD}"/>
    <cellStyle name="Ausgabe 3 3 2" xfId="790" xr:uid="{04DC72F1-903E-4E6D-AC52-E438D8683F96}"/>
    <cellStyle name="Ausgabe 3 3 2 2" xfId="1503" xr:uid="{484F6D3E-0B94-4697-A0BB-F7C4F8C2E1CF}"/>
    <cellStyle name="Ausgabe 3 3 2 3" xfId="1134" xr:uid="{EF8A0AC6-55CC-4B34-8559-441FB7809E2C}"/>
    <cellStyle name="Ausgabe 3 3 2 4" xfId="2153" xr:uid="{10687198-C881-4144-B904-89A9C8156240}"/>
    <cellStyle name="Ausgabe 3 3 3" xfId="1295" xr:uid="{98CE3634-DC7A-43D5-AFD8-C903E193C5D4}"/>
    <cellStyle name="Ausgabe 3 3 4" xfId="1780" xr:uid="{C581E619-1CEB-4F7B-91E5-4FB4E13CA7C6}"/>
    <cellStyle name="Ausgabe 3 3 5" xfId="1947" xr:uid="{FF976E02-7A1E-47F9-8A9D-CF60DD45D43A}"/>
    <cellStyle name="Ausgabe 3 4" xfId="739" xr:uid="{C20C282F-FE2C-4F37-941B-EA4409415A9E}"/>
    <cellStyle name="Ausgabe 3 4 2" xfId="1452" xr:uid="{7C3F5A3F-2288-4870-9C51-74FCCFC74878}"/>
    <cellStyle name="Ausgabe 3 4 3" xfId="1704" xr:uid="{1FAD0B90-D8FD-493A-A32D-BB71A7A15DEE}"/>
    <cellStyle name="Ausgabe 3 4 4" xfId="2103" xr:uid="{617A14AB-70C9-4761-86AF-7950619EBE17}"/>
    <cellStyle name="Ausgabe 3 5" xfId="1116" xr:uid="{EE38B667-7B76-45FF-B651-920BC28BE3CB}"/>
    <cellStyle name="Ausgabe 4" xfId="580" xr:uid="{D36C411C-1044-41DF-9819-07D0FA3F9560}"/>
    <cellStyle name="Ausgabe 4 2" xfId="795" xr:uid="{90638120-5F89-4E54-8FA9-F6F6E7D8ED45}"/>
    <cellStyle name="Ausgabe 4 2 2" xfId="1508" xr:uid="{8FBAA1AE-AF0F-4375-9077-61CD653CB11F}"/>
    <cellStyle name="Ausgabe 4 2 3" xfId="976" xr:uid="{5637F195-15B5-4A43-ADA0-2BA364F7373A}"/>
    <cellStyle name="Ausgabe 4 2 4" xfId="2158" xr:uid="{254840A2-D917-4624-BDDE-9C515A85AC47}"/>
    <cellStyle name="Ausgabe 4 3" xfId="1300" xr:uid="{0F1E8DB2-9258-4FD1-BA2C-3653594A48D7}"/>
    <cellStyle name="Ausgabe 4 4" xfId="1714" xr:uid="{DBDC1E07-4293-45A7-8120-393A53F54CF1}"/>
    <cellStyle name="Ausgabe 4 5" xfId="1952" xr:uid="{FC56FBD3-65A3-4BF1-8F67-D572155CC45C}"/>
    <cellStyle name="Ausgabe 5" xfId="699" xr:uid="{37DBD394-B92B-44FF-9EF4-FCA23A572B5B}"/>
    <cellStyle name="Ausgabe 5 2" xfId="914" xr:uid="{FBB2B356-A489-4642-BDC0-FE5B4DBCC215}"/>
    <cellStyle name="Ausgabe 5 2 2" xfId="1627" xr:uid="{A3234F82-8F23-4E02-A351-A7C99D22E32B}"/>
    <cellStyle name="Ausgabe 5 2 3" xfId="1899" xr:uid="{68B2D869-BDC9-4690-8115-1EAC63154360}"/>
    <cellStyle name="Ausgabe 5 2 4" xfId="2277" xr:uid="{83BDE257-6FB9-4EC1-B17E-73A1B7DFB90A}"/>
    <cellStyle name="Ausgabe 5 3" xfId="1419" xr:uid="{DA1679CA-EB66-4BCC-BA0E-38FEE251F111}"/>
    <cellStyle name="Ausgabe 5 4" xfId="1641" xr:uid="{766D8667-3E44-40BA-A64D-7187D11177CE}"/>
    <cellStyle name="Ausgabe 5 5" xfId="2071" xr:uid="{2C682439-CDAA-40DF-93CA-B416CC3667AF}"/>
    <cellStyle name="Ausgabe 6" xfId="715" xr:uid="{2D5CE56D-E652-40BB-9D88-01F3DBF28301}"/>
    <cellStyle name="Ausgabe 6 2" xfId="1435" xr:uid="{C9BE8B5B-D624-493B-A76D-65DEC5516530}"/>
    <cellStyle name="Ausgabe 6 3" xfId="1745" xr:uid="{7301DDA4-EA0A-4130-83F0-DC8041CD2D0E}"/>
    <cellStyle name="Ausgabe 6 4" xfId="2086" xr:uid="{1E38B990-4668-4EF2-B8C0-A14BAABECBBE}"/>
    <cellStyle name="Bad 2" xfId="163" xr:uid="{6BF646A7-C75F-4951-B1C6-03A079376204}"/>
    <cellStyle name="Bad 3" xfId="260" xr:uid="{A1564E79-C45C-4A0F-8B6F-38019E361D59}"/>
    <cellStyle name="Bad 4" xfId="400" xr:uid="{64C7B003-14B4-4026-9131-F29F544A07FA}"/>
    <cellStyle name="Berechnung" xfId="74" hidden="1" xr:uid="{B5FDA23B-A1B5-42A4-9385-68FC0D80A331}"/>
    <cellStyle name="Berechnung" xfId="947" hidden="1" xr:uid="{D9D46B9D-BCFC-4ED4-AD3E-8CA788D5B50C}"/>
    <cellStyle name="Berechnung" xfId="1031" hidden="1" xr:uid="{F3A04E6F-FB9A-48B6-ADF6-6B773DF2919A}"/>
    <cellStyle name="Berechnung" xfId="1854" hidden="1" xr:uid="{891883A0-670E-4824-82CB-7E0B347770F0}"/>
    <cellStyle name="Berechnung" xfId="1686" hidden="1" xr:uid="{3F0D1D91-0DEF-4799-BDED-CBA26C46ACC7}"/>
    <cellStyle name="Berechnung" xfId="1687" hidden="1" xr:uid="{0D678DAE-4825-423F-91FD-8C196EF3E72E}"/>
    <cellStyle name="Berechnung" xfId="1126" hidden="1" xr:uid="{13DC1065-7AC6-447A-97C6-B082EAD5146F}"/>
    <cellStyle name="Berechnung" xfId="2304" hidden="1" xr:uid="{719EF42A-3724-4EF2-B41A-0C1CE4051583}"/>
    <cellStyle name="Berechnung 2" xfId="429" xr:uid="{87DE542C-7DBD-4373-8598-1CEDF86E7086}"/>
    <cellStyle name="Berechnung 2 2" xfId="685" xr:uid="{B409D4D2-18E8-4CFD-98B1-CFED9BD7506A}"/>
    <cellStyle name="Berechnung 2 2 2" xfId="900" xr:uid="{FF524A9E-CD8F-4176-B962-63E814013FB7}"/>
    <cellStyle name="Berechnung 2 2 2 2" xfId="1613" xr:uid="{3C2062F7-3A95-483F-AF0D-8A4A1E101E66}"/>
    <cellStyle name="Berechnung 2 2 2 3" xfId="1653" xr:uid="{7DD356D2-C140-45CD-B708-97E95FA0000D}"/>
    <cellStyle name="Berechnung 2 2 2 4" xfId="2263" xr:uid="{B6A13055-05D5-4E6B-892D-D458BB54079C}"/>
    <cellStyle name="Berechnung 2 2 3" xfId="1405" xr:uid="{230450E2-7DD5-4E8E-A13E-1960488A6BC4}"/>
    <cellStyle name="Berechnung 2 2 4" xfId="1678" xr:uid="{B6E84843-1946-4F4D-890D-84B555525DC1}"/>
    <cellStyle name="Berechnung 2 2 5" xfId="2057" xr:uid="{90DBB0B5-9FFF-4389-9AB5-BFC3F676FF13}"/>
    <cellStyle name="Berechnung 2 3" xfId="550" xr:uid="{9F817684-5E88-44FB-9EF3-F3F91295843F}"/>
    <cellStyle name="Berechnung 2 3 2" xfId="765" xr:uid="{B4E52065-8538-4752-A8F4-3B104E61E30A}"/>
    <cellStyle name="Berechnung 2 3 2 2" xfId="1478" xr:uid="{722F141E-E318-4BE6-8E37-7EC0F373F992}"/>
    <cellStyle name="Berechnung 2 3 2 3" xfId="1755" xr:uid="{D67AF47C-7260-4820-A71E-70078C737576}"/>
    <cellStyle name="Berechnung 2 3 2 4" xfId="2128" xr:uid="{BC58228C-27AF-43FA-B568-0E415C074E36}"/>
    <cellStyle name="Berechnung 2 3 3" xfId="1270" xr:uid="{C87414CB-5DC2-4B2A-A928-E34E728D0494}"/>
    <cellStyle name="Berechnung 2 3 4" xfId="1136" xr:uid="{59449903-DE02-469A-85DF-2759DA4F5534}"/>
    <cellStyle name="Berechnung 2 3 5" xfId="1922" xr:uid="{F4F68916-4631-4A46-B8EF-657AB126DC18}"/>
    <cellStyle name="Berechnung 2 4" xfId="606" xr:uid="{AC3D8A96-14CC-4978-8569-4C4FB24D5E88}"/>
    <cellStyle name="Berechnung 2 4 2" xfId="821" xr:uid="{0666B3A7-13D9-462F-B496-D52EF66567B2}"/>
    <cellStyle name="Berechnung 2 4 2 2" xfId="1534" xr:uid="{509ADC78-76FF-4BF2-B56E-58F916FC5544}"/>
    <cellStyle name="Berechnung 2 4 2 3" xfId="1084" xr:uid="{80843125-EE8E-4D14-9FE0-9F0E7F5108A0}"/>
    <cellStyle name="Berechnung 2 4 2 4" xfId="2184" xr:uid="{F89F1455-CCB2-4821-A7CE-C94DBBB05688}"/>
    <cellStyle name="Berechnung 2 4 3" xfId="1326" xr:uid="{78B6BBEF-1657-44B7-8835-8628892C094E}"/>
    <cellStyle name="Berechnung 2 4 4" xfId="1713" xr:uid="{9C54FE37-FC30-40A5-9D80-05E382BE2C99}"/>
    <cellStyle name="Berechnung 2 4 5" xfId="1978" xr:uid="{88B2E2AA-BD61-468E-8BE5-0FF60EF4C79C}"/>
    <cellStyle name="Berechnung 2 5" xfId="743" xr:uid="{393C8595-B32A-4715-AA27-CA4AE18D4E49}"/>
    <cellStyle name="Berechnung 2 5 2" xfId="1456" xr:uid="{E38E5E71-3FF3-4482-8E9E-E1CB665EDB64}"/>
    <cellStyle name="Berechnung 2 5 3" xfId="1027" xr:uid="{22DADAA5-AF45-4111-A133-3F9A0B9E275D}"/>
    <cellStyle name="Berechnung 2 5 4" xfId="2106" xr:uid="{8C9F9263-7720-4593-B6E0-6F6165BE0C74}"/>
    <cellStyle name="Berechnung 2 6" xfId="1195" xr:uid="{DF229731-E236-4310-9FC0-267EEF42B10D}"/>
    <cellStyle name="Berechnung 2 7" xfId="1201" xr:uid="{FB59281D-9FDC-4E1C-9726-BA06928FFD8B}"/>
    <cellStyle name="Berechnung 2 8" xfId="982" xr:uid="{C12E4FB7-4BCF-4A5A-9462-1540DD0C7208}"/>
    <cellStyle name="Berechnung 3" xfId="309" xr:uid="{F9F32D00-A378-4F45-98FF-1B8B804952DC}"/>
    <cellStyle name="Berechnung 3 2" xfId="648" xr:uid="{2C987781-8954-4CBD-B73C-A9B656FB2656}"/>
    <cellStyle name="Berechnung 3 2 2" xfId="863" xr:uid="{015ADBED-E5DD-4F0F-904C-4AD6A4C2ECF7}"/>
    <cellStyle name="Berechnung 3 2 2 2" xfId="1576" xr:uid="{81894382-A0A9-4515-AE11-E6CB503D98D2}"/>
    <cellStyle name="Berechnung 3 2 2 3" xfId="1002" xr:uid="{FBA3919C-5730-41FA-BF26-9EC664D64528}"/>
    <cellStyle name="Berechnung 3 2 2 4" xfId="2226" xr:uid="{CBF0312E-5CEA-489C-BC65-4FA7C8C11EAA}"/>
    <cellStyle name="Berechnung 3 2 3" xfId="1368" xr:uid="{A961A2B4-4AFB-4C5E-8BBE-7D064F79DB26}"/>
    <cellStyle name="Berechnung 3 2 4" xfId="1818" xr:uid="{801D7229-110F-4BCD-B18E-49F8ECC216F4}"/>
    <cellStyle name="Berechnung 3 2 5" xfId="2020" xr:uid="{FD8C6D71-960A-4FA0-B183-31D6F6A4C9A7}"/>
    <cellStyle name="Berechnung 3 3" xfId="584" xr:uid="{D906ED01-7ECD-4774-BE94-B745A06E1517}"/>
    <cellStyle name="Berechnung 3 3 2" xfId="799" xr:uid="{A6908190-DFAF-4797-92AE-9B550DEE63C0}"/>
    <cellStyle name="Berechnung 3 3 2 2" xfId="1512" xr:uid="{BF463893-D092-4074-A77F-32118902B8EE}"/>
    <cellStyle name="Berechnung 3 3 2 3" xfId="981" xr:uid="{76DEB48A-78C7-4FC7-9AE9-64E18574C002}"/>
    <cellStyle name="Berechnung 3 3 2 4" xfId="2162" xr:uid="{6FC512E6-E877-477D-9C0F-C7067E9CCCCC}"/>
    <cellStyle name="Berechnung 3 3 3" xfId="1304" xr:uid="{62CBA0E2-D718-4DDC-88E5-162777F34F3E}"/>
    <cellStyle name="Berechnung 3 3 4" xfId="941" xr:uid="{3AA1EAD3-B8B7-4B53-9B1F-73FEB99879FA}"/>
    <cellStyle name="Berechnung 3 3 5" xfId="1956" xr:uid="{E6AB5D56-6D6A-4E81-9A1F-D20996219FFB}"/>
    <cellStyle name="Berechnung 3 4" xfId="596" xr:uid="{21D02FFB-ED37-4C05-9BE8-CF5A05C1A44B}"/>
    <cellStyle name="Berechnung 3 4 2" xfId="811" xr:uid="{A21F769B-44A4-4028-B0FF-583BC315097A}"/>
    <cellStyle name="Berechnung 3 4 2 2" xfId="1524" xr:uid="{8D5ABBB1-0558-4C1F-BE49-687F6BDB79F9}"/>
    <cellStyle name="Berechnung 3 4 2 3" xfId="1660" xr:uid="{4212C172-A670-4391-B6BF-10D73BEFB4D4}"/>
    <cellStyle name="Berechnung 3 4 2 4" xfId="2174" xr:uid="{27058A07-EBBE-488D-81BE-411B87EB3818}"/>
    <cellStyle name="Berechnung 3 4 3" xfId="1316" xr:uid="{23BDB290-218A-4806-9615-90A332C43886}"/>
    <cellStyle name="Berechnung 3 4 4" xfId="1170" xr:uid="{8F7F9925-4A4D-41B3-9723-001482653B4B}"/>
    <cellStyle name="Berechnung 3 4 5" xfId="1968" xr:uid="{27A88542-3A26-494E-B835-ABAC83C5620A}"/>
    <cellStyle name="Berechnung 3 5" xfId="734" xr:uid="{D5BE5CFD-33D0-412C-8D03-1C8FC91FE9A4}"/>
    <cellStyle name="Berechnung 3 5 2" xfId="1450" xr:uid="{CEC0D98F-609B-40B6-8FFC-A2E9BC8A352D}"/>
    <cellStyle name="Berechnung 3 5 3" xfId="1779" xr:uid="{970AC980-8EA2-4140-9B37-0C68C3CC3242}"/>
    <cellStyle name="Berechnung 3 5 4" xfId="2101" xr:uid="{9D1CB742-3AF1-41B8-B673-B22E6EF7CE74}"/>
    <cellStyle name="Berechnung 3 6" xfId="1106" xr:uid="{47FAED18-2CFC-4ECE-9BA9-BBD4568BCC44}"/>
    <cellStyle name="Berechnung 3 7" xfId="1763" xr:uid="{85E17428-D418-432E-B8F4-75B03D22B960}"/>
    <cellStyle name="Berechnung 3 8" xfId="1862" xr:uid="{7387F599-F6EA-4CD0-8A42-EB24A4452181}"/>
    <cellStyle name="Berechnung 4" xfId="581" xr:uid="{A580F0C3-A27E-4E1F-A5B3-D974C1F3B477}"/>
    <cellStyle name="Berechnung 4 2" xfId="796" xr:uid="{389689D4-4582-4386-9DF4-2B47FCCE6034}"/>
    <cellStyle name="Berechnung 4 2 2" xfId="1509" xr:uid="{25F6A635-2E28-4AEC-9E20-43E11D436823}"/>
    <cellStyle name="Berechnung 4 2 3" xfId="1233" xr:uid="{15699F82-9992-40D7-8D15-206A2B903B66}"/>
    <cellStyle name="Berechnung 4 2 4" xfId="2159" xr:uid="{80D017CE-B505-46F2-9400-949F04BC10FB}"/>
    <cellStyle name="Berechnung 4 3" xfId="1301" xr:uid="{7ECB4BA3-1748-4561-9719-D6ADD7D5B0F4}"/>
    <cellStyle name="Berechnung 4 4" xfId="1837" xr:uid="{64C8EB02-1F37-40F0-8CD1-F66EDCA34FAC}"/>
    <cellStyle name="Berechnung 4 5" xfId="1953" xr:uid="{E5C8BE69-D35B-4D39-8A48-CB047D4E1490}"/>
    <cellStyle name="Berechnung 5" xfId="698" xr:uid="{52A6A414-98AA-4EC6-84F4-4424152CA3F1}"/>
    <cellStyle name="Berechnung 5 2" xfId="913" xr:uid="{E2217CA5-F631-4FA7-BBA5-6235BD20606F}"/>
    <cellStyle name="Berechnung 5 2 2" xfId="1626" xr:uid="{5605BEDF-0D76-45AD-822B-3163F0B1904A}"/>
    <cellStyle name="Berechnung 5 2 3" xfId="1898" xr:uid="{90D5D9E8-9F3F-4CE3-9EC2-F5687686B559}"/>
    <cellStyle name="Berechnung 5 2 4" xfId="2276" xr:uid="{2E3D32CC-23D5-4B86-BDFC-5FD58E9ADD2D}"/>
    <cellStyle name="Berechnung 5 3" xfId="1418" xr:uid="{50ABB87E-E714-49C8-86D2-6BB28DF51CAB}"/>
    <cellStyle name="Berechnung 5 4" xfId="1831" xr:uid="{105DD7BE-5D4F-4186-B178-B55C1E2A1FE7}"/>
    <cellStyle name="Berechnung 5 5" xfId="2070" xr:uid="{366D2312-E7D1-405B-9912-EA1585BE7F43}"/>
    <cellStyle name="Berechnung 6" xfId="710" xr:uid="{603D44DE-B6A2-443B-B8C4-24731AF09C3F}"/>
    <cellStyle name="Berechnung 6 2" xfId="924" xr:uid="{F9586D37-D3AE-4623-A9C3-D89CB53EF960}"/>
    <cellStyle name="Berechnung 6 2 2" xfId="1637" xr:uid="{A1E8AFF7-82D1-4F38-A6A1-18C51C531244}"/>
    <cellStyle name="Berechnung 6 2 3" xfId="1909" xr:uid="{C8086844-E160-4664-B008-30957D7A4D3D}"/>
    <cellStyle name="Berechnung 6 2 4" xfId="2287" xr:uid="{D655F636-B174-4A92-8723-7C154D90267A}"/>
    <cellStyle name="Berechnung 6 3" xfId="1430" xr:uid="{24E6A597-39AE-47B2-B339-EC7F00382F3A}"/>
    <cellStyle name="Berechnung 6 4" xfId="1644" xr:uid="{DF2809EF-B130-425E-9BCD-BE873451FCFD}"/>
    <cellStyle name="Berechnung 6 5" xfId="2081" xr:uid="{38993D52-7600-4D08-866C-EF6A36EABBE3}"/>
    <cellStyle name="Berechnung 7" xfId="716" xr:uid="{C5E50E2A-1347-462F-9556-2C3DA11DDD53}"/>
    <cellStyle name="Berechnung 7 2" xfId="1436" xr:uid="{C110ABCB-F375-4ABA-BA47-B83A1AE2098D}"/>
    <cellStyle name="Berechnung 7 3" xfId="1049" xr:uid="{90778045-60FD-410C-B139-43425A70AE46}"/>
    <cellStyle name="Berechnung 7 4" xfId="2087" xr:uid="{63CA5BFA-BCDB-4481-8472-F7D42793ECDF}"/>
    <cellStyle name="Body: normal cell 2" xfId="5" xr:uid="{00000000-0005-0000-0000-000004000000}"/>
    <cellStyle name="Bold GHG Numbers (0.00)" xfId="164" xr:uid="{392AEE4F-B1A5-4664-9B72-3CEDD485D6E8}"/>
    <cellStyle name="Calculation 2" xfId="165" xr:uid="{2F7D5267-061D-43EC-89B1-6A886AA24BC5}"/>
    <cellStyle name="Calculation 2 2" xfId="583" xr:uid="{72E8385B-3338-4EFA-BCE9-9A1E88298B73}"/>
    <cellStyle name="Calculation 2 2 2" xfId="798" xr:uid="{F3DA3966-21AE-4CAA-BE61-7805BCB8DD8C}"/>
    <cellStyle name="Calculation 2 2 2 2" xfId="1511" xr:uid="{802A91E8-6D86-42F9-8260-50BF71FCF855}"/>
    <cellStyle name="Calculation 2 2 2 3" xfId="1658" xr:uid="{745AD99E-A3A8-4CFE-83FD-44AFAABA9D4D}"/>
    <cellStyle name="Calculation 2 2 2 4" xfId="2161" xr:uid="{9E60C214-EAEC-4116-8DFD-19D125D40303}"/>
    <cellStyle name="Calculation 2 2 3" xfId="1303" xr:uid="{84143625-B3A2-44EF-8A47-24277E5611AC}"/>
    <cellStyle name="Calculation 2 2 4" xfId="1226" xr:uid="{73DAB044-195F-4F39-A6EF-E9043CB05392}"/>
    <cellStyle name="Calculation 2 2 5" xfId="1955" xr:uid="{817585B9-F471-4EF8-B2D2-7B5DA9703E3A}"/>
    <cellStyle name="Calculation 2 3" xfId="667" xr:uid="{D940213F-8D0F-42CB-897D-E34600DEC576}"/>
    <cellStyle name="Calculation 2 3 2" xfId="882" xr:uid="{3952007C-26E8-436D-8866-F571AF56C7C1}"/>
    <cellStyle name="Calculation 2 3 2 2" xfId="1595" xr:uid="{9FA97EB5-949C-4D2A-9B74-BE9E88A842E9}"/>
    <cellStyle name="Calculation 2 3 2 3" xfId="1665" xr:uid="{803E1089-EB74-4B61-B4E4-B7087709484C}"/>
    <cellStyle name="Calculation 2 3 2 4" xfId="2245" xr:uid="{AB5A84EB-7C01-40BB-AD3E-AB0AD1F35C02}"/>
    <cellStyle name="Calculation 2 3 3" xfId="1387" xr:uid="{5D175C27-3720-499D-82BC-BDF5093902CD}"/>
    <cellStyle name="Calculation 2 3 4" xfId="31" xr:uid="{FAAF6B1E-B0B0-4444-AE65-28BDBFD688D8}"/>
    <cellStyle name="Calculation 2 3 5" xfId="2039" xr:uid="{603C84E4-D15C-46B3-B7F4-462B882E9AA8}"/>
    <cellStyle name="Calculation 2 4" xfId="573" xr:uid="{1593A257-3B2F-47AA-AF7C-4F88E6FFB3D7}"/>
    <cellStyle name="Calculation 2 4 2" xfId="788" xr:uid="{1EB05101-ABC9-4708-A9B7-F546DBFA193F}"/>
    <cellStyle name="Calculation 2 4 2 2" xfId="1501" xr:uid="{62765EB3-8613-419A-8C69-10A5A95AD074}"/>
    <cellStyle name="Calculation 2 4 2 3" xfId="1026" xr:uid="{C7104A9A-444E-4E81-8DD6-515FA83D319B}"/>
    <cellStyle name="Calculation 2 4 2 4" xfId="2151" xr:uid="{47419388-B88A-4561-AECA-9D2FF0E4C737}"/>
    <cellStyle name="Calculation 2 4 3" xfId="1293" xr:uid="{35C4E9B7-AE14-471A-B66E-FF424750AAAF}"/>
    <cellStyle name="Calculation 2 4 4" xfId="1200" xr:uid="{21387E31-4F90-4FC9-B90F-5321B6A4606C}"/>
    <cellStyle name="Calculation 2 4 5" xfId="1945" xr:uid="{FA54EBE0-BD96-4262-81FD-AD752953E768}"/>
    <cellStyle name="Calculation 2 5" xfId="717" xr:uid="{659B6432-F8EF-4491-A25F-9F523162FB51}"/>
    <cellStyle name="Calculation 2 5 2" xfId="1437" xr:uid="{AFD51807-06A0-4B45-B63E-9763C537E01C}"/>
    <cellStyle name="Calculation 2 5 3" xfId="1775" xr:uid="{08B94C0A-762C-49AE-BF67-60F3021638BE}"/>
    <cellStyle name="Calculation 2 5 4" xfId="2088" xr:uid="{BE01867C-200A-455E-96D9-8A68E2028E82}"/>
    <cellStyle name="Calculation 2 6" xfId="1008" xr:uid="{21009666-1081-4804-BAE8-5FD1F696A1AF}"/>
    <cellStyle name="Calculation 2 7" xfId="1813" xr:uid="{018599E4-6253-4160-9C3A-B774A5FD9A6F}"/>
    <cellStyle name="Calculation 2 8" xfId="984" xr:uid="{E5C34DF3-52B4-4073-B28C-00882C8CACA1}"/>
    <cellStyle name="Calculation 3" xfId="261" xr:uid="{198F9A6D-3549-4670-BB65-26FF7BA8D30D}"/>
    <cellStyle name="Calculation 3 2" xfId="622" xr:uid="{5CE415D5-C140-4FF6-B773-32E72D568037}"/>
    <cellStyle name="Calculation 3 2 2" xfId="837" xr:uid="{3C76F9FB-192D-48D3-AC56-A95F3E01314D}"/>
    <cellStyle name="Calculation 3 2 2 2" xfId="1550" xr:uid="{9C1968CB-BAC3-4565-9841-6FEBD7DAFA3A}"/>
    <cellStyle name="Calculation 3 2 2 3" xfId="1701" xr:uid="{88B1AA72-BEDD-4258-ACE0-8EDF2960214F}"/>
    <cellStyle name="Calculation 3 2 2 4" xfId="2200" xr:uid="{42C478B6-54B6-4FFD-9688-CB5F18EFCC57}"/>
    <cellStyle name="Calculation 3 2 3" xfId="1342" xr:uid="{128AE0AB-0D2C-4E9E-8EF1-0E20FE2D8310}"/>
    <cellStyle name="Calculation 3 2 4" xfId="1758" xr:uid="{7412E2CC-8F32-4E42-8CC0-AC8456F923FA}"/>
    <cellStyle name="Calculation 3 2 5" xfId="1994" xr:uid="{7C4A14F3-8FFB-4335-A276-73A76700925F}"/>
    <cellStyle name="Calculation 3 3" xfId="608" xr:uid="{4C8DFFA1-8F8F-494C-9515-D7A60EEE58D8}"/>
    <cellStyle name="Calculation 3 3 2" xfId="823" xr:uid="{BAE6983E-3F6F-44A9-8329-3A3FE9D9F301}"/>
    <cellStyle name="Calculation 3 3 2 2" xfId="1536" xr:uid="{CFF5F5BC-40B3-4DD5-8035-6293B18D283B}"/>
    <cellStyle name="Calculation 3 3 2 3" xfId="1006" xr:uid="{34E23764-5BA7-4549-A1E8-5BC94EB7C401}"/>
    <cellStyle name="Calculation 3 3 2 4" xfId="2186" xr:uid="{4C3DC07B-D8C1-424C-987C-93DA7D2BE5F6}"/>
    <cellStyle name="Calculation 3 3 3" xfId="1328" xr:uid="{7ECB5B6D-AF86-4AC4-B958-2306BC699673}"/>
    <cellStyle name="Calculation 3 3 4" xfId="1795" xr:uid="{9613C1CC-7A46-4D2C-92B4-BAB389A23FB1}"/>
    <cellStyle name="Calculation 3 3 5" xfId="1980" xr:uid="{CC4C01C0-90DC-448E-9FAD-540D18ABA8B9}"/>
    <cellStyle name="Calculation 3 4" xfId="692" xr:uid="{C5A59533-2356-43A8-820A-61A4204E0D6E}"/>
    <cellStyle name="Calculation 3 4 2" xfId="907" xr:uid="{F32F607B-76F7-4194-89DE-EBF9E7A215E3}"/>
    <cellStyle name="Calculation 3 4 2 2" xfId="1620" xr:uid="{2BB03506-FB80-4CCC-871A-06376CF4F9AA}"/>
    <cellStyle name="Calculation 3 4 2 3" xfId="1892" xr:uid="{5054CE20-7F55-439B-85B5-DBCEC356D99C}"/>
    <cellStyle name="Calculation 3 4 2 4" xfId="2270" xr:uid="{10D7899A-06F5-411F-BA78-3E7CB45B02A8}"/>
    <cellStyle name="Calculation 3 4 3" xfId="1412" xr:uid="{F4A4AEFA-5827-4018-A386-9D870C89F6D8}"/>
    <cellStyle name="Calculation 3 4 4" xfId="1764" xr:uid="{37E85BEB-1CA0-4798-9392-2AABDBCA61BF}"/>
    <cellStyle name="Calculation 3 4 5" xfId="2064" xr:uid="{E283673F-7436-497D-A7B7-8A6A37D6D99A}"/>
    <cellStyle name="Calculation 3 5" xfId="725" xr:uid="{09E3F567-4234-4670-B812-492EA4089C92}"/>
    <cellStyle name="Calculation 3 5 2" xfId="1445" xr:uid="{0DA43C9E-114D-47ED-B0C1-73A7C4520835}"/>
    <cellStyle name="Calculation 3 5 3" xfId="1677" xr:uid="{843800EC-4B2D-4BBD-8EE6-3573F8B93D7D}"/>
    <cellStyle name="Calculation 3 5 4" xfId="2096" xr:uid="{28FC7BBD-29C5-48D3-80FC-57732E0C1BC5}"/>
    <cellStyle name="Calculation 3 6" xfId="1071" xr:uid="{752618A9-7C8D-4191-BAD5-686CE8D94B68}"/>
    <cellStyle name="Calculation 3 7" xfId="1868" xr:uid="{EA9EA80A-E78A-465D-A183-44FFAEC44480}"/>
    <cellStyle name="Calculation 3 8" xfId="85" xr:uid="{02A7F69B-23A5-495C-BD3F-0658CFD6EB1E}"/>
    <cellStyle name="Check Cell 2" xfId="166" xr:uid="{ADBD6BF8-6CA2-4BC9-A5B2-4AFF12274FA3}"/>
    <cellStyle name="Check Cell 3" xfId="262" xr:uid="{FB5F7655-8742-49F5-A945-DB40D957D7C7}"/>
    <cellStyle name="Check Cell 4" xfId="406" xr:uid="{3FEEA710-BF24-48FC-8736-005E19335219}"/>
    <cellStyle name="Comma" xfId="2307" builtinId="3"/>
    <cellStyle name="Comma 2" xfId="167" xr:uid="{F1DC162F-15E3-46C6-B530-E89CA83594A4}"/>
    <cellStyle name="Comma 2 2" xfId="168" xr:uid="{9C420A43-7E99-4036-9F43-DAD3E86DCD84}"/>
    <cellStyle name="Comma 2 2 2" xfId="451" xr:uid="{70C2EF39-63E1-4852-B15B-A3293DD4DE26}"/>
    <cellStyle name="Comma 3" xfId="169" xr:uid="{5B29C205-315B-4438-A315-86F28C34CC2B}"/>
    <cellStyle name="Comma 6" xfId="6" xr:uid="{00000000-0005-0000-0000-000005000000}"/>
    <cellStyle name="Constants" xfId="8" xr:uid="{00000000-0005-0000-0000-000006000000}"/>
    <cellStyle name="ContentsHyperlink" xfId="278" xr:uid="{A7785E0A-F4A8-451A-B226-354ED5ADBE5D}"/>
    <cellStyle name="CustomCellsOrange" xfId="170" xr:uid="{DCB40854-44EF-45B6-9488-E6B9625F5C74}"/>
    <cellStyle name="CustomCellsOrange 2" xfId="452" xr:uid="{C30787BA-DF2B-4A3D-86BE-350EA233E032}"/>
    <cellStyle name="CustomCellsOrange 2 2" xfId="475" xr:uid="{A1593F25-3A2B-4BCE-B195-116336AF67FF}"/>
    <cellStyle name="CustomCellsOrange 2 2 2" xfId="545" xr:uid="{9BE37A14-23BA-4117-BD66-AC9236AD8CCF}"/>
    <cellStyle name="CustomCellsOrange 2 2 2 2" xfId="711" xr:uid="{36B235AB-B499-4214-A8B3-EEEBB6B3B064}"/>
    <cellStyle name="CustomCellsOrange 2 2 2 2 2" xfId="925" xr:uid="{F483C00A-284C-430E-802D-73F6EB67C667}"/>
    <cellStyle name="CustomCellsOrange 2 2 2 2 2 2" xfId="1638" xr:uid="{B2385DC3-E685-4914-93B5-6A7FAA09102F}"/>
    <cellStyle name="CustomCellsOrange 2 2 2 2 2 3" xfId="1910" xr:uid="{FD4B4416-B8BD-4F23-9A6E-FA7EACC8B1A8}"/>
    <cellStyle name="CustomCellsOrange 2 2 2 2 2 4" xfId="2288" xr:uid="{CDCB8EB7-492F-44A3-96DB-DA7915A9905C}"/>
    <cellStyle name="CustomCellsOrange 2 2 2 2 3" xfId="1431" xr:uid="{11B3A23F-ECE3-4398-9E5B-F4D4CA51405A}"/>
    <cellStyle name="CustomCellsOrange 2 2 2 2 4" xfId="1266" xr:uid="{AB2ACF3A-DE3D-4F12-9153-F181AAE1F1C5}"/>
    <cellStyle name="CustomCellsOrange 2 2 2 2 5" xfId="2082" xr:uid="{246F53D8-BDA4-40DD-B8B8-53D387BC4C5B}"/>
    <cellStyle name="CustomCellsOrange 2 2 3" xfId="694" xr:uid="{03C2B062-60D1-40C0-B56F-2C39C3C7C77B}"/>
    <cellStyle name="CustomCellsOrange 2 2 3 2" xfId="909" xr:uid="{9384D55A-F94A-4527-AB56-BDAD4B8FB517}"/>
    <cellStyle name="CustomCellsOrange 2 2 3 2 2" xfId="1622" xr:uid="{69BEE11F-BA24-4F76-92D9-0885D85F40EF}"/>
    <cellStyle name="CustomCellsOrange 2 2 3 2 3" xfId="1894" xr:uid="{6AAEFA4F-D5F6-43A3-9F70-F66F61873922}"/>
    <cellStyle name="CustomCellsOrange 2 2 3 2 4" xfId="2272" xr:uid="{F46F45B8-7471-44F6-B7E2-F60C518EB414}"/>
    <cellStyle name="CustomCellsOrange 2 2 3 3" xfId="1414" xr:uid="{55DE88E6-F0BC-4A27-ACA0-81244E53DBDE}"/>
    <cellStyle name="CustomCellsOrange 2 2 3 4" xfId="1760" xr:uid="{79665B93-5293-4C4A-910C-A6216B696E6C}"/>
    <cellStyle name="CustomCellsOrange 2 2 3 5" xfId="2066" xr:uid="{9C3710C1-DC5E-4318-A1FC-FBA1D3EA0AA1}"/>
    <cellStyle name="CustomCellsOrange 2 2 4" xfId="612" xr:uid="{5C03E980-9BA7-47A0-B77A-5F66A1456ACC}"/>
    <cellStyle name="CustomCellsOrange 2 2 4 2" xfId="827" xr:uid="{0F5C747A-0755-4DC6-90CE-2969D2131389}"/>
    <cellStyle name="CustomCellsOrange 2 2 4 2 2" xfId="1540" xr:uid="{372A5979-2F89-4F70-B35A-C1394CB53FFB}"/>
    <cellStyle name="CustomCellsOrange 2 2 4 2 3" xfId="1670" xr:uid="{560DA2D9-C91E-4539-AA11-348B6B934308}"/>
    <cellStyle name="CustomCellsOrange 2 2 4 2 4" xfId="2190" xr:uid="{A562E128-502D-40C4-9287-91CA8167A6A8}"/>
    <cellStyle name="CustomCellsOrange 2 2 4 3" xfId="1332" xr:uid="{38E29065-CAB0-46F6-B338-25FE8D542946}"/>
    <cellStyle name="CustomCellsOrange 2 2 4 4" xfId="1703" xr:uid="{6C34DF0A-E18F-4FDF-A79E-BDFC79074816}"/>
    <cellStyle name="CustomCellsOrange 2 2 4 5" xfId="1984" xr:uid="{21A904B6-00E4-4AAC-A0D0-EC765FDFF1CF}"/>
    <cellStyle name="CustomCellsOrange 2 2 5" xfId="713" xr:uid="{344C5CFD-3C8F-4C8B-B895-23D57115F034}"/>
    <cellStyle name="CustomCellsOrange 2 2 5 2" xfId="927" xr:uid="{EACB5CF7-FA74-4AF5-9EEC-68453CE742B7}"/>
    <cellStyle name="CustomCellsOrange 2 2 5 2 2" xfId="1640" xr:uid="{60A9CDE7-F9D9-4D58-B9C0-0954A872BE41}"/>
    <cellStyle name="CustomCellsOrange 2 2 5 2 3" xfId="1912" xr:uid="{E28CD483-3A94-44A6-A9FF-ACA2CF02BC24}"/>
    <cellStyle name="CustomCellsOrange 2 2 5 2 4" xfId="2290" xr:uid="{0A0E7BCE-7881-4AE9-8CDE-485BA57B4654}"/>
    <cellStyle name="CustomCellsOrange 2 2 5 3" xfId="1433" xr:uid="{DDC05A8D-A728-4736-BA56-9CE140CB9C9D}"/>
    <cellStyle name="CustomCellsOrange 2 2 5 4" xfId="1771" xr:uid="{BB85FEAA-C171-4693-ACBD-BA8332538858}"/>
    <cellStyle name="CustomCellsOrange 2 2 5 5" xfId="2084" xr:uid="{E8F101E5-2DFC-44F2-B7E3-B3270493E073}"/>
    <cellStyle name="CustomCellsOrange 2 2 6" xfId="1227" xr:uid="{2F578B6E-2DF3-4DD8-A57F-BA6FE79FCC76}"/>
    <cellStyle name="CustomCellsOrange 2 2 7" xfId="1052" xr:uid="{F9FF5830-3F54-4EA0-8E72-8EC2C3C71EA0}"/>
    <cellStyle name="CustomCellsOrange 2 2 8" xfId="989" xr:uid="{8A91521F-D246-4ACD-AD5D-242570A581B8}"/>
    <cellStyle name="CustomCellsOrange 3" xfId="310" xr:uid="{411C816E-047C-4B4C-BB12-E408A3F652AA}"/>
    <cellStyle name="CustomCellsOrange 3 2" xfId="649" xr:uid="{BA522192-9952-4D75-91FF-A591C0E25512}"/>
    <cellStyle name="CustomCellsOrange 3 2 2" xfId="864" xr:uid="{4C8CCE8D-2ACC-4BCB-8073-9E4CA2445AAF}"/>
    <cellStyle name="CustomCellsOrange 3 2 2 2" xfId="1577" xr:uid="{2E4661B0-D52B-48BA-9B38-445910D27ECA}"/>
    <cellStyle name="CustomCellsOrange 3 2 2 3" xfId="1066" xr:uid="{CE33E548-A7EF-46D7-8CC6-FD570E6BA194}"/>
    <cellStyle name="CustomCellsOrange 3 2 2 4" xfId="2227" xr:uid="{AA201C0D-BE79-4A36-8BB5-9E291C7EBE41}"/>
    <cellStyle name="CustomCellsOrange 3 2 3" xfId="1369" xr:uid="{06BF508D-A378-451C-A03C-8E4BB861D91D}"/>
    <cellStyle name="CustomCellsOrange 3 2 4" xfId="1191" xr:uid="{1C1C27AB-F407-480F-A8F7-D4EA5AABCA2F}"/>
    <cellStyle name="CustomCellsOrange 3 2 5" xfId="2021" xr:uid="{EEC4B1F0-EF5E-4206-BF98-14866F6E4FA5}"/>
    <cellStyle name="CustomCellsOrange 3 3" xfId="582" xr:uid="{E47B54A2-0402-4577-AD90-C72F39F56CB3}"/>
    <cellStyle name="CustomCellsOrange 3 3 2" xfId="797" xr:uid="{1CEAE20B-87C8-478A-AF82-99D9A2EB6635}"/>
    <cellStyle name="CustomCellsOrange 3 3 2 2" xfId="1510" xr:uid="{8521DB22-EF7F-4F47-B683-AAFE446C81EE}"/>
    <cellStyle name="CustomCellsOrange 3 3 2 3" xfId="1056" xr:uid="{2C776393-2760-4D6E-B398-5432D45B78B3}"/>
    <cellStyle name="CustomCellsOrange 3 3 2 4" xfId="2160" xr:uid="{BF4580E0-5FC3-4443-9332-DA98BF29257E}"/>
    <cellStyle name="CustomCellsOrange 3 3 3" xfId="1302" xr:uid="{A34286FD-AD24-41C4-8AB6-8ADEEF30DBC5}"/>
    <cellStyle name="CustomCellsOrange 3 3 4" xfId="1013" xr:uid="{59099FDA-750E-468E-A650-E42AB76F6D8A}"/>
    <cellStyle name="CustomCellsOrange 3 3 5" xfId="1954" xr:uid="{F5A5DF85-18B4-4A18-9653-A3D8D844316B}"/>
    <cellStyle name="CustomCellsOrange 3 4" xfId="595" xr:uid="{136778C3-093E-4F20-8E41-1047CE26B5CC}"/>
    <cellStyle name="CustomCellsOrange 3 4 2" xfId="810" xr:uid="{02093D78-7BBB-464E-AFC0-429CEECF2D06}"/>
    <cellStyle name="CustomCellsOrange 3 4 2 2" xfId="1523" xr:uid="{331C1127-879B-4D74-8794-2E6D71678F4A}"/>
    <cellStyle name="CustomCellsOrange 3 4 2 3" xfId="1045" xr:uid="{81C8AEBC-A812-40FC-B608-1D3A0D610029}"/>
    <cellStyle name="CustomCellsOrange 3 4 2 4" xfId="2173" xr:uid="{42739A41-E9D2-4033-B743-8C33B612F463}"/>
    <cellStyle name="CustomCellsOrange 3 4 3" xfId="1315" xr:uid="{877AE66B-D51D-4AEF-8948-643CE2E6A2E3}"/>
    <cellStyle name="CustomCellsOrange 3 4 4" xfId="1737" xr:uid="{BFC21101-654F-4F19-B317-E14BECAB40D8}"/>
    <cellStyle name="CustomCellsOrange 3 4 5" xfId="1967" xr:uid="{0A2CBC4B-D949-4C01-B6B0-3769B3B36EC2}"/>
    <cellStyle name="CustomCellsOrange 3 5" xfId="735" xr:uid="{43C95B11-EEDC-407C-8B68-E9310B716A84}"/>
    <cellStyle name="CustomCellsOrange 3 6" xfId="1107" xr:uid="{751AE82F-7EA1-4CBF-976E-BDDB401B1B90}"/>
    <cellStyle name="CustomCellsOrange 3 7" xfId="1836" xr:uid="{4B5A2614-CD81-45E9-86B8-DF904E31E0E5}"/>
    <cellStyle name="CustomCellsOrange 3 8" xfId="1257" xr:uid="{AA2731B3-BA6E-432F-9B84-6A4709968FD5}"/>
    <cellStyle name="CustomizationCells" xfId="18" xr:uid="{00000000-0005-0000-0000-000007000000}"/>
    <cellStyle name="CustomizationCells 2" xfId="453" xr:uid="{76C7FC44-804E-4829-95D7-60B4029CF496}"/>
    <cellStyle name="CustomizationCells 2 2" xfId="476" xr:uid="{FD9F8CD3-A928-4D48-B69D-7F6324E6796A}"/>
    <cellStyle name="CustomizationCells 2 2 2" xfId="546" xr:uid="{77A10C67-7A23-487A-AE30-F6CD071ACEB1}"/>
    <cellStyle name="CustomizationCells 2 2 2 2" xfId="712" xr:uid="{CD23153D-EE83-4ACC-9A22-C93243BF55F4}"/>
    <cellStyle name="CustomizationCells 2 2 2 2 2" xfId="926" xr:uid="{099E4BAB-E385-40EB-B92A-70C7CED43975}"/>
    <cellStyle name="CustomizationCells 2 2 2 2 2 2" xfId="1639" xr:uid="{30705B04-227C-44AB-B05A-C72303CB6ADD}"/>
    <cellStyle name="CustomizationCells 2 2 2 2 2 3" xfId="1911" xr:uid="{FB0B32D6-9EEB-4B40-A70F-A067B135D18F}"/>
    <cellStyle name="CustomizationCells 2 2 2 2 2 4" xfId="2289" xr:uid="{66DE6F77-B920-4D3C-991F-78904ACFACBE}"/>
    <cellStyle name="CustomizationCells 2 2 2 2 3" xfId="1432" xr:uid="{452359DA-6367-4A37-BF82-B57DB69E4F15}"/>
    <cellStyle name="CustomizationCells 2 2 2 2 4" xfId="1223" xr:uid="{5017526D-2052-4B5A-98FC-DE86C3AEBB71}"/>
    <cellStyle name="CustomizationCells 2 2 2 2 5" xfId="2083" xr:uid="{166B99D6-961E-4BA0-B95F-12D6E9B72B66}"/>
    <cellStyle name="CustomizationCells 2 2 3" xfId="695" xr:uid="{884A754D-435E-41EB-A4FB-1EC35D240608}"/>
    <cellStyle name="CustomizationCells 2 2 3 2" xfId="910" xr:uid="{0FB768A6-0F13-4B9E-B44C-672D0B2242AD}"/>
    <cellStyle name="CustomizationCells 2 2 3 2 2" xfId="1623" xr:uid="{740622D6-BA1B-41A1-AEA5-2F082F22B2A3}"/>
    <cellStyle name="CustomizationCells 2 2 3 2 3" xfId="1895" xr:uid="{6183C958-5983-4358-B95C-91E1DA61EB5D}"/>
    <cellStyle name="CustomizationCells 2 2 3 2 4" xfId="2273" xr:uid="{8351CEF9-FBC1-4609-A8A9-9CCC292C9B07}"/>
    <cellStyle name="CustomizationCells 2 2 3 3" xfId="1415" xr:uid="{7A5741D6-CBA3-44C1-868D-158BA06D606F}"/>
    <cellStyle name="CustomizationCells 2 2 3 4" xfId="1150" xr:uid="{9C835068-28FA-46E1-A7C3-6B456E72C033}"/>
    <cellStyle name="CustomizationCells 2 2 3 5" xfId="2067" xr:uid="{5D6040D1-2749-4F04-8C5A-AF3C96B87E43}"/>
    <cellStyle name="CustomizationCells 2 2 4" xfId="558" xr:uid="{4D8E8180-6959-44F3-B383-0ACDC7672DB2}"/>
    <cellStyle name="CustomizationCells 2 2 4 2" xfId="773" xr:uid="{A0E15D98-3A29-4BD4-A771-FB38A03E0BE8}"/>
    <cellStyle name="CustomizationCells 2 2 4 2 2" xfId="1486" xr:uid="{CD3E8AEC-1C10-4ED2-85AC-229129D91696}"/>
    <cellStyle name="CustomizationCells 2 2 4 2 3" xfId="1033" xr:uid="{94984A09-BF13-4AA4-A85D-3B580C0BD78B}"/>
    <cellStyle name="CustomizationCells 2 2 4 2 4" xfId="2136" xr:uid="{7C0B0596-2A97-4E18-AE85-DCECC2928077}"/>
    <cellStyle name="CustomizationCells 2 2 4 3" xfId="1278" xr:uid="{AD4AB5ED-5350-48FE-9D79-10D6781E27E9}"/>
    <cellStyle name="CustomizationCells 2 2 4 4" xfId="1022" xr:uid="{EC0E5E35-78AF-428C-975B-3BF10DCA9FD8}"/>
    <cellStyle name="CustomizationCells 2 2 4 5" xfId="1930" xr:uid="{F657DCD7-704C-4292-BE18-639D9F37A90F}"/>
    <cellStyle name="CustomizationCells 2 2 5" xfId="714" xr:uid="{4B94BCE0-47BB-40A7-8C4E-B2716A2CAC95}"/>
    <cellStyle name="CustomizationCells 2 2 5 2" xfId="928" xr:uid="{9FFC34B4-C6F1-4476-A355-4C3B5249EE09}"/>
    <cellStyle name="CustomizationCells 2 2 5 3" xfId="1434" xr:uid="{2DDA9891-53EA-45C3-81C7-8A25CE394629}"/>
    <cellStyle name="CustomizationCells 2 2 5 4" xfId="1688" xr:uid="{8F4B4369-7A43-4A2B-914A-B58D110870DA}"/>
    <cellStyle name="CustomizationCells 2 2 5 5" xfId="2085" xr:uid="{A9F95BAC-5492-4DE2-A2C2-D7A49C6A80A2}"/>
    <cellStyle name="CustomizationCells 2 2 6" xfId="1228" xr:uid="{1FA2EF5B-BDB2-4CF4-B40F-1A4537614B3F}"/>
    <cellStyle name="CustomizationCells 2 2 7" xfId="1700" xr:uid="{34A925FC-7445-442B-A2EB-05402A658500}"/>
    <cellStyle name="CustomizationCells 2 2 8" xfId="1785" xr:uid="{D475A28F-99E5-4D2A-A5BC-4D8A8CA797EB}"/>
    <cellStyle name="CustomizationCells 3" xfId="311" xr:uid="{6BAB25F7-D23D-4B07-A424-59F23005346E}"/>
    <cellStyle name="CustomizationCells 3 2" xfId="650" xr:uid="{062041AE-F085-4411-8ADD-655B25F66F3E}"/>
    <cellStyle name="CustomizationCells 3 2 2" xfId="865" xr:uid="{870310B6-E2C8-4B66-A93E-3F22A5853571}"/>
    <cellStyle name="CustomizationCells 3 2 2 2" xfId="1578" xr:uid="{DF881EBE-3D04-42EA-BCE9-4AB20658BEA8}"/>
    <cellStyle name="CustomizationCells 3 2 2 3" xfId="1069" xr:uid="{80EA2534-1F02-421A-83E4-0265269BE447}"/>
    <cellStyle name="CustomizationCells 3 2 2 4" xfId="2228" xr:uid="{AA9E26DD-C6E0-412C-884A-7FEA9C846738}"/>
    <cellStyle name="CustomizationCells 3 2 3" xfId="1370" xr:uid="{073A8689-86EA-4A56-9EB2-318980A1B024}"/>
    <cellStyle name="CustomizationCells 3 2 4" xfId="28" xr:uid="{8295119A-6EE7-47AF-BEDE-3C16B5089EA7}"/>
    <cellStyle name="CustomizationCells 3 2 5" xfId="2022" xr:uid="{6548E8FA-2AC2-43F7-A2DA-5406FF57AFBB}"/>
    <cellStyle name="CustomizationCells 3 3" xfId="677" xr:uid="{5DC16D22-ABBA-4BB9-AAD5-111B0B6DB344}"/>
    <cellStyle name="CustomizationCells 3 3 2" xfId="892" xr:uid="{7C14E5BD-7401-4695-9C6F-E911AD77ED84}"/>
    <cellStyle name="CustomizationCells 3 3 2 2" xfId="1605" xr:uid="{CAFA3364-3243-4796-8FDE-D0B400C48D3C}"/>
    <cellStyle name="CustomizationCells 3 3 2 3" xfId="929" xr:uid="{AA906F1F-6881-4229-8DAC-8EC315CB8060}"/>
    <cellStyle name="CustomizationCells 3 3 2 4" xfId="2255" xr:uid="{EFA3A520-4A9F-4168-8131-08A6B126AA9F}"/>
    <cellStyle name="CustomizationCells 3 3 3" xfId="1397" xr:uid="{52BA3711-D659-4A65-8A38-4465E7880943}"/>
    <cellStyle name="CustomizationCells 3 3 4" xfId="1693" xr:uid="{AB187B44-1F67-4AF9-8015-659E5BDD8A5A}"/>
    <cellStyle name="CustomizationCells 3 3 5" xfId="2049" xr:uid="{AA42CF44-3FC6-4F8E-8E27-E4699AC218AD}"/>
    <cellStyle name="CustomizationCells 3 4" xfId="597" xr:uid="{5400784D-98BC-46B2-A814-06F6092F6773}"/>
    <cellStyle name="CustomizationCells 3 4 2" xfId="812" xr:uid="{F4C705DA-A966-4D3C-B74A-388B3F9CD418}"/>
    <cellStyle name="CustomizationCells 3 4 2 2" xfId="1525" xr:uid="{7206D4E0-9DD5-4812-A9B0-34C2EFC6B0AE}"/>
    <cellStyle name="CustomizationCells 3 4 2 3" xfId="1043" xr:uid="{A88A6320-5E55-43FE-84D1-CD6393060E7A}"/>
    <cellStyle name="CustomizationCells 3 4 2 4" xfId="2175" xr:uid="{6F8159BA-6C3C-42B0-A6AF-33509DA78DEC}"/>
    <cellStyle name="CustomizationCells 3 4 3" xfId="1317" xr:uid="{5AAF8008-B46F-4E55-8756-68ECF318C818}"/>
    <cellStyle name="CustomizationCells 3 4 4" xfId="1087" xr:uid="{F86D0906-0ADD-4063-B9F4-FF344D050594}"/>
    <cellStyle name="CustomizationCells 3 4 5" xfId="1969" xr:uid="{9559E94D-108A-4626-8D7F-6356641E17B6}"/>
    <cellStyle name="CustomizationCells 3 5" xfId="736" xr:uid="{E843A5F8-1FBA-463B-B3FC-5EA5148EDC88}"/>
    <cellStyle name="CustomizationCells 3 6" xfId="1108" xr:uid="{A2AEDDE9-C24F-4B0E-95A1-1AA80936BC37}"/>
    <cellStyle name="CustomizationCells 3 7" xfId="1770" xr:uid="{CA7E4C1B-3A9E-4D85-9E9E-A87833AD5B5E}"/>
    <cellStyle name="CustomizationCells 3 8" xfId="1735" xr:uid="{3F34BCBF-4D17-4460-A2E5-F1DD28615959}"/>
    <cellStyle name="CustomizationCells 4" xfId="108" xr:uid="{313B86C6-BF96-483C-BB83-08DD249A8177}"/>
    <cellStyle name="CustomizationGreenCells" xfId="171" xr:uid="{2A1B8315-FF81-4509-8298-2DD11E2D40F1}"/>
    <cellStyle name="CustomizationGreenCells 2" xfId="454" xr:uid="{3FFBB354-6323-4CA9-93E3-3AD2C2FB5352}"/>
    <cellStyle name="CustomizationGreenCells 3" xfId="312" xr:uid="{64C2A0D3-97C4-40E1-BCCC-53FAE7D716A3}"/>
    <cellStyle name="CustomizationGreenCells 3 2" xfId="651" xr:uid="{C69B7D8D-C4FE-45FD-A068-25E9B870E8D6}"/>
    <cellStyle name="CustomizationGreenCells 3 2 2" xfId="866" xr:uid="{2AA3FA68-CED5-43A6-A379-11CD34D94197}"/>
    <cellStyle name="CustomizationGreenCells 3 2 2 2" xfId="1579" xr:uid="{5D7793A1-7B31-437E-8043-FC27B703B312}"/>
    <cellStyle name="CustomizationGreenCells 3 2 2 3" xfId="1825" xr:uid="{4A9AD5EE-BE8F-4307-8F33-4BBB5AAE6C1C}"/>
    <cellStyle name="CustomizationGreenCells 3 2 2 4" xfId="2229" xr:uid="{552B0FAD-4474-4E03-B64A-AF669B3F3E35}"/>
    <cellStyle name="CustomizationGreenCells 3 2 3" xfId="1371" xr:uid="{76FEA897-BF2D-42E8-9F9C-0BAE71929702}"/>
    <cellStyle name="CustomizationGreenCells 3 2 4" xfId="998" xr:uid="{173FC676-1A06-4CD2-AB2E-19EAA126587E}"/>
    <cellStyle name="CustomizationGreenCells 3 2 5" xfId="2023" xr:uid="{2FDE4CB0-7611-4A38-8471-F4573ED16663}"/>
    <cellStyle name="CustomizationGreenCells 3 3" xfId="621" xr:uid="{05CB072C-1D50-44A8-8CA5-B63EB86F02B6}"/>
    <cellStyle name="CustomizationGreenCells 3 3 2" xfId="836" xr:uid="{3BF55559-6CD5-493C-A749-EB701C57325D}"/>
    <cellStyle name="CustomizationGreenCells 3 3 2 2" xfId="1549" xr:uid="{8139E202-BC76-4F99-BEA2-E2684424EB06}"/>
    <cellStyle name="CustomizationGreenCells 3 3 2 3" xfId="1820" xr:uid="{D97040C8-2B97-4D2C-86CD-441790D9DF27}"/>
    <cellStyle name="CustomizationGreenCells 3 3 2 4" xfId="2199" xr:uid="{6B5CC220-91BE-4BF6-BC99-EB3AFFB64A1E}"/>
    <cellStyle name="CustomizationGreenCells 3 3 3" xfId="1341" xr:uid="{53491117-5BBC-4EBF-AB74-861FE846078F}"/>
    <cellStyle name="CustomizationGreenCells 3 3 4" xfId="1012" xr:uid="{227057FC-B3D4-42E6-8910-A5DB7A709750}"/>
    <cellStyle name="CustomizationGreenCells 3 3 5" xfId="1993" xr:uid="{39CEA75A-AE14-4782-9049-67F487D93223}"/>
    <cellStyle name="CustomizationGreenCells 3 4" xfId="554" xr:uid="{E07817C3-19E5-4551-B817-02E27F9D2E19}"/>
    <cellStyle name="CustomizationGreenCells 3 4 2" xfId="769" xr:uid="{AF56710D-282A-41E7-806C-615A9D057388}"/>
    <cellStyle name="CustomizationGreenCells 3 4 2 2" xfId="1482" xr:uid="{3C81B3CA-BB5D-45E6-A9B9-1C101D3DEBB1}"/>
    <cellStyle name="CustomizationGreenCells 3 4 2 3" xfId="1077" xr:uid="{C96FFC2C-C126-4706-AFCA-CFA9B158C629}"/>
    <cellStyle name="CustomizationGreenCells 3 4 2 4" xfId="2132" xr:uid="{CACBB44F-92A4-482C-98F8-110B7BA3A44B}"/>
    <cellStyle name="CustomizationGreenCells 3 4 3" xfId="1274" xr:uid="{646C3DEB-81A0-4C06-99DD-8CBB20917642}"/>
    <cellStyle name="CustomizationGreenCells 3 4 4" xfId="1169" xr:uid="{75D1AED7-145B-4BAA-A1E8-D20447B040D4}"/>
    <cellStyle name="CustomizationGreenCells 3 4 5" xfId="1926" xr:uid="{FDF19DD1-EB17-4447-B2E4-1E04727817EE}"/>
    <cellStyle name="CustomizationGreenCells 3 5" xfId="737" xr:uid="{EBCE0618-E77E-4FC6-B88D-7D3474641E8D}"/>
    <cellStyle name="CustomizationGreenCells 3 6" xfId="1109" xr:uid="{9432A9B4-90ED-4776-88E4-4FDB7D3DFC5B}"/>
    <cellStyle name="CustomizationGreenCells 3 7" xfId="1679" xr:uid="{A011262C-4199-4569-B142-64188E158C49}"/>
    <cellStyle name="CustomizationGreenCells 3 8" xfId="1880" xr:uid="{78573644-D06D-45BF-B2E5-B9B3D6976F4E}"/>
    <cellStyle name="DocBox_EmptyRow" xfId="34" xr:uid="{0D28A976-5D12-4EA6-A0E0-D4C80C07956C}"/>
    <cellStyle name="Eingabe" xfId="21" xr:uid="{9DE85779-A836-4C02-BC1B-BD54F7CF547E}"/>
    <cellStyle name="Eingabe 2" xfId="409" xr:uid="{28AF6488-63DC-483D-85B1-F86880598907}"/>
    <cellStyle name="Eingabe 3" xfId="455" xr:uid="{8CD1970E-55BD-4AFD-8E1E-96E55F06B986}"/>
    <cellStyle name="Eingabe 3 2" xfId="691" xr:uid="{085DF4AB-19A7-4CD4-A833-8B8E1447D54E}"/>
    <cellStyle name="Eingabe 3 2 2" xfId="906" xr:uid="{F77E0EF0-37E2-4588-901E-930B2E1EE269}"/>
    <cellStyle name="Eingabe 3 2 2 2" xfId="1619" xr:uid="{4FE3297B-FBBF-476D-9317-EEDE4AE2BEC4}"/>
    <cellStyle name="Eingabe 3 2 2 3" xfId="1891" xr:uid="{10259214-03EF-49EE-9852-255997FD176A}"/>
    <cellStyle name="Eingabe 3 2 2 4" xfId="2269" xr:uid="{1CA1A7A8-3E26-45C8-997B-B280BD98468E}"/>
    <cellStyle name="Eingabe 3 2 3" xfId="1411" xr:uid="{DB2531CD-F52C-4D13-8816-02C098D16AA7}"/>
    <cellStyle name="Eingabe 3 2 4" xfId="1821" xr:uid="{5C2943D4-6274-429D-BDF7-61657E5E82A3}"/>
    <cellStyle name="Eingabe 3 2 5" xfId="2063" xr:uid="{01BADC80-47CD-44E2-8630-8717305EA41E}"/>
    <cellStyle name="Eingabe 3 3" xfId="680" xr:uid="{09DDE72A-62ED-45A0-BB56-F93E3BB1FA81}"/>
    <cellStyle name="Eingabe 3 3 2" xfId="895" xr:uid="{10ABFD32-841A-4B6D-8B57-25176C875944}"/>
    <cellStyle name="Eingabe 3 3 2 2" xfId="1608" xr:uid="{29EF5051-77C2-4F51-A81E-1F151A62793F}"/>
    <cellStyle name="Eingabe 3 3 2 3" xfId="1179" xr:uid="{8F9C0645-5432-4AF3-ABD2-82A76B2059F7}"/>
    <cellStyle name="Eingabe 3 3 2 4" xfId="2258" xr:uid="{2663E84D-2D8C-4897-8E20-62A6AE4A0953}"/>
    <cellStyle name="Eingabe 3 3 3" xfId="1400" xr:uid="{4F14EBB2-717D-4B08-8448-4C7E3D313D63}"/>
    <cellStyle name="Eingabe 3 3 4" xfId="1061" xr:uid="{318884CC-94E0-4427-B8CA-F0B26F64C21B}"/>
    <cellStyle name="Eingabe 3 3 5" xfId="2052" xr:uid="{B13621B6-E4B6-4DC4-ABDE-F2B54B942D5B}"/>
    <cellStyle name="Eingabe 3 4" xfId="571" xr:uid="{5E654C06-72F2-4F8F-AE43-CE950DE869AB}"/>
    <cellStyle name="Eingabe 3 4 2" xfId="786" xr:uid="{E933BDAE-C373-4EB7-9AB9-95C2FCE813F4}"/>
    <cellStyle name="Eingabe 3 4 2 2" xfId="1499" xr:uid="{7F998F58-BDCB-4B74-A820-5430A13EC47D}"/>
    <cellStyle name="Eingabe 3 4 2 3" xfId="1000" xr:uid="{F25B8C94-568E-4151-8A3C-5A4A8E5EC6DA}"/>
    <cellStyle name="Eingabe 3 4 2 4" xfId="2149" xr:uid="{DF3FCAE5-9121-4830-8A45-1B845264182D}"/>
    <cellStyle name="Eingabe 3 4 3" xfId="1291" xr:uid="{D18AD6B1-175B-44AA-B86B-EBE06B89D2CB}"/>
    <cellStyle name="Eingabe 3 4 4" xfId="1852" xr:uid="{5766B0E9-477E-45C9-9E35-50D17DC855B3}"/>
    <cellStyle name="Eingabe 3 4 5" xfId="1943" xr:uid="{187BB9FC-177E-4109-8D17-DA24941EF378}"/>
    <cellStyle name="Eingabe 3 5" xfId="754" xr:uid="{7D7F7524-E7B4-4195-9E4C-D6403A418D68}"/>
    <cellStyle name="Eingabe 3 5 2" xfId="1467" xr:uid="{C9C42825-579B-4660-B7BE-8F333BDAEA81}"/>
    <cellStyle name="Eingabe 3 5 3" xfId="1766" xr:uid="{DB99A11B-DB2A-40CB-BA07-B250D64A0E73}"/>
    <cellStyle name="Eingabe 3 5 4" xfId="2117" xr:uid="{2C4FB7AC-E24C-4D5E-AA99-A0694D3F6C36}"/>
    <cellStyle name="Eingabe 3 6" xfId="1214" xr:uid="{FE0D8030-E33A-4F5E-AC4D-AC9643B6F617}"/>
    <cellStyle name="Eingabe 3 7" xfId="1153" xr:uid="{9286F28E-46F9-4BAA-A0FF-DB13E2FE72F7}"/>
    <cellStyle name="Eingabe 3 8" xfId="1073" xr:uid="{0CBC878F-3DB8-41B9-9B78-EC4F52A7DE71}"/>
    <cellStyle name="Eingabe 4" xfId="314" xr:uid="{C98137A0-A831-4A18-B430-DA1FB80B2443}"/>
    <cellStyle name="Eingabe 4 2" xfId="652" xr:uid="{6DF699FE-35D1-4C0F-A29C-9F39A21D54A4}"/>
    <cellStyle name="Eingabe 4 2 2" xfId="867" xr:uid="{2CB6E958-480F-4538-9771-5E16EB3D6D9D}"/>
    <cellStyle name="Eingabe 4 2 2 2" xfId="1580" xr:uid="{F16F2A8A-B30A-4E1D-AB55-18C28E3D09DF}"/>
    <cellStyle name="Eingabe 4 2 2 3" xfId="1159" xr:uid="{0D7833F1-8264-41ED-947F-1D14E9B3063F}"/>
    <cellStyle name="Eingabe 4 2 2 4" xfId="2230" xr:uid="{E02AF14A-6BB3-4D01-9277-57DE17AE139A}"/>
    <cellStyle name="Eingabe 4 2 3" xfId="1372" xr:uid="{827EA7BD-8B4A-4B71-8EE2-B32A668DEF5A}"/>
    <cellStyle name="Eingabe 4 2 4" xfId="1168" xr:uid="{1FD30ED9-C7ED-42C8-A956-83ECE6BDC0DD}"/>
    <cellStyle name="Eingabe 4 2 5" xfId="2024" xr:uid="{6DAEF92F-BE4B-4268-BC64-7FED5E8F05F3}"/>
    <cellStyle name="Eingabe 4 3" xfId="579" xr:uid="{A8495642-2E81-4D2D-8CCF-BFC247E176A0}"/>
    <cellStyle name="Eingabe 4 3 2" xfId="794" xr:uid="{853ECD08-9F5E-4E36-A04A-A9750EC619CB}"/>
    <cellStyle name="Eingabe 4 3 2 2" xfId="1507" xr:uid="{5877B1C9-D095-495D-9D91-28BCDEEB5E49}"/>
    <cellStyle name="Eingabe 4 3 2 3" xfId="1230" xr:uid="{8EC7AFD1-9BCE-4324-A47F-667BDF00A5A3}"/>
    <cellStyle name="Eingabe 4 3 2 4" xfId="2157" xr:uid="{FAADBA1F-F004-4CD4-BBC3-B394F9E72163}"/>
    <cellStyle name="Eingabe 4 3 3" xfId="1299" xr:uid="{5A20F023-9522-404A-B199-5ABCD96EA49F}"/>
    <cellStyle name="Eingabe 4 3 4" xfId="1244" xr:uid="{52D98483-89E9-4B9B-8FCA-861C95E27B81}"/>
    <cellStyle name="Eingabe 4 3 5" xfId="1951" xr:uid="{BAE5E2D5-73C4-4D37-B672-C75DAAD9F9C6}"/>
    <cellStyle name="Eingabe 4 4" xfId="555" xr:uid="{CE284C6D-030A-4A2E-9A99-54280DAC0632}"/>
    <cellStyle name="Eingabe 4 4 2" xfId="770" xr:uid="{3FCE348A-0819-422A-B77C-C8302F44322E}"/>
    <cellStyle name="Eingabe 4 4 2 2" xfId="1483" xr:uid="{48AFA673-5D02-44E1-A1E5-EEB6FE37097D}"/>
    <cellStyle name="Eingabe 4 4 2 3" xfId="1007" xr:uid="{379AF0BC-F891-4532-B1F9-1A07D827BF99}"/>
    <cellStyle name="Eingabe 4 4 2 4" xfId="2133" xr:uid="{5A49D6CE-3B82-4F0A-BF70-D8E82B36F564}"/>
    <cellStyle name="Eingabe 4 4 3" xfId="1275" xr:uid="{EC5A0BE7-9A36-461E-9225-A9F115AC47B1}"/>
    <cellStyle name="Eingabe 4 4 4" xfId="1692" xr:uid="{576C1E3D-3692-4727-AC38-0351D5D1FED1}"/>
    <cellStyle name="Eingabe 4 4 5" xfId="1927" xr:uid="{BE0442C7-009F-4BF9-88EF-87ECE90147EE}"/>
    <cellStyle name="Eingabe 4 5" xfId="738" xr:uid="{18788A41-3430-4A15-BBBB-098F031C7E97}"/>
    <cellStyle name="Eingabe 4 5 2" xfId="1451" xr:uid="{0A2423D6-3E07-43CB-8A57-E4BB2D55EE92}"/>
    <cellStyle name="Eingabe 4 5 3" xfId="1086" xr:uid="{25627ABB-D7D8-4E1B-960A-886B59EC7AD5}"/>
    <cellStyle name="Eingabe 4 5 4" xfId="2102" xr:uid="{387224DE-6EA0-485C-A2FE-6FEB66117790}"/>
    <cellStyle name="Eingabe 4 6" xfId="1111" xr:uid="{6BF60D33-0B13-4D7E-AB87-C78F43F0FBF8}"/>
    <cellStyle name="Eingabe 4 7" xfId="1783" xr:uid="{34FB3411-A353-4BC1-8395-0DD9246DAB7B}"/>
    <cellStyle name="Eingabe 4 8" xfId="1752" xr:uid="{5D155F46-3E08-4AB7-BDB6-D2E1FF64101E}"/>
    <cellStyle name="Eingabe 5" xfId="589" xr:uid="{374862E1-5704-4F8A-A86D-698C0DA3FE2A}"/>
    <cellStyle name="Eingabe 5 2" xfId="804" xr:uid="{3AA6AEDE-EA9D-45D3-9D64-068F3521FB02}"/>
    <cellStyle name="Eingabe 5 2 2" xfId="1517" xr:uid="{18072324-EFF5-423E-BA93-98F727FF79B8}"/>
    <cellStyle name="Eingabe 5 2 3" xfId="940" xr:uid="{15D68B26-409F-4B41-AB83-87F3B2643D3E}"/>
    <cellStyle name="Eingabe 5 2 4" xfId="2167" xr:uid="{B4529181-41BE-4BB3-8B4C-18498017342D}"/>
    <cellStyle name="Eingabe 5 3" xfId="1309" xr:uid="{423F1BCA-08DE-4803-AEC2-2DF3A75C4114}"/>
    <cellStyle name="Eingabe 5 4" xfId="1882" xr:uid="{D61B0CC8-25D1-49B4-87C8-23BFD14EE359}"/>
    <cellStyle name="Eingabe 5 5" xfId="1961" xr:uid="{9CBE786C-77F7-4A00-998A-25FD6CE6677A}"/>
    <cellStyle name="Eingabe 6" xfId="666" xr:uid="{2982B5FA-F559-4EE8-861B-2C387870F4FD}"/>
    <cellStyle name="Eingabe 6 2" xfId="881" xr:uid="{D4476F75-ECF5-46C9-9C13-3EB3A89AA5FA}"/>
    <cellStyle name="Eingabe 6 2 2" xfId="1594" xr:uid="{EEE07682-D5AA-4E60-A368-58B7348240A2}"/>
    <cellStyle name="Eingabe 6 2 3" xfId="1711" xr:uid="{1CA3D44E-668F-446A-A8A7-9FEE025823FC}"/>
    <cellStyle name="Eingabe 6 2 4" xfId="2244" xr:uid="{C79D9390-21DA-4C1F-9BCB-873265211144}"/>
    <cellStyle name="Eingabe 6 3" xfId="1386" xr:uid="{E75EFE68-5DE1-4377-8038-09601EF6DA02}"/>
    <cellStyle name="Eingabe 6 4" xfId="1817" xr:uid="{4601E964-7947-463B-9C92-A916D6A02FF0}"/>
    <cellStyle name="Eingabe 6 5" xfId="2038" xr:uid="{635CA3CA-B0F1-482D-819D-F8DA2326D210}"/>
    <cellStyle name="Eingabe 7" xfId="709" xr:uid="{B19E7F73-C614-4FFF-92C4-21F9F45F1AD4}"/>
    <cellStyle name="Eingabe 7 2" xfId="923" xr:uid="{AE18667B-61A8-4FB3-88A5-54B588AC6C4F}"/>
    <cellStyle name="Eingabe 7 2 2" xfId="1636" xr:uid="{8CE233A5-A2C1-4302-9745-69D6919AD46C}"/>
    <cellStyle name="Eingabe 7 2 3" xfId="1908" xr:uid="{90B9981E-6A44-4A17-A3B7-ECC0C047DA1C}"/>
    <cellStyle name="Eingabe 7 2 4" xfId="2286" xr:uid="{FF8AD740-D784-4644-B47E-A96312BFAA7D}"/>
    <cellStyle name="Eingabe 7 3" xfId="1429" xr:uid="{AC30CE3C-3636-4DF8-87FF-E6076EAFD4F4}"/>
    <cellStyle name="Eingabe 7 4" xfId="1709" xr:uid="{CB475E4F-0C1C-43D0-9BC0-D3AC3C90CA22}"/>
    <cellStyle name="Eingabe 7 5" xfId="2080" xr:uid="{2CEB465E-8627-46D4-98D6-E9A4BA009012}"/>
    <cellStyle name="Eingabe 8" xfId="718" xr:uid="{4E63BFDE-C5ED-4F00-A964-4290E1E3B006}"/>
    <cellStyle name="Eingabe 8 2" xfId="1438" xr:uid="{D7A4A04B-ECF4-42AA-AD60-C61C7E51272A}"/>
    <cellStyle name="Eingabe 8 3" xfId="1884" xr:uid="{92AE5031-EB7E-4BD9-A7E2-6ABBFC7F1307}"/>
    <cellStyle name="Eingabe 8 4" xfId="2089" xr:uid="{470D3B89-BF20-49A5-94FB-671515803CA2}"/>
    <cellStyle name="Empty_B_border" xfId="17" xr:uid="{00000000-0005-0000-0000-000008000000}"/>
    <cellStyle name="Ergebnis" xfId="80" hidden="1" xr:uid="{73AAFC60-D6B5-4522-ADAC-DFDECDDC30D4}"/>
    <cellStyle name="Ergebnis" xfId="952" hidden="1" xr:uid="{510353F4-F558-4E31-B0BD-0C68468B789A}"/>
    <cellStyle name="Ergebnis" xfId="1029" hidden="1" xr:uid="{31B5BFA0-F354-446A-B4F0-FB73E2EF2472}"/>
    <cellStyle name="Ergebnis" xfId="979" hidden="1" xr:uid="{C871021C-5425-4588-9C92-EA141788CEA3}"/>
    <cellStyle name="Ergebnis" xfId="1794" hidden="1" xr:uid="{D40BA7AA-7FDB-4D66-B90A-AD48F94735DF}"/>
    <cellStyle name="Ergebnis" xfId="1669" hidden="1" xr:uid="{02A3DE8A-9FA8-4D73-A256-54AF52E92502}"/>
    <cellStyle name="Ergebnis" xfId="1671" hidden="1" xr:uid="{8ED3D9B7-1B77-4A4F-A683-45032FBEAA7C}"/>
    <cellStyle name="Ergebnis" xfId="1706" hidden="1" xr:uid="{8748DE0C-56EE-4FDA-9E3E-21AEF13B5A12}"/>
    <cellStyle name="Ergebnis 2" xfId="430" xr:uid="{5CE89CE0-B636-4CE0-BD4D-80C78564E435}"/>
    <cellStyle name="Ergebnis 2 2" xfId="686" xr:uid="{1C155688-1E9A-4EDF-94AF-531AEC1E8B36}"/>
    <cellStyle name="Ergebnis 2 2 2" xfId="901" xr:uid="{9E8D699F-0687-48C8-B6CE-DAFF72D55C0B}"/>
    <cellStyle name="Ergebnis 2 2 2 2" xfId="1614" xr:uid="{4B0FCFC3-9151-4E51-9261-13CBBFE67E2C}"/>
    <cellStyle name="Ergebnis 2 2 2 3" xfId="1035" xr:uid="{B1C0A1EA-49E2-4197-8CD3-17A19DF0F2A1}"/>
    <cellStyle name="Ergebnis 2 2 2 4" xfId="2264" xr:uid="{AC7B1BB6-7F5D-469C-BD96-AD9482FC9431}"/>
    <cellStyle name="Ergebnis 2 2 3" xfId="1406" xr:uid="{19CD3CBF-FA84-40A9-AA84-5A019718E8C2}"/>
    <cellStyle name="Ergebnis 2 2 4" xfId="1723" xr:uid="{ABB0BD15-55D4-4ED0-A455-66A53558B0CB}"/>
    <cellStyle name="Ergebnis 2 2 5" xfId="2058" xr:uid="{A90FB495-D998-4715-BEAD-5E5BB24E870E}"/>
    <cellStyle name="Ergebnis 2 3" xfId="618" xr:uid="{CF21E51F-3943-4C50-AAB0-DC64B41DC999}"/>
    <cellStyle name="Ergebnis 2 3 2" xfId="833" xr:uid="{87F5239D-0EE3-44B8-8E41-794B45EA2B1C}"/>
    <cellStyle name="Ergebnis 2 3 2 2" xfId="1546" xr:uid="{974D5EBB-F971-4350-AA85-3BC2946A61DB}"/>
    <cellStyle name="Ergebnis 2 3 2 3" xfId="1229" xr:uid="{7D457B99-73B6-4616-81E3-E9F2B3B8515D}"/>
    <cellStyle name="Ergebnis 2 3 2 4" xfId="2196" xr:uid="{5E8E4D38-C3DB-4331-8632-D8A1BB48EDF8}"/>
    <cellStyle name="Ergebnis 2 3 3" xfId="1338" xr:uid="{DD135B25-D389-477B-B683-F43B123793C6}"/>
    <cellStyle name="Ergebnis 2 3 4" xfId="75" xr:uid="{649992E0-7B9A-4A90-870E-B6425AE26D23}"/>
    <cellStyle name="Ergebnis 2 3 5" xfId="1990" xr:uid="{78E502EA-7DDF-4AAF-B2E1-A5C2E6261885}"/>
    <cellStyle name="Ergebnis 2 4" xfId="609" xr:uid="{19D99EF5-CA1E-491E-B069-B2CD870C6318}"/>
    <cellStyle name="Ergebnis 2 4 2" xfId="824" xr:uid="{31C1392D-E3BF-444A-9E88-C0672CBB098A}"/>
    <cellStyle name="Ergebnis 2 4 2 2" xfId="1537" xr:uid="{C34896B7-1C00-48B5-92A8-7CE01B549304}"/>
    <cellStyle name="Ergebnis 2 4 2 3" xfId="1180" xr:uid="{8DC4E302-B2AD-4A39-B804-15555550DAC8}"/>
    <cellStyle name="Ergebnis 2 4 2 4" xfId="2187" xr:uid="{E7B2A8A0-AA4A-40B3-AEEB-29241D758891}"/>
    <cellStyle name="Ergebnis 2 4 3" xfId="1329" xr:uid="{5C6ED9AD-FBA4-4FD6-AEB4-24A530658052}"/>
    <cellStyle name="Ergebnis 2 4 4" xfId="1005" xr:uid="{46E3998F-550B-4F2E-B793-E2F92D1D2F97}"/>
    <cellStyle name="Ergebnis 2 4 5" xfId="1981" xr:uid="{250E0471-43E7-4715-8270-315C34C51126}"/>
    <cellStyle name="Ergebnis 2 5" xfId="744" xr:uid="{23F522DF-F4C5-47EF-B927-A58CCE00E5A0}"/>
    <cellStyle name="Ergebnis 2 5 2" xfId="1457" xr:uid="{7187EB83-C0D5-429E-AB20-3E37BD1819A1}"/>
    <cellStyle name="Ergebnis 2 5 3" xfId="1724" xr:uid="{D4C7AAAA-5528-4758-A559-B9A3B88142EE}"/>
    <cellStyle name="Ergebnis 2 5 4" xfId="2107" xr:uid="{371900C4-66D2-4829-8262-EB7D86679680}"/>
    <cellStyle name="Ergebnis 2 6" xfId="1196" xr:uid="{574EA804-1F32-423B-AEB8-23F5ED02F130}"/>
    <cellStyle name="Ergebnis 2 7" xfId="1807" xr:uid="{51677788-094F-476A-BA39-BE55F41E42A7}"/>
    <cellStyle name="Ergebnis 2 8" xfId="1720" xr:uid="{D3ECB467-5C83-4154-9243-EACE48B265ED}"/>
    <cellStyle name="Ergebnis 3" xfId="323" xr:uid="{16D4ADB4-F77F-4936-A27E-D98B3DEA66EA}"/>
    <cellStyle name="Ergebnis 3 2" xfId="660" xr:uid="{D73AA3EA-AC50-4D01-91AF-BD59B67BDFBE}"/>
    <cellStyle name="Ergebnis 3 2 2" xfId="875" xr:uid="{A01342B2-D916-49C6-9F63-6513B014968B}"/>
    <cellStyle name="Ergebnis 3 2 2 2" xfId="1588" xr:uid="{65F1921B-2E3F-4168-886B-94E371D482FF}"/>
    <cellStyle name="Ergebnis 3 2 2 3" xfId="1746" xr:uid="{BC85EAB0-4B97-4C49-A97C-05C1F9DD01A8}"/>
    <cellStyle name="Ergebnis 3 2 2 4" xfId="2238" xr:uid="{45FC6327-A09C-4114-A0D7-FEB988C02092}"/>
    <cellStyle name="Ergebnis 3 2 3" xfId="1380" xr:uid="{9C39CA0D-4B09-427D-A5A6-3BC4B47BCDF3}"/>
    <cellStyle name="Ergebnis 3 2 4" xfId="1869" xr:uid="{9B6ECEFB-5F26-4416-9450-7B6F23E81F05}"/>
    <cellStyle name="Ergebnis 3 2 5" xfId="2032" xr:uid="{4F762F77-BE3A-4808-84FA-654E63F6DB03}"/>
    <cellStyle name="Ergebnis 3 3" xfId="574" xr:uid="{7C87161F-E992-4F65-9A7D-B065294628B4}"/>
    <cellStyle name="Ergebnis 3 3 2" xfId="789" xr:uid="{E4C22350-6EDF-4EA6-BEAC-82911D85F7FC}"/>
    <cellStyle name="Ergebnis 3 3 2 2" xfId="1502" xr:uid="{317089CF-AD8B-42E9-B031-8A392240999A}"/>
    <cellStyle name="Ergebnis 3 3 2 3" xfId="1657" xr:uid="{E5063A4D-039A-4190-AE96-255E5625FF4F}"/>
    <cellStyle name="Ergebnis 3 3 2 4" xfId="2152" xr:uid="{86BD62F9-E428-456F-B7FE-E714CED68514}"/>
    <cellStyle name="Ergebnis 3 3 3" xfId="1294" xr:uid="{EAA51786-8E63-45FF-9569-D121CDC0B0B2}"/>
    <cellStyle name="Ergebnis 3 3 4" xfId="71" xr:uid="{7114C9CB-2F64-4E80-8A69-047B08138918}"/>
    <cellStyle name="Ergebnis 3 3 5" xfId="1946" xr:uid="{E018CF23-DE32-41E3-BCA5-DB990975B427}"/>
    <cellStyle name="Ergebnis 3 4" xfId="601" xr:uid="{AAB95C46-6F4E-47E9-959D-3D3F0D5699B3}"/>
    <cellStyle name="Ergebnis 3 4 2" xfId="816" xr:uid="{60484B75-102A-4107-931F-4CD615B8541F}"/>
    <cellStyle name="Ergebnis 3 4 2 2" xfId="1529" xr:uid="{C341EFF9-AEE9-43F0-8115-2BDC6C51A40A}"/>
    <cellStyle name="Ergebnis 3 4 2 3" xfId="93" xr:uid="{711ABDA4-59D1-43DE-809A-FBB077609849}"/>
    <cellStyle name="Ergebnis 3 4 2 4" xfId="2179" xr:uid="{8675E505-9F8E-4445-A9EB-38B5728753D2}"/>
    <cellStyle name="Ergebnis 3 4 3" xfId="1321" xr:uid="{71C041C5-E398-4021-8DA3-58AB161E0ABD}"/>
    <cellStyle name="Ergebnis 3 4 4" xfId="1782" xr:uid="{3FB99CD1-7F58-445D-AA7E-DB8C3969219E}"/>
    <cellStyle name="Ergebnis 3 4 5" xfId="1973" xr:uid="{8CEDB57B-84E1-4AF7-ACAC-C0C1A387E2EE}"/>
    <cellStyle name="Ergebnis 3 5" xfId="740" xr:uid="{B8D751BE-FBF4-49C9-9544-D37D7A1DAD15}"/>
    <cellStyle name="Ergebnis 3 5 2" xfId="1453" xr:uid="{27906B50-E025-4DDB-BC39-97D45276D4C6}"/>
    <cellStyle name="Ergebnis 3 5 3" xfId="1858" xr:uid="{866586B1-2AE8-47A5-BD4F-780F2C3B8D08}"/>
    <cellStyle name="Ergebnis 3 5 4" xfId="2104" xr:uid="{155B708A-DB02-4B8E-898F-ADF38C01164C}"/>
    <cellStyle name="Ergebnis 3 6" xfId="1120" xr:uid="{C58E25DA-E2D8-47C5-BBCC-0C8DADC795A8}"/>
    <cellStyle name="Ergebnis 3 7" xfId="1178" xr:uid="{621104AE-DE24-4299-90C9-19A0AF2EAC5A}"/>
    <cellStyle name="Ergebnis 3 8" xfId="1769" xr:uid="{9DDA4292-ECEB-4E71-88B5-B5632895194C}"/>
    <cellStyle name="Ergebnis 4" xfId="590" xr:uid="{2B8299D9-BDA1-4A29-B557-91FBA64EF5CF}"/>
    <cellStyle name="Ergebnis 4 2" xfId="805" xr:uid="{1D96F4AA-7357-4F2E-880F-4302BF6164E8}"/>
    <cellStyle name="Ergebnis 4 2 2" xfId="1518" xr:uid="{E4D385E7-06F8-4AD4-B79A-45F893D250DA}"/>
    <cellStyle name="Ergebnis 4 2 3" xfId="933" xr:uid="{9457D040-686B-4EB5-89C3-D494A5F9D547}"/>
    <cellStyle name="Ergebnis 4 2 4" xfId="2168" xr:uid="{D95436DD-51F1-43F3-A226-6C91382F2CE9}"/>
    <cellStyle name="Ergebnis 4 3" xfId="1310" xr:uid="{28A923EA-0124-4EC4-9E09-78892F4B7868}"/>
    <cellStyle name="Ergebnis 4 4" xfId="1265" xr:uid="{21837CB3-F2C5-4C46-918E-D8723DF96B3B}"/>
    <cellStyle name="Ergebnis 4 5" xfId="1962" xr:uid="{7FE147B6-FBE9-4A8C-B49E-040624865CA5}"/>
    <cellStyle name="Ergebnis 5" xfId="664" xr:uid="{FB035144-7848-4F4B-A73A-1B15B21479E7}"/>
    <cellStyle name="Ergebnis 5 2" xfId="879" xr:uid="{540012B9-F13E-4E5C-A1B6-9B531B357696}"/>
    <cellStyle name="Ergebnis 5 2 2" xfId="1592" xr:uid="{786A05DA-5EFD-496A-B803-9AC7AEE41423}"/>
    <cellStyle name="Ergebnis 5 2 3" xfId="1034" xr:uid="{AF245C6C-501C-4815-98B4-70657087203F}"/>
    <cellStyle name="Ergebnis 5 2 4" xfId="2242" xr:uid="{C01CC964-075A-40D0-8D52-5C90DA3CB3EF}"/>
    <cellStyle name="Ergebnis 5 3" xfId="1384" xr:uid="{62CFA118-573A-4529-98A4-F80665B2590B}"/>
    <cellStyle name="Ergebnis 5 4" xfId="1243" xr:uid="{45E0F288-432D-40FB-A001-C1F6943E5B03}"/>
    <cellStyle name="Ergebnis 5 5" xfId="2036" xr:uid="{62A9914B-67AF-4412-A396-2A48FC60C0CA}"/>
    <cellStyle name="Ergebnis 6" xfId="671" xr:uid="{D18085AF-EADE-4387-84D4-C41B54AB260F}"/>
    <cellStyle name="Ergebnis 6 2" xfId="886" xr:uid="{A19E7AAF-E87A-4837-BD8A-810DB1F6FD6A}"/>
    <cellStyle name="Ergebnis 6 2 2" xfId="1599" xr:uid="{2166B6EF-0C06-4A04-8607-F017B6A3AC68}"/>
    <cellStyle name="Ergebnis 6 2 3" xfId="1666" xr:uid="{A46AC2BE-B73E-47F5-8212-E7B174DD3525}"/>
    <cellStyle name="Ergebnis 6 2 4" xfId="2249" xr:uid="{95FDE857-2E43-49D7-AE10-9FA06C7B964B}"/>
    <cellStyle name="Ergebnis 6 3" xfId="1391" xr:uid="{6E31BC44-E14F-4023-B2BF-69366D01A3C6}"/>
    <cellStyle name="Ergebnis 6 4" xfId="1855" xr:uid="{94779A45-FBC6-406B-AAFF-CDA5C0708E85}"/>
    <cellStyle name="Ergebnis 6 5" xfId="2043" xr:uid="{5A19AF33-9676-45D1-A3CC-34ACFA538928}"/>
    <cellStyle name="Ergebnis 7" xfId="719" xr:uid="{C09FA523-CD76-481B-B7DA-570B2F25BCD0}"/>
    <cellStyle name="Ergebnis 7 2" xfId="1439" xr:uid="{DEE9FAB0-D66D-49CE-9AF2-38CCAFA02937}"/>
    <cellStyle name="Ergebnis 7 3" xfId="1865" xr:uid="{32DD2EA3-C450-4E1C-B7C6-CF0447ED85B9}"/>
    <cellStyle name="Ergebnis 7 4" xfId="2090" xr:uid="{FFCAC205-1C90-4B82-8F2C-1DB3C9B1568A}"/>
    <cellStyle name="Erklärender Text" xfId="79" hidden="1" xr:uid="{D06A121A-F757-498C-8ABF-E786DA6084E1}"/>
    <cellStyle name="Erklärender Text" xfId="951" hidden="1" xr:uid="{12185E70-BEE5-46F8-9706-CD9D0051D035}"/>
    <cellStyle name="Erklärender Text" xfId="1030" hidden="1" xr:uid="{38B61009-6F68-459F-99DC-0D24B425C18B}"/>
    <cellStyle name="Erklärender Text" xfId="1682" hidden="1" xr:uid="{731D7E77-B492-4542-BCE5-7F727DA75DAC}"/>
    <cellStyle name="Erklärender Text" xfId="1691" hidden="1" xr:uid="{F884AF55-A937-4B4E-A801-DE730B0301A4}"/>
    <cellStyle name="Erklärender Text" xfId="939" hidden="1" xr:uid="{DADC0219-EBD1-43EF-B727-1BDCFC87BD69}"/>
    <cellStyle name="Erklärender Text" xfId="1080" hidden="1" xr:uid="{E7C435FE-D994-4E99-8B1F-BFBA373D3986}"/>
    <cellStyle name="Erklärender Text" xfId="2292" hidden="1" xr:uid="{BE7A4123-3CBB-43AA-A6C5-1A5A6E702116}"/>
    <cellStyle name="Erklärender Text 2" xfId="431" xr:uid="{EB718588-8454-4B3F-9245-7B93BC7007E3}"/>
    <cellStyle name="Erklärender Text 3" xfId="313" xr:uid="{8C157F9E-2155-448E-BED9-54C306EF83AE}"/>
    <cellStyle name="Explanatory Text 2" xfId="172" xr:uid="{89E28A28-5CFA-4AEC-9B04-871188E63203}"/>
    <cellStyle name="Explanatory Text 3" xfId="263" xr:uid="{184BE08C-15EC-4C86-A4A7-2A89B03FB00F}"/>
    <cellStyle name="Good 2" xfId="173" xr:uid="{2AD4E467-79B9-446A-8F87-05879AB729DE}"/>
    <cellStyle name="Good 3" xfId="264" xr:uid="{D53D41D6-62DF-4D95-AAFF-5D9B8938EBA4}"/>
    <cellStyle name="Good 4" xfId="393" xr:uid="{7C9CDD6F-0FAB-451E-81E8-CD0322B00728}"/>
    <cellStyle name="Gut" xfId="174" xr:uid="{8617E703-7DDD-4912-8384-4B8CC6CE91A5}"/>
    <cellStyle name="Header: bottom row 2" xfId="4" xr:uid="{00000000-0005-0000-0000-000009000000}"/>
    <cellStyle name="Heading 1 2" xfId="175" xr:uid="{7EC2690A-A2BC-4894-8208-A702FF3C95A5}"/>
    <cellStyle name="Heading 1 3" xfId="265" xr:uid="{64BED4F0-EE44-4D2C-810F-9634E282ED52}"/>
    <cellStyle name="Heading 1 4" xfId="401" xr:uid="{2518869F-18BF-4170-A5F2-366302FEBD69}"/>
    <cellStyle name="Heading 2 2" xfId="176" xr:uid="{B172897F-41EB-4982-94C0-621CFDFA6D10}"/>
    <cellStyle name="Heading 2 3" xfId="266" xr:uid="{11BEB330-86D4-41F3-9A16-F759DC752F4B}"/>
    <cellStyle name="Heading 2 4" xfId="402" xr:uid="{CDCB395C-F97F-47B4-B367-111A471AC0DE}"/>
    <cellStyle name="Heading 3 2" xfId="177" xr:uid="{C6F51469-D410-4D8E-921E-04303BC54AFF}"/>
    <cellStyle name="Heading 3 3" xfId="267" xr:uid="{596852D3-BD7E-4CBE-9552-AA06BAEAB95F}"/>
    <cellStyle name="Heading 3 4" xfId="403" xr:uid="{C155AA53-4691-445B-AF3E-C62BADC14F57}"/>
    <cellStyle name="Heading 4 2" xfId="178" xr:uid="{3518C5DD-E446-4E7A-B075-827B9B9BDA51}"/>
    <cellStyle name="Heading 4 3" xfId="268" xr:uid="{514AEB3F-1411-4AA1-8F63-0F8372DB551E}"/>
    <cellStyle name="Heading 4 4" xfId="404" xr:uid="{8A8914F5-C7D8-44EE-A8CC-A4F5E800ACD4}"/>
    <cellStyle name="Headline" xfId="7" xr:uid="{00000000-0005-0000-0000-00000A000000}"/>
    <cellStyle name="Hyperlink" xfId="2" builtinId="8"/>
    <cellStyle name="Hyperlink 2" xfId="2310" xr:uid="{4027403E-1377-445D-AC95-E0C54A35BF58}"/>
    <cellStyle name="Input 2" xfId="179" xr:uid="{B858E2A0-DB6E-4299-A398-45B809C3BD6E}"/>
    <cellStyle name="Input 2 2" xfId="593" xr:uid="{7D130AD2-8C2C-4CB4-AFA3-A72BA7FF1538}"/>
    <cellStyle name="Input 2 2 2" xfId="808" xr:uid="{B9D0ADD0-AAF9-46A6-9962-01FBA42833E3}"/>
    <cellStyle name="Input 2 2 2 2" xfId="1521" xr:uid="{3137941A-8FDD-47B6-9BF0-954773BA24D4}"/>
    <cellStyle name="Input 2 2 2 3" xfId="1046" xr:uid="{31353151-0D19-4A0A-B07C-50079A7F8877}"/>
    <cellStyle name="Input 2 2 2 4" xfId="2171" xr:uid="{6C0A7E5C-3E74-4CFE-874E-F5CBDB9C5C14}"/>
    <cellStyle name="Input 2 2 3" xfId="1313" xr:uid="{BC43014B-465E-4FA4-B9E0-DB9A62F4D55F}"/>
    <cellStyle name="Input 2 2 4" xfId="1059" xr:uid="{7638BFB5-0306-4510-8E9A-A13ADD74DC25}"/>
    <cellStyle name="Input 2 2 5" xfId="1965" xr:uid="{0823D86E-E118-43D8-8CB0-35B2C04FF897}"/>
    <cellStyle name="Input 2 3" xfId="697" xr:uid="{C31B4328-6CA3-49D0-B63D-271F55FF1625}"/>
    <cellStyle name="Input 2 3 2" xfId="912" xr:uid="{0DFEE8FF-3B08-4BD9-8FBA-2BF68F100F34}"/>
    <cellStyle name="Input 2 3 2 2" xfId="1625" xr:uid="{74E90777-4A20-4A6E-8FA5-65789D31824F}"/>
    <cellStyle name="Input 2 3 2 3" xfId="1897" xr:uid="{661C988A-2A32-4254-B802-05D61A725F9E}"/>
    <cellStyle name="Input 2 3 2 4" xfId="2275" xr:uid="{68658386-7322-4FE3-ABA5-C92423DF34DD}"/>
    <cellStyle name="Input 2 3 3" xfId="1417" xr:uid="{84CC3887-6E9E-4CBF-B606-F447886B3F57}"/>
    <cellStyle name="Input 2 3 4" xfId="97" xr:uid="{CCCF52DD-123B-4361-883D-F9945660F407}"/>
    <cellStyle name="Input 2 3 5" xfId="2069" xr:uid="{7E891304-D5A0-4868-8A09-3EFF8FD4E8F7}"/>
    <cellStyle name="Input 2 4" xfId="708" xr:uid="{23DB1652-B481-4A18-8D8A-8E1E8016E2AC}"/>
    <cellStyle name="Input 2 4 2" xfId="922" xr:uid="{6FD057EE-E430-4DB3-A34E-B7EB1F269209}"/>
    <cellStyle name="Input 2 4 2 2" xfId="1635" xr:uid="{EA341D1D-F409-4D23-B795-B2C7589A44C4}"/>
    <cellStyle name="Input 2 4 2 3" xfId="1907" xr:uid="{A2EAB52B-2BA0-4156-B983-DC01DFE24A35}"/>
    <cellStyle name="Input 2 4 2 4" xfId="2285" xr:uid="{244DBBD0-89FA-48FB-9537-D4B966B0D389}"/>
    <cellStyle name="Input 2 4 3" xfId="1428" xr:uid="{F7FBA761-9CE8-4C64-AA53-B099C74F6D6F}"/>
    <cellStyle name="Input 2 4 4" xfId="1192" xr:uid="{9CE8748B-A431-43E7-899C-42823151C242}"/>
    <cellStyle name="Input 2 4 5" xfId="2079" xr:uid="{2F9947F1-20DE-475A-8EA9-3FEB7F9778A7}"/>
    <cellStyle name="Input 2 5" xfId="720" xr:uid="{BD0B1103-0B81-434C-BB99-76C16D3A1ED1}"/>
    <cellStyle name="Input 2 5 2" xfId="1440" xr:uid="{2C98CDBA-57CD-49C3-A024-07A930918E8B}"/>
    <cellStyle name="Input 2 5 3" xfId="932" xr:uid="{ED860899-6A32-49EA-AA99-CD7FE7625D89}"/>
    <cellStyle name="Input 2 5 4" xfId="2091" xr:uid="{9140E603-A07D-4880-BC9F-DE386DF38A4C}"/>
    <cellStyle name="Input 2 6" xfId="1019" xr:uid="{2186ED14-8725-4B27-A612-DAB372AA33D4}"/>
    <cellStyle name="Input 2 7" xfId="1888" xr:uid="{0A5B061A-E170-4334-A302-CA1ECF8487C0}"/>
    <cellStyle name="Input 2 8" xfId="1249" xr:uid="{883B3825-A1BE-4947-804A-BBE9BF10A42D}"/>
    <cellStyle name="Input 3" xfId="269" xr:uid="{E45E6F55-4FAA-4C93-9BBD-60C3E7F04E00}"/>
    <cellStyle name="Input 3 2" xfId="625" xr:uid="{6ADD242E-9295-43FA-ADA0-D7C37D25CFB2}"/>
    <cellStyle name="Input 3 2 2" xfId="840" xr:uid="{60020833-AAB9-48FD-AA5B-3CC46C310198}"/>
    <cellStyle name="Input 3 2 2 2" xfId="1553" xr:uid="{A6AD7BA2-C3F9-45BE-8527-B835855AAFBA}"/>
    <cellStyle name="Input 3 2 2 3" xfId="70" xr:uid="{08D496C0-7455-4FC8-AD0E-B021A67D19CC}"/>
    <cellStyle name="Input 3 2 2 4" xfId="2203" xr:uid="{C6136075-0D55-4154-998B-9D9C00883F3A}"/>
    <cellStyle name="Input 3 2 3" xfId="1345" xr:uid="{829C1499-7AF9-4FE9-B7C0-2280E2A487B3}"/>
    <cellStyle name="Input 3 2 4" xfId="1846" xr:uid="{A8C9AD26-F834-4296-A8A8-000F45F19D5D}"/>
    <cellStyle name="Input 3 2 5" xfId="1997" xr:uid="{D7AF2C50-846A-4E6F-99B0-B3451E0AA9A6}"/>
    <cellStyle name="Input 3 3" xfId="624" xr:uid="{BC13BCA0-D55B-43F5-AF43-AA36827ED898}"/>
    <cellStyle name="Input 3 3 2" xfId="839" xr:uid="{053ADA8A-C4F3-477E-9560-048625EEE0A6}"/>
    <cellStyle name="Input 3 3 2 2" xfId="1552" xr:uid="{17CB215E-1950-4108-A269-C81F2659EBDB}"/>
    <cellStyle name="Input 3 3 2 3" xfId="1744" xr:uid="{B47930AE-B9FE-47AB-B2B6-22E7CE9C8A74}"/>
    <cellStyle name="Input 3 3 2 4" xfId="2202" xr:uid="{E6125AAC-4444-4B61-83B9-6AD51762271E}"/>
    <cellStyle name="Input 3 3 3" xfId="1344" xr:uid="{3563FBF2-73D8-4B4D-B762-B1A44C70C806}"/>
    <cellStyle name="Input 3 3 4" xfId="1832" xr:uid="{BE18BDA5-D5AC-479F-9599-50A76132B237}"/>
    <cellStyle name="Input 3 3 5" xfId="1996" xr:uid="{1C54DAD6-311E-4716-8969-492394EB3673}"/>
    <cellStyle name="Input 3 4" xfId="568" xr:uid="{6C62072A-B55E-441E-9D1E-C04C865BDAC9}"/>
    <cellStyle name="Input 3 4 2" xfId="783" xr:uid="{31B12959-258A-4822-8FC4-400FF7A2F1F8}"/>
    <cellStyle name="Input 3 4 2 2" xfId="1496" xr:uid="{00E7A654-C166-4BC6-8F23-E70DA0950F63}"/>
    <cellStyle name="Input 3 4 2 3" xfId="1148" xr:uid="{F0BE2761-903E-4158-82C4-0DC424DD363E}"/>
    <cellStyle name="Input 3 4 2 4" xfId="2146" xr:uid="{55FCF3D6-C7A6-47DF-B51E-DEB45291945A}"/>
    <cellStyle name="Input 3 4 3" xfId="1288" xr:uid="{1EA8F864-CF09-4EE5-AAE6-9047F956F9D6}"/>
    <cellStyle name="Input 3 4 4" xfId="1676" xr:uid="{29B63816-0EA1-4AE6-A563-E556253F3730}"/>
    <cellStyle name="Input 3 4 5" xfId="1940" xr:uid="{E7F595E0-1AC5-4B80-99EF-AEB8C52BD506}"/>
    <cellStyle name="Input 3 5" xfId="726" xr:uid="{C610ACF0-38A5-4857-824A-A74BFE1C81F2}"/>
    <cellStyle name="Input 3 5 2" xfId="1446" xr:uid="{15CCA8A9-7F56-4408-AA53-BD288363D8F9}"/>
    <cellStyle name="Input 3 5 3" xfId="978" xr:uid="{1CA63B62-A749-4F57-8E13-4453094E6712}"/>
    <cellStyle name="Input 3 5 4" xfId="2097" xr:uid="{5D79227A-3858-4F90-B06B-4BF076B34E2C}"/>
    <cellStyle name="Input 3 6" xfId="1075" xr:uid="{4F9E391A-61DD-4B9E-860B-F7137362D00B}"/>
    <cellStyle name="Input 3 7" xfId="1427" xr:uid="{EFDAC16F-D5E6-416E-8A15-3EA627B50D15}"/>
    <cellStyle name="Input 3 8" xfId="1668" xr:uid="{E3D5929F-87C5-4D74-B930-966D1561EB68}"/>
    <cellStyle name="Input 4" xfId="380" xr:uid="{BF1678FC-2DA4-47C6-A131-BAC8DC26773D}"/>
    <cellStyle name="InputCells" xfId="29" xr:uid="{23D3EAC3-B314-418D-977C-BA3A9C5863EC}"/>
    <cellStyle name="InputCells 2" xfId="180" xr:uid="{820F3396-D5AC-4392-B07F-58E34918CB8E}"/>
    <cellStyle name="InputCells 3" xfId="231" xr:uid="{BABDD1ED-EC70-4F53-A67A-C1258708E00D}"/>
    <cellStyle name="InputCells 4" xfId="383" xr:uid="{870D9CDE-41B8-4AB5-9B16-71BD34B7602D}"/>
    <cellStyle name="InputCells_Bborder_1" xfId="181" xr:uid="{99E782A4-3417-4BF7-A700-0D49FAC29153}"/>
    <cellStyle name="InputCells12" xfId="39" xr:uid="{B9300ABF-6E18-4F5F-A164-4D30F4B01910}"/>
    <cellStyle name="InputCells12 2" xfId="182" xr:uid="{B0751725-78D4-44DE-BCE0-27A47C27E692}"/>
    <cellStyle name="InputCells12 2 2" xfId="457" xr:uid="{9CDEDA4A-73AA-46E4-9FCC-30A273BE3EF2}"/>
    <cellStyle name="InputCells12 2 2 2" xfId="631" xr:uid="{986E264E-71D6-4A55-9BF6-5E7BAB74EB0C}"/>
    <cellStyle name="InputCells12 2 2 2 2" xfId="846" xr:uid="{4E9D57CB-1B92-4E90-B5DC-3A210FD6101D}"/>
    <cellStyle name="InputCells12 2 2 2 2 2" xfId="1559" xr:uid="{994F8FF1-FB90-45FF-A403-63BE9C0FE70A}"/>
    <cellStyle name="InputCells12 2 2 2 2 3" xfId="1805" xr:uid="{D0404BC5-786E-4CED-A6CA-159931981638}"/>
    <cellStyle name="InputCells12 2 2 2 2 4" xfId="2209" xr:uid="{0851113D-2BA6-44A9-982C-3EEBBBCE5C9E}"/>
    <cellStyle name="InputCells12 2 2 2 3" xfId="1351" xr:uid="{BE64D6BD-BCF0-40E9-B0C0-B5C2E59C98D4}"/>
    <cellStyle name="InputCells12 2 2 2 4" xfId="1188" xr:uid="{AA69B967-7096-45D0-8C63-2E18347178BC}"/>
    <cellStyle name="InputCells12 2 2 2 5" xfId="2003" xr:uid="{ED71999B-1FC2-4005-8050-3AB83B502532}"/>
    <cellStyle name="InputCells12 2 2 3" xfId="756" xr:uid="{5AD6C090-6FC4-46E8-85A2-5B952592B652}"/>
    <cellStyle name="InputCells12 2 2 3 2" xfId="1469" xr:uid="{761BE10E-1732-49C3-99E9-35515C50F3A9}"/>
    <cellStyle name="InputCells12 2 2 3 3" xfId="1885" xr:uid="{A02E4F7E-AF71-45D5-AA7B-42EA0C8278FF}"/>
    <cellStyle name="InputCells12 2 2 3 4" xfId="2119" xr:uid="{CD7CA579-8638-45D8-83DA-5DB347A5CD05}"/>
    <cellStyle name="InputCells12 2 3" xfId="316" xr:uid="{DA005756-C28F-4717-91DF-1B53EE783CE8}"/>
    <cellStyle name="InputCells12 2 3 2" xfId="654" xr:uid="{2161313A-CF47-471A-AE78-A6423865ED89}"/>
    <cellStyle name="InputCells12 2 3 2 2" xfId="869" xr:uid="{1C35EB2D-6011-4272-9F78-AF5BF5D24ECD}"/>
    <cellStyle name="InputCells12 2 3 2 2 2" xfId="1582" xr:uid="{91683BDE-04E5-4F97-BD1D-2733DD686D5C}"/>
    <cellStyle name="InputCells12 2 3 2 2 3" xfId="1143" xr:uid="{12761400-4521-4F3D-8D22-3E35C811B04A}"/>
    <cellStyle name="InputCells12 2 3 2 2 4" xfId="2232" xr:uid="{B035DBF7-C5F6-4E25-A57C-9A511D97C930}"/>
    <cellStyle name="InputCells12 2 3 2 3" xfId="1374" xr:uid="{5D5DB4CD-C07B-48AA-8552-F22B80891538}"/>
    <cellStyle name="InputCells12 2 3 2 4" xfId="1733" xr:uid="{0C791DE9-DFC6-4D2C-A931-396398187AEA}"/>
    <cellStyle name="InputCells12 2 3 2 5" xfId="2026" xr:uid="{141FC211-E093-494B-84B4-4A550575343E}"/>
    <cellStyle name="InputCells12 2 3 3" xfId="577" xr:uid="{CFCDA457-2B6B-4D37-B224-49EB2DD2E47B}"/>
    <cellStyle name="InputCells12 2 3 3 2" xfId="792" xr:uid="{10DEB975-E0A2-49C6-91E8-8A495F547758}"/>
    <cellStyle name="InputCells12 2 3 3 2 2" xfId="1505" xr:uid="{94EAE9C6-84A7-494F-B869-DEE57F897146}"/>
    <cellStyle name="InputCells12 2 3 3 2 3" xfId="1656" xr:uid="{C18065C9-467B-4F7F-99B5-A67A91C9D3FB}"/>
    <cellStyle name="InputCells12 2 3 3 2 4" xfId="2155" xr:uid="{DD719F70-98F0-4F21-A9EE-7BF5C04627CD}"/>
    <cellStyle name="InputCells12 2 3 3 3" xfId="1297" xr:uid="{EAAE4837-2183-4E3F-8E6C-F4E26FE83C1B}"/>
    <cellStyle name="InputCells12 2 3 3 4" xfId="1047" xr:uid="{1227DE55-9A0E-4479-8CF7-B985261AE921}"/>
    <cellStyle name="InputCells12 2 3 3 5" xfId="1949" xr:uid="{E62600E9-3757-4C47-AC3F-05C78B26B10D}"/>
    <cellStyle name="InputCells12 2 3 4" xfId="693" xr:uid="{5C0E444C-8C74-4A7D-8568-76B8AA75E267}"/>
    <cellStyle name="InputCells12 2 3 4 2" xfId="908" xr:uid="{E9730963-904C-4D4D-BEC7-D6657C48CAD0}"/>
    <cellStyle name="InputCells12 2 3 4 2 2" xfId="1621" xr:uid="{B28345C8-1FC9-4BF0-AF8A-8BFF89B9D696}"/>
    <cellStyle name="InputCells12 2 3 4 2 3" xfId="1893" xr:uid="{26E87FC3-68DD-4161-910F-CB22AB411514}"/>
    <cellStyle name="InputCells12 2 3 4 2 4" xfId="2271" xr:uid="{F104763D-8FCF-41A6-9CD5-CC8F8A7F5973}"/>
    <cellStyle name="InputCells12 2 3 4 3" xfId="1413" xr:uid="{459E9BDE-D194-41AB-BFD6-67AE66A1F4BD}"/>
    <cellStyle name="InputCells12 2 3 4 4" xfId="1189" xr:uid="{356D0D47-C54C-4229-B7A1-07483A3BA333}"/>
    <cellStyle name="InputCells12 2 3 4 5" xfId="2065" xr:uid="{D88D44C4-17F0-4E78-B847-F7ADDEAA308F}"/>
    <cellStyle name="InputCells12 2 3 5" xfId="1113" xr:uid="{766CA799-C91F-4DD0-8FA5-4D16D09274D9}"/>
    <cellStyle name="InputCells12 2 3 6" xfId="1238" xr:uid="{F250C9C9-2DF5-4334-BF0D-B22911CE22FC}"/>
    <cellStyle name="InputCells12 2 3 7" xfId="944" xr:uid="{25853F75-F23A-4FDC-A04D-92D562651212}"/>
    <cellStyle name="InputCells12 3" xfId="456" xr:uid="{B12DB979-8EEB-4E03-963E-51A256B0BA91}"/>
    <cellStyle name="InputCells12 3 2" xfId="561" xr:uid="{D1DA3F02-0716-40A3-9AF2-DA91361E83E2}"/>
    <cellStyle name="InputCells12 3 2 2" xfId="776" xr:uid="{0E5105DB-9832-4CD0-A47F-11C942DF7753}"/>
    <cellStyle name="InputCells12 3 2 2 2" xfId="1489" xr:uid="{458731F3-3E68-43DA-861C-22DB3BDE5B6F}"/>
    <cellStyle name="InputCells12 3 2 2 3" xfId="1234" xr:uid="{CA185AAB-EB7A-4A56-B722-D83C53BB42C9}"/>
    <cellStyle name="InputCells12 3 2 2 4" xfId="2139" xr:uid="{5A5C0486-41F8-49E1-886F-E1B44F865D64}"/>
    <cellStyle name="InputCells12 3 2 3" xfId="1281" xr:uid="{6B68BCC4-C052-4271-8DCB-8CE688A7DFEC}"/>
    <cellStyle name="InputCells12 3 2 4" xfId="1824" xr:uid="{EB709901-63C9-4655-ABA0-B185C744C84B}"/>
    <cellStyle name="InputCells12 3 2 5" xfId="1933" xr:uid="{74DC1542-FFC0-4F84-9AD7-F9AE003FC87F}"/>
    <cellStyle name="InputCells12 3 3" xfId="755" xr:uid="{3A023354-1868-44CF-8BB2-65009CC59402}"/>
    <cellStyle name="InputCells12 3 3 2" xfId="1468" xr:uid="{2CBB2D13-3E38-4778-B416-6EDD85DBE6C8}"/>
    <cellStyle name="InputCells12 3 3 3" xfId="1696" xr:uid="{9C1B6815-9604-43AE-8973-B764123C8D28}"/>
    <cellStyle name="InputCells12 3 3 4" xfId="2118" xr:uid="{DBC3D622-0199-487E-A243-0487373FD900}"/>
    <cellStyle name="InputCells12 4" xfId="315" xr:uid="{8F8C794D-1BA1-49AB-A12F-CBD5EF51A08F}"/>
    <cellStyle name="InputCells12 4 2" xfId="653" xr:uid="{F1E5D81F-891D-48BB-A057-61EAD70C65A6}"/>
    <cellStyle name="InputCells12 4 2 2" xfId="868" xr:uid="{4048AE9C-42D5-491B-87A7-05681F32F21C}"/>
    <cellStyle name="InputCells12 4 2 2 2" xfId="1581" xr:uid="{0BC0F3EF-267A-44E1-AD3B-82397211FA20}"/>
    <cellStyle name="InputCells12 4 2 2 3" xfId="1866" xr:uid="{66E3EDFD-47EF-4738-BF53-2D5B47051E70}"/>
    <cellStyle name="InputCells12 4 2 2 4" xfId="2231" xr:uid="{01B8DD9C-D9E5-4896-84EA-18511695670E}"/>
    <cellStyle name="InputCells12 4 2 3" xfId="1373" xr:uid="{F76D6C92-71F3-4B48-8EDE-11DEAE161AD8}"/>
    <cellStyle name="InputCells12 4 2 4" xfId="1193" xr:uid="{001775D5-ADE3-4011-B650-D0E8D38691C4}"/>
    <cellStyle name="InputCells12 4 2 5" xfId="2025" xr:uid="{71E58ADF-160A-4C36-9070-EA1C766360F7}"/>
    <cellStyle name="InputCells12 4 3" xfId="578" xr:uid="{360788CA-3269-49F8-BF8E-1B1436EE702B}"/>
    <cellStyle name="InputCells12 4 3 2" xfId="793" xr:uid="{4292DA0C-16DF-4D52-88F8-410C15083380}"/>
    <cellStyle name="InputCells12 4 3 2 2" xfId="1506" xr:uid="{86CC9989-4B17-4616-AFBE-B89F695D774B}"/>
    <cellStyle name="InputCells12 4 3 2 3" xfId="1231" xr:uid="{EFA74852-BE59-4156-A0F6-03631B072B47}"/>
    <cellStyle name="InputCells12 4 3 2 4" xfId="2156" xr:uid="{694DEEFA-0862-452E-8FA0-0F64467C39CB}"/>
    <cellStyle name="InputCells12 4 3 3" xfId="1298" xr:uid="{C89DCDDF-AC6C-4E3B-AD71-9E133D83B116}"/>
    <cellStyle name="InputCells12 4 3 4" xfId="1011" xr:uid="{6876FF77-CA37-4492-B22D-1358E062F089}"/>
    <cellStyle name="InputCells12 4 3 5" xfId="1950" xr:uid="{0E853ACD-F8F4-4D60-A4D3-CC27C1DC66CF}"/>
    <cellStyle name="InputCells12 4 4" xfId="552" xr:uid="{126C655F-BA6F-4FAD-9FF1-B510219CB677}"/>
    <cellStyle name="InputCells12 4 4 2" xfId="767" xr:uid="{E215D245-6CA6-48AC-A66B-03AAC6054581}"/>
    <cellStyle name="InputCells12 4 4 2 2" xfId="1480" xr:uid="{452C577A-C973-4FC7-92C3-FD8B8DB5BF99}"/>
    <cellStyle name="InputCells12 4 4 2 3" xfId="1219" xr:uid="{4CBC2CA6-8323-46C2-9D3A-B936C69FC1D1}"/>
    <cellStyle name="InputCells12 4 4 2 4" xfId="2130" xr:uid="{51D2955E-B202-42D6-BD30-31203F11250A}"/>
    <cellStyle name="InputCells12 4 4 3" xfId="1272" xr:uid="{3E82043F-C517-4615-91FC-7A485F67C483}"/>
    <cellStyle name="InputCells12 4 4 4" xfId="1655" xr:uid="{A467A0FE-3109-4836-A4C1-D3E340EC3EBD}"/>
    <cellStyle name="InputCells12 4 4 5" xfId="1924" xr:uid="{1847250B-3D73-479A-9C77-B63F8DE71DFE}"/>
    <cellStyle name="InputCells12 4 5" xfId="1112" xr:uid="{DE6A5516-8999-47CF-9828-6B195B73C26A}"/>
    <cellStyle name="InputCells12 4 6" xfId="1804" xr:uid="{B351F016-5141-4220-8CCB-07E138DA273E}"/>
    <cellStyle name="InputCells12 4 7" xfId="37" xr:uid="{18F04F6F-5D04-409E-85D7-4063E4111B43}"/>
    <cellStyle name="InputCells12 5" xfId="110" xr:uid="{974CCAFE-F20B-4D5A-9FD5-492576EB52FE}"/>
    <cellStyle name="InputCells12_BBorder" xfId="47" xr:uid="{157AFE81-D09A-4A57-833D-BAB43BB5245C}"/>
    <cellStyle name="IntCells" xfId="183" xr:uid="{01374847-8BE6-499A-8957-215073EB3648}"/>
    <cellStyle name="KP_thin_border_dark_grey" xfId="57" xr:uid="{1C6B230C-A467-4670-A8E6-700E0ECFE173}"/>
    <cellStyle name="Linked Cell 2" xfId="184" xr:uid="{B4223A48-BAD8-47A0-92F2-2631D6C271CC}"/>
    <cellStyle name="Linked Cell 3" xfId="270" xr:uid="{74AED103-6E32-4CB8-AA4E-A315A4DB15AF}"/>
    <cellStyle name="Linked Cell 4" xfId="405" xr:uid="{507A98A9-0030-4A9F-9C15-DF3F14CCD57B}"/>
    <cellStyle name="Neutral 2" xfId="185" xr:uid="{A8448A03-8901-462E-B102-865F60EDCD4B}"/>
    <cellStyle name="Neutral 3" xfId="271" xr:uid="{01AF4AFF-EB0F-4EBC-BA18-60C8F0ED27EC}"/>
    <cellStyle name="Normaali 2" xfId="186" xr:uid="{645765D6-D253-4A83-BDA3-C36DD9A17E9C}"/>
    <cellStyle name="Normaali 2 2" xfId="187" xr:uid="{E4027BB3-A95A-4E8F-B168-BCED9CD983A3}"/>
    <cellStyle name="Normal" xfId="0" builtinId="0" customBuiltin="1"/>
    <cellStyle name="Normal 10" xfId="408" xr:uid="{C9F0061A-8273-4F86-9B8C-6E8A87DBA68F}"/>
    <cellStyle name="Normal 10 2" xfId="477" xr:uid="{90E4F774-5FF6-4759-B447-C459F1CD0D99}"/>
    <cellStyle name="Normal 11" xfId="436" xr:uid="{D7C271AC-4A59-4EAD-BC3A-F11096BF3FFC}"/>
    <cellStyle name="Normal 11 2" xfId="478" xr:uid="{F67423BA-D407-4AD6-9ED7-EFFB65B0008A}"/>
    <cellStyle name="Normal 12" xfId="547" xr:uid="{3128F217-57E8-4C6B-BBE7-9B4839734600}"/>
    <cellStyle name="Normal 12 2" xfId="707" xr:uid="{E0FC66FB-8D88-4D6D-BBA1-4DCB8A0A765D}"/>
    <cellStyle name="Normal 13" xfId="20" xr:uid="{5286BDF5-7A53-4F08-983B-9F69C35F51C2}"/>
    <cellStyle name="Normal 14" xfId="2308" xr:uid="{7D04D6C6-B08D-4213-8927-901B38BCFE3F}"/>
    <cellStyle name="Normal 2" xfId="3" xr:uid="{00000000-0005-0000-0000-00000D000000}"/>
    <cellStyle name="Normal 2 2" xfId="188" xr:uid="{904DE2B0-A260-4B23-9C92-B42FF44C7846}"/>
    <cellStyle name="Normal 2 2 2" xfId="189" xr:uid="{29CD96AA-41B9-4F37-B208-89CEA2170381}"/>
    <cellStyle name="Normal 2 3" xfId="190" xr:uid="{059EDC3C-BFA2-4D27-8B6A-5C38CCA7ABFE}"/>
    <cellStyle name="Normal 2 3 2" xfId="458" xr:uid="{E81ED349-4ED3-443C-8FF2-3EA4B9A87DBA}"/>
    <cellStyle name="Normal 2 4" xfId="62" xr:uid="{0AAC7947-BE94-4567-8F90-E440A1FAC1A5}"/>
    <cellStyle name="Normal 2 5" xfId="24" xr:uid="{141919B2-2E53-44E4-BA36-2C8E7CD99A11}"/>
    <cellStyle name="Normal 3" xfId="19" xr:uid="{00000000-0005-0000-0000-00000E000000}"/>
    <cellStyle name="Normal 3 2" xfId="191" xr:uid="{D9EB580C-39B8-4F06-87EA-8227BDB4DC93}"/>
    <cellStyle name="Normal 3 2 2" xfId="63" xr:uid="{38A1776C-4B92-4D93-886D-65D5CD88DBDF}"/>
    <cellStyle name="Normal 3 3" xfId="232" xr:uid="{4624C03E-8DE4-4AF8-AE05-05EDB50F1957}"/>
    <cellStyle name="Normal 3 4" xfId="394" xr:uid="{2C058147-1CC7-47D4-8B3A-14E50203B106}"/>
    <cellStyle name="Normal 3 5" xfId="58" xr:uid="{D1352E84-D5E4-4474-A9E9-D114AC0B28D7}"/>
    <cellStyle name="Normal 4" xfId="192" xr:uid="{41600A2E-8EDD-447A-A139-BF586D178456}"/>
    <cellStyle name="Normal 4 2" xfId="193" xr:uid="{153B386E-743E-43F1-B7FE-BFFDDD42654C}"/>
    <cellStyle name="Normal 4 2 2" xfId="194" xr:uid="{5506659A-93FA-44FF-99DC-A01320974CA3}"/>
    <cellStyle name="Normal 4 2 3" xfId="459" xr:uid="{BDF4FE1A-2B4C-41AE-8105-1492A3534DAD}"/>
    <cellStyle name="Normal 4 3" xfId="233" xr:uid="{4F91C3AF-BD0B-4C09-8486-BE2B5DBC6862}"/>
    <cellStyle name="Normal 4 3 2" xfId="460" xr:uid="{B5D95825-10B0-426A-B243-41D132A7831C}"/>
    <cellStyle name="Normal 5" xfId="195" xr:uid="{2A27691D-B138-4C59-98F0-E86296E75ABD}"/>
    <cellStyle name="Normal 5 2" xfId="326" xr:uid="{C2742F8A-F2B5-4B72-9387-011B2DD358AE}"/>
    <cellStyle name="Normal 5 2 2" xfId="333" xr:uid="{350331F6-9DB7-4852-AAFD-DEAE9B4FFA8F}"/>
    <cellStyle name="Normal 5 2 2 2" xfId="339" xr:uid="{8EFD41F7-01EC-4DD7-8DDB-4BD512B5362D}"/>
    <cellStyle name="Normal 5 2 2 2 2" xfId="354" xr:uid="{DF914105-8E08-4FD1-9615-44CB79F1D848}"/>
    <cellStyle name="Normal 5 2 2 2 2 2" xfId="483" xr:uid="{9724F555-D784-440D-AEA0-01CB9667A73C}"/>
    <cellStyle name="Normal 5 2 2 2 3" xfId="482" xr:uid="{F60BBD0E-FC44-4AE5-B62E-8CF366991BEB}"/>
    <cellStyle name="Normal 5 2 2 3" xfId="353" xr:uid="{7C9D0870-E1BF-4F34-B358-B84ED09C91DF}"/>
    <cellStyle name="Normal 5 2 2 3 2" xfId="484" xr:uid="{EA2AA38A-A866-48CA-93DF-2FF413F73F21}"/>
    <cellStyle name="Normal 5 2 2 4" xfId="481" xr:uid="{40D64E32-C1BF-4DC3-BA18-00703C8ACA04}"/>
    <cellStyle name="Normal 5 2 3" xfId="338" xr:uid="{AA1110A9-9365-439D-B9B4-6E9AC32499CC}"/>
    <cellStyle name="Normal 5 2 3 2" xfId="355" xr:uid="{16D8B633-33F1-4B7B-8875-EB0A6986FCED}"/>
    <cellStyle name="Normal 5 2 3 2 2" xfId="486" xr:uid="{AC25004C-FEB0-46B6-9D8D-F740CC19F84E}"/>
    <cellStyle name="Normal 5 2 3 3" xfId="485" xr:uid="{75E3E50D-5A2D-47D1-B31C-80321CB04FBD}"/>
    <cellStyle name="Normal 5 2 4" xfId="352" xr:uid="{5F4656E9-B24F-412A-8AB0-D1CC15773ECE}"/>
    <cellStyle name="Normal 5 2 4 2" xfId="487" xr:uid="{10AAC166-00B4-4545-BC6D-DB00EDBEB6C2}"/>
    <cellStyle name="Normal 5 2 5" xfId="461" xr:uid="{E0A21CA1-1C2A-4CE0-A7B7-D1C1D2CAFFD0}"/>
    <cellStyle name="Normal 5 2 5 2" xfId="488" xr:uid="{7F171D51-F4D7-42B8-947A-A93DE856A2F2}"/>
    <cellStyle name="Normal 5 2 6" xfId="480" xr:uid="{C5871523-3334-4E82-B6A5-CF76A022823B}"/>
    <cellStyle name="Normal 5 3" xfId="330" xr:uid="{52C51CA3-86A1-4C47-8AF3-9C7651ED7952}"/>
    <cellStyle name="Normal 5 3 2" xfId="340" xr:uid="{424065FB-6856-437F-BA4B-F974ED56FF78}"/>
    <cellStyle name="Normal 5 3 2 2" xfId="357" xr:uid="{6B76F1CD-E39D-4FAB-A8FA-3174B2AE8F19}"/>
    <cellStyle name="Normal 5 3 2 2 2" xfId="491" xr:uid="{AC66D150-CAC6-4928-8917-F2F71A845C1A}"/>
    <cellStyle name="Normal 5 3 2 3" xfId="490" xr:uid="{510BD2F5-1A3C-4FE9-B46F-0A29288C9F24}"/>
    <cellStyle name="Normal 5 3 3" xfId="356" xr:uid="{24272E6D-E500-479D-A797-4819DB6D4974}"/>
    <cellStyle name="Normal 5 3 3 2" xfId="492" xr:uid="{0C9043B6-0F53-443C-9543-F8202412EF8C}"/>
    <cellStyle name="Normal 5 3 4" xfId="489" xr:uid="{BB6714A8-AD0C-4569-AAC6-3CCAC473E418}"/>
    <cellStyle name="Normal 5 4" xfId="337" xr:uid="{35807DB0-918D-4E74-A835-8A3511C8CEC0}"/>
    <cellStyle name="Normal 5 4 2" xfId="358" xr:uid="{AE33D416-C483-4632-9AB5-1E9C70146452}"/>
    <cellStyle name="Normal 5 4 2 2" xfId="494" xr:uid="{F9129580-2703-4569-8832-F63F0F053346}"/>
    <cellStyle name="Normal 5 4 3" xfId="493" xr:uid="{4F11EE93-4C8C-4722-8035-4AA391D8BCD5}"/>
    <cellStyle name="Normal 5 5" xfId="351" xr:uid="{6786BC1E-1455-40A5-97D0-3F54E6BA537D}"/>
    <cellStyle name="Normal 5 5 2" xfId="495" xr:uid="{8525BBB9-A6CA-45BB-A7F6-037F1A75AB04}"/>
    <cellStyle name="Normal 5 6" xfId="395" xr:uid="{B590EA6B-DD12-45C5-B516-81E383565FBB}"/>
    <cellStyle name="Normal 5 7" xfId="479" xr:uid="{475C9D31-9E94-4DD8-81FD-CC89BFEAFFF6}"/>
    <cellStyle name="Normal 5 8" xfId="317" xr:uid="{01432787-077E-493D-BA97-A69E1BBB1CC9}"/>
    <cellStyle name="Normal 6" xfId="196" xr:uid="{74C16697-8220-47DA-9188-58B4A98FEC3C}"/>
    <cellStyle name="Normal 6 10" xfId="462" xr:uid="{584B8D64-4634-4F93-B88D-D474F066575D}"/>
    <cellStyle name="Normal 6 10 2" xfId="497" xr:uid="{AC0D34DF-E0C4-41C5-AB15-1300988BE349}"/>
    <cellStyle name="Normal 6 11" xfId="496" xr:uid="{3A2A6A38-1AA3-48E5-ACF0-CF0AD363C96F}"/>
    <cellStyle name="Normal 6 2" xfId="327" xr:uid="{291B51E6-BA2A-42E7-A45F-939EAD3B1EC9}"/>
    <cellStyle name="Normal 6 2 2" xfId="334" xr:uid="{D3B997F1-6D2E-4336-8C6F-4405E3C4151C}"/>
    <cellStyle name="Normal 6 2 2 2" xfId="343" xr:uid="{6BCBD2D2-3B28-491E-B36E-59EDF70FEFD7}"/>
    <cellStyle name="Normal 6 2 2 2 2" xfId="362" xr:uid="{155B96CC-9E12-4CD1-9FF3-43ABD15C5B4A}"/>
    <cellStyle name="Normal 6 2 2 2 2 2" xfId="501" xr:uid="{AC5BFC6E-3B65-4D24-BFCE-996F3739CD24}"/>
    <cellStyle name="Normal 6 2 2 2 3" xfId="500" xr:uid="{40C8B826-AC28-4D97-AB30-609250CFAB62}"/>
    <cellStyle name="Normal 6 2 2 3" xfId="361" xr:uid="{A06C7EB0-F4FB-4C68-B782-0F983503FAA0}"/>
    <cellStyle name="Normal 6 2 2 3 2" xfId="502" xr:uid="{96CF31BA-9C02-4CCD-9952-D06EB8422824}"/>
    <cellStyle name="Normal 6 2 2 4" xfId="499" xr:uid="{96503A98-FA06-4309-87FF-1CCC8ABB5B89}"/>
    <cellStyle name="Normal 6 2 3" xfId="342" xr:uid="{ED249622-2912-4E20-86A8-537DBCC1DDF3}"/>
    <cellStyle name="Normal 6 2 3 2" xfId="363" xr:uid="{B6ADEDF3-0A9B-44AC-978C-BE12F48B59A6}"/>
    <cellStyle name="Normal 6 2 3 2 2" xfId="504" xr:uid="{101AF594-B68A-4D24-985E-6608B8A0841B}"/>
    <cellStyle name="Normal 6 2 3 3" xfId="503" xr:uid="{18DED862-82D7-4107-A927-3AA28763B665}"/>
    <cellStyle name="Normal 6 2 4" xfId="360" xr:uid="{B12A5A68-4547-4DE8-BC23-2C9B8588B93E}"/>
    <cellStyle name="Normal 6 2 4 2" xfId="505" xr:uid="{9DE5B1A4-F004-431C-9E48-BB76AB2A7780}"/>
    <cellStyle name="Normal 6 2 5" xfId="463" xr:uid="{832E20EF-75D1-4E76-AE9A-8C5615B00C8C}"/>
    <cellStyle name="Normal 6 2 5 2" xfId="506" xr:uid="{2578C940-9BBF-4070-AB23-EC0E9D597F56}"/>
    <cellStyle name="Normal 6 2 6" xfId="498" xr:uid="{07CB5249-6332-4965-98A7-F50F15256EE3}"/>
    <cellStyle name="Normal 6 3" xfId="329" xr:uid="{0DD44977-F689-408C-9DB9-EFE452A9F9E6}"/>
    <cellStyle name="Normal 6 3 2" xfId="336" xr:uid="{5297EB9E-4279-4C1D-8A45-8602276FA0D5}"/>
    <cellStyle name="Normal 6 3 2 2" xfId="345" xr:uid="{D373BAC7-8EEB-4E85-AFE9-0CA033BE987E}"/>
    <cellStyle name="Normal 6 3 2 2 2" xfId="366" xr:uid="{26628B60-3E37-4B7F-954F-8DF170B6A5FB}"/>
    <cellStyle name="Normal 6 3 2 2 2 2" xfId="510" xr:uid="{FDE98C7B-4246-46C2-AA07-8C9A4E3A1B50}"/>
    <cellStyle name="Normal 6 3 2 2 3" xfId="509" xr:uid="{8A823C7D-7991-4ECD-9D0A-C95B331DF16C}"/>
    <cellStyle name="Normal 6 3 2 3" xfId="365" xr:uid="{3C3350DF-CFEB-43B3-B2BE-92D38DFB8A8C}"/>
    <cellStyle name="Normal 6 3 2 3 2" xfId="511" xr:uid="{420A7F7E-505B-4AA7-924A-328CA7D78224}"/>
    <cellStyle name="Normal 6 3 2 4" xfId="508" xr:uid="{84446E88-1427-4D8E-A75F-7834A03FCCF2}"/>
    <cellStyle name="Normal 6 3 3" xfId="344" xr:uid="{03952B5B-7EAC-4EB5-9DE1-A5C61EB1790D}"/>
    <cellStyle name="Normal 6 3 3 2" xfId="367" xr:uid="{FAA1A59C-0E95-487F-A819-46B70B45A140}"/>
    <cellStyle name="Normal 6 3 3 2 2" xfId="513" xr:uid="{46712059-DCE4-45BE-9CCA-1B9689EC98B5}"/>
    <cellStyle name="Normal 6 3 3 3" xfId="512" xr:uid="{EA019976-4D61-4887-BD4C-AE32961B1BD9}"/>
    <cellStyle name="Normal 6 3 4" xfId="364" xr:uid="{462DC147-F652-4769-AB6D-6317046FF139}"/>
    <cellStyle name="Normal 6 3 4 2" xfId="514" xr:uid="{2FE0EEE6-A4A3-4483-BD07-DF19DD09F1EA}"/>
    <cellStyle name="Normal 6 3 5" xfId="507" xr:uid="{AA3C4D4C-E5C6-4D80-A25E-FC112FF274F0}"/>
    <cellStyle name="Normal 6 4" xfId="331" xr:uid="{AF816B91-FF92-47B6-9821-E763D6EE03B6}"/>
    <cellStyle name="Normal 6 4 2" xfId="346" xr:uid="{E4A3FABF-C0F2-4617-8A2D-A0A7A3AA8577}"/>
    <cellStyle name="Normal 6 4 2 2" xfId="369" xr:uid="{DA8C3572-7FFE-4FFC-B478-0A608B2EA36A}"/>
    <cellStyle name="Normal 6 4 2 2 2" xfId="517" xr:uid="{DDAA469E-4F7F-4B1B-A3D0-1E40C1A03F5C}"/>
    <cellStyle name="Normal 6 4 2 3" xfId="516" xr:uid="{0A0EB32C-9796-4F37-A16A-37FC5144D4AB}"/>
    <cellStyle name="Normal 6 4 3" xfId="368" xr:uid="{9C02624F-CE3F-4F38-A35D-033FB56C4037}"/>
    <cellStyle name="Normal 6 4 3 2" xfId="518" xr:uid="{0E38B21D-6DF5-4338-B06D-5655A497F7E6}"/>
    <cellStyle name="Normal 6 4 4" xfId="515" xr:uid="{9BF7FFF0-3EB4-4091-9E00-CA9FA1E549FB}"/>
    <cellStyle name="Normal 6 5" xfId="341" xr:uid="{39BCA476-EAA3-40D7-B399-B12CA4709684}"/>
    <cellStyle name="Normal 6 5 2" xfId="370" xr:uid="{77AD6912-197E-4323-8B85-006BDB0F2A69}"/>
    <cellStyle name="Normal 6 5 2 2" xfId="520" xr:uid="{B4FC728E-A6A6-4544-9FE9-05E170F75800}"/>
    <cellStyle name="Normal 6 5 3" xfId="519" xr:uid="{E83F8610-E98C-438E-94F1-268563430D1C}"/>
    <cellStyle name="Normal 6 6" xfId="359" xr:uid="{F47BB582-81A8-41F2-85E0-644AF670AC7E}"/>
    <cellStyle name="Normal 6 6 2" xfId="521" xr:uid="{AAE49162-A0EB-4613-82A5-80E2E7244EF6}"/>
    <cellStyle name="Normal 6 7" xfId="396" xr:uid="{9FF7AF40-6BC8-4651-98F8-A13E09D789E4}"/>
    <cellStyle name="Normal 6 7 2" xfId="522" xr:uid="{077E1489-F306-40F6-B566-E6A4900335E8}"/>
    <cellStyle name="Normal 6 8" xfId="432" xr:uid="{5DB46C59-3781-4539-AA80-7789BC7A722D}"/>
    <cellStyle name="Normal 6 8 2" xfId="523" xr:uid="{1FC88BCE-ACA6-461E-B9A4-593226CDEAB1}"/>
    <cellStyle name="Normal 6 9" xfId="435" xr:uid="{F173A7BC-B3B4-4993-83C3-574E15738251}"/>
    <cellStyle name="Normal 6 9 2" xfId="524" xr:uid="{75A2EE0A-9BEB-465C-894B-EFB32F5EA7F6}"/>
    <cellStyle name="Normal 7" xfId="56" xr:uid="{C70DF671-5550-469A-900F-EC2AC48CC131}"/>
    <cellStyle name="Normal 7 2" xfId="328" xr:uid="{67CC3256-6704-4262-8111-AD942BB34D8D}"/>
    <cellStyle name="Normal 7 2 2" xfId="335" xr:uid="{DAE7C092-52EB-435E-A3B8-7F60CD2CA847}"/>
    <cellStyle name="Normal 7 2 2 2" xfId="349" xr:uid="{03CA72C9-BC06-4205-9CCD-6812065FF27C}"/>
    <cellStyle name="Normal 7 2 2 2 2" xfId="374" xr:uid="{A7F707D5-CAC2-4BFD-B4C9-845762F9DFBE}"/>
    <cellStyle name="Normal 7 2 2 2 2 2" xfId="529" xr:uid="{203F19ED-AA2A-4375-876F-A9C67A3B0E81}"/>
    <cellStyle name="Normal 7 2 2 2 3" xfId="528" xr:uid="{F53862C9-F708-41F3-80F4-FFF155AD6DC8}"/>
    <cellStyle name="Normal 7 2 2 3" xfId="373" xr:uid="{0461ED90-3354-479B-A36E-A470E342BC2C}"/>
    <cellStyle name="Normal 7 2 2 3 2" xfId="530" xr:uid="{14A5EA1C-D735-453D-9005-B412177A00FE}"/>
    <cellStyle name="Normal 7 2 2 4" xfId="527" xr:uid="{F66FFCAF-5FFC-43CD-9D87-573FEB256CAA}"/>
    <cellStyle name="Normal 7 2 3" xfId="348" xr:uid="{8D63EF92-514B-492D-B592-D8E4580870EB}"/>
    <cellStyle name="Normal 7 2 3 2" xfId="375" xr:uid="{4C96A61F-377A-48D5-8925-3718EF96232B}"/>
    <cellStyle name="Normal 7 2 3 2 2" xfId="532" xr:uid="{09706D63-F72B-49D1-945E-72A7D31CC13E}"/>
    <cellStyle name="Normal 7 2 3 3" xfId="531" xr:uid="{509AE553-6997-4E31-B6D6-629027FD8511}"/>
    <cellStyle name="Normal 7 2 4" xfId="372" xr:uid="{E27B4B98-324F-4EC7-AAF6-2F08F660E2C0}"/>
    <cellStyle name="Normal 7 2 4 2" xfId="533" xr:uid="{6AAF3D36-16EE-439B-AEC0-F7373DCB8521}"/>
    <cellStyle name="Normal 7 2 5" xfId="464" xr:uid="{C0E9D699-8198-4B53-86E0-DB91E03F11E4}"/>
    <cellStyle name="Normal 7 2 5 2" xfId="534" xr:uid="{3B9A6999-F68A-4D2B-AB62-F1C1F17994FC}"/>
    <cellStyle name="Normal 7 2 6" xfId="526" xr:uid="{72BF2DA2-35A8-4A3D-A40C-F2997DCEC459}"/>
    <cellStyle name="Normal 7 3" xfId="332" xr:uid="{50A3FA7B-8AA2-4D86-8208-96F490E7CAF7}"/>
    <cellStyle name="Normal 7 3 2" xfId="350" xr:uid="{9CE77A14-2B65-4251-A9F8-846375D1169D}"/>
    <cellStyle name="Normal 7 3 2 2" xfId="377" xr:uid="{D53B2274-080F-4F4D-9A19-0C4132B328D2}"/>
    <cellStyle name="Normal 7 3 2 2 2" xfId="537" xr:uid="{A5659ED0-7E65-45A3-9607-0C87A006FE07}"/>
    <cellStyle name="Normal 7 3 2 3" xfId="536" xr:uid="{3925FBA5-C494-48A2-B2B7-D3E5385D79CB}"/>
    <cellStyle name="Normal 7 3 3" xfId="376" xr:uid="{B020E678-952B-4AF3-A5E4-5AA5B673BD3E}"/>
    <cellStyle name="Normal 7 3 3 2" xfId="538" xr:uid="{3F60A299-B6B7-4147-BBA7-1E2BB68BE33F}"/>
    <cellStyle name="Normal 7 3 4" xfId="535" xr:uid="{3F4526F5-9CFA-459D-B311-2FD1BC2F0A02}"/>
    <cellStyle name="Normal 7 4" xfId="347" xr:uid="{31269D53-FA35-4CDC-BB45-4A66B9AAAC49}"/>
    <cellStyle name="Normal 7 4 2" xfId="378" xr:uid="{A944037E-2AAC-4546-A07B-1C62B2E69142}"/>
    <cellStyle name="Normal 7 4 2 2" xfId="540" xr:uid="{C9B25A50-DDAD-4AF5-9759-26BE37410F3D}"/>
    <cellStyle name="Normal 7 4 3" xfId="539" xr:uid="{53C0982A-C032-4E82-BCE6-C7FF30BF6428}"/>
    <cellStyle name="Normal 7 5" xfId="371" xr:uid="{E534B099-97A2-459F-AC3B-685E662C32A9}"/>
    <cellStyle name="Normal 7 5 2" xfId="541" xr:uid="{35D029D9-9EF6-4D15-A33B-676D6FF7A1A1}"/>
    <cellStyle name="Normal 7 6" xfId="384" xr:uid="{7FC79651-053F-4277-8FB4-F773C2CBFFD1}"/>
    <cellStyle name="Normal 7 7" xfId="525" xr:uid="{0CE32725-2553-4924-8A10-11C6AFC6DD4D}"/>
    <cellStyle name="Normal 7 8" xfId="325" xr:uid="{E6684B8E-BDA5-404F-BE20-6F5372A7294E}"/>
    <cellStyle name="Normal 8" xfId="272" xr:uid="{C3B35B9C-FE8C-43E6-B580-410EB3D4B860}"/>
    <cellStyle name="Normal 8 2" xfId="466" xr:uid="{72C674F7-84A8-4F28-882F-720600AA1843}"/>
    <cellStyle name="Normal 8 3" xfId="465" xr:uid="{D562FEC9-CDF7-4AAD-A8D9-582D77CE4EF1}"/>
    <cellStyle name="Normal 9" xfId="379" xr:uid="{B36B29E2-1793-4EE3-856A-323560699E99}"/>
    <cellStyle name="Normal 9 2" xfId="542" xr:uid="{4A3FC5E6-802E-4B7A-9A60-293363B5090E}"/>
    <cellStyle name="Normal GHG Numbers (0.00)" xfId="197" xr:uid="{76A6AB93-6930-40F6-A134-B0F53273B37B}"/>
    <cellStyle name="Normal GHG Numbers (0.00) 2" xfId="198" xr:uid="{B9BE4F64-8853-4628-9739-C2C942ADF937}"/>
    <cellStyle name="Normal GHG Numbers (0.00) 3" xfId="59" xr:uid="{4E5387E7-6DB0-4C32-8305-16869421979A}"/>
    <cellStyle name="Normal GHG Numbers (0.00) 3 2" xfId="467" xr:uid="{C02F5217-D946-41A4-A3BD-B52A424AD7E2}"/>
    <cellStyle name="Normal GHG Numbers (0.00) 3 2 2" xfId="616" xr:uid="{60F1690E-79A3-4478-A4DB-DD89C7657C0A}"/>
    <cellStyle name="Normal GHG Numbers (0.00) 3 2 2 2" xfId="831" xr:uid="{4FD50CC3-A2C7-4FA7-8831-BDCA2701BF38}"/>
    <cellStyle name="Normal GHG Numbers (0.00) 3 2 2 2 2" xfId="1544" xr:uid="{6E1BE582-D6DF-4368-BB0B-7950E736EF8F}"/>
    <cellStyle name="Normal GHG Numbers (0.00) 3 2 2 2 3" xfId="1070" xr:uid="{F62475C0-BCC9-4405-80F1-4C1466D10A8D}"/>
    <cellStyle name="Normal GHG Numbers (0.00) 3 2 2 2 4" xfId="2194" xr:uid="{9952FC4D-DAD7-4796-BFBD-184EB7EE1D18}"/>
    <cellStyle name="Normal GHG Numbers (0.00) 3 2 2 3" xfId="1336" xr:uid="{400BC8DB-518A-4C98-B957-8C8E2309160F}"/>
    <cellStyle name="Normal GHG Numbers (0.00) 3 2 2 4" xfId="1110" xr:uid="{225457B7-E254-4C67-B631-5169C39A5A12}"/>
    <cellStyle name="Normal GHG Numbers (0.00) 3 2 2 5" xfId="1988" xr:uid="{8C4F7674-0A52-4B49-ACAF-D0BD7CCA739C}"/>
    <cellStyle name="Normal GHG Numbers (0.00) 3 2 3" xfId="757" xr:uid="{1BDAC876-2676-4548-A785-9BB2D1E00C06}"/>
    <cellStyle name="Normal GHG Numbers (0.00) 3 2 3 2" xfId="1470" xr:uid="{1B66A374-FB0E-4976-832A-A750D8B354D9}"/>
    <cellStyle name="Normal GHG Numbers (0.00) 3 2 3 3" xfId="1759" xr:uid="{7F57D123-8A04-40AE-8CD7-D0E216E23599}"/>
    <cellStyle name="Normal GHG Numbers (0.00) 3 2 3 4" xfId="2120" xr:uid="{DDBCD2DF-B706-456F-B695-3682C2C4D1D2}"/>
    <cellStyle name="Normal GHG Numbers (0.00) 3 3" xfId="397" xr:uid="{BF2C9705-2B34-4854-85C3-3727DBE8B758}"/>
    <cellStyle name="Normal GHG Numbers (0.00) 3 3 2" xfId="675" xr:uid="{AFC39E04-2E71-4362-AA1B-399A6EEF792B}"/>
    <cellStyle name="Normal GHG Numbers (0.00) 3 3 2 2" xfId="890" xr:uid="{94E38728-4F17-4F85-AB96-17AE2D098131}"/>
    <cellStyle name="Normal GHG Numbers (0.00) 3 3 2 2 2" xfId="1603" xr:uid="{D41291B5-97F7-45BA-8BA0-A5D61C1ABE2F}"/>
    <cellStyle name="Normal GHG Numbers (0.00) 3 3 2 2 3" xfId="1667" xr:uid="{0FAC41C5-C496-4779-887A-856FE0636D23}"/>
    <cellStyle name="Normal GHG Numbers (0.00) 3 3 2 2 4" xfId="2253" xr:uid="{F55D8926-AD51-4B25-A03E-969823AB7458}"/>
    <cellStyle name="Normal GHG Numbers (0.00) 3 3 2 3" xfId="1395" xr:uid="{7247452B-9FEA-4E7C-97DA-CD38DF24ED13}"/>
    <cellStyle name="Normal GHG Numbers (0.00) 3 3 2 4" xfId="1225" xr:uid="{BC697149-8D66-41E9-BFF6-8ACD53A990BD}"/>
    <cellStyle name="Normal GHG Numbers (0.00) 3 3 2 5" xfId="2047" xr:uid="{7D319EAA-16AD-4E18-989C-582208130139}"/>
    <cellStyle name="Normal GHG Numbers (0.00) 3 3 3" xfId="572" xr:uid="{DA60D841-106A-4FF7-9CA0-AF51625EBA46}"/>
    <cellStyle name="Normal GHG Numbers (0.00) 3 3 3 2" xfId="787" xr:uid="{C7EF41CA-3680-4FD0-976A-59F71A57C766}"/>
    <cellStyle name="Normal GHG Numbers (0.00) 3 3 3 2 2" xfId="1500" xr:uid="{D4CE934D-15D6-44ED-A4E6-C779637475CA}"/>
    <cellStyle name="Normal GHG Numbers (0.00) 3 3 3 2 3" xfId="994" xr:uid="{D0192E98-7FB7-438B-922A-055C61758ECE}"/>
    <cellStyle name="Normal GHG Numbers (0.00) 3 3 3 2 4" xfId="2150" xr:uid="{75DD3B17-FAA6-42F1-9D02-E383C68F1D94}"/>
    <cellStyle name="Normal GHG Numbers (0.00) 3 3 3 3" xfId="1292" xr:uid="{C10D9770-2FAD-41DA-95AB-B53B57601356}"/>
    <cellStyle name="Normal GHG Numbers (0.00) 3 3 3 4" xfId="1128" xr:uid="{F6BF98A3-CDCF-4F29-B8B2-CFEDBD3ECC91}"/>
    <cellStyle name="Normal GHG Numbers (0.00) 3 3 3 5" xfId="1944" xr:uid="{40583E4D-3FBF-4754-998B-F97E1ACBA37A}"/>
    <cellStyle name="Normal GHG Numbers (0.00) 3 3 4" xfId="705" xr:uid="{5D6D3920-8DB7-4868-9B76-9A3517226A76}"/>
    <cellStyle name="Normal GHG Numbers (0.00) 3 3 4 2" xfId="920" xr:uid="{0683BFE5-AD83-4611-8FB4-08A5170D47B1}"/>
    <cellStyle name="Normal GHG Numbers (0.00) 3 3 4 2 2" xfId="1633" xr:uid="{2C4C3421-8B51-4D79-9089-4D5D102F3550}"/>
    <cellStyle name="Normal GHG Numbers (0.00) 3 3 4 2 3" xfId="1905" xr:uid="{5B33B448-E164-422E-9838-E16EFA2BA62B}"/>
    <cellStyle name="Normal GHG Numbers (0.00) 3 3 4 2 4" xfId="2283" xr:uid="{ECAC18AB-CBBC-42F0-ABCC-03D14D15BD56}"/>
    <cellStyle name="Normal GHG Numbers (0.00) 3 3 4 3" xfId="1425" xr:uid="{571F0A6B-DB23-4FD3-8CE5-0C63662052A2}"/>
    <cellStyle name="Normal GHG Numbers (0.00) 3 3 4 4" xfId="1875" xr:uid="{4402889C-8075-4512-8FF5-3F8BC1A344B6}"/>
    <cellStyle name="Normal GHG Numbers (0.00) 3 3 4 5" xfId="2077" xr:uid="{A33209E0-369F-425A-A5A0-C77E4723E38B}"/>
    <cellStyle name="Normal GHG Numbers (0.00) 3 3 5" xfId="1174" xr:uid="{C251E45D-0342-4DAD-9C83-FA40E4AD526F}"/>
    <cellStyle name="Normal GHG Numbers (0.00) 3 3 6" xfId="1690" xr:uid="{07F5A262-4A94-4475-BEFA-4A7DB2EA31C9}"/>
    <cellStyle name="Normal GHG Numbers (0.00) 3 3 7" xfId="934" xr:uid="{DFAB1CE6-CD03-4742-A893-7712E9A48E70}"/>
    <cellStyle name="Normal GHG Numbers (0.00) 3 4" xfId="199" xr:uid="{2C0802AB-9A45-436E-87FD-2F589F8C7EFB}"/>
    <cellStyle name="Normal GHG Textfiels Bold" xfId="9" xr:uid="{00000000-0005-0000-0000-00000F000000}"/>
    <cellStyle name="Normal GHG Textfiels Bold 2" xfId="200" xr:uid="{2AF8AB9E-E427-4EDC-950A-7B3B5A8E8B98}"/>
    <cellStyle name="Normal GHG Textfiels Bold 3" xfId="201" xr:uid="{5E57B0AA-E81E-474B-851B-A50C553A9743}"/>
    <cellStyle name="Normal GHG Textfiels Bold 3 2" xfId="468" xr:uid="{8071D63F-39BB-46AC-B187-F6215D99A747}"/>
    <cellStyle name="Normal GHG Textfiels Bold 3 2 2" xfId="560" xr:uid="{4C78F1C9-F057-44A0-AFE5-4E13FA6FF16C}"/>
    <cellStyle name="Normal GHG Textfiels Bold 3 2 2 2" xfId="775" xr:uid="{13696583-4729-44B7-B10C-2DFDAA3EB6CB}"/>
    <cellStyle name="Normal GHG Textfiels Bold 3 2 2 2 2" xfId="1488" xr:uid="{47F2013F-A345-487C-A885-5F7BDD947178}"/>
    <cellStyle name="Normal GHG Textfiels Bold 3 2 2 2 3" xfId="1163" xr:uid="{9436654C-4434-4D9C-9F62-F0918E49414B}"/>
    <cellStyle name="Normal GHG Textfiels Bold 3 2 2 2 4" xfId="2138" xr:uid="{E6D010DB-314B-41B0-8753-7CD9A683761B}"/>
    <cellStyle name="Normal GHG Textfiels Bold 3 2 2 3" xfId="1280" xr:uid="{EA0DF71E-20DE-41CE-8D30-5A67DC5EF341}"/>
    <cellStyle name="Normal GHG Textfiels Bold 3 2 2 4" xfId="1699" xr:uid="{3FBD8FD2-B9CB-48E3-BBD6-F5380462213C}"/>
    <cellStyle name="Normal GHG Textfiels Bold 3 2 2 5" xfId="1932" xr:uid="{F1038D0D-F68A-4763-AE64-38E84F408B11}"/>
    <cellStyle name="Normal GHG Textfiels Bold 3 2 3" xfId="758" xr:uid="{7F88DCD7-AC53-4AE2-A105-89BC9DF80583}"/>
    <cellStyle name="Normal GHG Textfiels Bold 3 2 3 2" xfId="1471" xr:uid="{C5C47307-50B6-433D-8141-CB18206B1248}"/>
    <cellStyle name="Normal GHG Textfiels Bold 3 2 3 3" xfId="1889" xr:uid="{27C7A909-2ECE-40D4-B50E-FF53CD05787B}"/>
    <cellStyle name="Normal GHG Textfiels Bold 3 2 3 4" xfId="2121" xr:uid="{8400D26F-E8C7-4BA1-8CD7-7526800D7924}"/>
    <cellStyle name="Normal GHG Textfiels Bold 3 3" xfId="398" xr:uid="{F879D2CD-4BDC-4CED-9362-9B38684D341F}"/>
    <cellStyle name="Normal GHG Textfiels Bold 3 3 2" xfId="676" xr:uid="{0C13B675-3E18-4F63-A0EF-C81739AA938A}"/>
    <cellStyle name="Normal GHG Textfiels Bold 3 3 2 2" xfId="891" xr:uid="{2831B54A-C9FB-4846-AA01-640FCF91A601}"/>
    <cellStyle name="Normal GHG Textfiels Bold 3 3 2 2 2" xfId="1604" xr:uid="{B352DC9F-28C6-4E9B-8675-C1B9A45D65EC}"/>
    <cellStyle name="Normal GHG Textfiels Bold 3 3 2 2 3" xfId="1827" xr:uid="{CDAA8BAA-9A45-4458-9894-B4AF969D8EBF}"/>
    <cellStyle name="Normal GHG Textfiels Bold 3 3 2 2 4" xfId="2254" xr:uid="{23432C56-AC03-4B3A-ABF2-FA7F4EF4B8E0}"/>
    <cellStyle name="Normal GHG Textfiels Bold 3 3 2 3" xfId="1396" xr:uid="{4D4F65E0-BACE-414A-9119-D89B01B0D674}"/>
    <cellStyle name="Normal GHG Textfiels Bold 3 3 2 4" xfId="1091" xr:uid="{5082EF79-4C2D-40FA-AA9F-8E854420DD13}"/>
    <cellStyle name="Normal GHG Textfiels Bold 3 3 2 5" xfId="2048" xr:uid="{3A34EF54-F8AE-4C7F-81BF-89EB74E253B6}"/>
    <cellStyle name="Normal GHG Textfiels Bold 3 3 3" xfId="619" xr:uid="{2CB891CC-37F1-4888-B75E-19901F39DEFC}"/>
    <cellStyle name="Normal GHG Textfiels Bold 3 3 3 2" xfId="834" xr:uid="{51D2F3BA-FC4E-48E4-8173-4AA783D9C9C7}"/>
    <cellStyle name="Normal GHG Textfiels Bold 3 3 3 2 2" xfId="1547" xr:uid="{679EE10D-4275-418B-9383-C23E10726E8E}"/>
    <cellStyle name="Normal GHG Textfiels Bold 3 3 3 2 3" xfId="1768" xr:uid="{D77D77D6-C40B-4DAE-886C-F15A872F17C2}"/>
    <cellStyle name="Normal GHG Textfiels Bold 3 3 3 2 4" xfId="2197" xr:uid="{BE194F84-0550-45AD-BF7B-B58231A3FFCA}"/>
    <cellStyle name="Normal GHG Textfiels Bold 3 3 3 3" xfId="1339" xr:uid="{330100A2-BBD5-43BE-A416-53136965AE0A}"/>
    <cellStyle name="Normal GHG Textfiels Bold 3 3 3 4" xfId="89" xr:uid="{C8F6774A-C169-4A4B-AF69-34BEC104A817}"/>
    <cellStyle name="Normal GHG Textfiels Bold 3 3 3 5" xfId="1991" xr:uid="{AE7D4134-2CC0-4F6C-AFD6-3BBDCA405B66}"/>
    <cellStyle name="Normal GHG Textfiels Bold 3 3 4" xfId="594" xr:uid="{23065C1B-BC8F-42A8-BBDA-9AFC0D55AF41}"/>
    <cellStyle name="Normal GHG Textfiels Bold 3 3 4 2" xfId="809" xr:uid="{C83DB945-0632-4BF6-86F6-7A3849C1CB7C}"/>
    <cellStyle name="Normal GHG Textfiels Bold 3 3 4 2 2" xfId="1522" xr:uid="{02A10A5C-AEC2-4DC7-AD34-2A3A9B2947AF}"/>
    <cellStyle name="Normal GHG Textfiels Bold 3 3 4 2 3" xfId="1661" xr:uid="{353FA194-40A4-4F60-AA4C-6684163EB0B6}"/>
    <cellStyle name="Normal GHG Textfiels Bold 3 3 4 2 4" xfId="2172" xr:uid="{EF621F48-E1A4-4DF0-ABA7-933090576CAE}"/>
    <cellStyle name="Normal GHG Textfiels Bold 3 3 4 3" xfId="1314" xr:uid="{2FD89A5F-B1E1-4478-ABE6-EF5155E28679}"/>
    <cellStyle name="Normal GHG Textfiels Bold 3 3 4 4" xfId="1154" xr:uid="{AD4E6845-AE1F-4889-A432-4AB793FFD1CB}"/>
    <cellStyle name="Normal GHG Textfiels Bold 3 3 4 5" xfId="1966" xr:uid="{4457A1E5-3226-410E-972E-004BD31D2C19}"/>
    <cellStyle name="Normal GHG Textfiels Bold 3 3 5" xfId="1175" xr:uid="{13155997-ACB9-47CC-A67A-6EDCB4C44833}"/>
    <cellStyle name="Normal GHG Textfiels Bold 3 3 6" xfId="1251" xr:uid="{94FB4CB8-0556-44AA-BD96-3CBB07AD4629}"/>
    <cellStyle name="Normal GHG Textfiels Bold 3 3 7" xfId="1811" xr:uid="{23D1EB41-320E-474C-8EFB-EEE63B4E41FF}"/>
    <cellStyle name="Normal GHG whole table" xfId="33" xr:uid="{E9B0A6FD-9EBD-45D9-8CA3-05C1FCB754A1}"/>
    <cellStyle name="Normal GHG whole table 2" xfId="469" xr:uid="{D885C2A4-96AF-4226-A29B-7034C1844DF0}"/>
    <cellStyle name="Normal GHG whole table 2 2" xfId="615" xr:uid="{B742FE80-D135-45B8-A34F-7423B3670462}"/>
    <cellStyle name="Normal GHG whole table 2 2 2" xfId="830" xr:uid="{9E07BB11-7125-477E-B835-0338A0211FFD}"/>
    <cellStyle name="Normal GHG whole table 2 2 2 2" xfId="1543" xr:uid="{FEBEAD36-BA11-4DEA-B407-9E997D022083}"/>
    <cellStyle name="Normal GHG whole table 2 2 2 3" xfId="1809" xr:uid="{AC2C85DC-A465-414F-A003-F629569F66EC}"/>
    <cellStyle name="Normal GHG whole table 2 2 2 4" xfId="2193" xr:uid="{0AAA71FF-1C52-4B91-B47A-69DE7A0CBD3E}"/>
    <cellStyle name="Normal GHG whole table 2 2 3" xfId="1335" xr:uid="{F50DFC37-97E9-4951-AF5E-A25862D09723}"/>
    <cellStyle name="Normal GHG whole table 2 2 4" xfId="1792" xr:uid="{97F3278E-BF1B-4686-862A-8EFF367E1567}"/>
    <cellStyle name="Normal GHG whole table 2 2 5" xfId="1987" xr:uid="{4768CBBC-71F6-43EA-B804-F05003EC1B97}"/>
    <cellStyle name="Normal GHG whole table 2 3" xfId="759" xr:uid="{5FE0D62F-3A72-44D8-9369-ADE1D10FAF1C}"/>
    <cellStyle name="Normal GHG whole table 2 3 2" xfId="1472" xr:uid="{458A55A5-21E1-4C30-B2E7-F4F4314DA21D}"/>
    <cellStyle name="Normal GHG whole table 2 3 3" xfId="1799" xr:uid="{42DE0C64-8143-4DB5-8348-5AB3F402E090}"/>
    <cellStyle name="Normal GHG whole table 2 3 4" xfId="2122" xr:uid="{8FE61FE9-5EB9-4006-BE89-73DFC7A13B7F}"/>
    <cellStyle name="Normal GHG whole table 3" xfId="318" xr:uid="{D982142E-673E-4065-87B6-75CB90AF9970}"/>
    <cellStyle name="Normal GHG whole table 3 2" xfId="655" xr:uid="{B03139D7-CA64-480F-8D51-D9B2F7D94CBB}"/>
    <cellStyle name="Normal GHG whole table 3 2 2" xfId="870" xr:uid="{8AF971B3-21B4-4EA6-82AD-F9021D504C86}"/>
    <cellStyle name="Normal GHG whole table 3 2 2 2" xfId="1583" xr:uid="{04F045CF-9AD0-42D2-AF40-0A3A8679F754}"/>
    <cellStyle name="Normal GHG whole table 3 2 2 3" xfId="1873" xr:uid="{694BA5F1-5F2D-45EC-B9F9-C2D51F0126D4}"/>
    <cellStyle name="Normal GHG whole table 3 2 2 4" xfId="2233" xr:uid="{1216C8B1-EFFF-4189-A46F-B163019A11A5}"/>
    <cellStyle name="Normal GHG whole table 3 2 3" xfId="1375" xr:uid="{A4D00CF7-31F1-4083-B330-2A4B5548CEE3}"/>
    <cellStyle name="Normal GHG whole table 3 2 4" xfId="975" xr:uid="{3EAD1C09-5235-4F8D-9C07-9A1763152F40}"/>
    <cellStyle name="Normal GHG whole table 3 2 5" xfId="2027" xr:uid="{76CF6346-0297-4FA2-A495-5F12D69183BD}"/>
    <cellStyle name="Normal GHG whole table 3 3" xfId="576" xr:uid="{42AA7ABA-5D67-48EA-8892-A76D0FE5AD0F}"/>
    <cellStyle name="Normal GHG whole table 3 3 2" xfId="791" xr:uid="{4271830A-43CA-4F05-ADAF-7B5F3E9DC6AB}"/>
    <cellStyle name="Normal GHG whole table 3 3 2 2" xfId="1504" xr:uid="{5B27B05F-EB78-4BB9-B626-F6F75A33CCC5}"/>
    <cellStyle name="Normal GHG whole table 3 3 2 3" xfId="999" xr:uid="{486E1AAF-06A6-4465-A534-97EA0D361509}"/>
    <cellStyle name="Normal GHG whole table 3 3 2 4" xfId="2154" xr:uid="{D8EE379B-A63E-4506-8058-A29B42875751}"/>
    <cellStyle name="Normal GHG whole table 3 3 3" xfId="1296" xr:uid="{F4669DCD-3776-4DF7-8948-658A173328CA}"/>
    <cellStyle name="Normal GHG whole table 3 3 4" xfId="1185" xr:uid="{DA24849B-B34B-43F0-99DC-331B6845F490}"/>
    <cellStyle name="Normal GHG whole table 3 3 5" xfId="1948" xr:uid="{967FC42D-3CC8-4604-A433-0C76F0CCF034}"/>
    <cellStyle name="Normal GHG whole table 3 4" xfId="663" xr:uid="{04338EC3-FCCC-4C4D-AA40-A3C4ED0F0EC5}"/>
    <cellStyle name="Normal GHG whole table 3 4 2" xfId="878" xr:uid="{8CD56FA7-1C02-4818-9776-13D4F9D30CE9}"/>
    <cellStyle name="Normal GHG whole table 3 4 2 2" xfId="1591" xr:uid="{872D2E43-0FDC-4C91-A9EA-58A4DE14CF02}"/>
    <cellStyle name="Normal GHG whole table 3 4 2 3" xfId="1822" xr:uid="{9F8A2DE9-230A-4A05-9F17-21ACDE452D89}"/>
    <cellStyle name="Normal GHG whole table 3 4 2 4" xfId="2241" xr:uid="{9B56F46F-C810-4A52-90C0-F857A0FCE10E}"/>
    <cellStyle name="Normal GHG whole table 3 4 3" xfId="1383" xr:uid="{BCA86298-111E-44BF-BAD8-DFAC31CE4831}"/>
    <cellStyle name="Normal GHG whole table 3 4 4" xfId="1140" xr:uid="{4D36E32C-96BD-4501-9CF7-E7C177587220}"/>
    <cellStyle name="Normal GHG whole table 3 4 5" xfId="2035" xr:uid="{8557C4D4-3B38-4A10-AE2F-B303AFE0A4D8}"/>
    <cellStyle name="Normal GHG whole table 3 5" xfId="1115" xr:uid="{3375449A-2DB3-47C4-AC25-1E5AC2CA5E8F}"/>
    <cellStyle name="Normal GHG whole table 3 6" xfId="1187" xr:uid="{5A56F0A9-71AC-4B6B-845A-B3AA23924E9E}"/>
    <cellStyle name="Normal GHG whole table 3 7" xfId="68" xr:uid="{6FDD76E4-04FD-4ABB-B398-A3A35FCBC6B9}"/>
    <cellStyle name="Normal GHG whole table 4" xfId="105" xr:uid="{25324109-3CAD-40C1-AB9E-7B28BF9D8769}"/>
    <cellStyle name="Normal GHG-Shade" xfId="14" xr:uid="{00000000-0005-0000-0000-000010000000}"/>
    <cellStyle name="Normal GHG-Shade 2" xfId="202" xr:uid="{7EBC447B-49C4-4BA7-B7A9-F6F8B27FFEC9}"/>
    <cellStyle name="Normal GHG-Shade 2 2" xfId="203" xr:uid="{1881C089-E4B1-4550-A48F-1C674D6038AB}"/>
    <cellStyle name="Normal GHG-Shade 2 3" xfId="204" xr:uid="{35FA3135-F81F-4219-BAE9-0678A29D9028}"/>
    <cellStyle name="Normal GHG-Shade 2 4" xfId="234" xr:uid="{4877E4D5-96DD-4672-9981-085850EF84CC}"/>
    <cellStyle name="Normal GHG-Shade 2 5" xfId="399" xr:uid="{326F6D79-E075-4268-8474-042634E23A33}"/>
    <cellStyle name="Normal GHG-Shade 3" xfId="205" xr:uid="{1C27611F-9A4A-42E8-82F2-B01D8C1D3CD9}"/>
    <cellStyle name="Normal GHG-Shade 3 2" xfId="206" xr:uid="{B87D9F63-FC6B-42BA-AD6F-4C34FF2B77ED}"/>
    <cellStyle name="Normal GHG-Shade 4" xfId="207" xr:uid="{4898E8F5-AE24-4AEB-A9A1-7343FC729D93}"/>
    <cellStyle name="Normal GHG-Shade 4 2" xfId="470" xr:uid="{F0A16543-AC28-429F-98D6-76F114D7AD35}"/>
    <cellStyle name="Normál_Munka1" xfId="48" xr:uid="{BE708FD1-4E5B-48C9-B6DB-85B91B4509CF}"/>
    <cellStyle name="Note 2" xfId="208" xr:uid="{CAEE197D-8820-4C98-8BD8-BA7A9D56A892}"/>
    <cellStyle name="Note 2 2" xfId="598" xr:uid="{09503AEA-A548-4D35-AF85-CC144AEE4E54}"/>
    <cellStyle name="Note 2 2 2" xfId="813" xr:uid="{5B6F2D0B-D78C-4088-ABBE-3C16D801BD6C}"/>
    <cellStyle name="Note 2 2 2 2" xfId="1526" xr:uid="{2E42993B-57FB-4FA3-8F19-32A7CD9210DA}"/>
    <cellStyle name="Note 2 2 2 3" xfId="930" xr:uid="{018C14F1-7F5C-46BE-8625-29E36C71CB18}"/>
    <cellStyle name="Note 2 2 2 4" xfId="2176" xr:uid="{286A17BE-C39B-4BE1-8800-363CC5F7AB55}"/>
    <cellStyle name="Note 2 2 3" xfId="1318" xr:uid="{EE4136E6-7FD3-47F0-B65B-55760A219C30}"/>
    <cellStyle name="Note 2 2 4" xfId="1184" xr:uid="{45729245-8CFA-4B0A-A347-337705990318}"/>
    <cellStyle name="Note 2 2 5" xfId="1970" xr:uid="{CCCC05BA-5604-4413-B03B-A1B4FA1878E2}"/>
    <cellStyle name="Note 2 3" xfId="662" xr:uid="{C1AE6A17-9FB4-4038-A649-2308FF7D02DC}"/>
    <cellStyle name="Note 2 3 2" xfId="877" xr:uid="{975A473D-B27E-47EB-A89A-527A3EEBEF05}"/>
    <cellStyle name="Note 2 3 2 2" xfId="1590" xr:uid="{3BB72216-081B-43EE-B7B1-8FC9D8E00C72}"/>
    <cellStyle name="Note 2 3 2 3" xfId="1698" xr:uid="{63F6F43B-8B9C-4AE5-8E4C-254661967DFF}"/>
    <cellStyle name="Note 2 3 2 4" xfId="2240" xr:uid="{B8671843-369A-443C-B4F6-519D565035F1}"/>
    <cellStyle name="Note 2 3 3" xfId="1382" xr:uid="{356C9460-ED05-425A-9C58-308466798931}"/>
    <cellStyle name="Note 2 3 4" xfId="1808" xr:uid="{F2599651-53FE-40E7-876C-334D843A2CF0}"/>
    <cellStyle name="Note 2 3 5" xfId="2034" xr:uid="{6151CAAB-A72D-40A6-8A6F-15037E16D828}"/>
    <cellStyle name="Note 2 4" xfId="557" xr:uid="{10CA5DCA-76AB-416F-8624-7C2528E33585}"/>
    <cellStyle name="Note 2 4 2" xfId="772" xr:uid="{27E60882-4E8C-4CED-9695-827CBD54D3DF}"/>
    <cellStyle name="Note 2 4 2 2" xfId="1485" xr:uid="{367CFF13-7803-4985-A96B-9CFFF1F32E52}"/>
    <cellStyle name="Note 2 4 2 3" xfId="945" xr:uid="{425E1CEC-1CFD-4A54-BDAA-F497A43F9E7F}"/>
    <cellStyle name="Note 2 4 2 4" xfId="2135" xr:uid="{9EFE570D-AE4F-47E5-8C1F-A76C3CE4CD80}"/>
    <cellStyle name="Note 2 4 3" xfId="1277" xr:uid="{FD7D59F3-843B-43DE-9EDF-B304239EC77F}"/>
    <cellStyle name="Note 2 4 4" xfId="1010" xr:uid="{C3B150E2-E2AA-47B6-977C-546B8E1B2EEB}"/>
    <cellStyle name="Note 2 4 5" xfId="1929" xr:uid="{F2E2FC76-9867-48BB-B254-9917EC6DA7E3}"/>
    <cellStyle name="Note 2 5" xfId="721" xr:uid="{FC2D1195-E0EE-457E-A953-8D296C0276B6}"/>
    <cellStyle name="Note 2 5 2" xfId="1441" xr:uid="{0197B550-0251-4AF7-99C8-E77DCCF2AFD4}"/>
    <cellStyle name="Note 2 5 3" xfId="1181" xr:uid="{25869A0F-C421-4449-9E73-FE23E7929AEF}"/>
    <cellStyle name="Note 2 5 4" xfId="2092" xr:uid="{B3BB326F-F291-47D5-AB3C-84CAA749EA0F}"/>
    <cellStyle name="Note 2 6" xfId="1036" xr:uid="{B6EA0749-7474-45EE-BB82-6E5F83913D25}"/>
    <cellStyle name="Note 2 7" xfId="1152" xr:uid="{E4CB69E4-0EBC-4455-8FD3-06355BED2691}"/>
    <cellStyle name="Note 2 8" xfId="990" xr:uid="{ADFEEF7F-8F37-4B2E-A2B2-48FA2D88260A}"/>
    <cellStyle name="Note 3" xfId="273" xr:uid="{724F3BDF-F1B0-4C1A-801B-A0EB8845AE2F}"/>
    <cellStyle name="Note 3 2" xfId="626" xr:uid="{1091C831-0EC0-441C-A3A6-65A431499214}"/>
    <cellStyle name="Note 3 2 2" xfId="841" xr:uid="{7FFEE7A3-AE60-4DB0-9D50-5FA7CD01CB60}"/>
    <cellStyle name="Note 3 2 2 2" xfId="1554" xr:uid="{915FD6B5-05CC-4596-825A-1576B7767448}"/>
    <cellStyle name="Note 3 2 2 3" xfId="1662" xr:uid="{50427A16-ABFD-4CC8-A9A0-9F8E173733D9}"/>
    <cellStyle name="Note 3 2 2 4" xfId="2204" xr:uid="{63D2D370-3310-4FB4-9BC1-1442DC2AD061}"/>
    <cellStyle name="Note 3 2 3" xfId="1346" xr:uid="{23345041-74D7-45EA-B9A8-29F97D6BFA65}"/>
    <cellStyle name="Note 3 2 4" xfId="1089" xr:uid="{7DD68193-434C-4C0A-9633-27C2183B3475}"/>
    <cellStyle name="Note 3 2 5" xfId="1998" xr:uid="{2CC40A6D-95B7-4E48-A20F-1E6AF0256973}"/>
    <cellStyle name="Note 3 3" xfId="592" xr:uid="{76A18C25-9D2D-42A8-B9B2-40F3D5407D8D}"/>
    <cellStyle name="Note 3 3 2" xfId="807" xr:uid="{440D7AC5-E49D-4875-A57A-1B719FE5D6C3}"/>
    <cellStyle name="Note 3 3 2 2" xfId="1520" xr:uid="{A984DC90-24F9-4E50-A92C-97AC5EC9496A}"/>
    <cellStyle name="Note 3 3 2 3" xfId="76" xr:uid="{EEF0695A-4A3D-4726-9939-B2AEEE09BA3B}"/>
    <cellStyle name="Note 3 3 2 4" xfId="2170" xr:uid="{FD55CDDD-56C6-4FE3-936C-C934D99A9A49}"/>
    <cellStyle name="Note 3 3 3" xfId="1312" xr:uid="{537F797B-C231-45F4-831C-B688B0089B5A}"/>
    <cellStyle name="Note 3 3 4" xfId="1801" xr:uid="{51B5A37D-8BC1-4D40-8E26-E147702EB557}"/>
    <cellStyle name="Note 3 3 5" xfId="1964" xr:uid="{D5395B63-8184-40F4-AF0F-036DFE2523C9}"/>
    <cellStyle name="Note 3 4" xfId="610" xr:uid="{90ECFCB0-670D-42AA-B43F-7E20D2096C3D}"/>
    <cellStyle name="Note 3 4 2" xfId="825" xr:uid="{3E72B700-9024-411A-87F6-BAB27D47D40C}"/>
    <cellStyle name="Note 3 4 2 2" xfId="1538" xr:uid="{0F626770-CD89-4BE2-B13A-FD589471AFB8}"/>
    <cellStyle name="Note 3 4 2 3" xfId="1127" xr:uid="{716E289F-E4D4-4CF7-BE9A-A536040BC434}"/>
    <cellStyle name="Note 3 4 2 4" xfId="2188" xr:uid="{F29A71F3-32A3-46E5-B4D8-D480B70C76C0}"/>
    <cellStyle name="Note 3 4 3" xfId="1330" xr:uid="{9E795E9B-A2CF-4D4D-872B-2A6F844B2B3B}"/>
    <cellStyle name="Note 3 4 4" xfId="1740" xr:uid="{29960EC1-6AD2-4B83-9A27-77B8A9833973}"/>
    <cellStyle name="Note 3 4 5" xfId="1982" xr:uid="{26D77096-C9A1-4A21-AD7E-303048600420}"/>
    <cellStyle name="Note 3 5" xfId="727" xr:uid="{B5C397D0-7EBF-4AE2-88B0-ABD24A1EDB52}"/>
    <cellStyle name="Note 3 5 2" xfId="1447" xr:uid="{7BCE63A6-F1E6-4249-BFA2-49C3FCC3BCD4}"/>
    <cellStyle name="Note 3 5 3" xfId="1871" xr:uid="{F9843B54-BA7E-475A-899B-4004143FE12F}"/>
    <cellStyle name="Note 3 5 4" xfId="2098" xr:uid="{A3348E75-4E86-407A-9A97-F4561DB9AAC8}"/>
    <cellStyle name="Note 3 6" xfId="1078" xr:uid="{65F4B115-990F-4A50-B50D-F23DC0B75C1E}"/>
    <cellStyle name="Note 3 7" xfId="1772" xr:uid="{7AC44118-94D1-467F-8F2C-9A66F248FD25}"/>
    <cellStyle name="Note 3 8" xfId="1209" xr:uid="{C05C0C27-AAC3-4C33-9547-E348AA28D363}"/>
    <cellStyle name="Notiz" xfId="209" xr:uid="{5AD6640F-3F95-40FD-A0B4-10518C55E7B4}"/>
    <cellStyle name="Notiz 2" xfId="599" xr:uid="{2598D38B-640F-4C4D-BD41-4C442CA0D71D}"/>
    <cellStyle name="Notiz 2 2" xfId="814" xr:uid="{D889119E-4F01-490E-926C-1AEBFDB3F12D}"/>
    <cellStyle name="Notiz 2 2 2" xfId="1527" xr:uid="{D1ABFE2F-B725-4C6B-88C9-47F281C48D80}"/>
    <cellStyle name="Notiz 2 2 3" xfId="1146" xr:uid="{257B1D95-17C6-4D16-8886-850734419E0F}"/>
    <cellStyle name="Notiz 2 2 4" xfId="2177" xr:uid="{3D10ABDE-B96D-41AD-B827-E40A85EF8270}"/>
    <cellStyle name="Notiz 2 3" xfId="1319" xr:uid="{B6880568-C68E-4002-83EB-A3B389533547}"/>
    <cellStyle name="Notiz 2 4" xfId="1048" xr:uid="{CA795A7A-9ABF-4866-BD51-7D991CEFFC68}"/>
    <cellStyle name="Notiz 2 5" xfId="1971" xr:uid="{D831CDE1-478D-4F75-A119-85F0E5729258}"/>
    <cellStyle name="Notiz 3" xfId="661" xr:uid="{EA6557D4-7C86-4AB4-802D-C78CD6CF36F9}"/>
    <cellStyle name="Notiz 3 2" xfId="876" xr:uid="{FCDA904C-65E8-4ABF-94AB-956A9FCD7FC4}"/>
    <cellStyle name="Notiz 3 2 2" xfId="1589" xr:uid="{E13A9992-C9A4-4A37-9743-333EA4FB64D1}"/>
    <cellStyle name="Notiz 3 2 3" xfId="1841" xr:uid="{6E400580-E35E-4346-BF63-71F512802734}"/>
    <cellStyle name="Notiz 3 2 4" xfId="2239" xr:uid="{7C1A5470-3A10-4FD9-8115-CFC5B68D7A7C}"/>
    <cellStyle name="Notiz 3 3" xfId="1381" xr:uid="{B0A2367D-DE3C-4588-BE61-5F778CA03F6D}"/>
    <cellStyle name="Notiz 3 4" xfId="1173" xr:uid="{038EC6B6-2B65-41D0-97B0-F964AA624BB4}"/>
    <cellStyle name="Notiz 3 5" xfId="2033" xr:uid="{56FCA1A4-529F-4E1D-B95B-DBD85D477C68}"/>
    <cellStyle name="Notiz 4" xfId="630" xr:uid="{E52007AD-AAE7-4193-AA15-A5FFFBCE4C8A}"/>
    <cellStyle name="Notiz 4 2" xfId="845" xr:uid="{AB85F1D9-5918-412F-9A15-FAA0C4817E1D}"/>
    <cellStyle name="Notiz 4 2 2" xfId="1558" xr:uid="{DCC8D8A9-4AB6-4467-B728-16699B5864F3}"/>
    <cellStyle name="Notiz 4 2 3" xfId="1204" xr:uid="{ECFE2164-DA9D-4951-B446-5B28B32BC47B}"/>
    <cellStyle name="Notiz 4 2 4" xfId="2208" xr:uid="{F07980E9-0A2B-4AAA-B8E8-1A38B693FD63}"/>
    <cellStyle name="Notiz 4 3" xfId="1350" xr:uid="{542833F1-964E-4FF1-A0B4-EC98151CA9B2}"/>
    <cellStyle name="Notiz 4 4" xfId="1092" xr:uid="{E2061349-64BD-4DEA-981B-9471C30A1071}"/>
    <cellStyle name="Notiz 4 5" xfId="2002" xr:uid="{AC44B8AF-AD6D-4D88-8EA6-05D477FFBA38}"/>
    <cellStyle name="Notiz 5" xfId="722" xr:uid="{6D53FF66-AFA6-4674-A31D-AE1D86B65460}"/>
    <cellStyle name="Notiz 5 2" xfId="1442" xr:uid="{50E3CA49-FDC7-44B1-B8AE-43604670BBC5}"/>
    <cellStyle name="Notiz 5 3" xfId="43" xr:uid="{7E36CC86-D63E-4447-8AC1-5C3F9BEFD230}"/>
    <cellStyle name="Notiz 5 4" xfId="2093" xr:uid="{24A598B0-516D-406B-8881-8395C127B74C}"/>
    <cellStyle name="Notiz 6" xfId="1037" xr:uid="{0D9052B2-808D-4474-8ECB-BB38233D56F8}"/>
    <cellStyle name="Notiz 7" xfId="1867" xr:uid="{46F867FF-E71C-48EF-80C7-603831980B34}"/>
    <cellStyle name="Notiz 8" xfId="1040" xr:uid="{19642C7F-6A82-439D-BE53-F225ADE78F66}"/>
    <cellStyle name="Output 2" xfId="210" xr:uid="{9BB01C10-28FF-4551-8839-6D4A95F82E2C}"/>
    <cellStyle name="Output 2 2" xfId="600" xr:uid="{7B89AE6C-8E55-4CD6-8555-07FBAEA65208}"/>
    <cellStyle name="Output 2 2 2" xfId="815" xr:uid="{1A4CD559-08C0-4D35-9AD5-E9AF88F501BE}"/>
    <cellStyle name="Output 2 2 2 2" xfId="1528" xr:uid="{1259D557-5CC7-46CF-B33B-F7903270D3B7}"/>
    <cellStyle name="Output 2 2 2 3" xfId="931" xr:uid="{169A9F76-3DCC-4956-AFEA-19021666C3C9}"/>
    <cellStyle name="Output 2 2 2 4" xfId="2178" xr:uid="{17AC7C7B-ECCF-411E-B68C-A01DF3E3F8D2}"/>
    <cellStyle name="Output 2 2 3" xfId="1320" xr:uid="{B97806BA-6601-4188-BA15-1D2D69C25161}"/>
    <cellStyle name="Output 2 2 4" xfId="1248" xr:uid="{0EE80F6B-D114-4B0E-9714-A46FB594FCEE}"/>
    <cellStyle name="Output 2 2 5" xfId="1972" xr:uid="{8A8E61B3-0B09-4723-864C-DC45CC71B404}"/>
    <cellStyle name="Output 2 3" xfId="696" xr:uid="{577C7BB0-B136-44F4-8552-7087E0B9E12D}"/>
    <cellStyle name="Output 2 3 2" xfId="911" xr:uid="{E3255326-B638-4BAF-B3DE-DCE80D5F9553}"/>
    <cellStyle name="Output 2 3 2 2" xfId="1624" xr:uid="{9286A090-194F-4F94-9FEB-44F371BA981B}"/>
    <cellStyle name="Output 2 3 2 3" xfId="1896" xr:uid="{D731F10C-CF5B-4FEE-8D65-7AE0485BFE5F}"/>
    <cellStyle name="Output 2 3 2 4" xfId="2274" xr:uid="{F1E342F7-5CAA-4C33-8670-76AFF70674FA}"/>
    <cellStyle name="Output 2 3 3" xfId="1416" xr:uid="{8AD9A7A1-1D05-43BA-89A7-88DE8D6B17A0}"/>
    <cellStyle name="Output 2 3 4" xfId="1719" xr:uid="{D323C693-580F-4766-A446-2285990FB763}"/>
    <cellStyle name="Output 2 3 5" xfId="2068" xr:uid="{82CBD374-4339-47B4-9098-7DEA09753FF6}"/>
    <cellStyle name="Output 2 4" xfId="723" xr:uid="{8FF9CFA9-DEF7-4EC3-AA1F-6393A4C71F42}"/>
    <cellStyle name="Output 2 4 2" xfId="1443" xr:uid="{F9CEF48B-F1AB-4A84-A329-DCE649CDFEFC}"/>
    <cellStyle name="Output 2 4 3" xfId="1158" xr:uid="{F37FFEDE-27A4-402B-931B-F188DF01D119}"/>
    <cellStyle name="Output 2 4 4" xfId="2094" xr:uid="{8DDA0ECE-E013-4896-9847-EBE8C110DB66}"/>
    <cellStyle name="Output 2 5" xfId="1038" xr:uid="{F52DC07D-97C5-4066-A74F-A8B1CEEDB451}"/>
    <cellStyle name="Output 3" xfId="274" xr:uid="{52A8CF9D-D3B9-4CC2-B894-1A0DB51C7B28}"/>
    <cellStyle name="Output 3 2" xfId="627" xr:uid="{94A7A942-B5F8-4DE4-922B-6250AE1208D7}"/>
    <cellStyle name="Output 3 2 2" xfId="842" xr:uid="{496847D3-F6FA-4526-9480-2A0CEC02744F}"/>
    <cellStyle name="Output 3 2 2 2" xfId="1555" xr:uid="{7293DCDC-7531-4E60-92C4-0DF5AFD13243}"/>
    <cellStyle name="Output 3 2 2 3" xfId="1857" xr:uid="{1414B007-DF89-49DB-A75C-388F8B296A90}"/>
    <cellStyle name="Output 3 2 2 4" xfId="2205" xr:uid="{67D15227-6CAC-4AB6-850A-9E643189DBF8}"/>
    <cellStyle name="Output 3 2 3" xfId="1347" xr:uid="{9479AE08-F6D5-4B8E-BF46-C9E0189676E2}"/>
    <cellStyle name="Output 3 2 4" xfId="1151" xr:uid="{E8960CE8-F875-4A76-8980-54096342D9A0}"/>
    <cellStyle name="Output 3 2 5" xfId="1999" xr:uid="{0B266E7F-0B31-431D-B34B-7201C4832647}"/>
    <cellStyle name="Output 3 3" xfId="678" xr:uid="{E8930EFE-088D-416B-81EB-4C011401F26D}"/>
    <cellStyle name="Output 3 3 2" xfId="893" xr:uid="{163362E5-68DF-49D9-ADF5-94C6B56042A0}"/>
    <cellStyle name="Output 3 3 2 2" xfId="1606" xr:uid="{66524213-7024-48ED-90C4-425C7F992FF4}"/>
    <cellStyle name="Output 3 3 2 3" xfId="1217" xr:uid="{57621A11-57CC-4580-9142-625516AD08CA}"/>
    <cellStyle name="Output 3 3 2 4" xfId="2256" xr:uid="{20B6EC93-BA81-466F-BBEA-C0B9C765522D}"/>
    <cellStyle name="Output 3 3 3" xfId="1398" xr:uid="{EA0C2D1B-1843-4EA3-B6BD-AB248CB635A4}"/>
    <cellStyle name="Output 3 3 4" xfId="1642" xr:uid="{FD20732D-801C-415A-B83F-CA4064166EB2}"/>
    <cellStyle name="Output 3 3 5" xfId="2050" xr:uid="{F6692F01-8523-4330-8535-B15926D30058}"/>
    <cellStyle name="Output 3 4" xfId="728" xr:uid="{529F1BE2-2C39-4920-991B-1E27F6DE0749}"/>
    <cellStyle name="Output 3 4 2" xfId="1448" xr:uid="{B5798747-89B6-489C-8C03-C92E41756B95}"/>
    <cellStyle name="Output 3 4 3" xfId="1828" xr:uid="{5A0F81F0-7987-4A62-B754-429F7131F10A}"/>
    <cellStyle name="Output 3 4 4" xfId="2099" xr:uid="{CFF3A5A8-431F-434B-BF4D-C0CF8334C3A7}"/>
    <cellStyle name="Output 3 5" xfId="1079" xr:uid="{3FCE0222-6D2D-4CBA-B607-3C7FF9C7FFB5}"/>
    <cellStyle name="Pattern" xfId="211" xr:uid="{023F7D56-BC6A-44E6-9576-77A723004FED}"/>
    <cellStyle name="Pattern 2" xfId="471" xr:uid="{FC06EE4A-56D7-41C1-9A70-CBAC9D8A6BCD}"/>
    <cellStyle name="Pattern 2 2" xfId="614" xr:uid="{835ABD48-C43F-4D8A-AFFD-B61C905FEBB6}"/>
    <cellStyle name="Pattern 2 2 2" xfId="829" xr:uid="{5FA8D902-321F-4A0A-97C6-EC50450E3590}"/>
    <cellStyle name="Pattern 2 2 2 2" xfId="1542" xr:uid="{743E9B89-5360-47EC-8310-6DCDF44CB815}"/>
    <cellStyle name="Pattern 2 2 2 3" xfId="1887" xr:uid="{7E3060E8-E441-462E-AED7-CDDF852DF898}"/>
    <cellStyle name="Pattern 2 2 2 4" xfId="2192" xr:uid="{162BD29D-12B6-4F80-997A-DBDC2E41C7DE}"/>
    <cellStyle name="Pattern 2 2 3" xfId="1334" xr:uid="{99A0BAFA-E042-4E46-B357-07A8AB115C45}"/>
    <cellStyle name="Pattern 2 2 4" xfId="1883" xr:uid="{9F9A8620-5DA3-471C-87ED-AEC7E443E3D8}"/>
    <cellStyle name="Pattern 2 2 5" xfId="1986" xr:uid="{F57077F4-C87F-4F49-8FBA-A6A73D020B5E}"/>
    <cellStyle name="Pattern 2 3" xfId="760" xr:uid="{6068203D-0C6F-45A3-A012-AE521C8717AE}"/>
    <cellStyle name="Pattern 2 3 2" xfId="1473" xr:uid="{A98EF5FD-144C-4BB1-8D59-7C132492583D}"/>
    <cellStyle name="Pattern 2 3 3" xfId="1197" xr:uid="{9EDD0571-4F32-4755-AD31-61D0849214B8}"/>
    <cellStyle name="Pattern 2 3 4" xfId="2123" xr:uid="{F7055D39-FE1B-46F9-AA54-AF5337D0C0FD}"/>
    <cellStyle name="Pattern 3" xfId="320" xr:uid="{4ADF410B-1D3A-45DA-9197-7901B3ADF532}"/>
    <cellStyle name="Pattern 3 2" xfId="657" xr:uid="{61A05CCF-2A01-4FC7-8CF6-EC1997FD67C2}"/>
    <cellStyle name="Pattern 3 2 2" xfId="872" xr:uid="{6FED3441-3FF8-406E-8534-9083984B16E5}"/>
    <cellStyle name="Pattern 3 2 2 2" xfId="1585" xr:uid="{89D8271A-E432-4070-8AB0-5E881E657F0C}"/>
    <cellStyle name="Pattern 3 2 2 3" xfId="1860" xr:uid="{8A688849-E6E0-44C6-8FD5-4CE67EA341CB}"/>
    <cellStyle name="Pattern 3 2 2 4" xfId="2235" xr:uid="{63A6EB84-A7A1-48EF-BF88-A6309A251ACE}"/>
    <cellStyle name="Pattern 3 2 3" xfId="1377" xr:uid="{96470434-5C5E-4AA9-9B59-ABA60477DB69}"/>
    <cellStyle name="Pattern 3 2 4" xfId="1689" xr:uid="{C873A5C9-AB67-4CD8-9D00-CEBAD1EFA792}"/>
    <cellStyle name="Pattern 3 2 5" xfId="2029" xr:uid="{3F3A5935-0C31-46AB-BBE0-AB345FA33712}"/>
    <cellStyle name="Pattern 3 3" xfId="556" xr:uid="{C6A9DD03-3AB2-4782-87A3-85624E090FDE}"/>
    <cellStyle name="Pattern 3 3 2" xfId="771" xr:uid="{E3D8D9CF-3E58-4FE0-8D1C-8885E83AA4F6}"/>
    <cellStyle name="Pattern 3 3 2 2" xfId="1484" xr:uid="{F2F28BEE-957F-41B8-B5BF-64A106917647}"/>
    <cellStyle name="Pattern 3 3 2 3" xfId="936" xr:uid="{9EF543F7-BC58-47C7-8106-B888841734E2}"/>
    <cellStyle name="Pattern 3 3 2 4" xfId="2134" xr:uid="{8D667953-B316-4FF6-9387-27F0D7687B7D}"/>
    <cellStyle name="Pattern 3 3 3" xfId="1276" xr:uid="{A801E868-3C2B-4391-9069-D72C84F2BD92}"/>
    <cellStyle name="Pattern 3 3 4" xfId="1025" xr:uid="{54087187-3BFF-417B-903C-FC2687B45F6F}"/>
    <cellStyle name="Pattern 3 3 5" xfId="1928" xr:uid="{86E90EBE-A496-4943-B594-53071138929B}"/>
    <cellStyle name="Pattern 3 4" xfId="670" xr:uid="{C60CA3F9-45A7-4E70-B519-D450037C61F7}"/>
    <cellStyle name="Pattern 3 4 2" xfId="885" xr:uid="{5ADE6CAB-1F3A-466C-910C-955B72D7A5B6}"/>
    <cellStyle name="Pattern 3 4 2 2" xfId="1598" xr:uid="{D4D6DB21-60BB-4ADA-8FE5-8EDA6158C8BD}"/>
    <cellStyle name="Pattern 3 4 2 3" xfId="1777" xr:uid="{5ABE5042-964F-4D2E-BD97-70BD920DE633}"/>
    <cellStyle name="Pattern 3 4 2 4" xfId="2248" xr:uid="{4CBEF2EA-68D7-4DBE-86F7-9B9BFA74FEE2}"/>
    <cellStyle name="Pattern 3 4 3" xfId="1390" xr:uid="{39ED8314-3723-4700-BED6-F9568DBB7D85}"/>
    <cellStyle name="Pattern 3 4 4" xfId="1685" xr:uid="{21E7399C-AA49-4605-861E-1D18D1B5D29D}"/>
    <cellStyle name="Pattern 3 4 5" xfId="2042" xr:uid="{CD8352E0-54BC-4A07-9A1B-BEAF076BC992}"/>
    <cellStyle name="Pattern 3 5" xfId="1117" xr:uid="{CB2B6AE2-BEE3-4DA5-938B-DD4D1D5D63AB}"/>
    <cellStyle name="Pattern 3 6" xfId="1239" xr:uid="{163C7032-C7C2-4E80-9FE6-364FEEDB2CC5}"/>
    <cellStyle name="Pattern 3 7" xfId="1683" xr:uid="{436B7887-A025-464D-BBD6-7C04498460A1}"/>
    <cellStyle name="Percent" xfId="1" builtinId="5"/>
    <cellStyle name="Percent 2" xfId="212" xr:uid="{CC1295CB-EF23-4D35-B80F-121AF93B0F4A}"/>
    <cellStyle name="Percent 2 2" xfId="472" xr:uid="{4B126372-7F5F-4C16-9101-C88C19693120}"/>
    <cellStyle name="Percent 3" xfId="2309" xr:uid="{56DA6A1D-98F1-4A9A-9C91-3343EF2803D0}"/>
    <cellStyle name="RowLevel_1 2" xfId="115" xr:uid="{8537A83F-AACC-404C-BDD6-61D206F924FB}"/>
    <cellStyle name="Schlecht" xfId="213" xr:uid="{049AC1C5-AE49-4155-8679-6F3E71F27F20}"/>
    <cellStyle name="Shade" xfId="42" xr:uid="{1EA15396-FACA-4775-B46D-AF3F969DE671}"/>
    <cellStyle name="Shade 2" xfId="214" xr:uid="{99DEABCA-4228-437E-BF90-71546F1E11DD}"/>
    <cellStyle name="Shade 2 2" xfId="474" xr:uid="{B93C6773-5DC8-468F-9648-DFBB717D63F2}"/>
    <cellStyle name="Shade 2 2 2" xfId="559" xr:uid="{40F8A615-8986-4920-B17D-1FA4A4B6EA8C}"/>
    <cellStyle name="Shade 2 2 2 2" xfId="774" xr:uid="{78EF3E2D-F136-4B9B-951F-EF35EADEB3C7}"/>
    <cellStyle name="Shade 2 2 2 2 2" xfId="1487" xr:uid="{4BB7B18F-CBAF-4D00-9C57-A9A54C39E6F1}"/>
    <cellStyle name="Shade 2 2 2 2 3" xfId="1739" xr:uid="{F3C84D48-8A00-4398-B80F-42C847CE5720}"/>
    <cellStyle name="Shade 2 2 2 2 4" xfId="2137" xr:uid="{2B451AA5-D25E-4DE5-98FE-65ACB23DAEAD}"/>
    <cellStyle name="Shade 2 2 2 3" xfId="1279" xr:uid="{042DE6DB-0F88-462F-9177-F8D1801DF84B}"/>
    <cellStyle name="Shade 2 2 2 4" xfId="1761" xr:uid="{B16BD979-3F06-4149-9967-312CCE9AAFE2}"/>
    <cellStyle name="Shade 2 2 2 5" xfId="1931" xr:uid="{F3FCAB5D-47E0-4334-BE68-E93ADEE24380}"/>
    <cellStyle name="Shade 2 2 3" xfId="762" xr:uid="{D2BB0EBB-E031-4E7E-A066-49979FE2964C}"/>
    <cellStyle name="Shade 2 2 3 2" xfId="1475" xr:uid="{6663E640-C4A1-43AE-A711-204827219F60}"/>
    <cellStyle name="Shade 2 2 3 3" xfId="1646" xr:uid="{6F35B535-D65E-442A-BB90-2F5377211798}"/>
    <cellStyle name="Shade 2 2 3 4" xfId="2125" xr:uid="{7300FAE2-11AF-46D5-BD65-EC4941D03E35}"/>
    <cellStyle name="Shade 2 3" xfId="322" xr:uid="{350A4384-C61A-445A-B0BB-2CD49165A349}"/>
    <cellStyle name="Shade 2 3 2" xfId="659" xr:uid="{7C36EAB6-A3A1-496D-A273-8B37E2E4CE08}"/>
    <cellStyle name="Shade 2 3 2 2" xfId="874" xr:uid="{3308912D-3C30-4A3B-9ADE-F5AA613349B2}"/>
    <cellStyle name="Shade 2 3 2 2 2" xfId="1587" xr:uid="{35D50AEC-266B-4069-98F4-6FA8BD8ED5C3}"/>
    <cellStyle name="Shade 2 3 2 2 3" xfId="1816" xr:uid="{04941E7B-F272-493E-BB69-69345B482523}"/>
    <cellStyle name="Shade 2 3 2 2 4" xfId="2237" xr:uid="{4245AD82-B39D-44ED-884F-EDBEC8A6310C}"/>
    <cellStyle name="Shade 2 3 2 3" xfId="1379" xr:uid="{994D3307-3B46-4ABD-A0EC-1B02C2FCD094}"/>
    <cellStyle name="Shade 2 3 2 4" xfId="1726" xr:uid="{6F01AE2B-E618-46BE-A9C0-B019955B5AD0}"/>
    <cellStyle name="Shade 2 3 2 5" xfId="2031" xr:uid="{CCF60250-DCA4-4FFC-BC72-4367855EF2FC}"/>
    <cellStyle name="Shade 2 3 3" xfId="688" xr:uid="{96A1F20F-4D6E-48CB-9A1C-BD951771B4CE}"/>
    <cellStyle name="Shade 2 3 3 2" xfId="903" xr:uid="{A0D36D6E-38F5-4B22-A5EF-EF51D0328D54}"/>
    <cellStyle name="Shade 2 3 3 2 2" xfId="1616" xr:uid="{F3F92111-9F59-4B0D-A7FE-336FDB92B1D6}"/>
    <cellStyle name="Shade 2 3 3 2 3" xfId="1028" xr:uid="{A1F5B947-317E-4802-8916-D8FB4EB54116}"/>
    <cellStyle name="Shade 2 3 3 2 4" xfId="2266" xr:uid="{57B60443-ED2F-4ED9-AF4D-C38C91432DCE}"/>
    <cellStyle name="Shade 2 3 3 3" xfId="1408" xr:uid="{33592DF9-5FCC-4D53-A7A6-43F9E9EC462F}"/>
    <cellStyle name="Shade 2 3 3 4" xfId="69" xr:uid="{A30B0048-488E-45E5-BE95-23BF24948EA8}"/>
    <cellStyle name="Shade 2 3 3 5" xfId="2060" xr:uid="{BB1C1B9B-244D-477C-9125-106E6E87F26D}"/>
    <cellStyle name="Shade 2 3 4" xfId="602" xr:uid="{ABA4752E-947A-4CC3-B679-99B993C11ACF}"/>
    <cellStyle name="Shade 2 3 4 2" xfId="817" xr:uid="{FBB9B029-33D7-4B1D-82F7-C86E5851DD22}"/>
    <cellStyle name="Shade 2 3 4 2 2" xfId="1530" xr:uid="{3A787F8B-0FAD-47F4-BBCE-FC769AD9C959}"/>
    <cellStyle name="Shade 2 3 4 2 3" xfId="1647" xr:uid="{F3691ADE-9FC9-4A25-827F-1D68FECB8761}"/>
    <cellStyle name="Shade 2 3 4 2 4" xfId="2180" xr:uid="{29529BA6-A551-4E1D-8392-4C21E7D3A3DC}"/>
    <cellStyle name="Shade 2 3 4 3" xfId="1322" xr:uid="{5111E2FD-6D2F-4134-A423-DE3A063EE7A2}"/>
    <cellStyle name="Shade 2 3 4 4" xfId="991" xr:uid="{C282962C-BB14-4D02-ADB3-ABD5C4613801}"/>
    <cellStyle name="Shade 2 3 4 5" xfId="1974" xr:uid="{8995AC65-F671-482A-BF96-9321752E1F86}"/>
    <cellStyle name="Shade 2 3 5" xfId="1119" xr:uid="{68D192BE-3995-48F9-AF75-73B5F8784567}"/>
    <cellStyle name="Shade 2 3 6" xfId="966" xr:uid="{6A85446E-0458-4E7E-8796-4E7A98841D49}"/>
    <cellStyle name="Shade 2 3 7" xfId="1767" xr:uid="{D61C42AD-434D-43E4-A21B-D90E3F58CA61}"/>
    <cellStyle name="Shade 3" xfId="473" xr:uid="{F359F8D6-F1CD-47ED-AEBD-E2FC8583CD1D}"/>
    <cellStyle name="Shade 3 2" xfId="613" xr:uid="{FC212F3A-2EA4-4041-9534-E436037E9F8A}"/>
    <cellStyle name="Shade 3 2 2" xfId="828" xr:uid="{40250FC2-6C83-427C-8DF0-82B1EAF45655}"/>
    <cellStyle name="Shade 3 2 2 2" xfId="1541" xr:uid="{3C4E799C-6036-4825-BA18-55ED3AC1CFB6}"/>
    <cellStyle name="Shade 3 2 2 3" xfId="1050" xr:uid="{D51C6860-40F2-4D6C-A61C-5E11009D50F5}"/>
    <cellStyle name="Shade 3 2 2 4" xfId="2191" xr:uid="{8C07E47D-2A52-4B4D-8EB0-2C6F22AFE8B4}"/>
    <cellStyle name="Shade 3 2 3" xfId="1333" xr:uid="{34A3CE71-9DBB-4A48-A39A-4AF1C33B58EC}"/>
    <cellStyle name="Shade 3 2 4" xfId="1694" xr:uid="{4BD77D33-FF4F-4990-8350-38E97C73E500}"/>
    <cellStyle name="Shade 3 2 5" xfId="1985" xr:uid="{42184DF7-8A19-4C28-9AEF-ACF2CA2D6D41}"/>
    <cellStyle name="Shade 3 3" xfId="761" xr:uid="{04E38633-FD46-4307-A5BF-204E6D63C4D3}"/>
    <cellStyle name="Shade 3 3 2" xfId="1474" xr:uid="{2B259C3A-1D13-4746-85A3-86C56C71F271}"/>
    <cellStyle name="Shade 3 3 3" xfId="938" xr:uid="{0103B679-1D2A-4FD6-8B1D-330FFC1D2A74}"/>
    <cellStyle name="Shade 3 3 4" xfId="2124" xr:uid="{0667A9C2-B1F7-4406-84C6-EA404B489CB4}"/>
    <cellStyle name="Shade 4" xfId="321" xr:uid="{066C2DAA-9A57-47E4-ADD3-3087DC4270D3}"/>
    <cellStyle name="Shade 4 2" xfId="66" xr:uid="{190DDA0D-B641-41F7-8214-80651E814626}"/>
    <cellStyle name="Shade 4 2 2" xfId="658" xr:uid="{88A3F0E3-86A9-4F28-BB71-7D9C3AF63B05}"/>
    <cellStyle name="Shade 4 2 2 2" xfId="1378" xr:uid="{C8ECA849-C804-4442-A6CF-5C6466870FF8}"/>
    <cellStyle name="Shade 4 2 2 3" xfId="1697" xr:uid="{93EB7D92-5D01-464C-9DCE-788C5AC683FD}"/>
    <cellStyle name="Shade 4 2 2 4" xfId="2030" xr:uid="{C4F4BCB0-B92C-4C2E-9F26-B5FB7EA0FF8A}"/>
    <cellStyle name="Shade 4 2 3" xfId="873" xr:uid="{5DE46753-36EC-4280-886D-2EFBAFF8C633}"/>
    <cellStyle name="Shade 4 2 3 2" xfId="1586" xr:uid="{24C23B35-835B-4DEF-B8E8-EDDE732BC9C9}"/>
    <cellStyle name="Shade 4 2 3 3" xfId="1224" xr:uid="{FFECCA1F-88A0-4534-86B1-25E8C9B0F75A}"/>
    <cellStyle name="Shade 4 2 3 4" xfId="2236" xr:uid="{285FB9E1-9B07-4DD9-A869-61F98E9E16B8}"/>
    <cellStyle name="Shade 4 3" xfId="687" xr:uid="{A64704C6-810A-4B61-B96D-F828140B1D49}"/>
    <cellStyle name="Shade 4 3 2" xfId="902" xr:uid="{BF8F580E-7D27-4900-924B-B6A2E90846F9}"/>
    <cellStyle name="Shade 4 3 2 2" xfId="1615" xr:uid="{588215A8-A732-466B-9398-9F9E74A57454}"/>
    <cellStyle name="Shade 4 3 2 3" xfId="1650" xr:uid="{89969B81-D439-4234-8302-118775B23285}"/>
    <cellStyle name="Shade 4 3 2 4" xfId="2265" xr:uid="{7AD097E5-E48A-4D2D-BA72-610F110BE85E}"/>
    <cellStyle name="Shade 4 3 3" xfId="1407" xr:uid="{43E319DC-38E1-49C2-AA7A-75FCD258D576}"/>
    <cellStyle name="Shade 4 3 4" xfId="1015" xr:uid="{5942E722-79EE-4A20-936C-FFD10C4DBD51}"/>
    <cellStyle name="Shade 4 3 5" xfId="2059" xr:uid="{95E3F700-45FD-4C27-B27E-11C2D3C4D406}"/>
    <cellStyle name="Shade 4 4" xfId="549" xr:uid="{C2410191-5B5C-488C-8AB1-D9FDEBF9108C}"/>
    <cellStyle name="Shade 4 4 2" xfId="764" xr:uid="{C7370A7A-219D-45BD-B8E1-F404D564FE54}"/>
    <cellStyle name="Shade 4 4 2 2" xfId="1477" xr:uid="{0F6F63D8-702E-47AC-BCF9-98BFA45A0BA3}"/>
    <cellStyle name="Shade 4 4 2 3" xfId="1716" xr:uid="{5FE5A8F6-50ED-462C-B646-92503A7EA219}"/>
    <cellStyle name="Shade 4 4 2 4" xfId="2127" xr:uid="{44E53369-A880-4F34-9E8A-42F24ECF1046}"/>
    <cellStyle name="Shade 4 4 3" xfId="1269" xr:uid="{1D1DD304-2898-433D-BDA6-C913C9928528}"/>
    <cellStyle name="Shade 4 4 4" xfId="1245" xr:uid="{02D5B3B7-3C8D-4CFE-9444-2AA0908954B4}"/>
    <cellStyle name="Shade 4 4 5" xfId="1921" xr:uid="{5509FACC-7DCB-465B-B8C4-0E322BD7A1D3}"/>
    <cellStyle name="Shade 4 5" xfId="1118" xr:uid="{D357A419-1D5C-4604-BE90-B4A13A70C577}"/>
    <cellStyle name="Shade 4 6" xfId="1063" xr:uid="{B807FACF-8C0D-4B37-842D-2067D737F22F}"/>
    <cellStyle name="Shade 4 7" xfId="1815" xr:uid="{8B39B13F-448C-414A-BEA9-E8B68B0B1F61}"/>
    <cellStyle name="Shade 5" xfId="112" xr:uid="{C1BF325E-5163-48B6-965C-8C93380E8F00}"/>
    <cellStyle name="Shade_B_border2" xfId="215" xr:uid="{AF2C454B-7143-4362-9D80-6C1574AD36B1}"/>
    <cellStyle name="Standard 2" xfId="64" xr:uid="{B81879D8-6E53-4BC1-BA63-7B9725A96922}"/>
    <cellStyle name="Standard 2 2" xfId="434" xr:uid="{D6624ABD-9890-47DC-8502-F7DF804A0E1B}"/>
    <cellStyle name="Standard 2 2 2" xfId="544" xr:uid="{85F23EC4-BC40-4EF2-84AA-54110C240016}"/>
    <cellStyle name="Standard 2 3" xfId="543" xr:uid="{23A56273-A6D6-46FE-8D9E-6491C81E4714}"/>
    <cellStyle name="Title 2" xfId="216" xr:uid="{349F276D-FF94-4442-901B-40EDD7A7675A}"/>
    <cellStyle name="Title 3" xfId="275" xr:uid="{571BFE2A-F84A-46CF-B649-B9125E7B9418}"/>
    <cellStyle name="Total 2" xfId="217" xr:uid="{13D82EF6-9E15-4DBC-B32C-3D0D8850DD85}"/>
    <cellStyle name="Total 2 2" xfId="604" xr:uid="{72F79E6B-E20E-430B-B7AB-5BE656A84FA3}"/>
    <cellStyle name="Total 2 2 2" xfId="819" xr:uid="{DB7F1BCE-DEA9-4E60-89E5-5B97591FFF48}"/>
    <cellStyle name="Total 2 2 2 2" xfId="1532" xr:uid="{3735DFFD-38D6-485F-9E06-DB713204D9C7}"/>
    <cellStyle name="Total 2 2 2 3" xfId="1068" xr:uid="{EC92EA22-D328-471A-9647-4D89C38C805C}"/>
    <cellStyle name="Total 2 2 2 4" xfId="2182" xr:uid="{5FD37A90-D646-4099-81E5-D16F56B09D76}"/>
    <cellStyle name="Total 2 2 3" xfId="1324" xr:uid="{46A14317-DE21-40BD-9DBE-47F8B339BE7A}"/>
    <cellStyle name="Total 2 2 4" xfId="1137" xr:uid="{DDD3322C-50FA-4BFD-A562-2E3B2B7D6878}"/>
    <cellStyle name="Total 2 2 5" xfId="1976" xr:uid="{182AD52C-58BE-4D5B-A774-EFC833064D30}"/>
    <cellStyle name="Total 2 3" xfId="665" xr:uid="{4802ECF5-9620-4CDA-B7D7-730CE8470502}"/>
    <cellStyle name="Total 2 3 2" xfId="880" xr:uid="{125282D3-BE2B-425A-B8CE-EFD014751B8F}"/>
    <cellStyle name="Total 2 3 2 2" xfId="1593" xr:uid="{231ED27F-DD73-4DA4-849F-689E5239DCCD}"/>
    <cellStyle name="Total 2 3 2 3" xfId="1203" xr:uid="{B1CF44B0-A224-4D2F-9953-0083F07EA94F}"/>
    <cellStyle name="Total 2 3 2 4" xfId="2243" xr:uid="{ECE6934B-ACF6-46F5-A61B-87B37AC33826}"/>
    <cellStyle name="Total 2 3 3" xfId="1385" xr:uid="{F9B689B3-8D05-42AA-ABA6-11685B475160}"/>
    <cellStyle name="Total 2 3 4" xfId="1182" xr:uid="{6F786F93-BBE1-479B-8E27-B5A6A9669D97}"/>
    <cellStyle name="Total 2 3 5" xfId="2037" xr:uid="{AC2F3305-AF46-46DB-A643-E52DD2AC708A}"/>
    <cellStyle name="Total 2 4" xfId="553" xr:uid="{BCBFE4D7-9843-49A1-B01B-F110CBBB7A65}"/>
    <cellStyle name="Total 2 4 2" xfId="768" xr:uid="{1F6E1B86-1D32-47CA-BAAF-F4BE5968AE5A}"/>
    <cellStyle name="Total 2 4 2 2" xfId="1481" xr:uid="{CF656334-2CF3-461A-B0FF-C4B63F9C8962}"/>
    <cellStyle name="Total 2 4 2 3" xfId="1171" xr:uid="{D289BBC3-9EB4-4C62-AE01-202DE8A05A61}"/>
    <cellStyle name="Total 2 4 2 4" xfId="2131" xr:uid="{67CD5A78-4B44-4490-B5D1-2A8D18EB5A53}"/>
    <cellStyle name="Total 2 4 3" xfId="1273" xr:uid="{20691F64-88C7-4FEC-BE8D-210F16C6ABCB}"/>
    <cellStyle name="Total 2 4 4" xfId="1142" xr:uid="{18B50BA1-84A8-4ECE-9315-F11F15B277F7}"/>
    <cellStyle name="Total 2 4 5" xfId="1925" xr:uid="{CD713A63-0014-4BC9-82A2-DE99E460BB1D}"/>
    <cellStyle name="Total 2 5" xfId="724" xr:uid="{D52619FF-311B-4A60-A386-8D36D5AB89A3}"/>
    <cellStyle name="Total 2 5 2" xfId="1444" xr:uid="{080DD4D9-6F27-4BC3-87DD-5C10D87DD095}"/>
    <cellStyle name="Total 2 5 3" xfId="1202" xr:uid="{48530773-DC40-4BE1-9959-89026782141F}"/>
    <cellStyle name="Total 2 5 4" xfId="2095" xr:uid="{A31F7F2D-472E-4FAB-9F0A-A2350DF2698E}"/>
    <cellStyle name="Total 2 6" xfId="1044" xr:uid="{F063EC7B-1AE6-4AA7-B9F7-E63BAE965C24}"/>
    <cellStyle name="Total 2 7" xfId="1819" xr:uid="{A4A25513-2703-4C5C-8A9C-E18AA0D28F70}"/>
    <cellStyle name="Total 2 8" xfId="1695" xr:uid="{9A0FF57A-BB6D-4857-90D3-A21F7D7DD334}"/>
    <cellStyle name="Total 3" xfId="276" xr:uid="{44957E21-15ED-455E-9ECD-73EA87C16CA7}"/>
    <cellStyle name="Total 3 2" xfId="628" xr:uid="{19F1DA54-52E4-4DF8-ABF2-38A9F71F2CFB}"/>
    <cellStyle name="Total 3 2 2" xfId="843" xr:uid="{3D7B457F-A6EB-4FE4-966C-6A3B88256E09}"/>
    <cellStyle name="Total 3 2 2 2" xfId="1556" xr:uid="{023032D5-BFB2-4143-8810-9A01DBACC3AF}"/>
    <cellStyle name="Total 3 2 2 3" xfId="1659" xr:uid="{0F22E0FD-BFB7-4C76-BF65-AAFE09918D33}"/>
    <cellStyle name="Total 3 2 2 4" xfId="2206" xr:uid="{FC609CA1-FC1B-4217-9B92-593E465B93DD}"/>
    <cellStyle name="Total 3 2 3" xfId="1348" xr:uid="{2CE2CA7B-54D3-42AB-9DEB-6426ACCE7064}"/>
    <cellStyle name="Total 3 2 4" xfId="1156" xr:uid="{A73F12C5-48F0-4B44-BADF-F05FF8D93704}"/>
    <cellStyle name="Total 3 2 5" xfId="2000" xr:uid="{EBA2D538-CC84-4D1E-9AD1-82534BD25F6D}"/>
    <cellStyle name="Total 3 3" xfId="591" xr:uid="{F39269DC-B7A7-4B78-96F1-0C84A71A71B9}"/>
    <cellStyle name="Total 3 3 2" xfId="806" xr:uid="{98D3E7AE-411A-4C0F-BAD1-28872D2B32C6}"/>
    <cellStyle name="Total 3 3 2 2" xfId="1519" xr:uid="{3638545B-BC7D-49AF-9E6D-6CEAB6BA718A}"/>
    <cellStyle name="Total 3 3 2 3" xfId="1042" xr:uid="{64344B4E-172A-4C99-847F-478EDA197723}"/>
    <cellStyle name="Total 3 3 2 4" xfId="2169" xr:uid="{586E5E19-9B47-4AD9-A496-37B46800552D}"/>
    <cellStyle name="Total 3 3 3" xfId="1311" xr:uid="{BC023E52-1A85-4D72-A6B0-BF96D9F3B370}"/>
    <cellStyle name="Total 3 3 4" xfId="40" xr:uid="{548FB319-05CC-4F4E-86D8-0FB362C3612B}"/>
    <cellStyle name="Total 3 3 5" xfId="1963" xr:uid="{C87A1220-3E8B-41E7-8187-B0895331CDCA}"/>
    <cellStyle name="Total 3 4" xfId="632" xr:uid="{F6F7803F-F48E-41CB-83B6-0A7D26AB7BB8}"/>
    <cellStyle name="Total 3 4 2" xfId="847" xr:uid="{40F14BCA-700D-4B14-A3DF-BF8426BDD5C6}"/>
    <cellStyle name="Total 3 4 2 2" xfId="1560" xr:uid="{A3BE5FA1-AD52-43BC-90F0-359EAADBAE45}"/>
    <cellStyle name="Total 3 4 2 3" xfId="1164" xr:uid="{DC1527FA-D9DE-4590-8DEE-0C97081BCE94}"/>
    <cellStyle name="Total 3 4 2 4" xfId="2210" xr:uid="{F2537135-C5EC-4D71-811C-69FDC4C3A859}"/>
    <cellStyle name="Total 3 4 3" xfId="1352" xr:uid="{893CC3CD-DB18-421E-BBAF-48ED0C2AA3D0}"/>
    <cellStyle name="Total 3 4 4" xfId="1004" xr:uid="{0A8D86F6-0630-4A14-AE44-182716784299}"/>
    <cellStyle name="Total 3 4 5" xfId="2004" xr:uid="{FFD69E8D-8943-4735-85B4-E34475334C78}"/>
    <cellStyle name="Total 3 5" xfId="729" xr:uid="{42996628-A94F-435D-A794-83FDABF6B1E8}"/>
    <cellStyle name="Total 3 5 2" xfId="1449" xr:uid="{D838D99E-55C5-4E54-B8EC-AFAC6EE6DCCD}"/>
    <cellStyle name="Total 3 5 3" xfId="1125" xr:uid="{C963D27A-1C3B-4EA5-87C8-F7B39E5B6780}"/>
    <cellStyle name="Total 3 5 4" xfId="2100" xr:uid="{8B1EF2AC-3D82-4645-A14D-A3FE20A78B59}"/>
    <cellStyle name="Total 3 6" xfId="1081" xr:uid="{AB227F54-62FC-4426-B038-49806D1E9EB8}"/>
    <cellStyle name="Total 3 7" xfId="1877" xr:uid="{3239295F-F506-4FB5-9BEF-A3B1ED1AC317}"/>
    <cellStyle name="Total 3 8" xfId="1781" xr:uid="{59F35759-D2D5-489D-AA98-84F00F5A2A2D}"/>
    <cellStyle name="Überschrift" xfId="218" xr:uid="{0A9ABD52-3DBA-443F-8D6C-68BD88C484FC}"/>
    <cellStyle name="Überschrift 1" xfId="219" xr:uid="{DD0853DF-6959-40E7-B714-BAD9912DA9C6}"/>
    <cellStyle name="Überschrift 2" xfId="220" xr:uid="{BA38D154-0546-4FE8-97B7-909876DA91EB}"/>
    <cellStyle name="Überschrift 3" xfId="221" xr:uid="{D461F748-9A0E-4FBF-9351-794243941CDB}"/>
    <cellStyle name="Überschrift 4" xfId="222" xr:uid="{D7CE8A40-733D-4161-A607-4D81972BC140}"/>
    <cellStyle name="Verknüpfte Zelle" xfId="223" xr:uid="{B7287709-2BD1-4AEB-A0EA-7B926330207D}"/>
    <cellStyle name="Warnender Text" xfId="77" hidden="1" xr:uid="{41C3E3E4-9CBA-4C27-80F9-294AA6C5D4A7}"/>
    <cellStyle name="Warnender Text" xfId="949" hidden="1" xr:uid="{3DDD6D2B-B995-4FEB-B18A-00605A5104D4}"/>
    <cellStyle name="Warnender Text" xfId="1222" hidden="1" xr:uid="{0FE185E2-ED70-451D-B0AB-E680489C5960}"/>
    <cellStyle name="Warnender Text" xfId="1798" hidden="1" xr:uid="{A6DBD248-9D85-4C7B-A11E-CBCF7E4C190C}"/>
    <cellStyle name="Warnender Text" xfId="1212" hidden="1" xr:uid="{2966DF3F-11CA-40F2-B91D-273428AAEBE7}"/>
    <cellStyle name="Warnender Text" xfId="1797" hidden="1" xr:uid="{877E275E-05FD-4642-8D57-E6FDA795EF36}"/>
    <cellStyle name="Warnender Text" xfId="1730" hidden="1" xr:uid="{0E8B3221-B3CF-4749-9C0B-6E285CE2A7B6}"/>
    <cellStyle name="Warnender Text" xfId="2300" hidden="1" xr:uid="{E8562C33-DEEE-468F-9A7E-24B8BBBC564C}"/>
    <cellStyle name="Warnender Text 2" xfId="433" xr:uid="{5E737274-C9B8-474B-B3AF-22FB8666AD8F}"/>
    <cellStyle name="Warnender Text 3" xfId="324" xr:uid="{6C1018E2-376B-497D-967C-CF7FA0B13EC3}"/>
    <cellStyle name="Warning Text 2" xfId="224" xr:uid="{DB458B8E-D0F8-43E8-9A59-0B42991A7E82}"/>
    <cellStyle name="Warning Text 3" xfId="277" xr:uid="{07F26E00-5337-453A-988F-ABABC90D8B44}"/>
    <cellStyle name="Zelle überprüfen" xfId="225" xr:uid="{24675682-C22D-4F61-92FB-B4C42DD5C0A1}"/>
    <cellStyle name="Гиперссылка" xfId="226" xr:uid="{FE191253-7970-4640-BFD4-1714325DFA53}"/>
    <cellStyle name="Гиперссылка 2" xfId="227" xr:uid="{CF189934-894D-41D4-8E55-1AF2CF9BC167}"/>
    <cellStyle name="Гиперссылка 3" xfId="235" xr:uid="{C010FE6F-9B4F-4DF0-8812-046354190947}"/>
    <cellStyle name="Гиперссылка 4" xfId="407"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74">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CCFF33"/>
      <color rgb="FF6E8000"/>
      <color rgb="FF740000"/>
      <color rgb="FF808000"/>
      <color rgb="FFFF9999"/>
      <color rgb="FF009999"/>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E32" dT="2020-08-19T00:06:43.00" personId="{811026A2-74EF-4287-974D-D90683F22217}" id="{19777683-0E7F-4DAF-955F-A7EBAC7AAEEA}">
    <text>Leave this cell blank.</text>
  </threadedComment>
  <threadedComment ref="E33" dT="2020-08-19T00:06:43.00" personId="{811026A2-74EF-4287-974D-D90683F22217}" id="{A2328F4B-C3F9-4761-BF76-1D4F4D6A14B6}">
    <text>Leave this cell blank.</text>
  </threadedComment>
  <threadedComment ref="E35" dT="2020-08-19T00:06:43.00" personId="{811026A2-74EF-4287-974D-D90683F22217}" id="{3224698C-8114-49BB-A425-26AE0DED31AE}">
    <text>Leave this cell blank.</text>
  </threadedComment>
  <threadedComment ref="I40" dT="2021-05-24T22:03:23.71" personId="{811026A2-74EF-4287-974D-D90683F22217}" id="{E2106FC3-386C-4714-B306-9BA0FD425274}">
    <text>Unit varies based on currency in this EPS region</text>
  </threadedComment>
  <threadedComment ref="I70" dT="2021-05-24T22:03:35.61" personId="{811026A2-74EF-4287-974D-D90683F22217}" id="{E8911680-E731-4D67-9690-17976D3FED66}">
    <text>Unit varies based on currency in this EPS region</text>
  </threadedComment>
  <threadedComment ref="B77" dT="2021-05-24T22:05:02.77" personId="{811026A2-74EF-4287-974D-D90683F22217}" id="{C12E46EA-3F96-434D-AD07-C9DAE30A70F4}">
    <text>Several Vensim variables are grouped under the same policy lever in the web app for this policy.</text>
  </threadedComment>
  <threadedComment ref="B83" dT="2021-05-24T22:19:40.61" personId="{811026A2-74EF-4287-974D-D90683F22217}" id="{A29A373E-8B2B-4B45-BF1E-AC6A2B5F3C17}">
    <text>Several Vensim variables are grouped under the same policy lever in the web app for this policy.</text>
  </threadedComment>
  <threadedComment ref="D88" dT="2020-08-19T00:06:43.00" personId="{811026A2-74EF-4287-974D-D90683F22217}" id="{C6EC601F-FF77-423D-9BE3-C8F28EB3F9D6}">
    <text>Leave this cell blank.</text>
  </threadedComment>
  <threadedComment ref="D89" dT="2020-08-19T00:06:43.00" personId="{811026A2-74EF-4287-974D-D90683F22217}" id="{4879F214-E99D-4D42-8C39-70789BBBC99D}">
    <text>Leave this cell blank.</text>
  </threadedComment>
  <threadedComment ref="D90" dT="2020-08-19T00:06:43.00" personId="{811026A2-74EF-4287-974D-D90683F22217}" id="{29C92E86-4989-4367-A9C0-46D156A7CEBB}">
    <text>Leave this cell blank.</text>
  </threadedComment>
  <threadedComment ref="D91" dT="2020-08-19T00:06:43.00" personId="{811026A2-74EF-4287-974D-D90683F22217}" id="{8C94AB36-0C9D-4D5F-A64A-5E1836200BD4}">
    <text>Leave this cell blank.</text>
  </threadedComment>
  <threadedComment ref="D92" dT="2020-08-19T00:06:43.00" personId="{811026A2-74EF-4287-974D-D90683F22217}" id="{0785BC27-69F5-4B43-8886-6AB6B3A1C38C}">
    <text>Leave this cell blank.</text>
  </threadedComment>
  <threadedComment ref="D93" dT="2020-08-19T00:06:43.00" personId="{811026A2-74EF-4287-974D-D90683F22217}" id="{4E6A3C34-D015-4798-8B15-C2C63B01F6C3}">
    <text>Leave this cell blank.</text>
  </threadedComment>
  <threadedComment ref="D94" dT="2020-08-19T00:06:43.00" personId="{811026A2-74EF-4287-974D-D90683F22217}" id="{7355F6F6-D3AD-4011-944E-FCE1A44D743D}">
    <text>Leave this cell blank.</text>
  </threadedComment>
  <threadedComment ref="D95" dT="2020-08-19T00:06:43.00" personId="{811026A2-74EF-4287-974D-D90683F22217}" id="{52DDC055-DFE6-4C4D-97FC-B38B71C63DF3}">
    <text>Leave this cell blank.</text>
  </threadedComment>
  <threadedComment ref="D96" dT="2020-08-19T00:06:43.00" personId="{811026A2-74EF-4287-974D-D90683F22217}" id="{0EFD8687-3DDE-4CBD-AEA3-EE622A1F5ED4}">
    <text>Leave this cell blank.</text>
  </threadedComment>
  <threadedComment ref="D97" dT="2020-08-19T00:06:43.00" personId="{811026A2-74EF-4287-974D-D90683F22217}" id="{4F677542-9574-41F5-9B11-3E8FA1978897}">
    <text>Leave this cell blank.</text>
  </threadedComment>
</ThreadedComments>
</file>

<file path=xl/threadedComments/threadedComment2.xml><?xml version="1.0" encoding="utf-8"?>
<ThreadedComments xmlns="http://schemas.microsoft.com/office/spreadsheetml/2018/threadedcomments" xmlns:x="http://schemas.openxmlformats.org/spreadsheetml/2006/main">
  <threadedComment ref="E3" dT="2021-05-24T22:06:30.26" personId="{811026A2-74EF-4287-974D-D90683F22217}" id="{D3A31304-E643-4E3C-AA3F-7437C36E35F2}">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J15" dT="2021-05-24T22:03:23.71" personId="{811026A2-74EF-4287-974D-D90683F22217}" id="{209E45AC-23CB-4132-A58E-36FEA692735E}">
    <text>Unit varies based on currency in this EPS region</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3"/>
  <sheetViews>
    <sheetView workbookViewId="0">
      <selection activeCell="G1" sqref="G1:H50"/>
    </sheetView>
  </sheetViews>
  <sheetFormatPr defaultColWidth="8.85546875" defaultRowHeight="15" x14ac:dyDescent="0.25"/>
  <cols>
    <col min="1" max="1" width="28.7109375" style="6" customWidth="1"/>
    <col min="2" max="2" width="24.42578125" style="6" customWidth="1"/>
    <col min="3" max="3" width="9.7109375" style="6" bestFit="1" customWidth="1"/>
    <col min="4" max="16384" width="8.85546875" style="6"/>
  </cols>
  <sheetData>
    <row r="1" spans="1:8" x14ac:dyDescent="0.25">
      <c r="A1" s="9" t="s">
        <v>107</v>
      </c>
      <c r="B1" s="516" t="s">
        <v>3496</v>
      </c>
      <c r="C1" s="517">
        <v>44532</v>
      </c>
      <c r="G1" s="516" t="s">
        <v>3476</v>
      </c>
      <c r="H1" s="516" t="s">
        <v>3563</v>
      </c>
    </row>
    <row r="2" spans="1:8" x14ac:dyDescent="0.25">
      <c r="G2" s="516" t="s">
        <v>3477</v>
      </c>
      <c r="H2" s="516" t="s">
        <v>3565</v>
      </c>
    </row>
    <row r="3" spans="1:8" x14ac:dyDescent="0.25">
      <c r="A3" s="6" t="s">
        <v>108</v>
      </c>
      <c r="G3" s="516" t="s">
        <v>3478</v>
      </c>
      <c r="H3" s="516" t="s">
        <v>3566</v>
      </c>
    </row>
    <row r="4" spans="1:8" x14ac:dyDescent="0.25">
      <c r="A4" s="6" t="s">
        <v>146</v>
      </c>
      <c r="G4" s="516" t="s">
        <v>3479</v>
      </c>
      <c r="H4" s="516" t="s">
        <v>3567</v>
      </c>
    </row>
    <row r="5" spans="1:8" x14ac:dyDescent="0.25">
      <c r="A5" s="6" t="s">
        <v>112</v>
      </c>
      <c r="G5" s="516" t="s">
        <v>3480</v>
      </c>
      <c r="H5" s="516" t="s">
        <v>3568</v>
      </c>
    </row>
    <row r="6" spans="1:8" x14ac:dyDescent="0.25">
      <c r="A6" s="6" t="s">
        <v>109</v>
      </c>
      <c r="G6" s="516" t="s">
        <v>3481</v>
      </c>
      <c r="H6" s="516" t="s">
        <v>498</v>
      </c>
    </row>
    <row r="7" spans="1:8" x14ac:dyDescent="0.25">
      <c r="G7" s="516" t="s">
        <v>3482</v>
      </c>
      <c r="H7" s="516" t="s">
        <v>3569</v>
      </c>
    </row>
    <row r="8" spans="1:8" x14ac:dyDescent="0.25">
      <c r="A8" s="6" t="s">
        <v>110</v>
      </c>
      <c r="G8" s="516" t="s">
        <v>3483</v>
      </c>
      <c r="H8" s="516" t="s">
        <v>3570</v>
      </c>
    </row>
    <row r="9" spans="1:8" x14ac:dyDescent="0.25">
      <c r="A9" s="6" t="s">
        <v>111</v>
      </c>
      <c r="G9" s="516" t="s">
        <v>3487</v>
      </c>
      <c r="H9" s="516" t="s">
        <v>3571</v>
      </c>
    </row>
    <row r="10" spans="1:8" x14ac:dyDescent="0.25">
      <c r="A10" s="44" t="s">
        <v>2848</v>
      </c>
      <c r="G10" s="516" t="s">
        <v>3488</v>
      </c>
      <c r="H10" s="516" t="s">
        <v>3572</v>
      </c>
    </row>
    <row r="11" spans="1:8" x14ac:dyDescent="0.25">
      <c r="A11" s="44"/>
      <c r="G11" s="516" t="s">
        <v>3489</v>
      </c>
      <c r="H11" s="516" t="s">
        <v>3573</v>
      </c>
    </row>
    <row r="12" spans="1:8" x14ac:dyDescent="0.25">
      <c r="A12" s="6" t="s">
        <v>113</v>
      </c>
      <c r="G12" s="516" t="s">
        <v>3490</v>
      </c>
      <c r="H12" s="516" t="s">
        <v>3574</v>
      </c>
    </row>
    <row r="13" spans="1:8" x14ac:dyDescent="0.25">
      <c r="A13" s="6" t="s">
        <v>114</v>
      </c>
      <c r="G13" s="516" t="s">
        <v>3491</v>
      </c>
      <c r="H13" s="516" t="s">
        <v>3575</v>
      </c>
    </row>
    <row r="14" spans="1:8" x14ac:dyDescent="0.25">
      <c r="A14" s="6" t="s">
        <v>115</v>
      </c>
      <c r="G14" s="516" t="s">
        <v>3492</v>
      </c>
      <c r="H14" s="516" t="s">
        <v>3576</v>
      </c>
    </row>
    <row r="15" spans="1:8" x14ac:dyDescent="0.25">
      <c r="G15" s="516" t="s">
        <v>3493</v>
      </c>
      <c r="H15" s="516" t="s">
        <v>3577</v>
      </c>
    </row>
    <row r="16" spans="1:8" x14ac:dyDescent="0.25">
      <c r="A16" s="45" t="s">
        <v>2939</v>
      </c>
      <c r="B16" s="227"/>
      <c r="G16" s="516" t="s">
        <v>3494</v>
      </c>
      <c r="H16" s="516" t="s">
        <v>3578</v>
      </c>
    </row>
    <row r="17" spans="1:8" x14ac:dyDescent="0.25">
      <c r="A17" s="229" t="s">
        <v>2922</v>
      </c>
      <c r="B17" s="185">
        <f>MAX(PolicyLevers!H:H)</f>
        <v>1562</v>
      </c>
      <c r="G17" s="516" t="s">
        <v>3495</v>
      </c>
      <c r="H17" s="516" t="s">
        <v>3579</v>
      </c>
    </row>
    <row r="18" spans="1:8" x14ac:dyDescent="0.25">
      <c r="A18" s="230" t="s">
        <v>2938</v>
      </c>
      <c r="B18" s="185" t="str">
        <f t="array" ref="B18">IF(MIN(IF(COUNTIF(PolicyLevers!$H$2:$H$1189,PolicyLevers!$H$2:$H$1189)&gt;1,PolicyLevers!$H$2:$H$1189, ""))=0,"No duplicate ID numbers",MIN(IF(COUNTIF(PolicyLevers!$H$2:$H$1189,PolicyLevers!$H$2:$H$1189)&gt;1,PolicyLevers!$H$2:$H$1189, "")))</f>
        <v>No duplicate ID numbers</v>
      </c>
      <c r="G18" s="516" t="s">
        <v>3496</v>
      </c>
      <c r="H18" s="516" t="s">
        <v>3580</v>
      </c>
    </row>
    <row r="19" spans="1:8" ht="30" x14ac:dyDescent="0.25">
      <c r="A19" s="88" t="s">
        <v>3097</v>
      </c>
      <c r="B19" s="185" t="str">
        <f t="array" ref="B19">IF(MIN(IF((NOT(ISNUMBER(PolicyLevers!$H$2:$H$1189)))*(ISTEXT(PolicyLevers!$I$2:$I$1189)),ROW(PolicyLevers!$H$2:$H$1189)))=0,"No missing ID numbers",MIN(IF((NOT(ISNUMBER(PolicyLevers!$H$2:$H$1189)))*(ISTEXT(PolicyLevers!$I$2:$I$1189)),ROW(PolicyLevers!$H$2:$H$1189))))</f>
        <v>No missing ID numbers</v>
      </c>
      <c r="G19" s="516" t="s">
        <v>3497</v>
      </c>
      <c r="H19" s="516" t="s">
        <v>3581</v>
      </c>
    </row>
    <row r="20" spans="1:8" x14ac:dyDescent="0.25">
      <c r="G20" s="516" t="s">
        <v>3498</v>
      </c>
      <c r="H20" s="516" t="s">
        <v>3582</v>
      </c>
    </row>
    <row r="21" spans="1:8" x14ac:dyDescent="0.25">
      <c r="A21" s="45" t="s">
        <v>3345</v>
      </c>
      <c r="B21" s="227"/>
      <c r="G21" s="516" t="s">
        <v>3499</v>
      </c>
      <c r="H21" s="516" t="s">
        <v>3583</v>
      </c>
    </row>
    <row r="22" spans="1:8" x14ac:dyDescent="0.25">
      <c r="A22" s="6" t="s">
        <v>3339</v>
      </c>
      <c r="G22" s="516" t="s">
        <v>3500</v>
      </c>
      <c r="H22" s="516" t="s">
        <v>3584</v>
      </c>
    </row>
    <row r="23" spans="1:8" x14ac:dyDescent="0.25">
      <c r="A23" s="6" t="s">
        <v>3340</v>
      </c>
      <c r="G23" s="516" t="s">
        <v>3501</v>
      </c>
      <c r="H23" s="516" t="s">
        <v>3533</v>
      </c>
    </row>
    <row r="24" spans="1:8" x14ac:dyDescent="0.25">
      <c r="A24" s="6" t="s">
        <v>3341</v>
      </c>
      <c r="G24" s="516" t="s">
        <v>3502</v>
      </c>
      <c r="H24" s="516" t="s">
        <v>3585</v>
      </c>
    </row>
    <row r="25" spans="1:8" x14ac:dyDescent="0.25">
      <c r="A25" s="6" t="s">
        <v>3342</v>
      </c>
      <c r="G25" s="516" t="s">
        <v>3503</v>
      </c>
      <c r="H25" s="516" t="s">
        <v>3586</v>
      </c>
    </row>
    <row r="26" spans="1:8" x14ac:dyDescent="0.25">
      <c r="G26" s="516" t="s">
        <v>3504</v>
      </c>
      <c r="H26" s="516" t="s">
        <v>3587</v>
      </c>
    </row>
    <row r="27" spans="1:8" x14ac:dyDescent="0.25">
      <c r="A27" s="45" t="s">
        <v>3343</v>
      </c>
      <c r="B27" s="227"/>
      <c r="C27" s="227"/>
      <c r="G27" s="516" t="s">
        <v>3505</v>
      </c>
      <c r="H27" s="516" t="s">
        <v>534</v>
      </c>
    </row>
    <row r="28" spans="1:8" x14ac:dyDescent="0.25">
      <c r="A28" s="6" t="s">
        <v>2932</v>
      </c>
      <c r="G28" s="516" t="s">
        <v>3506</v>
      </c>
      <c r="H28" s="516" t="s">
        <v>3536</v>
      </c>
    </row>
    <row r="29" spans="1:8" x14ac:dyDescent="0.25">
      <c r="A29" s="6" t="s">
        <v>2918</v>
      </c>
      <c r="G29" s="516" t="s">
        <v>3507</v>
      </c>
      <c r="H29" s="516" t="s">
        <v>3588</v>
      </c>
    </row>
    <row r="30" spans="1:8" x14ac:dyDescent="0.25">
      <c r="A30" s="6" t="s">
        <v>2919</v>
      </c>
      <c r="G30" s="516" t="s">
        <v>3508</v>
      </c>
      <c r="H30" s="516" t="s">
        <v>3589</v>
      </c>
    </row>
    <row r="31" spans="1:8" x14ac:dyDescent="0.25">
      <c r="A31" s="6" t="s">
        <v>2920</v>
      </c>
      <c r="G31" s="516" t="s">
        <v>3509</v>
      </c>
      <c r="H31" s="516" t="s">
        <v>3535</v>
      </c>
    </row>
    <row r="32" spans="1:8" x14ac:dyDescent="0.25">
      <c r="A32" s="6" t="s">
        <v>2921</v>
      </c>
      <c r="G32" s="516" t="s">
        <v>3510</v>
      </c>
      <c r="H32" s="516" t="s">
        <v>3590</v>
      </c>
    </row>
    <row r="33" spans="1:8" x14ac:dyDescent="0.25">
      <c r="G33" s="516" t="s">
        <v>3511</v>
      </c>
      <c r="H33" s="516" t="s">
        <v>3534</v>
      </c>
    </row>
    <row r="34" spans="1:8" x14ac:dyDescent="0.25">
      <c r="A34" s="6" t="s">
        <v>2933</v>
      </c>
      <c r="G34" s="516" t="s">
        <v>3512</v>
      </c>
      <c r="H34" s="516" t="s">
        <v>3591</v>
      </c>
    </row>
    <row r="35" spans="1:8" x14ac:dyDescent="0.25">
      <c r="A35" s="6" t="s">
        <v>2916</v>
      </c>
      <c r="G35" s="516" t="s">
        <v>3513</v>
      </c>
      <c r="H35" s="516" t="s">
        <v>3592</v>
      </c>
    </row>
    <row r="36" spans="1:8" x14ac:dyDescent="0.25">
      <c r="A36" s="6" t="s">
        <v>2917</v>
      </c>
      <c r="G36" s="516" t="s">
        <v>3514</v>
      </c>
      <c r="H36" s="516" t="s">
        <v>3593</v>
      </c>
    </row>
    <row r="37" spans="1:8" x14ac:dyDescent="0.25">
      <c r="G37" s="516" t="s">
        <v>3515</v>
      </c>
      <c r="H37" s="516" t="s">
        <v>3537</v>
      </c>
    </row>
    <row r="38" spans="1:8" x14ac:dyDescent="0.25">
      <c r="A38" s="6" t="s">
        <v>2934</v>
      </c>
      <c r="G38" s="516" t="s">
        <v>3516</v>
      </c>
      <c r="H38" s="516" t="s">
        <v>3538</v>
      </c>
    </row>
    <row r="39" spans="1:8" x14ac:dyDescent="0.25">
      <c r="A39" s="6" t="s">
        <v>2923</v>
      </c>
      <c r="G39" s="516" t="s">
        <v>3517</v>
      </c>
      <c r="H39" s="516" t="s">
        <v>3594</v>
      </c>
    </row>
    <row r="40" spans="1:8" x14ac:dyDescent="0.25">
      <c r="A40" s="6" t="s">
        <v>2924</v>
      </c>
      <c r="G40" s="516" t="s">
        <v>3518</v>
      </c>
      <c r="H40" s="516" t="s">
        <v>3595</v>
      </c>
    </row>
    <row r="41" spans="1:8" x14ac:dyDescent="0.25">
      <c r="G41" s="516" t="s">
        <v>3519</v>
      </c>
      <c r="H41" s="516" t="s">
        <v>3596</v>
      </c>
    </row>
    <row r="42" spans="1:8" x14ac:dyDescent="0.25">
      <c r="A42" s="6" t="s">
        <v>2935</v>
      </c>
      <c r="G42" s="516" t="s">
        <v>3520</v>
      </c>
      <c r="H42" s="516" t="s">
        <v>3597</v>
      </c>
    </row>
    <row r="43" spans="1:8" x14ac:dyDescent="0.25">
      <c r="A43" s="6" t="s">
        <v>2925</v>
      </c>
      <c r="G43" s="516" t="s">
        <v>3521</v>
      </c>
      <c r="H43" s="516" t="s">
        <v>3539</v>
      </c>
    </row>
    <row r="44" spans="1:8" x14ac:dyDescent="0.25">
      <c r="A44" s="6" t="s">
        <v>2926</v>
      </c>
      <c r="G44" s="516" t="s">
        <v>3522</v>
      </c>
      <c r="H44" s="516" t="s">
        <v>3598</v>
      </c>
    </row>
    <row r="45" spans="1:8" x14ac:dyDescent="0.25">
      <c r="G45" s="516" t="s">
        <v>3523</v>
      </c>
      <c r="H45" s="516" t="s">
        <v>3599</v>
      </c>
    </row>
    <row r="46" spans="1:8" x14ac:dyDescent="0.25">
      <c r="A46" s="45" t="s">
        <v>3344</v>
      </c>
      <c r="B46" s="227"/>
      <c r="G46" s="516" t="s">
        <v>3524</v>
      </c>
      <c r="H46" s="516" t="s">
        <v>3540</v>
      </c>
    </row>
    <row r="47" spans="1:8" x14ac:dyDescent="0.25">
      <c r="A47" s="6" t="s">
        <v>2927</v>
      </c>
      <c r="G47" s="516" t="s">
        <v>3525</v>
      </c>
      <c r="H47" s="516" t="s">
        <v>3600</v>
      </c>
    </row>
    <row r="48" spans="1:8" x14ac:dyDescent="0.25">
      <c r="A48" s="6" t="s">
        <v>2928</v>
      </c>
      <c r="G48" s="516" t="s">
        <v>3526</v>
      </c>
      <c r="H48" s="516" t="s">
        <v>3601</v>
      </c>
    </row>
    <row r="49" spans="1:8" x14ac:dyDescent="0.25">
      <c r="G49" s="516" t="s">
        <v>3527</v>
      </c>
      <c r="H49" s="516" t="s">
        <v>3541</v>
      </c>
    </row>
    <row r="50" spans="1:8" x14ac:dyDescent="0.25">
      <c r="A50" s="6" t="s">
        <v>2929</v>
      </c>
      <c r="G50" s="516" t="s">
        <v>3528</v>
      </c>
      <c r="H50" s="516" t="s">
        <v>3602</v>
      </c>
    </row>
    <row r="51" spans="1:8" x14ac:dyDescent="0.25">
      <c r="A51" s="6" t="s">
        <v>2936</v>
      </c>
    </row>
    <row r="52" spans="1:8" x14ac:dyDescent="0.25">
      <c r="A52" s="6" t="s">
        <v>2930</v>
      </c>
    </row>
    <row r="53" spans="1:8" x14ac:dyDescent="0.25">
      <c r="A53" s="6" t="s">
        <v>2931</v>
      </c>
    </row>
  </sheetData>
  <conditionalFormatting sqref="B18">
    <cfRule type="containsText" dxfId="73" priority="3" stopIfTrue="1" operator="containsText" text="No duplicate ID numbers">
      <formula>NOT(ISERROR(SEARCH("No duplicate ID numbers",B18)))</formula>
    </cfRule>
    <cfRule type="cellIs" dxfId="72" priority="4" operator="greaterThan">
      <formula>0</formula>
    </cfRule>
  </conditionalFormatting>
  <conditionalFormatting sqref="B19">
    <cfRule type="containsText" dxfId="71" priority="1" stopIfTrue="1" operator="containsText" text="No missing ID numbers">
      <formula>NOT(ISERROR(SEARCH("No missing ID numbers",B19)))</formula>
    </cfRule>
    <cfRule type="cellIs" dxfId="70"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97"/>
  <sheetViews>
    <sheetView tabSelected="1" workbookViewId="0">
      <pane ySplit="3" topLeftCell="A4" activePane="bottomLeft" state="frozen"/>
      <selection pane="bottomLeft" activeCell="J58" sqref="J58"/>
    </sheetView>
  </sheetViews>
  <sheetFormatPr defaultRowHeight="15" x14ac:dyDescent="0.25"/>
  <cols>
    <col min="1" max="3" width="10.140625" style="6" customWidth="1"/>
    <col min="4" max="4" width="28.85546875" style="6" customWidth="1"/>
    <col min="5" max="5" width="19" style="6" customWidth="1"/>
    <col min="6" max="9" width="10.140625" style="6" customWidth="1"/>
    <col min="10" max="10" width="131" style="6" customWidth="1"/>
    <col min="11" max="12" width="20.140625" style="6" customWidth="1"/>
    <col min="13" max="13" width="129.28515625" style="530" customWidth="1"/>
    <col min="14" max="14" width="67.5703125" style="6" customWidth="1"/>
    <col min="15" max="16384" width="9.140625" style="6"/>
  </cols>
  <sheetData>
    <row r="1" spans="1:14" x14ac:dyDescent="0.25">
      <c r="A1" s="9" t="s">
        <v>3337</v>
      </c>
      <c r="M1" s="518"/>
    </row>
    <row r="2" spans="1:14" x14ac:dyDescent="0.25">
      <c r="A2" s="17" t="s">
        <v>3338</v>
      </c>
      <c r="M2" s="518"/>
    </row>
    <row r="3" spans="1:14" x14ac:dyDescent="0.25">
      <c r="A3" s="519" t="s">
        <v>3</v>
      </c>
      <c r="B3" s="519" t="s">
        <v>0</v>
      </c>
      <c r="C3" s="519" t="s">
        <v>1</v>
      </c>
      <c r="D3" s="520" t="s">
        <v>353</v>
      </c>
      <c r="E3" s="521" t="s">
        <v>2277</v>
      </c>
      <c r="F3" s="522" t="s">
        <v>71</v>
      </c>
      <c r="G3" s="522" t="s">
        <v>72</v>
      </c>
      <c r="H3" s="522" t="s">
        <v>84</v>
      </c>
      <c r="I3" s="521" t="s">
        <v>30</v>
      </c>
      <c r="J3" s="565" t="s">
        <v>2</v>
      </c>
      <c r="K3" s="521" t="s">
        <v>449</v>
      </c>
      <c r="L3" s="521" t="s">
        <v>188</v>
      </c>
      <c r="M3" s="523" t="s">
        <v>152</v>
      </c>
      <c r="N3" s="524" t="s">
        <v>153</v>
      </c>
    </row>
    <row r="4" spans="1:14" x14ac:dyDescent="0.25">
      <c r="A4" s="525" t="s">
        <v>4</v>
      </c>
      <c r="B4" s="525" t="s">
        <v>2417</v>
      </c>
      <c r="C4" s="6" t="s">
        <v>2412</v>
      </c>
      <c r="D4" s="526" t="s">
        <v>2411</v>
      </c>
      <c r="E4" s="526" t="s">
        <v>2413</v>
      </c>
      <c r="F4" s="527">
        <v>0</v>
      </c>
      <c r="G4" s="527">
        <v>1</v>
      </c>
      <c r="H4" s="527">
        <v>0.02</v>
      </c>
      <c r="I4" s="525" t="s">
        <v>2414</v>
      </c>
      <c r="J4" s="525" t="s">
        <v>3664</v>
      </c>
      <c r="K4" s="525" t="s">
        <v>2416</v>
      </c>
      <c r="L4" s="525" t="s">
        <v>2415</v>
      </c>
      <c r="M4" s="525"/>
      <c r="N4" s="525"/>
    </row>
    <row r="5" spans="1:14" x14ac:dyDescent="0.25">
      <c r="A5" s="531" t="s">
        <v>4</v>
      </c>
      <c r="B5" s="525" t="s">
        <v>2488</v>
      </c>
      <c r="C5" s="6" t="s">
        <v>2489</v>
      </c>
      <c r="D5" s="526" t="s">
        <v>2489</v>
      </c>
      <c r="E5" s="526" t="s">
        <v>2490</v>
      </c>
      <c r="F5" s="527">
        <v>0</v>
      </c>
      <c r="G5" s="527">
        <v>300</v>
      </c>
      <c r="H5" s="527">
        <v>5</v>
      </c>
      <c r="I5" s="525" t="s">
        <v>2491</v>
      </c>
      <c r="J5" s="525" t="s">
        <v>3665</v>
      </c>
      <c r="K5" s="525"/>
      <c r="L5" s="525" t="s">
        <v>2770</v>
      </c>
      <c r="M5" s="525" t="s">
        <v>3731</v>
      </c>
      <c r="N5" s="525"/>
    </row>
    <row r="6" spans="1:14" x14ac:dyDescent="0.25">
      <c r="A6" s="531" t="s">
        <v>4</v>
      </c>
      <c r="B6" s="531" t="s">
        <v>2484</v>
      </c>
      <c r="C6" s="6" t="s">
        <v>2485</v>
      </c>
      <c r="D6" s="531" t="s">
        <v>2492</v>
      </c>
      <c r="E6" s="533" t="s">
        <v>2486</v>
      </c>
      <c r="F6" s="527">
        <v>0</v>
      </c>
      <c r="G6" s="527">
        <v>1</v>
      </c>
      <c r="H6" s="527">
        <v>0.02</v>
      </c>
      <c r="I6" s="525" t="s">
        <v>2487</v>
      </c>
      <c r="J6" s="525" t="s">
        <v>3666</v>
      </c>
      <c r="K6" s="525"/>
      <c r="L6" s="525" t="s">
        <v>2771</v>
      </c>
      <c r="M6" s="525" t="s">
        <v>3732</v>
      </c>
      <c r="N6" s="525"/>
    </row>
    <row r="7" spans="1:14" ht="409.5" x14ac:dyDescent="0.25">
      <c r="A7" s="531" t="s">
        <v>4</v>
      </c>
      <c r="B7" s="531" t="s">
        <v>3141</v>
      </c>
      <c r="C7" s="6" t="s">
        <v>474</v>
      </c>
      <c r="D7" s="531" t="s">
        <v>3142</v>
      </c>
      <c r="E7" s="533" t="s">
        <v>2320</v>
      </c>
      <c r="F7" s="527">
        <v>0</v>
      </c>
      <c r="G7" s="527">
        <v>1</v>
      </c>
      <c r="H7" s="527">
        <v>0.01</v>
      </c>
      <c r="I7" s="525" t="s">
        <v>475</v>
      </c>
      <c r="J7" s="567" t="str">
        <f>'RMI customized'!K4</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Louisiana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Louisiana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Louisiana,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K7" s="525" t="s">
        <v>476</v>
      </c>
      <c r="L7" s="525" t="s">
        <v>477</v>
      </c>
      <c r="M7" s="525" t="s">
        <v>3733</v>
      </c>
      <c r="N7" s="525"/>
    </row>
    <row r="8" spans="1:14" x14ac:dyDescent="0.25">
      <c r="A8" s="531" t="s">
        <v>4</v>
      </c>
      <c r="B8" s="531" t="s">
        <v>473</v>
      </c>
      <c r="C8" s="6" t="s">
        <v>468</v>
      </c>
      <c r="D8" s="531" t="s">
        <v>467</v>
      </c>
      <c r="E8" s="533" t="s">
        <v>2319</v>
      </c>
      <c r="F8" s="527">
        <v>0</v>
      </c>
      <c r="G8" s="527">
        <v>0.5</v>
      </c>
      <c r="H8" s="527">
        <v>0.01</v>
      </c>
      <c r="I8" s="525" t="s">
        <v>469</v>
      </c>
      <c r="J8" s="566" t="str">
        <f>'RMI customized'!K5</f>
        <v>**Description:**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data.As of late 2020, there is an additional state subsidy of $2500.</v>
      </c>
      <c r="K8" s="525" t="s">
        <v>470</v>
      </c>
      <c r="L8" s="525" t="s">
        <v>471</v>
      </c>
      <c r="M8" s="525" t="s">
        <v>472</v>
      </c>
      <c r="N8" s="525"/>
    </row>
    <row r="9" spans="1:14" x14ac:dyDescent="0.25">
      <c r="A9" s="533" t="s">
        <v>4</v>
      </c>
      <c r="B9" s="533" t="s">
        <v>11</v>
      </c>
      <c r="C9" s="6" t="s">
        <v>116</v>
      </c>
      <c r="D9" s="536" t="s">
        <v>11</v>
      </c>
      <c r="E9" s="533" t="s">
        <v>2318</v>
      </c>
      <c r="F9" s="527">
        <v>0</v>
      </c>
      <c r="G9" s="527">
        <v>1</v>
      </c>
      <c r="H9" s="527">
        <v>0.02</v>
      </c>
      <c r="I9" s="525" t="s">
        <v>450</v>
      </c>
      <c r="J9" s="525" t="s">
        <v>3667</v>
      </c>
      <c r="K9" s="525" t="s">
        <v>189</v>
      </c>
      <c r="L9" s="525" t="s">
        <v>190</v>
      </c>
      <c r="M9" s="525" t="s">
        <v>3734</v>
      </c>
      <c r="N9" s="525" t="s">
        <v>3735</v>
      </c>
    </row>
    <row r="10" spans="1:14" x14ac:dyDescent="0.25">
      <c r="A10" s="533" t="s">
        <v>4</v>
      </c>
      <c r="B10" s="533" t="s">
        <v>5</v>
      </c>
      <c r="C10" s="6" t="s">
        <v>304</v>
      </c>
      <c r="D10" s="536" t="s">
        <v>354</v>
      </c>
      <c r="E10" s="533" t="s">
        <v>2317</v>
      </c>
      <c r="F10" s="527">
        <v>0</v>
      </c>
      <c r="G10" s="527">
        <v>1</v>
      </c>
      <c r="H10" s="527">
        <v>0.01</v>
      </c>
      <c r="I10" s="525" t="s">
        <v>117</v>
      </c>
      <c r="J10" s="525" t="s">
        <v>3668</v>
      </c>
      <c r="K10" s="525" t="s">
        <v>191</v>
      </c>
      <c r="L10" s="525" t="s">
        <v>192</v>
      </c>
      <c r="M10" s="525" t="s">
        <v>3736</v>
      </c>
      <c r="N10" s="525" t="s">
        <v>3737</v>
      </c>
    </row>
    <row r="11" spans="1:14" x14ac:dyDescent="0.25">
      <c r="A11" s="531" t="s">
        <v>4</v>
      </c>
      <c r="B11" s="531" t="s">
        <v>3143</v>
      </c>
      <c r="C11" s="6" t="s">
        <v>2530</v>
      </c>
      <c r="D11" s="531" t="s">
        <v>3144</v>
      </c>
      <c r="E11" s="533" t="s">
        <v>2531</v>
      </c>
      <c r="F11" s="527">
        <v>0</v>
      </c>
      <c r="G11" s="527">
        <v>1</v>
      </c>
      <c r="H11" s="527">
        <v>0.01</v>
      </c>
      <c r="I11" s="525" t="s">
        <v>475</v>
      </c>
      <c r="J11" s="525" t="s">
        <v>3669</v>
      </c>
      <c r="K11" s="525"/>
      <c r="L11" s="525" t="s">
        <v>2772</v>
      </c>
      <c r="M11" s="525" t="s">
        <v>3738</v>
      </c>
      <c r="N11" s="525"/>
    </row>
    <row r="12" spans="1:14" x14ac:dyDescent="0.25">
      <c r="A12" s="531" t="s">
        <v>4</v>
      </c>
      <c r="B12" s="531" t="s">
        <v>478</v>
      </c>
      <c r="C12" s="6" t="s">
        <v>479</v>
      </c>
      <c r="D12" s="531" t="s">
        <v>478</v>
      </c>
      <c r="E12" s="533" t="s">
        <v>2316</v>
      </c>
      <c r="F12" s="527">
        <v>0</v>
      </c>
      <c r="G12" s="527">
        <v>0.2</v>
      </c>
      <c r="H12" s="527">
        <v>0.01</v>
      </c>
      <c r="I12" s="525" t="s">
        <v>480</v>
      </c>
      <c r="J12" s="525" t="s">
        <v>3670</v>
      </c>
      <c r="K12" s="525" t="s">
        <v>481</v>
      </c>
      <c r="L12" s="525" t="s">
        <v>482</v>
      </c>
      <c r="M12" s="525" t="s">
        <v>483</v>
      </c>
      <c r="N12" s="525"/>
    </row>
    <row r="13" spans="1:14" x14ac:dyDescent="0.25">
      <c r="A13" s="533" t="s">
        <v>4</v>
      </c>
      <c r="B13" s="533" t="s">
        <v>3109</v>
      </c>
      <c r="C13" s="6" t="s">
        <v>3110</v>
      </c>
      <c r="D13" s="533" t="s">
        <v>3109</v>
      </c>
      <c r="E13" s="533" t="s">
        <v>3111</v>
      </c>
      <c r="F13" s="527">
        <v>0</v>
      </c>
      <c r="G13" s="527">
        <v>0.26</v>
      </c>
      <c r="H13" s="527">
        <v>0.01</v>
      </c>
      <c r="I13" s="525" t="s">
        <v>3112</v>
      </c>
      <c r="J13" s="525" t="s">
        <v>3671</v>
      </c>
      <c r="K13" s="525" t="s">
        <v>193</v>
      </c>
      <c r="L13" s="525" t="s">
        <v>194</v>
      </c>
      <c r="M13" s="525" t="s">
        <v>3739</v>
      </c>
      <c r="N13" s="525"/>
    </row>
    <row r="14" spans="1:14" x14ac:dyDescent="0.25">
      <c r="A14" s="533" t="s">
        <v>73</v>
      </c>
      <c r="B14" s="533" t="s">
        <v>15</v>
      </c>
      <c r="C14" s="6" t="s">
        <v>2522</v>
      </c>
      <c r="D14" s="533" t="s">
        <v>15</v>
      </c>
      <c r="E14" s="533" t="s">
        <v>2521</v>
      </c>
      <c r="F14" s="527">
        <v>0</v>
      </c>
      <c r="G14" s="527">
        <v>1</v>
      </c>
      <c r="H14" s="527">
        <v>0.01</v>
      </c>
      <c r="I14" s="525" t="s">
        <v>119</v>
      </c>
      <c r="J14" s="566" t="str">
        <f>'RMI customized'!K6</f>
        <v>**Description:** This policy replaces the specified fraction of newly sold non-electric building components of the selected type(s) in buildings of the selected type(s) with electricity-using components. // **Guidance for setting values: **//**Urban Residential Heating: **In the BAU case, in Louisiana, the share of electricity among fuels used for heating in urban, residential buildings will rise from 3.7% to 5.2% through 2050.//**Urban Residential Appliances: **In the BAU case, in Louisiana, the share of electricity among fuels used by appliances in urban, residential buildings will fall from 31.2% to 21.9% through 2050.//**Urban Residential Other Components: ** In the BAU case, the share of electricity among fuels used by other components in urban, residential buildings is 100%.//**Rural Residential Heating: **In the BAU case, in Louisiana, the share of electricity among fuels used for heating in rural, residential buildings will rise from 3.7% to 5.2% through 2050.//**Rural Residential Appliances: **In the BAU case, in , the share of electricity among fuels used by appliances in rural, residential buildings will fall from 31.2% to 21.9% through 2050.//**Rural Residential Other Components: **In the United States, the share of electricity among fuels used by other components in urban, residential buildings is 100%.//**Commercial Heating: **In the BAU case, in Louisiana, the share of electricity among fuels used for heating in commercial buildings will rise from 0.5% to 0.6% through 2050.//**Commercial Appliances: **In the BAU case, in Louisiana, the share of electricity among fuels used by appliances in commercial buildings will fall from 31.7% to 18.9% through 2050.//**Commercial Other Components: **In the BAU case, in the Louisiana, the share of electricity among fuels used by other components in commercial buildings will rise from 56.7% to 79.1% through 2050.</v>
      </c>
      <c r="K14" s="525" t="s">
        <v>195</v>
      </c>
      <c r="L14" s="525" t="s">
        <v>196</v>
      </c>
      <c r="M14" s="525"/>
      <c r="N14" s="525"/>
    </row>
    <row r="15" spans="1:14" x14ac:dyDescent="0.25">
      <c r="A15" s="533" t="s">
        <v>73</v>
      </c>
      <c r="B15" s="533" t="s">
        <v>105</v>
      </c>
      <c r="C15" s="6" t="s">
        <v>305</v>
      </c>
      <c r="D15" s="533" t="s">
        <v>105</v>
      </c>
      <c r="E15" s="533" t="s">
        <v>2315</v>
      </c>
      <c r="F15" s="527">
        <v>0</v>
      </c>
      <c r="G15" s="527">
        <v>0.75</v>
      </c>
      <c r="H15" s="527">
        <v>0.01</v>
      </c>
      <c r="I15" s="525" t="s">
        <v>32</v>
      </c>
      <c r="J15" s="566" t="str">
        <f>'RMI customized'!K7</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K15" s="525" t="s">
        <v>197</v>
      </c>
      <c r="L15" s="525" t="s">
        <v>198</v>
      </c>
      <c r="M15" s="525" t="s">
        <v>3740</v>
      </c>
      <c r="N15" s="525" t="s">
        <v>3741</v>
      </c>
    </row>
    <row r="16" spans="1:14" x14ac:dyDescent="0.25">
      <c r="A16" s="533" t="s">
        <v>73</v>
      </c>
      <c r="B16" s="533" t="s">
        <v>14</v>
      </c>
      <c r="C16" s="6" t="s">
        <v>7</v>
      </c>
      <c r="D16" s="533" t="s">
        <v>14</v>
      </c>
      <c r="E16" s="533" t="s">
        <v>2314</v>
      </c>
      <c r="F16" s="527">
        <v>0</v>
      </c>
      <c r="G16" s="527">
        <v>1</v>
      </c>
      <c r="H16" s="527">
        <v>1</v>
      </c>
      <c r="I16" s="525" t="s">
        <v>31</v>
      </c>
      <c r="J16" s="525" t="s">
        <v>2321</v>
      </c>
      <c r="K16" s="525" t="s">
        <v>199</v>
      </c>
      <c r="L16" s="525" t="s">
        <v>200</v>
      </c>
      <c r="M16" s="525" t="s">
        <v>76</v>
      </c>
      <c r="N16" s="525"/>
    </row>
    <row r="17" spans="1:14" x14ac:dyDescent="0.25">
      <c r="A17" s="533" t="s">
        <v>73</v>
      </c>
      <c r="B17" s="533" t="s">
        <v>262</v>
      </c>
      <c r="C17" s="6" t="s">
        <v>306</v>
      </c>
      <c r="D17" s="536" t="s">
        <v>355</v>
      </c>
      <c r="E17" s="533" t="s">
        <v>2313</v>
      </c>
      <c r="F17" s="527">
        <v>0</v>
      </c>
      <c r="G17" s="527">
        <v>0.24</v>
      </c>
      <c r="H17" s="527">
        <v>5.0000000000000001E-3</v>
      </c>
      <c r="I17" s="525" t="s">
        <v>263</v>
      </c>
      <c r="J17" s="525" t="s">
        <v>3672</v>
      </c>
      <c r="K17" s="525" t="s">
        <v>264</v>
      </c>
      <c r="L17" s="525" t="s">
        <v>265</v>
      </c>
      <c r="M17" s="525" t="s">
        <v>311</v>
      </c>
      <c r="N17" s="525" t="s">
        <v>3742</v>
      </c>
    </row>
    <row r="18" spans="1:14" x14ac:dyDescent="0.25">
      <c r="A18" s="533" t="s">
        <v>73</v>
      </c>
      <c r="B18" s="533" t="s">
        <v>266</v>
      </c>
      <c r="C18" s="6" t="s">
        <v>269</v>
      </c>
      <c r="D18" s="536" t="s">
        <v>355</v>
      </c>
      <c r="E18" s="533" t="s">
        <v>2312</v>
      </c>
      <c r="F18" s="527">
        <v>0</v>
      </c>
      <c r="G18" s="527">
        <v>0.5</v>
      </c>
      <c r="H18" s="527">
        <v>0.01</v>
      </c>
      <c r="I18" s="525" t="s">
        <v>270</v>
      </c>
      <c r="J18" s="525" t="s">
        <v>3673</v>
      </c>
      <c r="K18" s="525" t="s">
        <v>267</v>
      </c>
      <c r="L18" s="525" t="s">
        <v>268</v>
      </c>
      <c r="M18" s="525" t="s">
        <v>312</v>
      </c>
      <c r="N18" s="525"/>
    </row>
    <row r="19" spans="1:14" x14ac:dyDescent="0.25">
      <c r="A19" s="533" t="s">
        <v>73</v>
      </c>
      <c r="B19" s="533" t="s">
        <v>13</v>
      </c>
      <c r="C19" s="6" t="s">
        <v>132</v>
      </c>
      <c r="D19" s="533" t="s">
        <v>13</v>
      </c>
      <c r="E19" s="533" t="s">
        <v>2311</v>
      </c>
      <c r="F19" s="527">
        <v>0</v>
      </c>
      <c r="G19" s="527">
        <v>1</v>
      </c>
      <c r="H19" s="527">
        <v>1</v>
      </c>
      <c r="I19" s="525" t="s">
        <v>31</v>
      </c>
      <c r="J19" s="525" t="s">
        <v>3051</v>
      </c>
      <c r="K19" s="525" t="s">
        <v>201</v>
      </c>
      <c r="L19" s="525" t="s">
        <v>202</v>
      </c>
      <c r="M19" s="525" t="s">
        <v>76</v>
      </c>
      <c r="N19" s="525"/>
    </row>
    <row r="20" spans="1:14" x14ac:dyDescent="0.25">
      <c r="A20" s="533" t="s">
        <v>73</v>
      </c>
      <c r="B20" s="533" t="s">
        <v>2497</v>
      </c>
      <c r="C20" s="6" t="s">
        <v>2496</v>
      </c>
      <c r="D20" s="533" t="s">
        <v>16</v>
      </c>
      <c r="E20" s="533" t="s">
        <v>2310</v>
      </c>
      <c r="F20" s="527">
        <v>0</v>
      </c>
      <c r="G20" s="527">
        <v>0.5</v>
      </c>
      <c r="H20" s="527">
        <v>0.01</v>
      </c>
      <c r="I20" s="525" t="s">
        <v>2498</v>
      </c>
      <c r="J20" s="525" t="s">
        <v>3674</v>
      </c>
      <c r="K20" s="525" t="s">
        <v>203</v>
      </c>
      <c r="L20" s="525" t="s">
        <v>204</v>
      </c>
      <c r="M20" s="525" t="s">
        <v>154</v>
      </c>
      <c r="N20" s="525"/>
    </row>
    <row r="21" spans="1:14" x14ac:dyDescent="0.25">
      <c r="A21" s="533" t="s">
        <v>73</v>
      </c>
      <c r="B21" s="533" t="s">
        <v>12</v>
      </c>
      <c r="C21" s="6" t="s">
        <v>6</v>
      </c>
      <c r="D21" s="533" t="s">
        <v>12</v>
      </c>
      <c r="E21" s="533" t="s">
        <v>2309</v>
      </c>
      <c r="F21" s="527">
        <v>0</v>
      </c>
      <c r="G21" s="527">
        <v>1</v>
      </c>
      <c r="H21" s="527">
        <v>1</v>
      </c>
      <c r="I21" s="525" t="s">
        <v>31</v>
      </c>
      <c r="J21" s="525" t="s">
        <v>3675</v>
      </c>
      <c r="K21" s="525" t="s">
        <v>205</v>
      </c>
      <c r="L21" s="525" t="s">
        <v>206</v>
      </c>
      <c r="M21" s="525" t="s">
        <v>76</v>
      </c>
      <c r="N21" s="525"/>
    </row>
    <row r="22" spans="1:14" x14ac:dyDescent="0.25">
      <c r="A22" s="531" t="s">
        <v>8</v>
      </c>
      <c r="B22" s="531" t="s">
        <v>338</v>
      </c>
      <c r="C22" s="6" t="s">
        <v>339</v>
      </c>
      <c r="D22" s="531" t="s">
        <v>338</v>
      </c>
      <c r="E22" s="533" t="s">
        <v>2308</v>
      </c>
      <c r="F22" s="527">
        <v>0</v>
      </c>
      <c r="G22" s="527">
        <v>1</v>
      </c>
      <c r="H22" s="527">
        <v>1</v>
      </c>
      <c r="I22" s="525" t="s">
        <v>31</v>
      </c>
      <c r="J22" s="566" t="str">
        <f>'RMI customized'!K8</f>
        <v>**Description:** This policy prevents new capacity of the selected type(s) from being built or deployed.//**Guidance for setting values: **//**Hard Coal : **No new coal is planned in Louisiana.//**Natural Gas Nonpeaker : **//**Nuclear : **//**Hydro : **//**Lignite : **</v>
      </c>
      <c r="K22" s="525" t="s">
        <v>340</v>
      </c>
      <c r="L22" s="525" t="s">
        <v>341</v>
      </c>
      <c r="M22" s="525"/>
      <c r="N22" s="525"/>
    </row>
    <row r="23" spans="1:14" x14ac:dyDescent="0.25">
      <c r="A23" s="531" t="s">
        <v>8</v>
      </c>
      <c r="B23" s="531" t="s">
        <v>28</v>
      </c>
      <c r="C23" s="6" t="s">
        <v>3147</v>
      </c>
      <c r="D23" s="535" t="s">
        <v>3268</v>
      </c>
      <c r="E23" s="531" t="s">
        <v>3148</v>
      </c>
      <c r="F23" s="527">
        <v>0</v>
      </c>
      <c r="G23" s="527">
        <v>1</v>
      </c>
      <c r="H23" s="527">
        <v>0.01</v>
      </c>
      <c r="I23" s="525" t="s">
        <v>2897</v>
      </c>
      <c r="J23" s="525" t="s">
        <v>3676</v>
      </c>
      <c r="K23" s="525" t="s">
        <v>243</v>
      </c>
      <c r="L23" s="525" t="s">
        <v>244</v>
      </c>
      <c r="M23" s="525"/>
      <c r="N23" s="525"/>
    </row>
    <row r="24" spans="1:14" x14ac:dyDescent="0.25">
      <c r="A24" s="533" t="s">
        <v>8</v>
      </c>
      <c r="B24" s="535" t="s">
        <v>3269</v>
      </c>
      <c r="C24" s="6" t="s">
        <v>2817</v>
      </c>
      <c r="D24" s="535" t="s">
        <v>3269</v>
      </c>
      <c r="E24" s="533" t="s">
        <v>2297</v>
      </c>
      <c r="F24" s="527">
        <v>0</v>
      </c>
      <c r="G24" s="527">
        <v>1</v>
      </c>
      <c r="H24" s="527">
        <v>0.01</v>
      </c>
      <c r="I24" s="525" t="s">
        <v>36</v>
      </c>
      <c r="J24" s="566" t="str">
        <f>'RMI customized'!K9</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not includingLouisiana. After weighing for coop and municipality requirements, the BAU assumes a total CES of 0% in 2030 that rises to 0%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K24" s="525" t="s">
        <v>2481</v>
      </c>
      <c r="L24" s="525" t="s">
        <v>2482</v>
      </c>
      <c r="M24" s="525" t="s">
        <v>3743</v>
      </c>
      <c r="N24" s="525"/>
    </row>
    <row r="25" spans="1:14" x14ac:dyDescent="0.25">
      <c r="A25" s="531" t="s">
        <v>8</v>
      </c>
      <c r="B25" s="531" t="s">
        <v>271</v>
      </c>
      <c r="C25" s="6" t="s">
        <v>274</v>
      </c>
      <c r="D25" s="531" t="s">
        <v>356</v>
      </c>
      <c r="E25" s="533" t="s">
        <v>2307</v>
      </c>
      <c r="F25" s="527">
        <v>-0.5</v>
      </c>
      <c r="G25" s="527">
        <v>1</v>
      </c>
      <c r="H25" s="527">
        <v>0.02</v>
      </c>
      <c r="I25" s="525" t="s">
        <v>275</v>
      </c>
      <c r="J25" s="566" t="str">
        <f>'RMI customized'!K10</f>
        <v>**Description:** This policy increases or decreases the amount of electricity exported from the United States to Canada and Mexico.  It does not cause the construction or removal of transmission lines linking these countries. // **Guidance for setting values: **From 2010-2018, electricity exports in Louisiana increased by 0%.</v>
      </c>
      <c r="K25" s="525" t="s">
        <v>277</v>
      </c>
      <c r="L25" s="525" t="s">
        <v>279</v>
      </c>
      <c r="M25" s="525" t="s">
        <v>3744</v>
      </c>
      <c r="N25" s="525"/>
    </row>
    <row r="26" spans="1:14" x14ac:dyDescent="0.25">
      <c r="A26" s="531" t="s">
        <v>8</v>
      </c>
      <c r="B26" s="531" t="s">
        <v>272</v>
      </c>
      <c r="C26" s="6" t="s">
        <v>273</v>
      </c>
      <c r="D26" s="531" t="s">
        <v>356</v>
      </c>
      <c r="E26" s="533" t="s">
        <v>2306</v>
      </c>
      <c r="F26" s="527">
        <v>-0.5</v>
      </c>
      <c r="G26" s="527">
        <v>1</v>
      </c>
      <c r="H26" s="527">
        <v>0.02</v>
      </c>
      <c r="I26" s="525" t="s">
        <v>276</v>
      </c>
      <c r="J26" s="566" t="str">
        <f>'RMI customized'!K11</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Louisiana increased by 45%.</v>
      </c>
      <c r="K26" s="525" t="s">
        <v>278</v>
      </c>
      <c r="L26" s="525" t="s">
        <v>279</v>
      </c>
      <c r="M26" s="525" t="s">
        <v>3744</v>
      </c>
      <c r="N26" s="525"/>
    </row>
    <row r="27" spans="1:14" x14ac:dyDescent="0.25">
      <c r="A27" s="533" t="s">
        <v>8</v>
      </c>
      <c r="B27" s="533" t="s">
        <v>308</v>
      </c>
      <c r="C27" s="6" t="s">
        <v>307</v>
      </c>
      <c r="D27" s="533" t="s">
        <v>308</v>
      </c>
      <c r="E27" s="533" t="s">
        <v>2305</v>
      </c>
      <c r="F27" s="527">
        <v>0</v>
      </c>
      <c r="G27" s="527">
        <v>0</v>
      </c>
      <c r="H27" s="527">
        <v>0</v>
      </c>
      <c r="I27" s="525">
        <v>0</v>
      </c>
      <c r="J27" s="525" t="s">
        <v>3677</v>
      </c>
      <c r="K27" s="525"/>
      <c r="L27" s="525"/>
      <c r="M27" s="525"/>
      <c r="N27" s="525"/>
    </row>
    <row r="28" spans="1:14" x14ac:dyDescent="0.25">
      <c r="A28" s="533" t="s">
        <v>8</v>
      </c>
      <c r="B28" s="533" t="s">
        <v>17</v>
      </c>
      <c r="C28" s="6" t="s">
        <v>29</v>
      </c>
      <c r="D28" s="533" t="s">
        <v>17</v>
      </c>
      <c r="E28" s="533" t="s">
        <v>2304</v>
      </c>
      <c r="F28" s="527">
        <v>0</v>
      </c>
      <c r="G28" s="527">
        <v>1</v>
      </c>
      <c r="H28" s="527">
        <v>0.01</v>
      </c>
      <c r="I28" s="525" t="s">
        <v>35</v>
      </c>
      <c r="J28" s="566" t="str">
        <f>'RMI customized'!K12</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Louisiana, a 100% setting provides for an additional 7242 MW of demand response capacity in 2050 (on top of a BAU quantity of 2343 MW).</v>
      </c>
      <c r="K28" s="525" t="s">
        <v>207</v>
      </c>
      <c r="L28" s="525" t="s">
        <v>208</v>
      </c>
      <c r="M28" s="525" t="s">
        <v>154</v>
      </c>
      <c r="N28" s="525"/>
    </row>
    <row r="29" spans="1:14" x14ac:dyDescent="0.25">
      <c r="A29" s="533" t="s">
        <v>8</v>
      </c>
      <c r="B29" s="533" t="s">
        <v>134</v>
      </c>
      <c r="C29" s="6" t="s">
        <v>133</v>
      </c>
      <c r="D29" s="533" t="s">
        <v>134</v>
      </c>
      <c r="E29" s="533" t="s">
        <v>2303</v>
      </c>
      <c r="F29" s="527">
        <v>0</v>
      </c>
      <c r="G29" s="527">
        <v>25000</v>
      </c>
      <c r="H29" s="527">
        <v>500</v>
      </c>
      <c r="I29" s="525" t="s">
        <v>186</v>
      </c>
      <c r="J29" s="525" t="s">
        <v>3678</v>
      </c>
      <c r="K29" s="525" t="s">
        <v>209</v>
      </c>
      <c r="L29" s="525" t="s">
        <v>210</v>
      </c>
      <c r="M29" s="525" t="s">
        <v>3745</v>
      </c>
      <c r="N29" s="525" t="s">
        <v>3746</v>
      </c>
    </row>
    <row r="30" spans="1:14" x14ac:dyDescent="0.25">
      <c r="A30" s="533" t="s">
        <v>8</v>
      </c>
      <c r="B30" s="533" t="s">
        <v>19</v>
      </c>
      <c r="C30" s="6" t="s">
        <v>3092</v>
      </c>
      <c r="D30" s="533" t="s">
        <v>19</v>
      </c>
      <c r="E30" s="533" t="s">
        <v>2302</v>
      </c>
      <c r="F30" s="527">
        <v>0</v>
      </c>
      <c r="G30" s="527">
        <v>1</v>
      </c>
      <c r="H30" s="527">
        <v>0.01</v>
      </c>
      <c r="I30" s="525" t="s">
        <v>35</v>
      </c>
      <c r="J30" s="566" t="str">
        <f>'RMI customized'!K13</f>
        <v>**Description:** This policy causes grid-scale electricity storage from chemical batteries to increase above the amount predicted in the BAU Scenario. // **Guidance for setting values: **In 2019, Louisiana had about 16 of grid battery storage.  The BAU scenario is based on EIA AEO data and sees grid battery capacity reach 19 by 2050.  The additional potential is based on NREL's Renewable Electricity Futures Study (80% RE-ITI (2014) scenario) and suggests Louisiana could reach 247 of grid battery storage by 2050.</v>
      </c>
      <c r="K30" s="525" t="s">
        <v>211</v>
      </c>
      <c r="L30" s="525" t="s">
        <v>212</v>
      </c>
      <c r="M30" s="525" t="s">
        <v>3747</v>
      </c>
      <c r="N30" s="525"/>
    </row>
    <row r="31" spans="1:14" x14ac:dyDescent="0.25">
      <c r="A31" s="533" t="s">
        <v>8</v>
      </c>
      <c r="B31" s="533" t="s">
        <v>138</v>
      </c>
      <c r="C31" s="6" t="s">
        <v>285</v>
      </c>
      <c r="D31" s="533" t="s">
        <v>138</v>
      </c>
      <c r="E31" s="533" t="s">
        <v>2301</v>
      </c>
      <c r="F31" s="527">
        <v>0</v>
      </c>
      <c r="G31" s="527">
        <v>1.1299999999999999</v>
      </c>
      <c r="H31" s="527">
        <v>0.01</v>
      </c>
      <c r="I31" s="525" t="s">
        <v>139</v>
      </c>
      <c r="J31" s="525" t="s">
        <v>3679</v>
      </c>
      <c r="K31" s="525" t="s">
        <v>213</v>
      </c>
      <c r="L31" s="525" t="s">
        <v>214</v>
      </c>
      <c r="M31" s="525" t="s">
        <v>3748</v>
      </c>
      <c r="N31" s="525" t="s">
        <v>3749</v>
      </c>
    </row>
    <row r="32" spans="1:14" x14ac:dyDescent="0.25">
      <c r="A32" s="533" t="s">
        <v>8</v>
      </c>
      <c r="B32" s="533" t="s">
        <v>3145</v>
      </c>
      <c r="C32" s="6" t="s">
        <v>3146</v>
      </c>
      <c r="D32" s="533" t="s">
        <v>3145</v>
      </c>
      <c r="E32" s="539"/>
      <c r="F32" s="527">
        <v>0</v>
      </c>
      <c r="G32" s="527">
        <v>1</v>
      </c>
      <c r="H32" s="527">
        <v>1</v>
      </c>
      <c r="I32" s="525" t="s">
        <v>31</v>
      </c>
      <c r="J32" s="525" t="s">
        <v>3680</v>
      </c>
      <c r="K32" s="525"/>
      <c r="L32" s="525"/>
      <c r="M32" s="525"/>
      <c r="N32" s="525"/>
    </row>
    <row r="33" spans="1:14" x14ac:dyDescent="0.25">
      <c r="A33" s="533" t="s">
        <v>8</v>
      </c>
      <c r="B33" s="533" t="s">
        <v>61</v>
      </c>
      <c r="C33" s="6" t="s">
        <v>135</v>
      </c>
      <c r="D33" s="533" t="s">
        <v>61</v>
      </c>
      <c r="E33" s="539"/>
      <c r="F33" s="527">
        <v>0</v>
      </c>
      <c r="G33" s="527">
        <v>1</v>
      </c>
      <c r="H33" s="527">
        <v>1</v>
      </c>
      <c r="I33" s="525" t="s">
        <v>31</v>
      </c>
      <c r="J33" s="525" t="s">
        <v>3681</v>
      </c>
      <c r="K33" s="525"/>
      <c r="L33" s="525"/>
      <c r="M33" s="525"/>
      <c r="N33" s="525"/>
    </row>
    <row r="34" spans="1:14" x14ac:dyDescent="0.25">
      <c r="A34" s="533" t="s">
        <v>8</v>
      </c>
      <c r="B34" s="533" t="s">
        <v>367</v>
      </c>
      <c r="C34" s="6" t="s">
        <v>368</v>
      </c>
      <c r="D34" s="533" t="s">
        <v>367</v>
      </c>
      <c r="E34" s="533" t="s">
        <v>2300</v>
      </c>
      <c r="F34" s="527">
        <v>0</v>
      </c>
      <c r="G34" s="527">
        <v>1</v>
      </c>
      <c r="H34" s="527">
        <v>1</v>
      </c>
      <c r="I34" s="525" t="s">
        <v>31</v>
      </c>
      <c r="J34" s="525" t="s">
        <v>3682</v>
      </c>
      <c r="K34" s="525"/>
      <c r="L34" s="525"/>
      <c r="M34" s="525"/>
      <c r="N34" s="525"/>
    </row>
    <row r="35" spans="1:14" x14ac:dyDescent="0.25">
      <c r="A35" s="533" t="s">
        <v>8</v>
      </c>
      <c r="B35" s="533" t="s">
        <v>2274</v>
      </c>
      <c r="C35" s="6" t="s">
        <v>2273</v>
      </c>
      <c r="D35" s="533" t="s">
        <v>2275</v>
      </c>
      <c r="E35" s="539"/>
      <c r="F35" s="527">
        <v>0</v>
      </c>
      <c r="G35" s="527">
        <v>20</v>
      </c>
      <c r="H35" s="527">
        <v>1</v>
      </c>
      <c r="I35" s="525" t="s">
        <v>136</v>
      </c>
      <c r="J35" s="525" t="s">
        <v>3683</v>
      </c>
      <c r="K35" s="525" t="s">
        <v>215</v>
      </c>
      <c r="L35" s="525" t="s">
        <v>2276</v>
      </c>
      <c r="M35" s="525" t="s">
        <v>3750</v>
      </c>
      <c r="N35" s="525" t="s">
        <v>3750</v>
      </c>
    </row>
    <row r="36" spans="1:14" x14ac:dyDescent="0.25">
      <c r="A36" s="531" t="s">
        <v>8</v>
      </c>
      <c r="B36" s="531" t="s">
        <v>256</v>
      </c>
      <c r="C36" s="6" t="s">
        <v>257</v>
      </c>
      <c r="D36" s="531" t="s">
        <v>256</v>
      </c>
      <c r="E36" s="533" t="s">
        <v>2299</v>
      </c>
      <c r="F36" s="527">
        <v>0</v>
      </c>
      <c r="G36" s="527">
        <v>0</v>
      </c>
      <c r="H36" s="527">
        <v>0</v>
      </c>
      <c r="I36" s="525">
        <v>0</v>
      </c>
      <c r="J36" s="525" t="s">
        <v>3684</v>
      </c>
      <c r="K36" s="525"/>
      <c r="L36" s="525"/>
      <c r="M36" s="525"/>
      <c r="N36" s="525"/>
    </row>
    <row r="37" spans="1:14" x14ac:dyDescent="0.25">
      <c r="A37" s="531" t="s">
        <v>8</v>
      </c>
      <c r="B37" s="540" t="s">
        <v>2347</v>
      </c>
      <c r="C37" s="6" t="s">
        <v>2348</v>
      </c>
      <c r="D37" s="540" t="s">
        <v>2347</v>
      </c>
      <c r="E37" s="531" t="s">
        <v>2349</v>
      </c>
      <c r="F37" s="527">
        <v>0</v>
      </c>
      <c r="G37" s="527">
        <v>0.9</v>
      </c>
      <c r="H37" s="527">
        <v>0.01</v>
      </c>
      <c r="I37" s="525" t="s">
        <v>2350</v>
      </c>
      <c r="J37" s="525" t="s">
        <v>3685</v>
      </c>
      <c r="K37" s="525" t="s">
        <v>2408</v>
      </c>
      <c r="L37" s="525" t="s">
        <v>2407</v>
      </c>
      <c r="M37" s="525"/>
      <c r="N37" s="525"/>
    </row>
    <row r="38" spans="1:14" x14ac:dyDescent="0.25">
      <c r="A38" s="531" t="s">
        <v>8</v>
      </c>
      <c r="B38" s="531" t="s">
        <v>253</v>
      </c>
      <c r="C38" s="6" t="s">
        <v>286</v>
      </c>
      <c r="D38" s="531" t="s">
        <v>357</v>
      </c>
      <c r="E38" s="533" t="s">
        <v>2298</v>
      </c>
      <c r="F38" s="527">
        <v>0</v>
      </c>
      <c r="G38" s="527">
        <v>0.4</v>
      </c>
      <c r="H38" s="527">
        <v>0.01</v>
      </c>
      <c r="I38" s="525" t="s">
        <v>254</v>
      </c>
      <c r="J38" s="525" t="s">
        <v>3686</v>
      </c>
      <c r="K38" s="525" t="s">
        <v>2257</v>
      </c>
      <c r="L38" s="525" t="s">
        <v>255</v>
      </c>
      <c r="M38" s="525" t="s">
        <v>313</v>
      </c>
      <c r="N38" s="525"/>
    </row>
    <row r="39" spans="1:14" x14ac:dyDescent="0.25">
      <c r="A39" s="531" t="s">
        <v>8</v>
      </c>
      <c r="B39" s="533" t="s">
        <v>2871</v>
      </c>
      <c r="C39" s="6" t="s">
        <v>2873</v>
      </c>
      <c r="D39" s="533" t="s">
        <v>2871</v>
      </c>
      <c r="E39" s="533" t="s">
        <v>2874</v>
      </c>
      <c r="F39" s="527">
        <v>0</v>
      </c>
      <c r="G39" s="527">
        <v>0.95</v>
      </c>
      <c r="H39" s="527">
        <v>0.01</v>
      </c>
      <c r="I39" s="525" t="s">
        <v>2875</v>
      </c>
      <c r="J39" s="566" t="str">
        <f>'RMI customized'!K14</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**Louisiana does not have a capacity construction subsidy for onshore wind. However, the Investment Tax Credit, a similar program for solar power, covers 30% of system costs through 2019, with declining amounts thereafter.//**Solar PV : **Louisiana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**Louisiana does not have a capacity construction subsidy for offshore wind. However, the Investment Tax Credit, a similar program for solar power, covers 30% of system costs through 2019, with declining amounts thereafter.</v>
      </c>
      <c r="K39" s="525" t="s">
        <v>216</v>
      </c>
      <c r="L39" s="525"/>
      <c r="M39" s="525"/>
      <c r="N39" s="525"/>
    </row>
    <row r="40" spans="1:14" x14ac:dyDescent="0.25">
      <c r="A40" s="533" t="s">
        <v>8</v>
      </c>
      <c r="B40" s="533" t="s">
        <v>18</v>
      </c>
      <c r="C40" s="6" t="s">
        <v>137</v>
      </c>
      <c r="D40" s="533" t="s">
        <v>18</v>
      </c>
      <c r="E40" s="533" t="s">
        <v>2872</v>
      </c>
      <c r="F40" s="527">
        <v>0</v>
      </c>
      <c r="G40" s="527">
        <v>60</v>
      </c>
      <c r="H40" s="527">
        <v>1</v>
      </c>
      <c r="I40" s="525" t="s">
        <v>149</v>
      </c>
      <c r="J40" s="566" t="str">
        <f>'RMI customized'!K15</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K40" s="525" t="s">
        <v>216</v>
      </c>
      <c r="L40" s="525" t="s">
        <v>217</v>
      </c>
      <c r="M40" s="525" t="s">
        <v>3751</v>
      </c>
      <c r="N40" s="525"/>
    </row>
    <row r="41" spans="1:14" s="547" customFormat="1" x14ac:dyDescent="0.25">
      <c r="A41" s="546" t="s">
        <v>9</v>
      </c>
      <c r="B41" s="546" t="s">
        <v>3354</v>
      </c>
      <c r="C41" s="547" t="s">
        <v>3335</v>
      </c>
      <c r="D41" s="546" t="s">
        <v>3354</v>
      </c>
      <c r="E41" s="546" t="s">
        <v>3336</v>
      </c>
      <c r="F41" s="548">
        <v>0</v>
      </c>
      <c r="G41" s="548">
        <v>0.5</v>
      </c>
      <c r="H41" s="548">
        <v>0.01</v>
      </c>
      <c r="I41" s="548" t="s">
        <v>3334</v>
      </c>
      <c r="J41" s="549" t="s">
        <v>3355</v>
      </c>
      <c r="M41" s="550"/>
    </row>
    <row r="42" spans="1:14" x14ac:dyDescent="0.25">
      <c r="A42" s="533" t="s">
        <v>9</v>
      </c>
      <c r="B42" s="533" t="s">
        <v>28</v>
      </c>
      <c r="C42" s="6" t="s">
        <v>3150</v>
      </c>
      <c r="D42" s="533" t="s">
        <v>3151</v>
      </c>
      <c r="E42" s="533" t="s">
        <v>3149</v>
      </c>
      <c r="F42" s="527">
        <v>0</v>
      </c>
      <c r="G42" s="527">
        <v>1</v>
      </c>
      <c r="H42" s="553">
        <v>0.01</v>
      </c>
      <c r="I42" s="525" t="s">
        <v>2897</v>
      </c>
      <c r="J42" s="525" t="s">
        <v>3687</v>
      </c>
      <c r="K42" s="525" t="s">
        <v>243</v>
      </c>
      <c r="L42" s="525" t="s">
        <v>244</v>
      </c>
      <c r="M42" s="525"/>
      <c r="N42" s="525"/>
    </row>
    <row r="43" spans="1:14" x14ac:dyDescent="0.25">
      <c r="A43" s="533" t="s">
        <v>9</v>
      </c>
      <c r="B43" s="533" t="s">
        <v>21</v>
      </c>
      <c r="C43" s="6" t="s">
        <v>2853</v>
      </c>
      <c r="D43" s="533" t="s">
        <v>21</v>
      </c>
      <c r="E43" s="533" t="s">
        <v>2854</v>
      </c>
      <c r="F43" s="527">
        <v>0</v>
      </c>
      <c r="G43" s="527">
        <v>1</v>
      </c>
      <c r="H43" s="553">
        <v>0.01</v>
      </c>
      <c r="I43" s="525" t="s">
        <v>35</v>
      </c>
      <c r="J43" s="525" t="s">
        <v>3688</v>
      </c>
      <c r="K43" s="525" t="s">
        <v>218</v>
      </c>
      <c r="L43" s="525" t="s">
        <v>219</v>
      </c>
      <c r="M43" s="525" t="s">
        <v>3752</v>
      </c>
      <c r="N43" s="525"/>
    </row>
    <row r="44" spans="1:14" x14ac:dyDescent="0.25">
      <c r="A44" s="533" t="s">
        <v>9</v>
      </c>
      <c r="B44" s="533" t="s">
        <v>25</v>
      </c>
      <c r="C44" s="6" t="s">
        <v>287</v>
      </c>
      <c r="D44" s="533" t="s">
        <v>25</v>
      </c>
      <c r="E44" s="533" t="s">
        <v>2296</v>
      </c>
      <c r="F44" s="527">
        <v>0</v>
      </c>
      <c r="G44" s="527">
        <v>1</v>
      </c>
      <c r="H44" s="553">
        <v>0.01</v>
      </c>
      <c r="I44" s="525" t="s">
        <v>35</v>
      </c>
      <c r="J44" s="525" t="s">
        <v>3689</v>
      </c>
      <c r="K44" s="525" t="s">
        <v>220</v>
      </c>
      <c r="L44" s="525" t="s">
        <v>221</v>
      </c>
      <c r="M44" s="525" t="s">
        <v>154</v>
      </c>
      <c r="N44" s="525"/>
    </row>
    <row r="45" spans="1:14" x14ac:dyDescent="0.25">
      <c r="A45" s="533" t="s">
        <v>9</v>
      </c>
      <c r="B45" s="533" t="s">
        <v>23</v>
      </c>
      <c r="C45" s="6" t="s">
        <v>60</v>
      </c>
      <c r="D45" s="533" t="s">
        <v>23</v>
      </c>
      <c r="E45" s="533" t="s">
        <v>2295</v>
      </c>
      <c r="F45" s="527">
        <v>0</v>
      </c>
      <c r="G45" s="527">
        <v>1</v>
      </c>
      <c r="H45" s="553">
        <v>0.01</v>
      </c>
      <c r="I45" s="525" t="s">
        <v>35</v>
      </c>
      <c r="J45" s="525" t="s">
        <v>3690</v>
      </c>
      <c r="K45" s="525" t="s">
        <v>222</v>
      </c>
      <c r="L45" s="525" t="s">
        <v>223</v>
      </c>
      <c r="M45" s="525" t="s">
        <v>154</v>
      </c>
      <c r="N45" s="525"/>
    </row>
    <row r="46" spans="1:14" x14ac:dyDescent="0.25">
      <c r="A46" s="533" t="s">
        <v>9</v>
      </c>
      <c r="B46" s="533" t="s">
        <v>106</v>
      </c>
      <c r="C46" s="6" t="s">
        <v>288</v>
      </c>
      <c r="D46" s="533" t="s">
        <v>106</v>
      </c>
      <c r="E46" s="533" t="s">
        <v>2294</v>
      </c>
      <c r="F46" s="527">
        <v>0</v>
      </c>
      <c r="G46" s="527">
        <v>0.25</v>
      </c>
      <c r="H46" s="553">
        <v>0.01</v>
      </c>
      <c r="I46" s="525" t="s">
        <v>32</v>
      </c>
      <c r="J46" s="525" t="s">
        <v>3691</v>
      </c>
      <c r="K46" s="525" t="s">
        <v>224</v>
      </c>
      <c r="L46" s="525" t="s">
        <v>225</v>
      </c>
      <c r="M46" s="525" t="s">
        <v>3753</v>
      </c>
      <c r="N46" s="525" t="s">
        <v>3753</v>
      </c>
    </row>
    <row r="47" spans="1:14" x14ac:dyDescent="0.25">
      <c r="A47" s="533" t="s">
        <v>9</v>
      </c>
      <c r="B47" s="533" t="s">
        <v>24</v>
      </c>
      <c r="C47" s="6" t="s">
        <v>289</v>
      </c>
      <c r="D47" s="533" t="s">
        <v>24</v>
      </c>
      <c r="E47" s="533" t="s">
        <v>2293</v>
      </c>
      <c r="F47" s="527">
        <v>0</v>
      </c>
      <c r="G47" s="527">
        <v>1</v>
      </c>
      <c r="H47" s="553">
        <v>0.01</v>
      </c>
      <c r="I47" s="525" t="s">
        <v>35</v>
      </c>
      <c r="J47" s="525" t="s">
        <v>3692</v>
      </c>
      <c r="K47" s="525" t="s">
        <v>226</v>
      </c>
      <c r="L47" s="525" t="s">
        <v>227</v>
      </c>
      <c r="M47" s="525" t="s">
        <v>154</v>
      </c>
      <c r="N47" s="525"/>
    </row>
    <row r="48" spans="1:14" x14ac:dyDescent="0.25">
      <c r="A48" s="533" t="s">
        <v>9</v>
      </c>
      <c r="B48" s="533" t="s">
        <v>2763</v>
      </c>
      <c r="C48" s="6" t="s">
        <v>2426</v>
      </c>
      <c r="D48" s="533" t="s">
        <v>2763</v>
      </c>
      <c r="E48" s="533" t="s">
        <v>2440</v>
      </c>
      <c r="F48" s="527">
        <v>0</v>
      </c>
      <c r="G48" s="527">
        <v>1</v>
      </c>
      <c r="H48" s="553">
        <v>0.01</v>
      </c>
      <c r="I48" s="525" t="s">
        <v>2439</v>
      </c>
      <c r="J48" s="525" t="s">
        <v>3693</v>
      </c>
      <c r="K48" s="525" t="s">
        <v>228</v>
      </c>
      <c r="L48" s="525" t="s">
        <v>2778</v>
      </c>
      <c r="M48" s="525"/>
      <c r="N48" s="525"/>
    </row>
    <row r="49" spans="1:14" x14ac:dyDescent="0.25">
      <c r="A49" s="531" t="s">
        <v>9</v>
      </c>
      <c r="B49" s="531" t="s">
        <v>2858</v>
      </c>
      <c r="C49" s="6" t="s">
        <v>2861</v>
      </c>
      <c r="D49" s="531" t="s">
        <v>2865</v>
      </c>
      <c r="E49" s="531" t="s">
        <v>2866</v>
      </c>
      <c r="F49" s="527">
        <v>0</v>
      </c>
      <c r="G49" s="527">
        <v>1</v>
      </c>
      <c r="H49" s="553">
        <v>0.01</v>
      </c>
      <c r="I49" s="525" t="s">
        <v>35</v>
      </c>
      <c r="J49" s="525" t="s">
        <v>3694</v>
      </c>
      <c r="K49" s="525" t="s">
        <v>2271</v>
      </c>
      <c r="L49" s="525" t="s">
        <v>2272</v>
      </c>
      <c r="M49" s="525" t="s">
        <v>154</v>
      </c>
      <c r="N49" s="525"/>
    </row>
    <row r="50" spans="1:14" x14ac:dyDescent="0.25">
      <c r="A50" s="531" t="s">
        <v>9</v>
      </c>
      <c r="B50" s="531" t="s">
        <v>2859</v>
      </c>
      <c r="C50" s="6" t="s">
        <v>2862</v>
      </c>
      <c r="D50" s="531" t="s">
        <v>2865</v>
      </c>
      <c r="E50" s="531" t="s">
        <v>2867</v>
      </c>
      <c r="F50" s="527">
        <v>0</v>
      </c>
      <c r="G50" s="527">
        <v>1</v>
      </c>
      <c r="H50" s="553">
        <v>0.01</v>
      </c>
      <c r="I50" s="525" t="s">
        <v>35</v>
      </c>
      <c r="J50" s="525" t="s">
        <v>3695</v>
      </c>
      <c r="K50" s="525" t="s">
        <v>2271</v>
      </c>
      <c r="L50" s="525" t="s">
        <v>2272</v>
      </c>
      <c r="M50" s="525"/>
      <c r="N50" s="525"/>
    </row>
    <row r="51" spans="1:14" x14ac:dyDescent="0.25">
      <c r="A51" s="531" t="s">
        <v>9</v>
      </c>
      <c r="B51" s="531" t="s">
        <v>2860</v>
      </c>
      <c r="C51" s="6" t="s">
        <v>2863</v>
      </c>
      <c r="D51" s="531" t="s">
        <v>2865</v>
      </c>
      <c r="E51" s="531" t="s">
        <v>2868</v>
      </c>
      <c r="F51" s="527">
        <v>0</v>
      </c>
      <c r="G51" s="527">
        <v>1</v>
      </c>
      <c r="H51" s="553">
        <v>0.01</v>
      </c>
      <c r="I51" s="525" t="s">
        <v>35</v>
      </c>
      <c r="J51" s="525" t="s">
        <v>3696</v>
      </c>
      <c r="K51" s="525" t="s">
        <v>2271</v>
      </c>
      <c r="L51" s="525" t="s">
        <v>2272</v>
      </c>
      <c r="M51" s="525"/>
      <c r="N51" s="525"/>
    </row>
    <row r="52" spans="1:14" x14ac:dyDescent="0.25">
      <c r="A52" s="531" t="s">
        <v>9</v>
      </c>
      <c r="B52" s="531" t="s">
        <v>2870</v>
      </c>
      <c r="C52" s="6" t="s">
        <v>2864</v>
      </c>
      <c r="D52" s="531" t="s">
        <v>2865</v>
      </c>
      <c r="E52" s="531" t="s">
        <v>2869</v>
      </c>
      <c r="F52" s="527">
        <v>0</v>
      </c>
      <c r="G52" s="527">
        <v>1</v>
      </c>
      <c r="H52" s="553">
        <v>0.01</v>
      </c>
      <c r="I52" s="525" t="s">
        <v>35</v>
      </c>
      <c r="J52" s="525" t="s">
        <v>3697</v>
      </c>
      <c r="K52" s="525" t="s">
        <v>2271</v>
      </c>
      <c r="L52" s="525" t="s">
        <v>2272</v>
      </c>
      <c r="M52" s="525"/>
      <c r="N52" s="525"/>
    </row>
    <row r="53" spans="1:14" x14ac:dyDescent="0.25">
      <c r="A53" s="533" t="s">
        <v>9</v>
      </c>
      <c r="B53" s="533" t="s">
        <v>2467</v>
      </c>
      <c r="C53" s="6" t="s">
        <v>2466</v>
      </c>
      <c r="D53" s="533" t="s">
        <v>2467</v>
      </c>
      <c r="E53" s="533" t="s">
        <v>2469</v>
      </c>
      <c r="F53" s="527">
        <v>0</v>
      </c>
      <c r="G53" s="527">
        <v>1</v>
      </c>
      <c r="H53" s="553">
        <v>0.01</v>
      </c>
      <c r="I53" s="525" t="s">
        <v>2470</v>
      </c>
      <c r="J53" s="525" t="s">
        <v>3698</v>
      </c>
      <c r="K53" s="525"/>
      <c r="L53" s="525" t="s">
        <v>2773</v>
      </c>
      <c r="M53" s="525" t="s">
        <v>3699</v>
      </c>
      <c r="N53" s="525"/>
    </row>
    <row r="54" spans="1:14" x14ac:dyDescent="0.25">
      <c r="A54" s="533" t="s">
        <v>9</v>
      </c>
      <c r="B54" s="533" t="s">
        <v>22</v>
      </c>
      <c r="C54" s="6" t="s">
        <v>290</v>
      </c>
      <c r="D54" s="536" t="s">
        <v>358</v>
      </c>
      <c r="E54" s="533" t="s">
        <v>2292</v>
      </c>
      <c r="F54" s="527">
        <v>0</v>
      </c>
      <c r="G54" s="527">
        <v>1</v>
      </c>
      <c r="H54" s="553">
        <v>0.01</v>
      </c>
      <c r="I54" s="525" t="s">
        <v>35</v>
      </c>
      <c r="J54" s="525" t="s">
        <v>3700</v>
      </c>
      <c r="K54" s="525" t="s">
        <v>229</v>
      </c>
      <c r="L54" s="525" t="s">
        <v>230</v>
      </c>
      <c r="M54" s="525" t="s">
        <v>154</v>
      </c>
      <c r="N54" s="525"/>
    </row>
    <row r="55" spans="1:14" x14ac:dyDescent="0.25">
      <c r="A55" s="533" t="s">
        <v>9</v>
      </c>
      <c r="B55" s="533" t="s">
        <v>20</v>
      </c>
      <c r="C55" s="6" t="s">
        <v>291</v>
      </c>
      <c r="D55" s="536" t="s">
        <v>358</v>
      </c>
      <c r="E55" s="533" t="s">
        <v>2291</v>
      </c>
      <c r="F55" s="527">
        <v>0</v>
      </c>
      <c r="G55" s="527">
        <v>1</v>
      </c>
      <c r="H55" s="553">
        <v>0.01</v>
      </c>
      <c r="I55" s="525" t="s">
        <v>35</v>
      </c>
      <c r="J55" s="525" t="s">
        <v>3701</v>
      </c>
      <c r="K55" s="525" t="s">
        <v>231</v>
      </c>
      <c r="L55" s="525" t="s">
        <v>232</v>
      </c>
      <c r="M55" s="525" t="s">
        <v>154</v>
      </c>
      <c r="N55" s="525"/>
    </row>
    <row r="56" spans="1:14" s="547" customFormat="1" x14ac:dyDescent="0.25">
      <c r="A56" s="533" t="s">
        <v>9</v>
      </c>
      <c r="B56" s="533" t="s">
        <v>3362</v>
      </c>
      <c r="C56" s="21" t="s">
        <v>3363</v>
      </c>
      <c r="D56" s="533" t="s">
        <v>3362</v>
      </c>
      <c r="E56" s="533" t="s">
        <v>3364</v>
      </c>
      <c r="F56" s="564">
        <v>0</v>
      </c>
      <c r="G56" s="564">
        <v>1</v>
      </c>
      <c r="H56" s="564">
        <v>0.01</v>
      </c>
      <c r="I56" s="564" t="s">
        <v>35</v>
      </c>
      <c r="J56" s="541" t="s">
        <v>3365</v>
      </c>
      <c r="K56" s="551"/>
      <c r="L56" s="551"/>
      <c r="M56" s="552"/>
    </row>
    <row r="57" spans="1:14" x14ac:dyDescent="0.25">
      <c r="A57" s="533" t="s">
        <v>9</v>
      </c>
      <c r="B57" s="533" t="s">
        <v>2526</v>
      </c>
      <c r="C57" s="6" t="s">
        <v>2527</v>
      </c>
      <c r="D57" s="533" t="s">
        <v>2527</v>
      </c>
      <c r="E57" s="533" t="s">
        <v>2528</v>
      </c>
      <c r="F57" s="527">
        <v>0</v>
      </c>
      <c r="G57" s="527">
        <v>1</v>
      </c>
      <c r="H57" s="527">
        <v>0.01</v>
      </c>
      <c r="I57" s="525" t="s">
        <v>2529</v>
      </c>
      <c r="J57" s="607" t="s">
        <v>3702</v>
      </c>
      <c r="K57" s="525"/>
      <c r="L57" s="525" t="s">
        <v>2774</v>
      </c>
      <c r="M57" s="525" t="s">
        <v>154</v>
      </c>
      <c r="N57" s="525"/>
    </row>
    <row r="58" spans="1:14" x14ac:dyDescent="0.25">
      <c r="A58" s="533" t="s">
        <v>141</v>
      </c>
      <c r="B58" s="533" t="s">
        <v>143</v>
      </c>
      <c r="C58" s="6" t="s">
        <v>437</v>
      </c>
      <c r="D58" s="533" t="s">
        <v>143</v>
      </c>
      <c r="E58" s="533" t="s">
        <v>2290</v>
      </c>
      <c r="F58" s="527">
        <v>0</v>
      </c>
      <c r="G58" s="527">
        <v>1</v>
      </c>
      <c r="H58" s="527">
        <v>0.01</v>
      </c>
      <c r="I58" s="525" t="s">
        <v>35</v>
      </c>
      <c r="J58" s="566" t="str">
        <f>'RMI customized'!K16</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74 thousand acres per year in 2050.</v>
      </c>
      <c r="K58" s="525" t="s">
        <v>233</v>
      </c>
      <c r="L58" s="525" t="s">
        <v>234</v>
      </c>
      <c r="M58" s="525" t="s">
        <v>154</v>
      </c>
      <c r="N58" s="525" t="s">
        <v>3754</v>
      </c>
    </row>
    <row r="59" spans="1:14" x14ac:dyDescent="0.25">
      <c r="A59" s="533" t="s">
        <v>141</v>
      </c>
      <c r="B59" s="533" t="s">
        <v>261</v>
      </c>
      <c r="C59" s="6" t="s">
        <v>446</v>
      </c>
      <c r="D59" s="533" t="s">
        <v>261</v>
      </c>
      <c r="E59" s="533" t="s">
        <v>2289</v>
      </c>
      <c r="F59" s="527">
        <v>0</v>
      </c>
      <c r="G59" s="527">
        <v>0</v>
      </c>
      <c r="H59" s="527">
        <v>0</v>
      </c>
      <c r="I59" s="525">
        <v>0</v>
      </c>
      <c r="J59" s="525" t="s">
        <v>3703</v>
      </c>
      <c r="K59" s="525" t="s">
        <v>321</v>
      </c>
      <c r="L59" s="525" t="s">
        <v>322</v>
      </c>
      <c r="M59" s="525"/>
      <c r="N59" s="525"/>
    </row>
    <row r="60" spans="1:14" x14ac:dyDescent="0.25">
      <c r="A60" s="533" t="s">
        <v>141</v>
      </c>
      <c r="B60" s="533" t="s">
        <v>442</v>
      </c>
      <c r="C60" s="6" t="s">
        <v>443</v>
      </c>
      <c r="D60" s="533" t="s">
        <v>442</v>
      </c>
      <c r="E60" s="533" t="s">
        <v>2288</v>
      </c>
      <c r="F60" s="527">
        <v>0</v>
      </c>
      <c r="G60" s="527">
        <v>0</v>
      </c>
      <c r="H60" s="527">
        <v>0</v>
      </c>
      <c r="I60" s="525">
        <v>0</v>
      </c>
      <c r="J60" s="525" t="s">
        <v>3704</v>
      </c>
      <c r="K60" s="525"/>
      <c r="L60" s="525" t="s">
        <v>2779</v>
      </c>
      <c r="M60" s="525"/>
      <c r="N60" s="525"/>
    </row>
    <row r="61" spans="1:14" x14ac:dyDescent="0.25">
      <c r="A61" s="533" t="s">
        <v>141</v>
      </c>
      <c r="B61" s="533" t="s">
        <v>185</v>
      </c>
      <c r="C61" s="6" t="s">
        <v>438</v>
      </c>
      <c r="D61" s="533" t="s">
        <v>185</v>
      </c>
      <c r="E61" s="533" t="s">
        <v>2287</v>
      </c>
      <c r="F61" s="527">
        <v>0</v>
      </c>
      <c r="G61" s="527">
        <v>1</v>
      </c>
      <c r="H61" s="527">
        <v>0.01</v>
      </c>
      <c r="I61" s="525" t="s">
        <v>35</v>
      </c>
      <c r="J61" s="525" t="s">
        <v>3705</v>
      </c>
      <c r="K61" s="525" t="s">
        <v>235</v>
      </c>
      <c r="L61" s="525" t="s">
        <v>236</v>
      </c>
      <c r="M61" s="525" t="s">
        <v>154</v>
      </c>
      <c r="N61" s="525"/>
    </row>
    <row r="62" spans="1:14" x14ac:dyDescent="0.25">
      <c r="A62" s="533" t="s">
        <v>141</v>
      </c>
      <c r="B62" s="533" t="s">
        <v>2855</v>
      </c>
      <c r="C62" s="6" t="s">
        <v>2856</v>
      </c>
      <c r="D62" s="533" t="s">
        <v>2855</v>
      </c>
      <c r="E62" s="533" t="s">
        <v>2857</v>
      </c>
      <c r="F62" s="527">
        <v>0</v>
      </c>
      <c r="G62" s="527">
        <v>1</v>
      </c>
      <c r="H62" s="527">
        <v>0.01</v>
      </c>
      <c r="I62" s="525" t="s">
        <v>35</v>
      </c>
      <c r="J62" s="525" t="s">
        <v>3706</v>
      </c>
      <c r="K62" s="525" t="s">
        <v>237</v>
      </c>
      <c r="L62" s="525" t="s">
        <v>238</v>
      </c>
      <c r="M62" s="525" t="s">
        <v>154</v>
      </c>
      <c r="N62" s="525"/>
    </row>
    <row r="63" spans="1:14" x14ac:dyDescent="0.25">
      <c r="A63" s="533" t="s">
        <v>141</v>
      </c>
      <c r="B63" s="533" t="s">
        <v>144</v>
      </c>
      <c r="C63" s="6" t="s">
        <v>439</v>
      </c>
      <c r="D63" s="533" t="s">
        <v>144</v>
      </c>
      <c r="E63" s="533" t="s">
        <v>2286</v>
      </c>
      <c r="F63" s="527">
        <v>0</v>
      </c>
      <c r="G63" s="527">
        <v>1</v>
      </c>
      <c r="H63" s="527">
        <v>0.01</v>
      </c>
      <c r="I63" s="525" t="s">
        <v>35</v>
      </c>
      <c r="J63" s="525" t="s">
        <v>3707</v>
      </c>
      <c r="K63" s="525" t="s">
        <v>239</v>
      </c>
      <c r="L63" s="525" t="s">
        <v>240</v>
      </c>
      <c r="M63" s="525" t="s">
        <v>154</v>
      </c>
      <c r="N63" s="525"/>
    </row>
    <row r="64" spans="1:14" x14ac:dyDescent="0.25">
      <c r="A64" s="533" t="s">
        <v>141</v>
      </c>
      <c r="B64" s="533" t="s">
        <v>142</v>
      </c>
      <c r="C64" s="6" t="s">
        <v>2888</v>
      </c>
      <c r="D64" s="533" t="s">
        <v>142</v>
      </c>
      <c r="E64" s="533" t="s">
        <v>2285</v>
      </c>
      <c r="F64" s="527">
        <v>0</v>
      </c>
      <c r="G64" s="527">
        <v>1</v>
      </c>
      <c r="H64" s="527">
        <v>0.01</v>
      </c>
      <c r="I64" s="525" t="s">
        <v>35</v>
      </c>
      <c r="J64" s="525" t="s">
        <v>3708</v>
      </c>
      <c r="K64" s="525" t="s">
        <v>241</v>
      </c>
      <c r="L64" s="525" t="s">
        <v>242</v>
      </c>
      <c r="M64" s="525" t="s">
        <v>154</v>
      </c>
      <c r="N64" s="525"/>
    </row>
    <row r="65" spans="1:14" x14ac:dyDescent="0.25">
      <c r="A65" s="533" t="s">
        <v>141</v>
      </c>
      <c r="B65" s="533" t="s">
        <v>440</v>
      </c>
      <c r="C65" s="6" t="s">
        <v>441</v>
      </c>
      <c r="D65" s="533" t="s">
        <v>440</v>
      </c>
      <c r="E65" s="533" t="s">
        <v>2284</v>
      </c>
      <c r="F65" s="527">
        <v>0</v>
      </c>
      <c r="G65" s="527">
        <v>0</v>
      </c>
      <c r="H65" s="527">
        <v>0</v>
      </c>
      <c r="I65" s="525">
        <v>0</v>
      </c>
      <c r="J65" s="525" t="s">
        <v>3709</v>
      </c>
      <c r="K65" s="525"/>
      <c r="L65" s="525" t="s">
        <v>2780</v>
      </c>
      <c r="M65" s="525"/>
      <c r="N65" s="525"/>
    </row>
    <row r="66" spans="1:14" x14ac:dyDescent="0.25">
      <c r="A66" s="533" t="s">
        <v>141</v>
      </c>
      <c r="B66" s="533" t="s">
        <v>2471</v>
      </c>
      <c r="C66" s="6" t="s">
        <v>2472</v>
      </c>
      <c r="D66" s="533" t="s">
        <v>2471</v>
      </c>
      <c r="E66" s="533" t="s">
        <v>2473</v>
      </c>
      <c r="F66" s="527">
        <v>0</v>
      </c>
      <c r="G66" s="527">
        <v>1</v>
      </c>
      <c r="H66" s="527">
        <v>0.01</v>
      </c>
      <c r="I66" s="525" t="s">
        <v>2474</v>
      </c>
      <c r="J66" s="525" t="s">
        <v>3710</v>
      </c>
      <c r="K66" s="525"/>
      <c r="L66" s="525" t="s">
        <v>2775</v>
      </c>
      <c r="M66" s="525" t="s">
        <v>3755</v>
      </c>
      <c r="N66" s="525"/>
    </row>
    <row r="67" spans="1:14" x14ac:dyDescent="0.25">
      <c r="A67" s="531" t="s">
        <v>2513</v>
      </c>
      <c r="B67" s="531" t="s">
        <v>2517</v>
      </c>
      <c r="C67" s="6" t="s">
        <v>292</v>
      </c>
      <c r="D67" s="531" t="s">
        <v>2516</v>
      </c>
      <c r="E67" s="533" t="s">
        <v>2283</v>
      </c>
      <c r="F67" s="527">
        <v>0</v>
      </c>
      <c r="G67" s="527">
        <v>1</v>
      </c>
      <c r="H67" s="527">
        <v>0.01</v>
      </c>
      <c r="I67" s="525" t="s">
        <v>59</v>
      </c>
      <c r="J67" s="525" t="s">
        <v>3711</v>
      </c>
      <c r="K67" s="525" t="s">
        <v>247</v>
      </c>
      <c r="L67" s="525" t="s">
        <v>248</v>
      </c>
      <c r="M67" s="525" t="s">
        <v>154</v>
      </c>
      <c r="N67" s="525"/>
    </row>
    <row r="68" spans="1:14" x14ac:dyDescent="0.25">
      <c r="A68" s="531" t="s">
        <v>2513</v>
      </c>
      <c r="B68" s="531" t="s">
        <v>2816</v>
      </c>
      <c r="C68" s="6" t="s">
        <v>2815</v>
      </c>
      <c r="D68" s="531" t="s">
        <v>359</v>
      </c>
      <c r="E68" s="533" t="s">
        <v>2813</v>
      </c>
      <c r="F68" s="527">
        <v>0</v>
      </c>
      <c r="G68" s="527">
        <v>1</v>
      </c>
      <c r="H68" s="527">
        <v>0.01</v>
      </c>
      <c r="I68" s="525" t="s">
        <v>2814</v>
      </c>
      <c r="J68" s="525" t="s">
        <v>3712</v>
      </c>
      <c r="K68" s="525" t="s">
        <v>352</v>
      </c>
      <c r="L68" s="525" t="s">
        <v>2776</v>
      </c>
      <c r="M68" s="525" t="s">
        <v>154</v>
      </c>
      <c r="N68" s="525"/>
    </row>
    <row r="69" spans="1:14" x14ac:dyDescent="0.25">
      <c r="A69" s="531" t="s">
        <v>2513</v>
      </c>
      <c r="B69" s="531" t="s">
        <v>2514</v>
      </c>
      <c r="C69" s="6" t="s">
        <v>2515</v>
      </c>
      <c r="D69" s="531" t="s">
        <v>2518</v>
      </c>
      <c r="E69" s="533" t="s">
        <v>2519</v>
      </c>
      <c r="F69" s="527">
        <v>0</v>
      </c>
      <c r="G69" s="527">
        <v>1</v>
      </c>
      <c r="H69" s="527">
        <v>0.01</v>
      </c>
      <c r="I69" s="525" t="s">
        <v>2520</v>
      </c>
      <c r="J69" s="525" t="s">
        <v>3713</v>
      </c>
      <c r="K69" s="525"/>
      <c r="L69" s="525" t="s">
        <v>2777</v>
      </c>
      <c r="M69" s="525"/>
      <c r="N69" s="525"/>
    </row>
    <row r="70" spans="1:14" x14ac:dyDescent="0.25">
      <c r="A70" s="533" t="s">
        <v>10</v>
      </c>
      <c r="B70" s="533" t="s">
        <v>3267</v>
      </c>
      <c r="C70" s="6" t="s">
        <v>2441</v>
      </c>
      <c r="D70" s="533" t="s">
        <v>3267</v>
      </c>
      <c r="E70" s="533" t="s">
        <v>2282</v>
      </c>
      <c r="F70" s="527">
        <v>0</v>
      </c>
      <c r="G70" s="527">
        <v>300</v>
      </c>
      <c r="H70" s="527">
        <v>5</v>
      </c>
      <c r="I70" s="525" t="s">
        <v>147</v>
      </c>
      <c r="J70" s="525" t="s">
        <v>3714</v>
      </c>
      <c r="K70" s="525" t="s">
        <v>245</v>
      </c>
      <c r="L70" s="525" t="s">
        <v>246</v>
      </c>
      <c r="M70" s="525" t="s">
        <v>3756</v>
      </c>
      <c r="N70" s="525" t="s">
        <v>3757</v>
      </c>
    </row>
    <row r="71" spans="1:14" x14ac:dyDescent="0.25">
      <c r="A71" s="533" t="s">
        <v>10</v>
      </c>
      <c r="B71" s="533" t="s">
        <v>27</v>
      </c>
      <c r="C71" s="6" t="s">
        <v>148</v>
      </c>
      <c r="D71" s="533" t="s">
        <v>27</v>
      </c>
      <c r="E71" s="533" t="s">
        <v>2281</v>
      </c>
      <c r="F71" s="527">
        <v>0</v>
      </c>
      <c r="G71" s="527">
        <v>0</v>
      </c>
      <c r="H71" s="527">
        <v>0</v>
      </c>
      <c r="I71" s="525">
        <v>0</v>
      </c>
      <c r="J71" s="525" t="s">
        <v>3715</v>
      </c>
      <c r="K71" s="525"/>
      <c r="L71" s="525"/>
      <c r="M71" s="525"/>
      <c r="N71" s="525"/>
    </row>
    <row r="72" spans="1:14" x14ac:dyDescent="0.25">
      <c r="A72" s="531" t="s">
        <v>10</v>
      </c>
      <c r="B72" s="531" t="s">
        <v>2475</v>
      </c>
      <c r="C72" s="6" t="s">
        <v>2477</v>
      </c>
      <c r="D72" s="531" t="s">
        <v>2478</v>
      </c>
      <c r="E72" s="531" t="s">
        <v>2480</v>
      </c>
      <c r="F72" s="527">
        <v>0</v>
      </c>
      <c r="G72" s="527">
        <v>0</v>
      </c>
      <c r="H72" s="527">
        <v>0</v>
      </c>
      <c r="I72" s="525">
        <v>0</v>
      </c>
      <c r="J72" s="525" t="s">
        <v>3677</v>
      </c>
      <c r="K72" s="525"/>
      <c r="L72" s="525"/>
      <c r="M72" s="525"/>
      <c r="N72" s="525"/>
    </row>
    <row r="73" spans="1:14" x14ac:dyDescent="0.25">
      <c r="A73" s="531" t="s">
        <v>10</v>
      </c>
      <c r="B73" s="531" t="s">
        <v>3095</v>
      </c>
      <c r="C73" s="6" t="s">
        <v>2476</v>
      </c>
      <c r="D73" s="531" t="s">
        <v>2625</v>
      </c>
      <c r="E73" s="531" t="s">
        <v>2479</v>
      </c>
      <c r="F73" s="527">
        <v>0</v>
      </c>
      <c r="G73" s="527">
        <v>1</v>
      </c>
      <c r="H73" s="527">
        <v>1</v>
      </c>
      <c r="I73" s="525" t="s">
        <v>31</v>
      </c>
      <c r="J73" s="525" t="s">
        <v>3096</v>
      </c>
      <c r="K73" s="525" t="s">
        <v>245</v>
      </c>
      <c r="L73" s="525" t="s">
        <v>246</v>
      </c>
      <c r="M73" s="525"/>
      <c r="N73" s="525"/>
    </row>
    <row r="74" spans="1:14" x14ac:dyDescent="0.25">
      <c r="A74" s="531" t="s">
        <v>10</v>
      </c>
      <c r="B74" s="531" t="s">
        <v>2790</v>
      </c>
      <c r="C74" s="6" t="s">
        <v>2789</v>
      </c>
      <c r="D74" s="531" t="s">
        <v>2790</v>
      </c>
      <c r="E74" s="533" t="s">
        <v>2791</v>
      </c>
      <c r="F74" s="527">
        <v>0</v>
      </c>
      <c r="G74" s="527">
        <v>0</v>
      </c>
      <c r="H74" s="527">
        <v>0</v>
      </c>
      <c r="I74" s="525">
        <v>0</v>
      </c>
      <c r="J74" s="525" t="s">
        <v>3677</v>
      </c>
      <c r="K74" s="525"/>
      <c r="L74" s="525"/>
      <c r="M74" s="525"/>
      <c r="N74" s="525"/>
    </row>
    <row r="75" spans="1:14" x14ac:dyDescent="0.25">
      <c r="A75" s="531" t="s">
        <v>10</v>
      </c>
      <c r="B75" s="531" t="s">
        <v>2838</v>
      </c>
      <c r="C75" s="6" t="s">
        <v>2838</v>
      </c>
      <c r="D75" s="531" t="s">
        <v>2838</v>
      </c>
      <c r="E75" s="531" t="s">
        <v>2839</v>
      </c>
      <c r="F75" s="527">
        <v>0</v>
      </c>
      <c r="G75" s="527">
        <v>1</v>
      </c>
      <c r="H75" s="527">
        <v>0.01</v>
      </c>
      <c r="I75" s="525" t="s">
        <v>2840</v>
      </c>
      <c r="J75" s="525">
        <v>0</v>
      </c>
      <c r="K75" s="525" t="s">
        <v>3015</v>
      </c>
      <c r="L75" s="525"/>
      <c r="M75" s="525"/>
      <c r="N75" s="525"/>
    </row>
    <row r="76" spans="1:14" x14ac:dyDescent="0.25">
      <c r="A76" s="533" t="s">
        <v>10</v>
      </c>
      <c r="B76" s="533" t="s">
        <v>26</v>
      </c>
      <c r="C76" s="6" t="s">
        <v>293</v>
      </c>
      <c r="D76" s="533" t="s">
        <v>26</v>
      </c>
      <c r="E76" s="533" t="s">
        <v>2280</v>
      </c>
      <c r="F76" s="527">
        <v>0</v>
      </c>
      <c r="G76" s="527">
        <v>0.2</v>
      </c>
      <c r="H76" s="527">
        <v>5.0000000000000001E-3</v>
      </c>
      <c r="I76" s="525" t="s">
        <v>150</v>
      </c>
      <c r="J76" s="525" t="s">
        <v>3717</v>
      </c>
      <c r="K76" s="525" t="s">
        <v>249</v>
      </c>
      <c r="L76" s="525" t="s">
        <v>250</v>
      </c>
      <c r="M76" s="525" t="s">
        <v>3758</v>
      </c>
      <c r="N76" s="525"/>
    </row>
    <row r="77" spans="1:14" x14ac:dyDescent="0.25">
      <c r="A77" s="533" t="s">
        <v>2733</v>
      </c>
      <c r="B77" s="539" t="s">
        <v>323</v>
      </c>
      <c r="C77" s="542" t="s">
        <v>294</v>
      </c>
      <c r="D77" s="533" t="s">
        <v>360</v>
      </c>
      <c r="E77" s="533" t="s">
        <v>2279</v>
      </c>
      <c r="F77" s="527">
        <v>0</v>
      </c>
      <c r="G77" s="527">
        <v>0.4</v>
      </c>
      <c r="H77" s="527">
        <v>0.01</v>
      </c>
      <c r="I77" s="525" t="s">
        <v>33</v>
      </c>
      <c r="J77" s="525" t="s">
        <v>3718</v>
      </c>
      <c r="K77" s="525" t="s">
        <v>251</v>
      </c>
      <c r="L77" s="525" t="s">
        <v>252</v>
      </c>
      <c r="M77" s="525" t="s">
        <v>76</v>
      </c>
      <c r="N77" s="525"/>
    </row>
    <row r="78" spans="1:14" x14ac:dyDescent="0.25">
      <c r="A78" s="543" t="str">
        <f>A$77</f>
        <v>Research and Development</v>
      </c>
      <c r="B78" s="543" t="str">
        <f t="shared" ref="B78:B81" si="0">B$77</f>
        <v>Capital Cost Reduction</v>
      </c>
      <c r="C78" s="533" t="s">
        <v>295</v>
      </c>
      <c r="D78" s="543" t="str">
        <f t="shared" ref="D78:L81" si="1">D$77</f>
        <v>R&amp;D Capital Cost Reductions</v>
      </c>
      <c r="E78" s="6" t="s">
        <v>3346</v>
      </c>
      <c r="F78" s="527">
        <v>0</v>
      </c>
      <c r="G78" s="527">
        <v>0.4</v>
      </c>
      <c r="H78" s="527">
        <v>0.01</v>
      </c>
      <c r="I78" s="525" t="s">
        <v>33</v>
      </c>
      <c r="J78" s="525" t="s">
        <v>3719</v>
      </c>
      <c r="K78" s="525" t="s">
        <v>251</v>
      </c>
      <c r="L78" s="525" t="s">
        <v>252</v>
      </c>
      <c r="M78" s="525" t="s">
        <v>76</v>
      </c>
      <c r="N78" s="525"/>
    </row>
    <row r="79" spans="1:14" x14ac:dyDescent="0.25">
      <c r="A79" s="543" t="str">
        <f t="shared" ref="A79:A81" si="2">A$77</f>
        <v>Research and Development</v>
      </c>
      <c r="B79" s="543" t="str">
        <f t="shared" si="0"/>
        <v>Capital Cost Reduction</v>
      </c>
      <c r="C79" s="533" t="s">
        <v>296</v>
      </c>
      <c r="D79" s="543" t="str">
        <f t="shared" si="1"/>
        <v>R&amp;D Capital Cost Reductions</v>
      </c>
      <c r="E79" s="6" t="s">
        <v>3347</v>
      </c>
      <c r="F79" s="527">
        <v>0</v>
      </c>
      <c r="G79" s="527">
        <v>0.4</v>
      </c>
      <c r="H79" s="527">
        <v>0.01</v>
      </c>
      <c r="I79" s="525" t="s">
        <v>33</v>
      </c>
      <c r="J79" s="525" t="s">
        <v>3720</v>
      </c>
      <c r="K79" s="525" t="s">
        <v>251</v>
      </c>
      <c r="L79" s="525" t="s">
        <v>252</v>
      </c>
      <c r="M79" s="525" t="s">
        <v>76</v>
      </c>
      <c r="N79" s="525"/>
    </row>
    <row r="80" spans="1:14" x14ac:dyDescent="0.25">
      <c r="A80" s="543" t="str">
        <f t="shared" si="2"/>
        <v>Research and Development</v>
      </c>
      <c r="B80" s="543" t="str">
        <f t="shared" si="0"/>
        <v>Capital Cost Reduction</v>
      </c>
      <c r="C80" s="533" t="s">
        <v>297</v>
      </c>
      <c r="D80" s="543" t="str">
        <f t="shared" si="1"/>
        <v>R&amp;D Capital Cost Reductions</v>
      </c>
      <c r="E80" s="6" t="s">
        <v>3348</v>
      </c>
      <c r="F80" s="527">
        <v>0</v>
      </c>
      <c r="G80" s="527">
        <v>0.4</v>
      </c>
      <c r="H80" s="527">
        <v>0.01</v>
      </c>
      <c r="I80" s="525" t="s">
        <v>33</v>
      </c>
      <c r="J80" s="525" t="s">
        <v>3721</v>
      </c>
      <c r="K80" s="525" t="s">
        <v>251</v>
      </c>
      <c r="L80" s="525" t="s">
        <v>252</v>
      </c>
      <c r="M80" s="525" t="s">
        <v>76</v>
      </c>
      <c r="N80" s="525"/>
    </row>
    <row r="81" spans="1:14" x14ac:dyDescent="0.25">
      <c r="A81" s="543" t="str">
        <f t="shared" si="2"/>
        <v>Research and Development</v>
      </c>
      <c r="B81" s="543" t="str">
        <f t="shared" si="0"/>
        <v>Capital Cost Reduction</v>
      </c>
      <c r="C81" s="531" t="s">
        <v>298</v>
      </c>
      <c r="D81" s="543" t="str">
        <f t="shared" si="1"/>
        <v>R&amp;D Capital Cost Reductions</v>
      </c>
      <c r="E81" s="6" t="s">
        <v>3349</v>
      </c>
      <c r="F81" s="527">
        <v>0</v>
      </c>
      <c r="G81" s="527">
        <v>0.4</v>
      </c>
      <c r="H81" s="527">
        <v>0.01</v>
      </c>
      <c r="I81" s="525" t="s">
        <v>33</v>
      </c>
      <c r="J81" s="525" t="s">
        <v>3722</v>
      </c>
      <c r="K81" s="525" t="s">
        <v>251</v>
      </c>
      <c r="L81" s="525" t="s">
        <v>252</v>
      </c>
      <c r="M81" s="525" t="s">
        <v>76</v>
      </c>
      <c r="N81" s="525"/>
    </row>
    <row r="82" spans="1:14" x14ac:dyDescent="0.25">
      <c r="A82" s="531" t="s">
        <v>2733</v>
      </c>
      <c r="B82" s="531" t="s">
        <v>2886</v>
      </c>
      <c r="C82" s="6" t="s">
        <v>2887</v>
      </c>
      <c r="D82" s="531" t="s">
        <v>2886</v>
      </c>
      <c r="E82" s="534" t="s">
        <v>2889</v>
      </c>
      <c r="F82" s="527">
        <v>0</v>
      </c>
      <c r="G82" s="527">
        <v>1</v>
      </c>
      <c r="H82" s="527">
        <v>0.01</v>
      </c>
      <c r="I82" s="525" t="s">
        <v>35</v>
      </c>
      <c r="J82" s="525" t="s">
        <v>3723</v>
      </c>
      <c r="K82" s="525" t="s">
        <v>2891</v>
      </c>
      <c r="L82" s="525" t="s">
        <v>2890</v>
      </c>
      <c r="M82" s="525" t="s">
        <v>3759</v>
      </c>
      <c r="N82" s="525"/>
    </row>
    <row r="83" spans="1:14" x14ac:dyDescent="0.25">
      <c r="A83" s="533" t="s">
        <v>2733</v>
      </c>
      <c r="B83" s="539" t="s">
        <v>337</v>
      </c>
      <c r="C83" s="6" t="s">
        <v>299</v>
      </c>
      <c r="D83" s="533" t="s">
        <v>361</v>
      </c>
      <c r="E83" s="533" t="s">
        <v>2278</v>
      </c>
      <c r="F83" s="527">
        <v>0</v>
      </c>
      <c r="G83" s="527">
        <v>0.4</v>
      </c>
      <c r="H83" s="527">
        <v>0.01</v>
      </c>
      <c r="I83" s="525" t="s">
        <v>34</v>
      </c>
      <c r="J83" s="525" t="s">
        <v>3724</v>
      </c>
      <c r="K83" s="525" t="s">
        <v>251</v>
      </c>
      <c r="L83" s="525" t="s">
        <v>252</v>
      </c>
      <c r="M83" s="525" t="s">
        <v>76</v>
      </c>
      <c r="N83" s="525"/>
    </row>
    <row r="84" spans="1:14" x14ac:dyDescent="0.25">
      <c r="A84" s="544" t="str">
        <f>A$83</f>
        <v>Research and Development</v>
      </c>
      <c r="B84" s="544" t="str">
        <f>B$83</f>
        <v>Fuel Use Reduction</v>
      </c>
      <c r="C84" s="6" t="s">
        <v>300</v>
      </c>
      <c r="D84" s="544" t="str">
        <f t="shared" ref="D84:L87" si="3">D$83</f>
        <v>R&amp;D Fuel Use Reductions</v>
      </c>
      <c r="E84" s="6" t="s">
        <v>3350</v>
      </c>
      <c r="F84" s="527">
        <v>0</v>
      </c>
      <c r="G84" s="527">
        <v>0.4</v>
      </c>
      <c r="H84" s="527">
        <v>0.01</v>
      </c>
      <c r="I84" s="525" t="s">
        <v>34</v>
      </c>
      <c r="J84" s="525" t="s">
        <v>3725</v>
      </c>
      <c r="K84" s="525" t="s">
        <v>251</v>
      </c>
      <c r="L84" s="525" t="s">
        <v>252</v>
      </c>
      <c r="M84" s="525" t="s">
        <v>76</v>
      </c>
      <c r="N84" s="525"/>
    </row>
    <row r="85" spans="1:14" x14ac:dyDescent="0.25">
      <c r="A85" s="544" t="str">
        <f t="shared" ref="A85:B87" si="4">A$83</f>
        <v>Research and Development</v>
      </c>
      <c r="B85" s="544" t="str">
        <f t="shared" si="4"/>
        <v>Fuel Use Reduction</v>
      </c>
      <c r="C85" s="6" t="s">
        <v>301</v>
      </c>
      <c r="D85" s="544" t="str">
        <f t="shared" si="3"/>
        <v>R&amp;D Fuel Use Reductions</v>
      </c>
      <c r="E85" s="6" t="s">
        <v>3351</v>
      </c>
      <c r="F85" s="527">
        <v>0</v>
      </c>
      <c r="G85" s="527">
        <v>0.4</v>
      </c>
      <c r="H85" s="527">
        <v>0.01</v>
      </c>
      <c r="I85" s="525" t="s">
        <v>34</v>
      </c>
      <c r="J85" s="525" t="s">
        <v>3726</v>
      </c>
      <c r="K85" s="525" t="s">
        <v>251</v>
      </c>
      <c r="L85" s="525" t="s">
        <v>252</v>
      </c>
      <c r="M85" s="525" t="s">
        <v>76</v>
      </c>
      <c r="N85" s="525"/>
    </row>
    <row r="86" spans="1:14" x14ac:dyDescent="0.25">
      <c r="A86" s="544" t="str">
        <f t="shared" si="4"/>
        <v>Research and Development</v>
      </c>
      <c r="B86" s="544" t="str">
        <f t="shared" si="4"/>
        <v>Fuel Use Reduction</v>
      </c>
      <c r="C86" s="6" t="s">
        <v>302</v>
      </c>
      <c r="D86" s="544" t="str">
        <f t="shared" si="3"/>
        <v>R&amp;D Fuel Use Reductions</v>
      </c>
      <c r="E86" s="6" t="s">
        <v>3352</v>
      </c>
      <c r="F86" s="527">
        <v>0</v>
      </c>
      <c r="G86" s="527">
        <v>0.4</v>
      </c>
      <c r="H86" s="527">
        <v>0.01</v>
      </c>
      <c r="I86" s="525" t="s">
        <v>34</v>
      </c>
      <c r="J86" s="525" t="s">
        <v>3727</v>
      </c>
      <c r="K86" s="525" t="s">
        <v>251</v>
      </c>
      <c r="L86" s="525" t="s">
        <v>252</v>
      </c>
      <c r="M86" s="525" t="s">
        <v>76</v>
      </c>
      <c r="N86" s="525"/>
    </row>
    <row r="87" spans="1:14" x14ac:dyDescent="0.25">
      <c r="A87" s="544" t="str">
        <f t="shared" si="4"/>
        <v>Research and Development</v>
      </c>
      <c r="B87" s="544" t="str">
        <f t="shared" si="4"/>
        <v>Fuel Use Reduction</v>
      </c>
      <c r="C87" s="6" t="s">
        <v>303</v>
      </c>
      <c r="D87" s="544" t="str">
        <f t="shared" si="3"/>
        <v>R&amp;D Fuel Use Reductions</v>
      </c>
      <c r="E87" s="6" t="s">
        <v>3353</v>
      </c>
      <c r="F87" s="527">
        <v>0</v>
      </c>
      <c r="G87" s="527">
        <v>0.4</v>
      </c>
      <c r="H87" s="527">
        <v>0.01</v>
      </c>
      <c r="I87" s="525" t="s">
        <v>34</v>
      </c>
      <c r="J87" s="525" t="s">
        <v>3728</v>
      </c>
      <c r="K87" s="525" t="s">
        <v>251</v>
      </c>
      <c r="L87" s="525" t="s">
        <v>252</v>
      </c>
      <c r="M87" s="525" t="s">
        <v>76</v>
      </c>
      <c r="N87" s="525"/>
    </row>
    <row r="88" spans="1:14" x14ac:dyDescent="0.25">
      <c r="A88" s="6" t="s">
        <v>2906</v>
      </c>
      <c r="B88" s="6" t="s">
        <v>2907</v>
      </c>
      <c r="C88" s="6" t="s">
        <v>2911</v>
      </c>
      <c r="D88" s="539"/>
      <c r="E88" s="6" t="s">
        <v>2908</v>
      </c>
      <c r="F88" s="527">
        <v>-0.08</v>
      </c>
      <c r="G88" s="527">
        <v>0.02</v>
      </c>
      <c r="H88" s="527">
        <v>1E-3</v>
      </c>
      <c r="I88" s="525" t="s">
        <v>2915</v>
      </c>
      <c r="J88" s="525" t="s">
        <v>3729</v>
      </c>
      <c r="K88" s="525"/>
      <c r="L88" s="525"/>
      <c r="M88" s="525" t="s">
        <v>2909</v>
      </c>
      <c r="N88" s="525"/>
    </row>
    <row r="89" spans="1:14" x14ac:dyDescent="0.25">
      <c r="A89" s="6" t="s">
        <v>3053</v>
      </c>
      <c r="B89" s="6" t="s">
        <v>3054</v>
      </c>
      <c r="C89" s="6" t="s">
        <v>3061</v>
      </c>
      <c r="D89" s="539"/>
      <c r="E89" s="533" t="s">
        <v>3100</v>
      </c>
      <c r="F89" s="527">
        <v>0</v>
      </c>
      <c r="G89" s="527">
        <v>10</v>
      </c>
      <c r="H89" s="527">
        <v>1</v>
      </c>
      <c r="I89" s="525" t="s">
        <v>3028</v>
      </c>
      <c r="J89" s="525" t="s">
        <v>3730</v>
      </c>
      <c r="K89" s="525" t="s">
        <v>3029</v>
      </c>
      <c r="L89" s="525"/>
      <c r="M89" s="525"/>
      <c r="N89" s="525"/>
    </row>
    <row r="90" spans="1:14" x14ac:dyDescent="0.25">
      <c r="A90" s="6" t="s">
        <v>3053</v>
      </c>
      <c r="B90" s="6" t="s">
        <v>3055</v>
      </c>
      <c r="C90" s="6" t="s">
        <v>3062</v>
      </c>
      <c r="D90" s="539"/>
      <c r="E90" s="533" t="s">
        <v>3101</v>
      </c>
      <c r="F90" s="527">
        <v>0</v>
      </c>
      <c r="G90" s="527">
        <v>10</v>
      </c>
      <c r="H90" s="527">
        <v>1</v>
      </c>
      <c r="I90" s="525" t="s">
        <v>3028</v>
      </c>
      <c r="J90" s="525" t="s">
        <v>3730</v>
      </c>
      <c r="K90" s="525" t="s">
        <v>3029</v>
      </c>
      <c r="L90" s="525"/>
      <c r="M90" s="525"/>
      <c r="N90" s="525"/>
    </row>
    <row r="91" spans="1:14" x14ac:dyDescent="0.25">
      <c r="A91" s="6" t="s">
        <v>3053</v>
      </c>
      <c r="B91" s="6" t="s">
        <v>467</v>
      </c>
      <c r="C91" s="6" t="s">
        <v>3063</v>
      </c>
      <c r="D91" s="539"/>
      <c r="E91" s="533" t="s">
        <v>3102</v>
      </c>
      <c r="F91" s="527">
        <v>0</v>
      </c>
      <c r="G91" s="527">
        <v>10</v>
      </c>
      <c r="H91" s="527">
        <v>1</v>
      </c>
      <c r="I91" s="525" t="s">
        <v>3028</v>
      </c>
      <c r="J91" s="525" t="s">
        <v>3730</v>
      </c>
      <c r="K91" s="525" t="s">
        <v>3029</v>
      </c>
      <c r="L91" s="525"/>
      <c r="M91" s="525"/>
      <c r="N91" s="525"/>
    </row>
    <row r="92" spans="1:14" x14ac:dyDescent="0.25">
      <c r="A92" s="6" t="s">
        <v>3053</v>
      </c>
      <c r="B92" s="6" t="s">
        <v>3056</v>
      </c>
      <c r="C92" s="6" t="s">
        <v>3064</v>
      </c>
      <c r="D92" s="539"/>
      <c r="E92" s="533" t="s">
        <v>3103</v>
      </c>
      <c r="F92" s="527">
        <v>0</v>
      </c>
      <c r="G92" s="527">
        <v>10</v>
      </c>
      <c r="H92" s="527">
        <v>1</v>
      </c>
      <c r="I92" s="525" t="s">
        <v>3028</v>
      </c>
      <c r="J92" s="525" t="s">
        <v>3730</v>
      </c>
      <c r="K92" s="525" t="s">
        <v>3029</v>
      </c>
      <c r="L92" s="525"/>
      <c r="M92" s="525"/>
      <c r="N92" s="525"/>
    </row>
    <row r="93" spans="1:14" x14ac:dyDescent="0.25">
      <c r="A93" s="6" t="s">
        <v>3053</v>
      </c>
      <c r="B93" s="6" t="s">
        <v>3057</v>
      </c>
      <c r="C93" s="6" t="s">
        <v>3065</v>
      </c>
      <c r="D93" s="539"/>
      <c r="E93" s="533" t="s">
        <v>3104</v>
      </c>
      <c r="F93" s="527">
        <v>0</v>
      </c>
      <c r="G93" s="527">
        <v>10</v>
      </c>
      <c r="H93" s="527">
        <v>1</v>
      </c>
      <c r="I93" s="525" t="s">
        <v>3028</v>
      </c>
      <c r="J93" s="525" t="s">
        <v>3730</v>
      </c>
      <c r="K93" s="525" t="s">
        <v>3029</v>
      </c>
      <c r="L93" s="525"/>
      <c r="M93" s="525"/>
      <c r="N93" s="525"/>
    </row>
    <row r="94" spans="1:14" x14ac:dyDescent="0.25">
      <c r="A94" s="6" t="s">
        <v>3053</v>
      </c>
      <c r="B94" s="6" t="s">
        <v>266</v>
      </c>
      <c r="C94" s="6" t="s">
        <v>3066</v>
      </c>
      <c r="D94" s="539"/>
      <c r="E94" s="533" t="s">
        <v>3105</v>
      </c>
      <c r="F94" s="527">
        <v>0</v>
      </c>
      <c r="G94" s="527">
        <v>10</v>
      </c>
      <c r="H94" s="527">
        <v>1</v>
      </c>
      <c r="I94" s="525" t="s">
        <v>3028</v>
      </c>
      <c r="J94" s="525" t="s">
        <v>3730</v>
      </c>
      <c r="K94" s="525" t="s">
        <v>3029</v>
      </c>
      <c r="L94" s="525"/>
      <c r="M94" s="525"/>
      <c r="N94" s="525"/>
    </row>
    <row r="95" spans="1:14" x14ac:dyDescent="0.25">
      <c r="A95" s="6" t="s">
        <v>3053</v>
      </c>
      <c r="B95" s="6" t="s">
        <v>3058</v>
      </c>
      <c r="C95" s="6" t="s">
        <v>3067</v>
      </c>
      <c r="D95" s="539"/>
      <c r="E95" s="533" t="s">
        <v>3106</v>
      </c>
      <c r="F95" s="527">
        <v>0</v>
      </c>
      <c r="G95" s="527">
        <v>10</v>
      </c>
      <c r="H95" s="527">
        <v>1</v>
      </c>
      <c r="I95" s="525" t="s">
        <v>3028</v>
      </c>
      <c r="J95" s="525" t="s">
        <v>3730</v>
      </c>
      <c r="K95" s="525" t="s">
        <v>3029</v>
      </c>
      <c r="L95" s="525"/>
      <c r="M95" s="525"/>
      <c r="N95" s="525"/>
    </row>
    <row r="96" spans="1:14" x14ac:dyDescent="0.25">
      <c r="A96" s="6" t="s">
        <v>3053</v>
      </c>
      <c r="B96" s="6" t="s">
        <v>3059</v>
      </c>
      <c r="C96" s="6" t="s">
        <v>3068</v>
      </c>
      <c r="D96" s="539"/>
      <c r="E96" s="533" t="s">
        <v>3107</v>
      </c>
      <c r="F96" s="527">
        <v>0</v>
      </c>
      <c r="G96" s="527">
        <v>10</v>
      </c>
      <c r="H96" s="527">
        <v>1</v>
      </c>
      <c r="I96" s="525" t="s">
        <v>3028</v>
      </c>
      <c r="J96" s="525" t="s">
        <v>3730</v>
      </c>
      <c r="K96" s="525" t="s">
        <v>3029</v>
      </c>
      <c r="L96" s="525"/>
      <c r="M96" s="525"/>
      <c r="N96" s="525"/>
    </row>
    <row r="97" spans="1:14" x14ac:dyDescent="0.25">
      <c r="A97" s="6" t="s">
        <v>3053</v>
      </c>
      <c r="B97" s="6" t="s">
        <v>3060</v>
      </c>
      <c r="C97" s="6" t="s">
        <v>3069</v>
      </c>
      <c r="D97" s="539"/>
      <c r="E97" s="533" t="s">
        <v>3108</v>
      </c>
      <c r="F97" s="527">
        <v>0</v>
      </c>
      <c r="G97" s="527">
        <v>10</v>
      </c>
      <c r="H97" s="527">
        <v>1</v>
      </c>
      <c r="I97" s="525" t="s">
        <v>3028</v>
      </c>
      <c r="J97" s="525" t="s">
        <v>3730</v>
      </c>
      <c r="K97" s="525" t="s">
        <v>3029</v>
      </c>
      <c r="L97" s="525"/>
      <c r="M97" s="525"/>
      <c r="N97" s="525"/>
    </row>
  </sheetData>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BFE0FB-2C1E-4205-AA16-4F06161053FF}">
  <sheetPr>
    <tabColor rgb="FFCCFF33"/>
  </sheetPr>
  <dimension ref="A1:U144"/>
  <sheetViews>
    <sheetView zoomScale="90" zoomScaleNormal="90" workbookViewId="0">
      <selection activeCell="A17" sqref="A17"/>
    </sheetView>
  </sheetViews>
  <sheetFormatPr defaultRowHeight="15" x14ac:dyDescent="0.25"/>
  <cols>
    <col min="1" max="1" width="9.140625" style="601"/>
    <col min="2" max="2" width="12.140625" customWidth="1"/>
    <col min="3" max="3" width="16.5703125" customWidth="1"/>
    <col min="4" max="4" width="47.28515625" bestFit="1" customWidth="1"/>
    <col min="5" max="5" width="16.7109375" hidden="1" customWidth="1"/>
    <col min="6" max="6" width="23.85546875" hidden="1" customWidth="1"/>
    <col min="7" max="9" width="0" hidden="1" customWidth="1"/>
    <col min="10" max="10" width="21.42578125" bestFit="1" customWidth="1"/>
    <col min="11" max="11" width="97.28515625" customWidth="1"/>
    <col min="12" max="19" width="9.140625" customWidth="1"/>
    <col min="20" max="20" width="92.28515625" customWidth="1"/>
  </cols>
  <sheetData>
    <row r="1" spans="1:11" s="173" customFormat="1" x14ac:dyDescent="0.25">
      <c r="A1" s="600" t="s">
        <v>3761</v>
      </c>
      <c r="B1" s="246"/>
      <c r="C1" s="246"/>
      <c r="D1" s="246"/>
      <c r="E1" s="246"/>
      <c r="F1" s="246"/>
      <c r="G1" s="246"/>
      <c r="H1" s="246"/>
      <c r="I1" s="246"/>
      <c r="J1" s="246"/>
      <c r="K1" s="246"/>
    </row>
    <row r="2" spans="1:11" s="173" customFormat="1" x14ac:dyDescent="0.25">
      <c r="A2" s="601"/>
    </row>
    <row r="3" spans="1:11" x14ac:dyDescent="0.25">
      <c r="B3" s="519" t="s">
        <v>3</v>
      </c>
      <c r="C3" s="519" t="s">
        <v>0</v>
      </c>
      <c r="D3" s="519" t="s">
        <v>1</v>
      </c>
      <c r="E3" s="520" t="s">
        <v>353</v>
      </c>
      <c r="F3" s="521" t="s">
        <v>2277</v>
      </c>
      <c r="G3" s="522" t="s">
        <v>71</v>
      </c>
      <c r="H3" s="522" t="s">
        <v>72</v>
      </c>
      <c r="I3" s="522" t="s">
        <v>84</v>
      </c>
      <c r="J3" s="521" t="s">
        <v>30</v>
      </c>
      <c r="K3" s="565" t="s">
        <v>2</v>
      </c>
    </row>
    <row r="4" spans="1:11" ht="28.5" customHeight="1" x14ac:dyDescent="0.25">
      <c r="A4" s="601">
        <v>1</v>
      </c>
      <c r="B4" s="531" t="s">
        <v>4</v>
      </c>
      <c r="C4" s="531" t="s">
        <v>3141</v>
      </c>
      <c r="D4" s="6" t="s">
        <v>474</v>
      </c>
      <c r="E4" s="531" t="s">
        <v>3142</v>
      </c>
      <c r="F4" s="533" t="s">
        <v>2320</v>
      </c>
      <c r="G4" s="527">
        <v>0</v>
      </c>
      <c r="H4" s="527">
        <v>1</v>
      </c>
      <c r="I4" s="527">
        <v>0.01</v>
      </c>
      <c r="J4" s="525" t="s">
        <v>475</v>
      </c>
      <c r="K4" s="596" t="str">
        <f>T21</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Louisiana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Louisiana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Louisiana,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row>
    <row r="5" spans="1:11" x14ac:dyDescent="0.25">
      <c r="A5" s="601">
        <v>2</v>
      </c>
      <c r="B5" s="531" t="s">
        <v>4</v>
      </c>
      <c r="C5" s="531" t="s">
        <v>473</v>
      </c>
      <c r="D5" s="6" t="s">
        <v>468</v>
      </c>
      <c r="E5" s="531" t="s">
        <v>467</v>
      </c>
      <c r="F5" s="533" t="s">
        <v>2319</v>
      </c>
      <c r="G5" s="527">
        <v>0</v>
      </c>
      <c r="H5" s="527">
        <v>0.5</v>
      </c>
      <c r="I5" s="527">
        <v>0.01</v>
      </c>
      <c r="J5" s="525" t="s">
        <v>469</v>
      </c>
      <c r="K5" s="605" t="str">
        <f>T35</f>
        <v>**Description:**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data.As of late 2020, there is an additional state subsidy of $2500.</v>
      </c>
    </row>
    <row r="6" spans="1:11" x14ac:dyDescent="0.25">
      <c r="A6" s="601">
        <v>3</v>
      </c>
      <c r="B6" s="533" t="s">
        <v>73</v>
      </c>
      <c r="C6" s="533" t="s">
        <v>15</v>
      </c>
      <c r="D6" s="6" t="s">
        <v>2522</v>
      </c>
      <c r="E6" s="533" t="s">
        <v>15</v>
      </c>
      <c r="F6" s="533" t="s">
        <v>2521</v>
      </c>
      <c r="G6" s="527">
        <v>0</v>
      </c>
      <c r="H6" s="527">
        <v>1</v>
      </c>
      <c r="I6" s="527">
        <v>0.01</v>
      </c>
      <c r="J6" s="525" t="s">
        <v>119</v>
      </c>
      <c r="K6" s="605" t="str">
        <f>T49</f>
        <v>**Description:** This policy replaces the specified fraction of newly sold non-electric building components of the selected type(s) in buildings of the selected type(s) with electricity-using components. // **Guidance for setting values: **//**Urban Residential Heating: **In the BAU case, in Louisiana, the share of electricity among fuels used for heating in urban, residential buildings will rise from 3.7% to 5.2% through 2050.//**Urban Residential Appliances: **In the BAU case, in Louisiana, the share of electricity among fuels used by appliances in urban, residential buildings will fall from 31.2% to 21.9% through 2050.//**Urban Residential Other Components: ** In the BAU case, the share of electricity among fuels used by other components in urban, residential buildings is 100%.//**Rural Residential Heating: **In the BAU case, in Louisiana, the share of electricity among fuels used for heating in rural, residential buildings will rise from 3.7% to 5.2% through 2050.//**Rural Residential Appliances: **In the BAU case, in , the share of electricity among fuels used by appliances in rural, residential buildings will fall from 31.2% to 21.9% through 2050.//**Rural Residential Other Components: **In the United States, the share of electricity among fuels used by other components in urban, residential buildings is 100%.//**Commercial Heating: **In the BAU case, in Louisiana, the share of electricity among fuels used for heating in commercial buildings will rise from 0.5% to 0.6% through 2050.//**Commercial Appliances: **In the BAU case, in Louisiana, the share of electricity among fuels used by appliances in commercial buildings will fall from 31.7% to 18.9% through 2050.//**Commercial Other Components: **In the BAU case, in the Louisiana, the share of electricity among fuels used by other components in commercial buildings will rise from 56.7% to 79.1% through 2050.</v>
      </c>
    </row>
    <row r="7" spans="1:11" x14ac:dyDescent="0.25">
      <c r="A7" s="601">
        <v>4</v>
      </c>
      <c r="B7" s="533" t="s">
        <v>73</v>
      </c>
      <c r="C7" s="533" t="s">
        <v>105</v>
      </c>
      <c r="D7" s="6" t="s">
        <v>305</v>
      </c>
      <c r="E7" s="533" t="s">
        <v>105</v>
      </c>
      <c r="F7" s="533" t="s">
        <v>2315</v>
      </c>
      <c r="G7" s="527">
        <v>0</v>
      </c>
      <c r="H7" s="527">
        <v>0.75</v>
      </c>
      <c r="I7" s="527">
        <v>0.01</v>
      </c>
      <c r="J7" s="525" t="s">
        <v>32</v>
      </c>
      <c r="K7" s="605" t="str">
        <f>T66</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row>
    <row r="8" spans="1:11" x14ac:dyDescent="0.25">
      <c r="A8" s="601">
        <v>5</v>
      </c>
      <c r="B8" s="531" t="s">
        <v>8</v>
      </c>
      <c r="C8" s="531" t="s">
        <v>338</v>
      </c>
      <c r="D8" s="6" t="s">
        <v>339</v>
      </c>
      <c r="E8" s="531" t="s">
        <v>338</v>
      </c>
      <c r="F8" s="533" t="s">
        <v>2308</v>
      </c>
      <c r="G8" s="527">
        <v>0</v>
      </c>
      <c r="H8" s="527">
        <v>1</v>
      </c>
      <c r="I8" s="527">
        <v>1</v>
      </c>
      <c r="J8" s="525" t="s">
        <v>31</v>
      </c>
      <c r="K8" s="605" t="str">
        <f>T86</f>
        <v>**Description:** This policy prevents new capacity of the selected type(s) from being built or deployed.//**Guidance for setting values: **//**Hard Coal : **No new coal is planned in Louisiana.//**Natural Gas Nonpeaker : **//**Nuclear : **//**Hydro : **//**Lignite : **</v>
      </c>
    </row>
    <row r="9" spans="1:11" x14ac:dyDescent="0.25">
      <c r="A9" s="601">
        <v>6</v>
      </c>
      <c r="B9" s="533" t="s">
        <v>8</v>
      </c>
      <c r="C9" s="535" t="s">
        <v>3269</v>
      </c>
      <c r="D9" s="6" t="s">
        <v>2817</v>
      </c>
      <c r="E9" s="535" t="s">
        <v>3269</v>
      </c>
      <c r="F9" s="533" t="s">
        <v>2297</v>
      </c>
      <c r="G9" s="527">
        <v>0</v>
      </c>
      <c r="H9" s="527">
        <v>1</v>
      </c>
      <c r="I9" s="527">
        <v>0.01</v>
      </c>
      <c r="J9" s="525" t="s">
        <v>36</v>
      </c>
      <c r="K9" s="605" t="str">
        <f>T104</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not includingLouisiana. After weighing for coop and municipality requirements, the BAU assumes a total CES of 0% in 2030 that rises to 0%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row>
    <row r="10" spans="1:11" x14ac:dyDescent="0.25">
      <c r="A10" s="601">
        <v>7</v>
      </c>
      <c r="B10" s="531" t="s">
        <v>8</v>
      </c>
      <c r="C10" s="531" t="s">
        <v>271</v>
      </c>
      <c r="D10" s="6" t="s">
        <v>274</v>
      </c>
      <c r="E10" s="531" t="s">
        <v>356</v>
      </c>
      <c r="F10" s="533" t="s">
        <v>2307</v>
      </c>
      <c r="G10" s="527">
        <v>-0.5</v>
      </c>
      <c r="H10" s="527">
        <v>1</v>
      </c>
      <c r="I10" s="527">
        <v>0.02</v>
      </c>
      <c r="J10" s="525" t="s">
        <v>275</v>
      </c>
      <c r="K10" s="605" t="str">
        <f>T106</f>
        <v>**Description:** This policy increases or decreases the amount of electricity exported from the United States to Canada and Mexico.  It does not cause the construction or removal of transmission lines linking these countries. // **Guidance for setting values: **From 2010-2018, electricity exports in Louisiana increased by 0%.</v>
      </c>
    </row>
    <row r="11" spans="1:11" x14ac:dyDescent="0.25">
      <c r="A11" s="601">
        <v>8</v>
      </c>
      <c r="B11" s="531" t="s">
        <v>8</v>
      </c>
      <c r="C11" s="531" t="s">
        <v>272</v>
      </c>
      <c r="D11" s="6" t="s">
        <v>273</v>
      </c>
      <c r="E11" s="531" t="s">
        <v>356</v>
      </c>
      <c r="F11" s="533" t="s">
        <v>2306</v>
      </c>
      <c r="G11" s="527">
        <v>-0.5</v>
      </c>
      <c r="H11" s="527">
        <v>1</v>
      </c>
      <c r="I11" s="527">
        <v>0.02</v>
      </c>
      <c r="J11" s="525" t="s">
        <v>276</v>
      </c>
      <c r="K11" s="605" t="str">
        <f>T108</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Louisiana increased by 45%.</v>
      </c>
    </row>
    <row r="12" spans="1:11" x14ac:dyDescent="0.25">
      <c r="A12" s="601">
        <v>9</v>
      </c>
      <c r="B12" s="533" t="s">
        <v>8</v>
      </c>
      <c r="C12" s="533" t="s">
        <v>17</v>
      </c>
      <c r="D12" s="6" t="s">
        <v>29</v>
      </c>
      <c r="E12" s="533" t="s">
        <v>17</v>
      </c>
      <c r="F12" s="533" t="s">
        <v>2304</v>
      </c>
      <c r="G12" s="527">
        <v>0</v>
      </c>
      <c r="H12" s="527">
        <v>1</v>
      </c>
      <c r="I12" s="527">
        <v>0.01</v>
      </c>
      <c r="J12" s="525" t="s">
        <v>35</v>
      </c>
      <c r="K12" s="605" t="str">
        <f>T110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Louisiana, a 100% setting provides for an additional 7242 MW of demand response capacity in 2050 (on top of a BAU quantity of 2343 MW).</v>
      </c>
    </row>
    <row r="13" spans="1:11" x14ac:dyDescent="0.25">
      <c r="A13" s="601">
        <v>10</v>
      </c>
      <c r="B13" s="533" t="s">
        <v>8</v>
      </c>
      <c r="C13" s="533" t="s">
        <v>19</v>
      </c>
      <c r="D13" s="6" t="s">
        <v>3092</v>
      </c>
      <c r="E13" s="533" t="s">
        <v>19</v>
      </c>
      <c r="F13" s="533" t="s">
        <v>2302</v>
      </c>
      <c r="G13" s="527">
        <v>0</v>
      </c>
      <c r="H13" s="527">
        <v>1</v>
      </c>
      <c r="I13" s="527">
        <v>0.01</v>
      </c>
      <c r="J13" s="525" t="s">
        <v>35</v>
      </c>
      <c r="K13" s="605" t="str">
        <f>T112</f>
        <v>**Description:** This policy causes grid-scale electricity storage from chemical batteries to increase above the amount predicted in the BAU Scenario. // **Guidance for setting values: **In 2019, Louisiana had about 16 of grid battery storage.  The BAU scenario is based on EIA AEO data and sees grid battery capacity reach 19 by 2050.  The additional potential is based on NREL's Renewable Electricity Futures Study (80% RE-ITI (2014) scenario) and suggests Louisiana could reach 247 of grid battery storage by 2050.</v>
      </c>
    </row>
    <row r="14" spans="1:11" x14ac:dyDescent="0.25">
      <c r="A14" s="601">
        <v>11</v>
      </c>
      <c r="B14" s="531" t="s">
        <v>8</v>
      </c>
      <c r="C14" s="533" t="s">
        <v>2871</v>
      </c>
      <c r="D14" s="6" t="s">
        <v>2873</v>
      </c>
      <c r="E14" s="533" t="s">
        <v>2871</v>
      </c>
      <c r="F14" s="533" t="s">
        <v>2874</v>
      </c>
      <c r="G14" s="527">
        <v>0</v>
      </c>
      <c r="H14" s="527">
        <v>0.95</v>
      </c>
      <c r="I14" s="527">
        <v>0.01</v>
      </c>
      <c r="J14" s="525" t="s">
        <v>2875</v>
      </c>
      <c r="K14" s="605" t="str">
        <f>T114</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**Louisiana does not have a capacity construction subsidy for onshore wind. However, the Investment Tax Credit, a similar program for solar power, covers 30% of system costs through 2019, with declining amounts thereafter.//**Solar PV : **Louisiana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**Louisiana does not have a capacity construction subsidy for offshore wind. However, the Investment Tax Credit, a similar program for solar power, covers 30% of system costs through 2019, with declining amounts thereafter.</v>
      </c>
    </row>
    <row r="15" spans="1:11" x14ac:dyDescent="0.25">
      <c r="A15" s="601">
        <v>12</v>
      </c>
      <c r="B15" s="533" t="s">
        <v>8</v>
      </c>
      <c r="C15" s="533" t="s">
        <v>18</v>
      </c>
      <c r="D15" s="6" t="s">
        <v>137</v>
      </c>
      <c r="E15" s="533" t="s">
        <v>18</v>
      </c>
      <c r="F15" s="533" t="s">
        <v>2872</v>
      </c>
      <c r="G15" s="527">
        <v>0</v>
      </c>
      <c r="H15" s="527">
        <v>60</v>
      </c>
      <c r="I15" s="527">
        <v>1</v>
      </c>
      <c r="J15" s="525" t="s">
        <v>149</v>
      </c>
      <c r="K15" s="605" t="str">
        <f>T129</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row>
    <row r="16" spans="1:11" x14ac:dyDescent="0.25">
      <c r="A16" s="601">
        <v>13</v>
      </c>
      <c r="B16" s="533" t="s">
        <v>141</v>
      </c>
      <c r="C16" s="533" t="s">
        <v>143</v>
      </c>
      <c r="D16" s="6" t="s">
        <v>437</v>
      </c>
      <c r="E16" s="533" t="s">
        <v>143</v>
      </c>
      <c r="F16" s="533" t="s">
        <v>2290</v>
      </c>
      <c r="G16" s="527">
        <v>0</v>
      </c>
      <c r="H16" s="527">
        <v>1</v>
      </c>
      <c r="I16" s="527">
        <v>0.01</v>
      </c>
      <c r="J16" s="525" t="s">
        <v>35</v>
      </c>
      <c r="K16" s="605" t="str">
        <f>T144</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74 thousand acres per year in 2050.</v>
      </c>
    </row>
    <row r="19" spans="1:21" ht="15.75" x14ac:dyDescent="0.25">
      <c r="A19" s="602" t="s">
        <v>167</v>
      </c>
      <c r="B19" s="574"/>
      <c r="C19" s="574"/>
      <c r="D19" s="574"/>
      <c r="E19" s="574"/>
      <c r="F19" s="574"/>
      <c r="G19" s="574"/>
      <c r="H19" s="574"/>
      <c r="I19" s="574"/>
      <c r="J19" s="574"/>
      <c r="K19" s="574"/>
      <c r="L19" s="574"/>
      <c r="M19" s="574"/>
      <c r="N19" s="574"/>
      <c r="O19" s="574"/>
      <c r="P19" s="574"/>
      <c r="Q19" s="574"/>
      <c r="R19" s="574"/>
      <c r="S19" s="574"/>
      <c r="T19" s="574"/>
      <c r="U19" s="574"/>
    </row>
    <row r="20" spans="1:21" x14ac:dyDescent="0.25">
      <c r="B20" s="575" t="s">
        <v>3</v>
      </c>
      <c r="C20" s="575" t="s">
        <v>0</v>
      </c>
      <c r="D20" s="575" t="s">
        <v>1</v>
      </c>
      <c r="E20" s="575" t="s">
        <v>37</v>
      </c>
      <c r="F20" s="575" t="s">
        <v>38</v>
      </c>
      <c r="G20" s="575" t="s">
        <v>85</v>
      </c>
      <c r="H20" s="575" t="s">
        <v>86</v>
      </c>
      <c r="I20" s="575" t="s">
        <v>465</v>
      </c>
      <c r="J20" s="575" t="s">
        <v>70</v>
      </c>
      <c r="K20" s="575" t="s">
        <v>3768</v>
      </c>
      <c r="L20" s="575"/>
      <c r="M20" s="575" t="s">
        <v>3769</v>
      </c>
      <c r="N20" s="575" t="s">
        <v>3770</v>
      </c>
      <c r="O20" s="575" t="s">
        <v>3771</v>
      </c>
      <c r="P20" s="575" t="s">
        <v>3772</v>
      </c>
      <c r="Q20" s="575" t="s">
        <v>3773</v>
      </c>
      <c r="R20" s="575"/>
      <c r="S20" s="575" t="s">
        <v>3774</v>
      </c>
      <c r="T20" s="575"/>
      <c r="U20" s="575"/>
    </row>
    <row r="21" spans="1:21" ht="27.75" customHeight="1" x14ac:dyDescent="0.25">
      <c r="A21" s="601">
        <v>1</v>
      </c>
      <c r="B21" s="576" t="s">
        <v>4</v>
      </c>
      <c r="C21" s="576" t="s">
        <v>3775</v>
      </c>
      <c r="D21" s="576" t="str">
        <f>D22</f>
        <v>Additional Minimum Required EV Sales Percentage</v>
      </c>
      <c r="E21" s="576"/>
      <c r="F21" s="576"/>
      <c r="G21" s="576"/>
      <c r="H21" s="576"/>
      <c r="I21" s="576"/>
      <c r="J21" s="576"/>
      <c r="K21" s="576"/>
      <c r="L21" s="577"/>
      <c r="M21" s="578" t="s">
        <v>3776</v>
      </c>
      <c r="N21" s="578" t="str">
        <f>INDEX('Standard Descriptions'!$E:$E,MATCH(D21,'Standard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1" s="579" t="s">
        <v>3777</v>
      </c>
      <c r="P21" s="579" t="s">
        <v>45</v>
      </c>
      <c r="Q21" s="576"/>
      <c r="R21" s="579" t="str">
        <f t="shared" ref="R21:R33" si="0">IF(Q21="","","//**"&amp;Q21&amp;": **")</f>
        <v/>
      </c>
      <c r="S21" s="579" t="str">
        <f t="shared" ref="S21:S33" si="1">IF(J21="Yes",R21&amp;K21,"")</f>
        <v/>
      </c>
      <c r="T21" s="595" t="str">
        <f>M21&amp;N21&amp;O21&amp;S22&amp;S23&amp;S24&amp;S25&amp;S26&amp;S27&amp;S28&amp;S29&amp;S30&amp;S31&amp;S32&amp;S33</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Louisiana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Louisiana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Louisiana,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U21" s="579"/>
    </row>
    <row r="22" spans="1:21" x14ac:dyDescent="0.25">
      <c r="B22" s="526" t="s">
        <v>4</v>
      </c>
      <c r="C22" s="526" t="s">
        <v>3141</v>
      </c>
      <c r="D22" s="526" t="s">
        <v>474</v>
      </c>
      <c r="E22" s="528" t="s">
        <v>47</v>
      </c>
      <c r="F22" s="528" t="s">
        <v>39</v>
      </c>
      <c r="G22" s="528" t="s">
        <v>87</v>
      </c>
      <c r="H22" s="528" t="s">
        <v>39</v>
      </c>
      <c r="I22" s="560"/>
      <c r="J22" s="528" t="s">
        <v>45</v>
      </c>
      <c r="K22" s="584" t="str">
        <f>_xlfn.CONCAT("Under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",'Repeating Values'!$C$1," does ",IF('Supporting Data'!$E$6=0,"not","")," currently have a ZEV requirement.")</f>
        <v>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Louisiana does not currently have a ZEV requirement.</v>
      </c>
      <c r="L22" s="580"/>
      <c r="M22" s="581" t="s">
        <v>3776</v>
      </c>
      <c r="N22" s="594" t="str">
        <f>INDEX('Standard Descriptions'!$E:$E,MATCH(D22,'Standard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2" s="582" t="s">
        <v>3777</v>
      </c>
      <c r="P22" s="582" t="s">
        <v>45</v>
      </c>
      <c r="Q22" s="582" t="str">
        <f t="shared" ref="Q22:Q33" si="2">G22&amp;" "&amp;H22</f>
        <v>Passenger LDVs</v>
      </c>
      <c r="R22" s="582" t="str">
        <f t="shared" si="0"/>
        <v>//**Passenger LDVs: **</v>
      </c>
      <c r="S22" s="583" t="str">
        <f t="shared" si="1"/>
        <v>//**Passenger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Louisiana does not currently have a ZEV requirement.</v>
      </c>
      <c r="T22" s="585"/>
      <c r="U22" s="583"/>
    </row>
    <row r="23" spans="1:21" x14ac:dyDescent="0.25">
      <c r="B23" s="544" t="s">
        <v>4</v>
      </c>
      <c r="C23" s="544" t="s">
        <v>3141</v>
      </c>
      <c r="D23" s="544" t="s">
        <v>474</v>
      </c>
      <c r="E23" s="526" t="s">
        <v>44</v>
      </c>
      <c r="F23" s="526" t="s">
        <v>39</v>
      </c>
      <c r="G23" s="526" t="s">
        <v>88</v>
      </c>
      <c r="H23" s="526" t="s">
        <v>39</v>
      </c>
      <c r="I23" s="560"/>
      <c r="J23" s="532" t="s">
        <v>45</v>
      </c>
      <c r="K23" s="586" t="s">
        <v>3762</v>
      </c>
      <c r="L23" s="580"/>
      <c r="M23" s="581" t="s">
        <v>3776</v>
      </c>
      <c r="N23" s="594" t="str">
        <f>INDEX('Standard Descriptions'!$E:$E,MATCH(D23,'Standard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3" s="582" t="s">
        <v>3777</v>
      </c>
      <c r="P23" s="582" t="s">
        <v>45</v>
      </c>
      <c r="Q23" s="582" t="str">
        <f t="shared" si="2"/>
        <v>Freight LDVs</v>
      </c>
      <c r="R23" s="582" t="str">
        <f t="shared" si="0"/>
        <v>//**Freight LDVs: **</v>
      </c>
      <c r="S23" s="583" t="str">
        <f t="shared" si="1"/>
        <v>//**Freight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v>
      </c>
      <c r="T23" s="585"/>
      <c r="U23" s="583"/>
    </row>
    <row r="24" spans="1:21" x14ac:dyDescent="0.25">
      <c r="B24" s="544" t="s">
        <v>4</v>
      </c>
      <c r="C24" s="544" t="s">
        <v>3141</v>
      </c>
      <c r="D24" s="544" t="s">
        <v>474</v>
      </c>
      <c r="E24" s="526" t="s">
        <v>47</v>
      </c>
      <c r="F24" s="526" t="s">
        <v>40</v>
      </c>
      <c r="G24" s="526" t="s">
        <v>87</v>
      </c>
      <c r="H24" s="526" t="s">
        <v>40</v>
      </c>
      <c r="I24" s="560"/>
      <c r="J24" s="528" t="s">
        <v>45</v>
      </c>
      <c r="K24" s="586" t="s">
        <v>3763</v>
      </c>
      <c r="L24" s="580"/>
      <c r="M24" s="581" t="s">
        <v>3776</v>
      </c>
      <c r="N24" s="594" t="str">
        <f>INDEX('Standard Descriptions'!$E:$E,MATCH(D24,'Standard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4" s="582" t="s">
        <v>3777</v>
      </c>
      <c r="P24" s="582" t="s">
        <v>45</v>
      </c>
      <c r="Q24" s="582" t="str">
        <f t="shared" si="2"/>
        <v>Passenger HDVs</v>
      </c>
      <c r="R24" s="582" t="str">
        <f t="shared" si="0"/>
        <v>//**Passenger HDVs: **</v>
      </c>
      <c r="S24" s="583" t="str">
        <f t="shared" si="1"/>
        <v>//**Passenger HDVs: ** Electric bus manufacturer Proterra believes all new transit bus sales could be electric as early as 2030, but transit buses make up roughly 15% of the US bus fleet.</v>
      </c>
      <c r="T24" s="585"/>
      <c r="U24" s="583"/>
    </row>
    <row r="25" spans="1:21" x14ac:dyDescent="0.25">
      <c r="B25" s="544" t="s">
        <v>4</v>
      </c>
      <c r="C25" s="544" t="s">
        <v>3141</v>
      </c>
      <c r="D25" s="544" t="s">
        <v>474</v>
      </c>
      <c r="E25" s="526" t="s">
        <v>44</v>
      </c>
      <c r="F25" s="526" t="s">
        <v>40</v>
      </c>
      <c r="G25" s="526" t="s">
        <v>88</v>
      </c>
      <c r="H25" s="526" t="s">
        <v>40</v>
      </c>
      <c r="I25" s="560"/>
      <c r="J25" s="528" t="s">
        <v>45</v>
      </c>
      <c r="K25" s="586" t="s">
        <v>3762</v>
      </c>
      <c r="L25" s="580"/>
      <c r="M25" s="581" t="s">
        <v>3776</v>
      </c>
      <c r="N25" s="594" t="str">
        <f>INDEX('Standard Descriptions'!$E:$E,MATCH(D25,'Standard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5" s="582" t="s">
        <v>3777</v>
      </c>
      <c r="P25" s="582" t="s">
        <v>45</v>
      </c>
      <c r="Q25" s="582" t="str">
        <f t="shared" si="2"/>
        <v>Freight HDVs</v>
      </c>
      <c r="R25" s="582" t="str">
        <f t="shared" si="0"/>
        <v>//**Freight HDVs: **</v>
      </c>
      <c r="S25" s="583" t="str">
        <f t="shared" si="1"/>
        <v>//**Freight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v>
      </c>
      <c r="T25" s="585"/>
      <c r="U25" s="583"/>
    </row>
    <row r="26" spans="1:21" x14ac:dyDescent="0.25">
      <c r="B26" s="544" t="s">
        <v>4</v>
      </c>
      <c r="C26" s="544" t="s">
        <v>3141</v>
      </c>
      <c r="D26" s="544" t="s">
        <v>474</v>
      </c>
      <c r="E26" s="526" t="s">
        <v>47</v>
      </c>
      <c r="F26" s="526" t="s">
        <v>41</v>
      </c>
      <c r="G26" s="526" t="s">
        <v>87</v>
      </c>
      <c r="H26" s="526" t="s">
        <v>89</v>
      </c>
      <c r="I26" s="560"/>
      <c r="J26" s="528" t="s">
        <v>45</v>
      </c>
      <c r="K26" s="586" t="s">
        <v>3764</v>
      </c>
      <c r="L26" s="580"/>
      <c r="M26" s="581" t="s">
        <v>3776</v>
      </c>
      <c r="N26" s="594" t="str">
        <f>INDEX('Standard Descriptions'!$E:$E,MATCH(D26,'Standard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6" s="582" t="s">
        <v>3777</v>
      </c>
      <c r="P26" s="582" t="s">
        <v>45</v>
      </c>
      <c r="Q26" s="582" t="str">
        <f t="shared" si="2"/>
        <v>Passenger Aircraft</v>
      </c>
      <c r="R26" s="582" t="str">
        <f t="shared" si="0"/>
        <v>//**Passenger Aircraft: **</v>
      </c>
      <c r="S26" s="583" t="str">
        <f t="shared" si="1"/>
        <v>//**Passenger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v>
      </c>
      <c r="T26" s="585"/>
      <c r="U26" s="583"/>
    </row>
    <row r="27" spans="1:21" x14ac:dyDescent="0.25">
      <c r="B27" s="544" t="s">
        <v>4</v>
      </c>
      <c r="C27" s="544" t="s">
        <v>3141</v>
      </c>
      <c r="D27" s="544" t="s">
        <v>474</v>
      </c>
      <c r="E27" s="526" t="s">
        <v>44</v>
      </c>
      <c r="F27" s="526" t="s">
        <v>41</v>
      </c>
      <c r="G27" s="526" t="s">
        <v>88</v>
      </c>
      <c r="H27" s="526" t="s">
        <v>89</v>
      </c>
      <c r="I27" s="560"/>
      <c r="J27" s="528" t="s">
        <v>45</v>
      </c>
      <c r="K27" s="586" t="s">
        <v>3764</v>
      </c>
      <c r="L27" s="580"/>
      <c r="M27" s="581" t="s">
        <v>3776</v>
      </c>
      <c r="N27" s="594" t="str">
        <f>INDEX('Standard Descriptions'!$E:$E,MATCH(D27,'Standard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7" s="582" t="s">
        <v>3777</v>
      </c>
      <c r="P27" s="582" t="s">
        <v>45</v>
      </c>
      <c r="Q27" s="582" t="str">
        <f t="shared" si="2"/>
        <v>Freight Aircraft</v>
      </c>
      <c r="R27" s="582" t="str">
        <f t="shared" si="0"/>
        <v>//**Freight Aircraft: **</v>
      </c>
      <c r="S27" s="583" t="str">
        <f t="shared" si="1"/>
        <v>//**Freight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v>
      </c>
      <c r="T27" s="585"/>
      <c r="U27" s="583"/>
    </row>
    <row r="28" spans="1:21" x14ac:dyDescent="0.25">
      <c r="B28" s="544" t="s">
        <v>4</v>
      </c>
      <c r="C28" s="544" t="s">
        <v>3141</v>
      </c>
      <c r="D28" s="544" t="s">
        <v>474</v>
      </c>
      <c r="E28" s="526" t="s">
        <v>47</v>
      </c>
      <c r="F28" s="526" t="s">
        <v>42</v>
      </c>
      <c r="G28" s="526" t="s">
        <v>87</v>
      </c>
      <c r="H28" s="526" t="s">
        <v>90</v>
      </c>
      <c r="I28" s="560"/>
      <c r="J28" s="528" t="s">
        <v>45</v>
      </c>
      <c r="K28" s="584" t="str">
        <f>_xlfn.CONCAT("The model assumes that 75% of all passenger rail cars in ",'Repeating Values'!$C$1,"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
        <v>The model assumes that 75% of all passenger rail cars in Louisiana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L28" s="580"/>
      <c r="M28" s="581" t="s">
        <v>3776</v>
      </c>
      <c r="N28" s="594" t="str">
        <f>INDEX('Standard Descriptions'!$E:$E,MATCH(D28,'Standard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8" s="582" t="s">
        <v>3777</v>
      </c>
      <c r="P28" s="582" t="s">
        <v>45</v>
      </c>
      <c r="Q28" s="582" t="str">
        <f t="shared" si="2"/>
        <v>Passenger Rail</v>
      </c>
      <c r="R28" s="582" t="str">
        <f t="shared" si="0"/>
        <v>//**Passenger Rail: **</v>
      </c>
      <c r="S28" s="583" t="str">
        <f t="shared" si="1"/>
        <v>//**Passenger Rail: **The model assumes that 75% of all passenger rail cars in Louisiana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T28" s="585"/>
      <c r="U28" s="583"/>
    </row>
    <row r="29" spans="1:21" x14ac:dyDescent="0.25">
      <c r="B29" s="544" t="s">
        <v>4</v>
      </c>
      <c r="C29" s="544" t="s">
        <v>3141</v>
      </c>
      <c r="D29" s="544" t="s">
        <v>474</v>
      </c>
      <c r="E29" s="526" t="s">
        <v>44</v>
      </c>
      <c r="F29" s="526" t="s">
        <v>42</v>
      </c>
      <c r="G29" s="526" t="s">
        <v>88</v>
      </c>
      <c r="H29" s="526" t="s">
        <v>90</v>
      </c>
      <c r="I29" s="560"/>
      <c r="J29" s="528" t="s">
        <v>45</v>
      </c>
      <c r="K29" s="584" t="str">
        <f>_xlfn.CONCAT("The model assumes that in ",'Supporting Data'!$A$6,", little if any freight rail is electrified.  However, slightly more than half of all energy used for passenger rail consists of electricity,"," largely for urban metro and commuter rail systems.  ","It may be possible to use some of the same approaches to electrify freight rail. "," Electrified rail corridors must have sufficient transformer and other electrical capacity to handle the heavy loads of freight rail.  ","The required infrastructure investments may be substantial and may take many years to complete.")</f>
        <v>The model assumes that in Louisiana,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L29" s="580"/>
      <c r="M29" s="581" t="s">
        <v>3776</v>
      </c>
      <c r="N29" s="594" t="str">
        <f>INDEX('Standard Descriptions'!$E:$E,MATCH(D29,'Standard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9" s="582" t="s">
        <v>3777</v>
      </c>
      <c r="P29" s="582" t="s">
        <v>45</v>
      </c>
      <c r="Q29" s="582" t="str">
        <f t="shared" si="2"/>
        <v>Freight Rail</v>
      </c>
      <c r="R29" s="582" t="str">
        <f t="shared" si="0"/>
        <v>//**Freight Rail: **</v>
      </c>
      <c r="S29" s="583" t="str">
        <f t="shared" si="1"/>
        <v>//**Freight Rail: **The model assumes that in Louisiana,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T29" s="585"/>
      <c r="U29" s="583"/>
    </row>
    <row r="30" spans="1:21" x14ac:dyDescent="0.25">
      <c r="B30" s="544" t="s">
        <v>4</v>
      </c>
      <c r="C30" s="544" t="s">
        <v>3141</v>
      </c>
      <c r="D30" s="544" t="s">
        <v>474</v>
      </c>
      <c r="E30" s="526" t="s">
        <v>47</v>
      </c>
      <c r="F30" s="526" t="s">
        <v>43</v>
      </c>
      <c r="G30" s="526" t="s">
        <v>87</v>
      </c>
      <c r="H30" s="526" t="s">
        <v>91</v>
      </c>
      <c r="I30" s="560"/>
      <c r="J30" s="528" t="s">
        <v>45</v>
      </c>
      <c r="K30" s="586" t="s">
        <v>3765</v>
      </c>
      <c r="L30" s="580"/>
      <c r="M30" s="581" t="s">
        <v>3776</v>
      </c>
      <c r="N30" s="594" t="str">
        <f>INDEX('Standard Descriptions'!$E:$E,MATCH(D30,'Standard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30" s="582" t="s">
        <v>3777</v>
      </c>
      <c r="P30" s="582" t="s">
        <v>45</v>
      </c>
      <c r="Q30" s="582" t="str">
        <f t="shared" si="2"/>
        <v>Passenger Ships</v>
      </c>
      <c r="R30" s="582" t="str">
        <f t="shared" si="0"/>
        <v>//**Passenger Ships: **</v>
      </c>
      <c r="S30" s="583" t="str">
        <f t="shared" si="1"/>
        <v>//**Passenger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v>
      </c>
      <c r="T30" s="585"/>
      <c r="U30" s="583"/>
    </row>
    <row r="31" spans="1:21" x14ac:dyDescent="0.25">
      <c r="B31" s="544" t="s">
        <v>4</v>
      </c>
      <c r="C31" s="544" t="s">
        <v>3141</v>
      </c>
      <c r="D31" s="544" t="s">
        <v>474</v>
      </c>
      <c r="E31" s="526" t="s">
        <v>44</v>
      </c>
      <c r="F31" s="526" t="s">
        <v>43</v>
      </c>
      <c r="G31" s="526" t="s">
        <v>88</v>
      </c>
      <c r="H31" s="526" t="s">
        <v>91</v>
      </c>
      <c r="I31" s="560"/>
      <c r="J31" s="528" t="s">
        <v>45</v>
      </c>
      <c r="K31" s="586" t="s">
        <v>3766</v>
      </c>
      <c r="L31" s="580"/>
      <c r="M31" s="581" t="s">
        <v>3776</v>
      </c>
      <c r="N31" s="594" t="str">
        <f>INDEX('Standard Descriptions'!$E:$E,MATCH(D31,'Standard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31" s="582" t="s">
        <v>3777</v>
      </c>
      <c r="P31" s="582" t="s">
        <v>45</v>
      </c>
      <c r="Q31" s="582" t="str">
        <f t="shared" si="2"/>
        <v>Freight Ships</v>
      </c>
      <c r="R31" s="582" t="str">
        <f t="shared" si="0"/>
        <v>//**Freight Ships: **</v>
      </c>
      <c r="S31" s="583" t="str">
        <f t="shared" si="1"/>
        <v>//**Freight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v>
      </c>
      <c r="T31" s="585"/>
      <c r="U31" s="583"/>
    </row>
    <row r="32" spans="1:21" x14ac:dyDescent="0.25">
      <c r="B32" s="544" t="s">
        <v>4</v>
      </c>
      <c r="C32" s="544" t="s">
        <v>3141</v>
      </c>
      <c r="D32" s="544" t="s">
        <v>474</v>
      </c>
      <c r="E32" s="526" t="s">
        <v>47</v>
      </c>
      <c r="F32" s="526" t="s">
        <v>118</v>
      </c>
      <c r="G32" s="526" t="s">
        <v>87</v>
      </c>
      <c r="H32" s="526" t="s">
        <v>151</v>
      </c>
      <c r="I32" s="560"/>
      <c r="J32" s="528" t="s">
        <v>45</v>
      </c>
      <c r="K32" s="586" t="s">
        <v>3767</v>
      </c>
      <c r="L32" s="580"/>
      <c r="M32" s="581" t="s">
        <v>3776</v>
      </c>
      <c r="N32" s="594" t="str">
        <f>INDEX('Standard Descriptions'!$E:$E,MATCH(D32,'Standard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32" s="582" t="s">
        <v>3777</v>
      </c>
      <c r="P32" s="582" t="s">
        <v>45</v>
      </c>
      <c r="Q32" s="582" t="str">
        <f t="shared" si="2"/>
        <v>Passenger Motorbikes</v>
      </c>
      <c r="R32" s="582" t="str">
        <f t="shared" si="0"/>
        <v>//**Passenger Motorbikes: **</v>
      </c>
      <c r="S32" s="583" t="str">
        <f t="shared" si="1"/>
        <v>//**Passenger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T32" s="585"/>
      <c r="U32" s="583"/>
    </row>
    <row r="33" spans="1:21" x14ac:dyDescent="0.25">
      <c r="B33" s="544" t="s">
        <v>4</v>
      </c>
      <c r="C33" s="544" t="s">
        <v>3141</v>
      </c>
      <c r="D33" s="544" t="s">
        <v>474</v>
      </c>
      <c r="E33" s="526" t="s">
        <v>44</v>
      </c>
      <c r="F33" s="526" t="s">
        <v>118</v>
      </c>
      <c r="G33" s="526" t="s">
        <v>88</v>
      </c>
      <c r="H33" s="526" t="s">
        <v>151</v>
      </c>
      <c r="I33" s="560"/>
      <c r="J33" s="532" t="s">
        <v>46</v>
      </c>
      <c r="K33" s="586"/>
      <c r="L33" s="580"/>
      <c r="M33" s="581" t="s">
        <v>3776</v>
      </c>
      <c r="N33" s="594" t="str">
        <f>INDEX('Standard Descriptions'!$E:$E,MATCH(D33,'Standard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33" s="582" t="s">
        <v>3777</v>
      </c>
      <c r="P33" s="582" t="s">
        <v>45</v>
      </c>
      <c r="Q33" s="582" t="str">
        <f t="shared" si="2"/>
        <v>Freight Motorbikes</v>
      </c>
      <c r="R33" s="582" t="str">
        <f t="shared" si="0"/>
        <v>//**Freight Motorbikes: **</v>
      </c>
      <c r="S33" s="583" t="str">
        <f t="shared" si="1"/>
        <v/>
      </c>
      <c r="T33" s="585"/>
      <c r="U33" s="583"/>
    </row>
    <row r="34" spans="1:21" x14ac:dyDescent="0.25">
      <c r="N34" s="179"/>
    </row>
    <row r="35" spans="1:21" ht="105" x14ac:dyDescent="0.25">
      <c r="A35" s="601">
        <v>2</v>
      </c>
      <c r="B35" s="576" t="s">
        <v>4</v>
      </c>
      <c r="C35" s="579" t="s">
        <v>473</v>
      </c>
      <c r="D35" s="579" t="str">
        <f>D36</f>
        <v>Additional EV Subsidy Percentage</v>
      </c>
      <c r="E35" s="579"/>
      <c r="F35" s="579"/>
      <c r="G35" s="579"/>
      <c r="H35" s="579"/>
      <c r="I35" s="579"/>
      <c r="J35" s="579"/>
      <c r="K35" s="579"/>
      <c r="L35" s="580"/>
      <c r="M35" s="578" t="s">
        <v>3776</v>
      </c>
      <c r="N35" s="578" t="str">
        <f>INDEX('Standard Descriptions'!$E:$E,MATCH(D35,'Standard Descriptions'!$C:$C,0))</f>
        <v xml:space="preserve"> This policy causes government to pay for the specified percentage of the purchase price of new battery electric passenger LDVs.  This is in addition to EV subsidies that exist in the BAU case.  // </v>
      </c>
      <c r="O35" s="579" t="s">
        <v>3777</v>
      </c>
      <c r="P35" s="579" t="s">
        <v>45</v>
      </c>
      <c r="Q35" s="579"/>
      <c r="R35" s="579" t="str">
        <f t="shared" ref="R35:R47" si="3">IF(Q35="","","//**"&amp;Q35&amp;": **")</f>
        <v/>
      </c>
      <c r="S35" s="579" t="str">
        <f t="shared" ref="S35:S47" si="4">IF(J35="Yes",R35&amp;K35,"")</f>
        <v/>
      </c>
      <c r="T35" s="595" t="str">
        <f>M35&amp;N35&amp;O35&amp;S36&amp;S37&amp;S38&amp;S39&amp;S40&amp;S41&amp;S42&amp;S43&amp;S44&amp;S45&amp;S46&amp;S47</f>
        <v>**Description:**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data.As of late 2020, there is an additional state subsidy of $2500.</v>
      </c>
    </row>
    <row r="36" spans="1:21" ht="60" x14ac:dyDescent="0.25">
      <c r="B36" s="568" t="s">
        <v>4</v>
      </c>
      <c r="C36" s="568" t="s">
        <v>473</v>
      </c>
      <c r="D36" s="568" t="s">
        <v>468</v>
      </c>
      <c r="E36" s="569" t="s">
        <v>47</v>
      </c>
      <c r="F36" s="569" t="s">
        <v>39</v>
      </c>
      <c r="G36" s="569" t="s">
        <v>87</v>
      </c>
      <c r="H36" s="569" t="s">
        <v>39</v>
      </c>
      <c r="I36" s="560">
        <v>189</v>
      </c>
      <c r="J36" s="569" t="s">
        <v>45</v>
      </c>
      <c r="K36" s="597" t="str">
        <f>_xlfn.CONCAT("The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data.",IF('Supporting Data'!$AZ$6=0," This state has no additional state subsidies. ",_xlfn.CONCAT("As of late 2020, there is an additional state subsidy of $",'Supporting Data'!$AZ$6,".")))</f>
        <v>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data.As of late 2020, there is an additional state subsidy of $2500.</v>
      </c>
      <c r="L36" s="580"/>
      <c r="M36" s="581" t="s">
        <v>3776</v>
      </c>
      <c r="N36" s="578" t="str">
        <f>INDEX('Standard Descriptions'!$E:$E,MATCH(D36,'Standard Descriptions'!$C:$C,0))</f>
        <v xml:space="preserve"> This policy causes government to pay for the specified percentage of the purchase price of new battery electric passenger LDVs.  This is in addition to EV subsidies that exist in the BAU case.  // </v>
      </c>
      <c r="O36" s="582" t="s">
        <v>3777</v>
      </c>
      <c r="P36" s="582" t="s">
        <v>45</v>
      </c>
      <c r="Q36" s="582" t="str">
        <f t="shared" ref="Q36:Q47" si="5">G36&amp;" "&amp;H36</f>
        <v>Passenger LDVs</v>
      </c>
      <c r="R36" s="582" t="str">
        <f t="shared" si="3"/>
        <v>//**Passenger LDVs: **</v>
      </c>
      <c r="S36" s="583" t="str">
        <f t="shared" si="4"/>
        <v>//**Passenger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data.As of late 2020, there is an additional state subsidy of $2500.</v>
      </c>
      <c r="T36" s="598"/>
    </row>
    <row r="37" spans="1:21" x14ac:dyDescent="0.25">
      <c r="B37" s="571" t="s">
        <v>4</v>
      </c>
      <c r="C37" s="571" t="s">
        <v>473</v>
      </c>
      <c r="D37" s="571" t="s">
        <v>468</v>
      </c>
      <c r="E37" s="568" t="s">
        <v>44</v>
      </c>
      <c r="F37" s="568" t="s">
        <v>39</v>
      </c>
      <c r="G37" s="568" t="s">
        <v>88</v>
      </c>
      <c r="H37" s="568" t="s">
        <v>39</v>
      </c>
      <c r="I37" s="185">
        <v>592</v>
      </c>
      <c r="J37" s="572" t="s">
        <v>46</v>
      </c>
      <c r="K37" s="599"/>
      <c r="L37" s="580"/>
      <c r="M37" s="581" t="s">
        <v>3776</v>
      </c>
      <c r="N37" s="578" t="str">
        <f>INDEX('Standard Descriptions'!$E:$E,MATCH(D37,'Standard Descriptions'!$C:$C,0))</f>
        <v xml:space="preserve"> This policy causes government to pay for the specified percentage of the purchase price of new battery electric passenger LDVs.  This is in addition to EV subsidies that exist in the BAU case.  // </v>
      </c>
      <c r="O37" s="582" t="s">
        <v>3777</v>
      </c>
      <c r="P37" s="582" t="s">
        <v>45</v>
      </c>
      <c r="Q37" s="582" t="str">
        <f t="shared" si="5"/>
        <v>Freight LDVs</v>
      </c>
      <c r="R37" s="582" t="str">
        <f t="shared" si="3"/>
        <v>//**Freight LDVs: **</v>
      </c>
      <c r="S37" s="583" t="str">
        <f t="shared" si="4"/>
        <v/>
      </c>
      <c r="T37" s="598"/>
    </row>
    <row r="38" spans="1:21" x14ac:dyDescent="0.25">
      <c r="B38" s="571" t="s">
        <v>4</v>
      </c>
      <c r="C38" s="571" t="s">
        <v>473</v>
      </c>
      <c r="D38" s="571" t="s">
        <v>468</v>
      </c>
      <c r="E38" s="568" t="s">
        <v>47</v>
      </c>
      <c r="F38" s="568" t="s">
        <v>40</v>
      </c>
      <c r="G38" s="568" t="s">
        <v>87</v>
      </c>
      <c r="H38" s="568" t="s">
        <v>40</v>
      </c>
      <c r="I38" s="185">
        <v>593</v>
      </c>
      <c r="J38" s="572" t="s">
        <v>46</v>
      </c>
      <c r="K38" s="599"/>
      <c r="L38" s="580"/>
      <c r="M38" s="581" t="s">
        <v>3776</v>
      </c>
      <c r="N38" s="578" t="str">
        <f>INDEX('Standard Descriptions'!$E:$E,MATCH(D38,'Standard Descriptions'!$C:$C,0))</f>
        <v xml:space="preserve"> This policy causes government to pay for the specified percentage of the purchase price of new battery electric passenger LDVs.  This is in addition to EV subsidies that exist in the BAU case.  // </v>
      </c>
      <c r="O38" s="582" t="s">
        <v>3777</v>
      </c>
      <c r="P38" s="582" t="s">
        <v>45</v>
      </c>
      <c r="Q38" s="582" t="str">
        <f t="shared" si="5"/>
        <v>Passenger HDVs</v>
      </c>
      <c r="R38" s="582" t="str">
        <f t="shared" si="3"/>
        <v>//**Passenger HDVs: **</v>
      </c>
      <c r="S38" s="583" t="str">
        <f t="shared" si="4"/>
        <v/>
      </c>
      <c r="T38" s="598"/>
    </row>
    <row r="39" spans="1:21" x14ac:dyDescent="0.25">
      <c r="B39" s="571" t="s">
        <v>4</v>
      </c>
      <c r="C39" s="571" t="s">
        <v>473</v>
      </c>
      <c r="D39" s="571" t="s">
        <v>468</v>
      </c>
      <c r="E39" s="568" t="s">
        <v>44</v>
      </c>
      <c r="F39" s="568" t="s">
        <v>40</v>
      </c>
      <c r="G39" s="568" t="s">
        <v>88</v>
      </c>
      <c r="H39" s="568" t="s">
        <v>40</v>
      </c>
      <c r="I39" s="185">
        <v>594</v>
      </c>
      <c r="J39" s="572" t="s">
        <v>46</v>
      </c>
      <c r="K39" s="599"/>
      <c r="L39" s="580"/>
      <c r="M39" s="581" t="s">
        <v>3776</v>
      </c>
      <c r="N39" s="578" t="str">
        <f>INDEX('Standard Descriptions'!$E:$E,MATCH(D39,'Standard Descriptions'!$C:$C,0))</f>
        <v xml:space="preserve"> This policy causes government to pay for the specified percentage of the purchase price of new battery electric passenger LDVs.  This is in addition to EV subsidies that exist in the BAU case.  // </v>
      </c>
      <c r="O39" s="582" t="s">
        <v>3777</v>
      </c>
      <c r="P39" s="582" t="s">
        <v>45</v>
      </c>
      <c r="Q39" s="582" t="str">
        <f t="shared" si="5"/>
        <v>Freight HDVs</v>
      </c>
      <c r="R39" s="582" t="str">
        <f t="shared" si="3"/>
        <v>//**Freight HDVs: **</v>
      </c>
      <c r="S39" s="583" t="str">
        <f t="shared" si="4"/>
        <v/>
      </c>
      <c r="T39" s="598"/>
    </row>
    <row r="40" spans="1:21" x14ac:dyDescent="0.25">
      <c r="B40" s="571" t="s">
        <v>4</v>
      </c>
      <c r="C40" s="571" t="s">
        <v>473</v>
      </c>
      <c r="D40" s="571" t="s">
        <v>468</v>
      </c>
      <c r="E40" s="568" t="s">
        <v>47</v>
      </c>
      <c r="F40" s="568" t="s">
        <v>41</v>
      </c>
      <c r="G40" s="568" t="s">
        <v>87</v>
      </c>
      <c r="H40" s="568" t="s">
        <v>89</v>
      </c>
      <c r="I40" s="185">
        <v>595</v>
      </c>
      <c r="J40" s="572" t="s">
        <v>46</v>
      </c>
      <c r="K40" s="599"/>
      <c r="L40" s="580"/>
      <c r="M40" s="581" t="s">
        <v>3776</v>
      </c>
      <c r="N40" s="578" t="str">
        <f>INDEX('Standard Descriptions'!$E:$E,MATCH(D40,'Standard Descriptions'!$C:$C,0))</f>
        <v xml:space="preserve"> This policy causes government to pay for the specified percentage of the purchase price of new battery electric passenger LDVs.  This is in addition to EV subsidies that exist in the BAU case.  // </v>
      </c>
      <c r="O40" s="582" t="s">
        <v>3777</v>
      </c>
      <c r="P40" s="582" t="s">
        <v>45</v>
      </c>
      <c r="Q40" s="582" t="str">
        <f t="shared" si="5"/>
        <v>Passenger Aircraft</v>
      </c>
      <c r="R40" s="582" t="str">
        <f t="shared" si="3"/>
        <v>//**Passenger Aircraft: **</v>
      </c>
      <c r="S40" s="583" t="str">
        <f t="shared" si="4"/>
        <v/>
      </c>
      <c r="T40" s="598"/>
    </row>
    <row r="41" spans="1:21" x14ac:dyDescent="0.25">
      <c r="B41" s="571" t="s">
        <v>4</v>
      </c>
      <c r="C41" s="571" t="s">
        <v>473</v>
      </c>
      <c r="D41" s="571" t="s">
        <v>468</v>
      </c>
      <c r="E41" s="568" t="s">
        <v>44</v>
      </c>
      <c r="F41" s="568" t="s">
        <v>41</v>
      </c>
      <c r="G41" s="568" t="s">
        <v>88</v>
      </c>
      <c r="H41" s="568" t="s">
        <v>89</v>
      </c>
      <c r="I41" s="185">
        <v>596</v>
      </c>
      <c r="J41" s="572" t="s">
        <v>46</v>
      </c>
      <c r="K41" s="599"/>
      <c r="L41" s="580"/>
      <c r="M41" s="581" t="s">
        <v>3776</v>
      </c>
      <c r="N41" s="578" t="str">
        <f>INDEX('Standard Descriptions'!$E:$E,MATCH(D41,'Standard Descriptions'!$C:$C,0))</f>
        <v xml:space="preserve"> This policy causes government to pay for the specified percentage of the purchase price of new battery electric passenger LDVs.  This is in addition to EV subsidies that exist in the BAU case.  // </v>
      </c>
      <c r="O41" s="582" t="s">
        <v>3777</v>
      </c>
      <c r="P41" s="582" t="s">
        <v>45</v>
      </c>
      <c r="Q41" s="582" t="str">
        <f t="shared" si="5"/>
        <v>Freight Aircraft</v>
      </c>
      <c r="R41" s="582" t="str">
        <f t="shared" si="3"/>
        <v>//**Freight Aircraft: **</v>
      </c>
      <c r="S41" s="583" t="str">
        <f t="shared" si="4"/>
        <v/>
      </c>
      <c r="T41" s="598"/>
    </row>
    <row r="42" spans="1:21" x14ac:dyDescent="0.25">
      <c r="B42" s="571" t="s">
        <v>4</v>
      </c>
      <c r="C42" s="571" t="s">
        <v>473</v>
      </c>
      <c r="D42" s="571" t="s">
        <v>468</v>
      </c>
      <c r="E42" s="568" t="s">
        <v>47</v>
      </c>
      <c r="F42" s="568" t="s">
        <v>42</v>
      </c>
      <c r="G42" s="568" t="s">
        <v>87</v>
      </c>
      <c r="H42" s="568" t="s">
        <v>90</v>
      </c>
      <c r="I42" s="185">
        <v>597</v>
      </c>
      <c r="J42" s="572" t="s">
        <v>46</v>
      </c>
      <c r="K42" s="599"/>
      <c r="L42" s="580"/>
      <c r="M42" s="581" t="s">
        <v>3776</v>
      </c>
      <c r="N42" s="578" t="str">
        <f>INDEX('Standard Descriptions'!$E:$E,MATCH(D42,'Standard Descriptions'!$C:$C,0))</f>
        <v xml:space="preserve"> This policy causes government to pay for the specified percentage of the purchase price of new battery electric passenger LDVs.  This is in addition to EV subsidies that exist in the BAU case.  // </v>
      </c>
      <c r="O42" s="582" t="s">
        <v>3777</v>
      </c>
      <c r="P42" s="582" t="s">
        <v>45</v>
      </c>
      <c r="Q42" s="582" t="str">
        <f t="shared" si="5"/>
        <v>Passenger Rail</v>
      </c>
      <c r="R42" s="582" t="str">
        <f t="shared" si="3"/>
        <v>//**Passenger Rail: **</v>
      </c>
      <c r="S42" s="583" t="str">
        <f t="shared" si="4"/>
        <v/>
      </c>
      <c r="T42" s="598"/>
    </row>
    <row r="43" spans="1:21" x14ac:dyDescent="0.25">
      <c r="B43" s="571" t="s">
        <v>4</v>
      </c>
      <c r="C43" s="571" t="s">
        <v>473</v>
      </c>
      <c r="D43" s="571" t="s">
        <v>468</v>
      </c>
      <c r="E43" s="568" t="s">
        <v>44</v>
      </c>
      <c r="F43" s="568" t="s">
        <v>42</v>
      </c>
      <c r="G43" s="568" t="s">
        <v>88</v>
      </c>
      <c r="H43" s="568" t="s">
        <v>90</v>
      </c>
      <c r="I43" s="185">
        <v>598</v>
      </c>
      <c r="J43" s="572" t="s">
        <v>46</v>
      </c>
      <c r="K43" s="599"/>
      <c r="L43" s="580"/>
      <c r="M43" s="581" t="s">
        <v>3776</v>
      </c>
      <c r="N43" s="578" t="str">
        <f>INDEX('Standard Descriptions'!$E:$E,MATCH(D43,'Standard Descriptions'!$C:$C,0))</f>
        <v xml:space="preserve"> This policy causes government to pay for the specified percentage of the purchase price of new battery electric passenger LDVs.  This is in addition to EV subsidies that exist in the BAU case.  // </v>
      </c>
      <c r="O43" s="582" t="s">
        <v>3777</v>
      </c>
      <c r="P43" s="582" t="s">
        <v>45</v>
      </c>
      <c r="Q43" s="582" t="str">
        <f t="shared" si="5"/>
        <v>Freight Rail</v>
      </c>
      <c r="R43" s="582" t="str">
        <f t="shared" si="3"/>
        <v>//**Freight Rail: **</v>
      </c>
      <c r="S43" s="583" t="str">
        <f t="shared" si="4"/>
        <v/>
      </c>
      <c r="T43" s="598"/>
    </row>
    <row r="44" spans="1:21" x14ac:dyDescent="0.25">
      <c r="B44" s="571" t="s">
        <v>4</v>
      </c>
      <c r="C44" s="571" t="s">
        <v>473</v>
      </c>
      <c r="D44" s="571" t="s">
        <v>468</v>
      </c>
      <c r="E44" s="568" t="s">
        <v>47</v>
      </c>
      <c r="F44" s="568" t="s">
        <v>43</v>
      </c>
      <c r="G44" s="568" t="s">
        <v>87</v>
      </c>
      <c r="H44" s="568" t="s">
        <v>91</v>
      </c>
      <c r="I44" s="185">
        <v>599</v>
      </c>
      <c r="J44" s="572" t="s">
        <v>46</v>
      </c>
      <c r="K44" s="599"/>
      <c r="L44" s="580"/>
      <c r="M44" s="581" t="s">
        <v>3776</v>
      </c>
      <c r="N44" s="578" t="str">
        <f>INDEX('Standard Descriptions'!$E:$E,MATCH(D44,'Standard Descriptions'!$C:$C,0))</f>
        <v xml:space="preserve"> This policy causes government to pay for the specified percentage of the purchase price of new battery electric passenger LDVs.  This is in addition to EV subsidies that exist in the BAU case.  // </v>
      </c>
      <c r="O44" s="582" t="s">
        <v>3777</v>
      </c>
      <c r="P44" s="582" t="s">
        <v>45</v>
      </c>
      <c r="Q44" s="582" t="str">
        <f t="shared" si="5"/>
        <v>Passenger Ships</v>
      </c>
      <c r="R44" s="582" t="str">
        <f t="shared" si="3"/>
        <v>//**Passenger Ships: **</v>
      </c>
      <c r="S44" s="583" t="str">
        <f t="shared" si="4"/>
        <v/>
      </c>
      <c r="T44" s="598"/>
    </row>
    <row r="45" spans="1:21" x14ac:dyDescent="0.25">
      <c r="B45" s="571" t="s">
        <v>4</v>
      </c>
      <c r="C45" s="571" t="s">
        <v>473</v>
      </c>
      <c r="D45" s="571" t="s">
        <v>468</v>
      </c>
      <c r="E45" s="568" t="s">
        <v>44</v>
      </c>
      <c r="F45" s="568" t="s">
        <v>43</v>
      </c>
      <c r="G45" s="568" t="s">
        <v>88</v>
      </c>
      <c r="H45" s="568" t="s">
        <v>91</v>
      </c>
      <c r="I45" s="185">
        <v>600</v>
      </c>
      <c r="J45" s="572" t="s">
        <v>46</v>
      </c>
      <c r="K45" s="599"/>
      <c r="L45" s="580"/>
      <c r="M45" s="581" t="s">
        <v>3776</v>
      </c>
      <c r="N45" s="578" t="str">
        <f>INDEX('Standard Descriptions'!$E:$E,MATCH(D45,'Standard Descriptions'!$C:$C,0))</f>
        <v xml:space="preserve"> This policy causes government to pay for the specified percentage of the purchase price of new battery electric passenger LDVs.  This is in addition to EV subsidies that exist in the BAU case.  // </v>
      </c>
      <c r="O45" s="582" t="s">
        <v>3777</v>
      </c>
      <c r="P45" s="582" t="s">
        <v>45</v>
      </c>
      <c r="Q45" s="582" t="str">
        <f t="shared" si="5"/>
        <v>Freight Ships</v>
      </c>
      <c r="R45" s="582" t="str">
        <f t="shared" si="3"/>
        <v>//**Freight Ships: **</v>
      </c>
      <c r="S45" s="583" t="str">
        <f t="shared" si="4"/>
        <v/>
      </c>
      <c r="T45" s="598"/>
    </row>
    <row r="46" spans="1:21" x14ac:dyDescent="0.25">
      <c r="B46" s="571" t="s">
        <v>4</v>
      </c>
      <c r="C46" s="571" t="s">
        <v>473</v>
      </c>
      <c r="D46" s="571" t="s">
        <v>468</v>
      </c>
      <c r="E46" s="568" t="s">
        <v>47</v>
      </c>
      <c r="F46" s="568" t="s">
        <v>118</v>
      </c>
      <c r="G46" s="568" t="s">
        <v>87</v>
      </c>
      <c r="H46" s="568" t="s">
        <v>151</v>
      </c>
      <c r="I46" s="185">
        <v>601</v>
      </c>
      <c r="J46" s="572" t="s">
        <v>46</v>
      </c>
      <c r="K46" s="599"/>
      <c r="L46" s="580"/>
      <c r="M46" s="581" t="s">
        <v>3776</v>
      </c>
      <c r="N46" s="578" t="str">
        <f>INDEX('Standard Descriptions'!$E:$E,MATCH(D46,'Standard Descriptions'!$C:$C,0))</f>
        <v xml:space="preserve"> This policy causes government to pay for the specified percentage of the purchase price of new battery electric passenger LDVs.  This is in addition to EV subsidies that exist in the BAU case.  // </v>
      </c>
      <c r="O46" s="582" t="s">
        <v>3777</v>
      </c>
      <c r="P46" s="582" t="s">
        <v>45</v>
      </c>
      <c r="Q46" s="582" t="str">
        <f t="shared" si="5"/>
        <v>Passenger Motorbikes</v>
      </c>
      <c r="R46" s="582" t="str">
        <f t="shared" si="3"/>
        <v>//**Passenger Motorbikes: **</v>
      </c>
      <c r="S46" s="583" t="str">
        <f t="shared" si="4"/>
        <v/>
      </c>
      <c r="T46" s="598"/>
    </row>
    <row r="47" spans="1:21" x14ac:dyDescent="0.25">
      <c r="B47" s="571" t="s">
        <v>4</v>
      </c>
      <c r="C47" s="571" t="s">
        <v>473</v>
      </c>
      <c r="D47" s="571" t="s">
        <v>468</v>
      </c>
      <c r="E47" s="568" t="s">
        <v>44</v>
      </c>
      <c r="F47" s="568" t="s">
        <v>118</v>
      </c>
      <c r="G47" s="568" t="s">
        <v>88</v>
      </c>
      <c r="H47" s="568" t="s">
        <v>151</v>
      </c>
      <c r="I47" s="185">
        <v>602</v>
      </c>
      <c r="J47" s="572" t="s">
        <v>46</v>
      </c>
      <c r="K47" s="599"/>
      <c r="L47" s="580"/>
      <c r="M47" s="581" t="s">
        <v>3776</v>
      </c>
      <c r="N47" s="578" t="str">
        <f>INDEX('Standard Descriptions'!$E:$E,MATCH(D47,'Standard Descriptions'!$C:$C,0))</f>
        <v xml:space="preserve"> This policy causes government to pay for the specified percentage of the purchase price of new battery electric passenger LDVs.  This is in addition to EV subsidies that exist in the BAU case.  // </v>
      </c>
      <c r="O47" s="582" t="s">
        <v>3777</v>
      </c>
      <c r="P47" s="582" t="s">
        <v>45</v>
      </c>
      <c r="Q47" s="582" t="str">
        <f t="shared" si="5"/>
        <v>Freight Motorbikes</v>
      </c>
      <c r="R47" s="582" t="str">
        <f t="shared" si="3"/>
        <v>//**Freight Motorbikes: **</v>
      </c>
      <c r="S47" s="583" t="str">
        <f t="shared" si="4"/>
        <v/>
      </c>
      <c r="T47" s="598"/>
    </row>
    <row r="49" spans="1:20" ht="300" x14ac:dyDescent="0.25">
      <c r="A49" s="601">
        <v>3</v>
      </c>
      <c r="B49" s="579" t="s">
        <v>73</v>
      </c>
      <c r="C49" s="579" t="s">
        <v>15</v>
      </c>
      <c r="D49" s="579" t="str">
        <f>D50</f>
        <v>Fraction of New Bldg Components Shifted to Other Fuels</v>
      </c>
      <c r="E49" s="579"/>
      <c r="F49" s="579"/>
      <c r="G49" s="579"/>
      <c r="H49" s="579"/>
      <c r="I49" s="579"/>
      <c r="J49" s="579"/>
      <c r="K49" s="579"/>
      <c r="L49" s="580"/>
      <c r="M49" s="578" t="s">
        <v>3776</v>
      </c>
      <c r="N49" s="578" t="str">
        <f>INDEX('Standard Descriptions'!$E:$E,MATCH(D49,'Standard Descriptions'!$C:$C,0))</f>
        <v xml:space="preserve"> This policy replaces the specified fraction of newly sold non-electric building components of the selected type(s) in buildings of the selected type(s) with electricity-using components. // </v>
      </c>
      <c r="O49" s="579" t="s">
        <v>3777</v>
      </c>
      <c r="P49" s="579" t="s">
        <v>45</v>
      </c>
      <c r="Q49" s="579"/>
      <c r="R49" s="579" t="str">
        <f t="shared" ref="R49:R64" si="6">IF(Q49="","","//**"&amp;Q49&amp;": **")</f>
        <v/>
      </c>
      <c r="S49" s="579" t="str">
        <f t="shared" ref="S49:S64" si="7">IF(J49="Yes",R49&amp;K49,"")</f>
        <v/>
      </c>
      <c r="T49" s="595" t="str">
        <f>M49&amp;N49&amp;O49&amp;S50&amp;S51&amp;S52&amp;S53&amp;S54&amp;S55&amp;S56&amp;S57&amp;S58&amp;S59&amp;S60&amp;S61&amp;S62&amp;S63&amp;S64</f>
        <v>**Description:** This policy replaces the specified fraction of newly sold non-electric building components of the selected type(s) in buildings of the selected type(s) with electricity-using components. // **Guidance for setting values: **//**Urban Residential Heating: **In the BAU case, in Louisiana, the share of electricity among fuels used for heating in urban, residential buildings will rise from 3.7% to 5.2% through 2050.//**Urban Residential Appliances: **In the BAU case, in Louisiana, the share of electricity among fuels used by appliances in urban, residential buildings will fall from 31.2% to 21.9% through 2050.//**Urban Residential Other Components: ** In the BAU case, the share of electricity among fuels used by other components in urban, residential buildings is 100%.//**Rural Residential Heating: **In the BAU case, in Louisiana, the share of electricity among fuels used for heating in rural, residential buildings will rise from 3.7% to 5.2% through 2050.//**Rural Residential Appliances: **In the BAU case, in , the share of electricity among fuels used by appliances in rural, residential buildings will fall from 31.2% to 21.9% through 2050.//**Rural Residential Other Components: **In the United States, the share of electricity among fuels used by other components in urban, residential buildings is 100%.//**Commercial Heating: **In the BAU case, in Louisiana, the share of electricity among fuels used for heating in commercial buildings will rise from 0.5% to 0.6% through 2050.//**Commercial Appliances: **In the BAU case, in Louisiana, the share of electricity among fuels used by appliances in commercial buildings will fall from 31.7% to 18.9% through 2050.//**Commercial Other Components: **In the BAU case, in the Louisiana, the share of electricity among fuels used by other components in commercial buildings will rise from 56.7% to 79.1% through 2050.</v>
      </c>
    </row>
    <row r="50" spans="1:20" x14ac:dyDescent="0.25">
      <c r="B50" s="173" t="s">
        <v>73</v>
      </c>
      <c r="C50" s="173" t="s">
        <v>15</v>
      </c>
      <c r="D50" s="173" t="s">
        <v>2522</v>
      </c>
      <c r="E50" s="569" t="s">
        <v>120</v>
      </c>
      <c r="F50" s="569" t="s">
        <v>280</v>
      </c>
      <c r="G50" s="569" t="s">
        <v>284</v>
      </c>
      <c r="H50" s="569" t="s">
        <v>126</v>
      </c>
      <c r="I50" s="185">
        <v>435</v>
      </c>
      <c r="J50" s="569" t="s">
        <v>45</v>
      </c>
      <c r="K50" s="603" t="str">
        <f>_xlfn.CONCAT("In the BAU case, in ",'Supporting Data'!$A$6,", the share of electricity among fuels used for heating in urban, residential buildings will ", IF('Supporting Data'!$D$81&lt;'Supporting Data'!$E$81,"rise","fall")," from ",'Supporting Data'!$D$81,"% to ",'Supporting Data'!$E$81,"% through 2050.")</f>
        <v>In the BAU case, in Louisiana, the share of electricity among fuels used for heating in urban, residential buildings will rise from 3.7% to 5.2% through 2050.</v>
      </c>
      <c r="L50" s="580"/>
      <c r="M50" s="581" t="s">
        <v>3776</v>
      </c>
      <c r="N50" s="578" t="str">
        <f>INDEX('Standard Descriptions'!$E:$E,MATCH(D50,'Standard Descriptions'!$C:$C,0))</f>
        <v xml:space="preserve"> This policy replaces the specified fraction of newly sold non-electric building components of the selected type(s) in buildings of the selected type(s) with electricity-using components. // </v>
      </c>
      <c r="O50" s="582" t="s">
        <v>3777</v>
      </c>
      <c r="P50" s="582" t="s">
        <v>45</v>
      </c>
      <c r="Q50" s="582" t="str">
        <f t="shared" ref="Q50:Q64" si="8">G50&amp;" "&amp;H50</f>
        <v>Urban Residential Heating</v>
      </c>
      <c r="R50" s="582" t="str">
        <f t="shared" si="6"/>
        <v>//**Urban Residential Heating: **</v>
      </c>
      <c r="S50" s="583" t="str">
        <f t="shared" si="7"/>
        <v>//**Urban Residential Heating: **In the BAU case, in Louisiana, the share of electricity among fuels used for heating in urban, residential buildings will rise from 3.7% to 5.2% through 2050.</v>
      </c>
      <c r="T50" s="598"/>
    </row>
    <row r="51" spans="1:20" x14ac:dyDescent="0.25">
      <c r="B51" s="571" t="s">
        <v>73</v>
      </c>
      <c r="C51" s="571" t="s">
        <v>15</v>
      </c>
      <c r="D51" s="571" t="s">
        <v>2522</v>
      </c>
      <c r="E51" s="569" t="s">
        <v>121</v>
      </c>
      <c r="F51" s="569" t="s">
        <v>280</v>
      </c>
      <c r="G51" s="569" t="s">
        <v>284</v>
      </c>
      <c r="H51" s="569" t="s">
        <v>127</v>
      </c>
      <c r="I51" s="185">
        <v>436</v>
      </c>
      <c r="J51" s="569" t="s">
        <v>46</v>
      </c>
      <c r="K51" s="573"/>
      <c r="L51" s="580"/>
      <c r="M51" s="581" t="s">
        <v>3776</v>
      </c>
      <c r="N51" s="578" t="str">
        <f>INDEX('Standard Descriptions'!$E:$E,MATCH(D51,'Standard Descriptions'!$C:$C,0))</f>
        <v xml:space="preserve"> This policy replaces the specified fraction of newly sold non-electric building components of the selected type(s) in buildings of the selected type(s) with electricity-using components. // </v>
      </c>
      <c r="O51" s="582" t="s">
        <v>3777</v>
      </c>
      <c r="P51" s="582" t="s">
        <v>45</v>
      </c>
      <c r="Q51" s="582" t="str">
        <f t="shared" si="8"/>
        <v>Urban Residential Cooling and Ventilation</v>
      </c>
      <c r="R51" s="582" t="str">
        <f t="shared" si="6"/>
        <v>//**Urban Residential Cooling and Ventilation: **</v>
      </c>
      <c r="S51" s="583" t="str">
        <f t="shared" si="7"/>
        <v/>
      </c>
      <c r="T51" s="598"/>
    </row>
    <row r="52" spans="1:20" x14ac:dyDescent="0.25">
      <c r="B52" s="571" t="s">
        <v>73</v>
      </c>
      <c r="C52" s="571" t="s">
        <v>15</v>
      </c>
      <c r="D52" s="571" t="s">
        <v>2522</v>
      </c>
      <c r="E52" s="569" t="s">
        <v>123</v>
      </c>
      <c r="F52" s="569" t="s">
        <v>280</v>
      </c>
      <c r="G52" s="569" t="s">
        <v>284</v>
      </c>
      <c r="H52" s="569" t="s">
        <v>129</v>
      </c>
      <c r="I52" s="185">
        <v>437</v>
      </c>
      <c r="J52" s="569" t="s">
        <v>46</v>
      </c>
      <c r="K52" s="573"/>
      <c r="L52" s="580"/>
      <c r="M52" s="581" t="s">
        <v>3776</v>
      </c>
      <c r="N52" s="578" t="str">
        <f>INDEX('Standard Descriptions'!$E:$E,MATCH(D52,'Standard Descriptions'!$C:$C,0))</f>
        <v xml:space="preserve"> This policy replaces the specified fraction of newly sold non-electric building components of the selected type(s) in buildings of the selected type(s) with electricity-using components. // </v>
      </c>
      <c r="O52" s="582" t="s">
        <v>3777</v>
      </c>
      <c r="P52" s="582" t="s">
        <v>45</v>
      </c>
      <c r="Q52" s="582" t="str">
        <f t="shared" si="8"/>
        <v>Urban Residential Lighting</v>
      </c>
      <c r="R52" s="582" t="str">
        <f t="shared" si="6"/>
        <v>//**Urban Residential Lighting: **</v>
      </c>
      <c r="S52" s="583" t="str">
        <f t="shared" si="7"/>
        <v/>
      </c>
      <c r="T52" s="598"/>
    </row>
    <row r="53" spans="1:20" x14ac:dyDescent="0.25">
      <c r="B53" s="571" t="s">
        <v>73</v>
      </c>
      <c r="C53" s="571" t="s">
        <v>15</v>
      </c>
      <c r="D53" s="571" t="s">
        <v>2522</v>
      </c>
      <c r="E53" s="569" t="s">
        <v>124</v>
      </c>
      <c r="F53" s="569" t="s">
        <v>280</v>
      </c>
      <c r="G53" s="569" t="s">
        <v>284</v>
      </c>
      <c r="H53" s="569" t="s">
        <v>130</v>
      </c>
      <c r="I53" s="185">
        <v>438</v>
      </c>
      <c r="J53" s="569" t="s">
        <v>45</v>
      </c>
      <c r="K53" s="604" t="str">
        <f>_xlfn.CONCAT("In the BAU case, in ",'Supporting Data'!$A$6,", the share of electricity among fuels used by appliances in urban, residential buildings will ", IF('Supporting Data'!$D$82&lt;'Supporting Data'!$E$82,"rise","fall")," from ",'Supporting Data'!$D$82,"% to ",'Supporting Data'!$E$82,"% through 2050.")</f>
        <v>In the BAU case, in Louisiana, the share of electricity among fuels used by appliances in urban, residential buildings will fall from 31.2% to 21.9% through 2050.</v>
      </c>
      <c r="L53" s="580"/>
      <c r="M53" s="581" t="s">
        <v>3776</v>
      </c>
      <c r="N53" s="578" t="str">
        <f>INDEX('Standard Descriptions'!$E:$E,MATCH(D53,'Standard Descriptions'!$C:$C,0))</f>
        <v xml:space="preserve"> This policy replaces the specified fraction of newly sold non-electric building components of the selected type(s) in buildings of the selected type(s) with electricity-using components. // </v>
      </c>
      <c r="O53" s="582" t="s">
        <v>3777</v>
      </c>
      <c r="P53" s="582" t="s">
        <v>45</v>
      </c>
      <c r="Q53" s="582" t="str">
        <f t="shared" si="8"/>
        <v>Urban Residential Appliances</v>
      </c>
      <c r="R53" s="582" t="str">
        <f t="shared" si="6"/>
        <v>//**Urban Residential Appliances: **</v>
      </c>
      <c r="S53" s="583" t="str">
        <f t="shared" si="7"/>
        <v>//**Urban Residential Appliances: **In the BAU case, in Louisiana, the share of electricity among fuels used by appliances in urban, residential buildings will fall from 31.2% to 21.9% through 2050.</v>
      </c>
      <c r="T53" s="598"/>
    </row>
    <row r="54" spans="1:20" x14ac:dyDescent="0.25">
      <c r="B54" s="571" t="s">
        <v>73</v>
      </c>
      <c r="C54" s="571" t="s">
        <v>15</v>
      </c>
      <c r="D54" s="571" t="s">
        <v>2522</v>
      </c>
      <c r="E54" s="569" t="s">
        <v>125</v>
      </c>
      <c r="F54" s="569" t="s">
        <v>280</v>
      </c>
      <c r="G54" s="569" t="s">
        <v>284</v>
      </c>
      <c r="H54" s="569" t="s">
        <v>131</v>
      </c>
      <c r="I54" s="185">
        <v>439</v>
      </c>
      <c r="J54" s="569" t="s">
        <v>45</v>
      </c>
      <c r="K54" s="573" t="s">
        <v>3857</v>
      </c>
      <c r="L54" s="580"/>
      <c r="M54" s="581" t="s">
        <v>3776</v>
      </c>
      <c r="N54" s="578" t="str">
        <f>INDEX('Standard Descriptions'!$E:$E,MATCH(D54,'Standard Descriptions'!$C:$C,0))</f>
        <v xml:space="preserve"> This policy replaces the specified fraction of newly sold non-electric building components of the selected type(s) in buildings of the selected type(s) with electricity-using components. // </v>
      </c>
      <c r="O54" s="582" t="s">
        <v>3777</v>
      </c>
      <c r="P54" s="582" t="s">
        <v>45</v>
      </c>
      <c r="Q54" s="582" t="str">
        <f t="shared" si="8"/>
        <v>Urban Residential Other Components</v>
      </c>
      <c r="R54" s="582" t="str">
        <f t="shared" si="6"/>
        <v>//**Urban Residential Other Components: **</v>
      </c>
      <c r="S54" s="583" t="str">
        <f t="shared" si="7"/>
        <v>//**Urban Residential Other Components: ** In the BAU case, the share of electricity among fuels used by other components in urban, residential buildings is 100%.</v>
      </c>
      <c r="T54" s="598"/>
    </row>
    <row r="55" spans="1:20" x14ac:dyDescent="0.25">
      <c r="B55" s="571" t="s">
        <v>73</v>
      </c>
      <c r="C55" s="571" t="s">
        <v>15</v>
      </c>
      <c r="D55" s="571" t="s">
        <v>2522</v>
      </c>
      <c r="E55" s="569" t="s">
        <v>120</v>
      </c>
      <c r="F55" s="569" t="s">
        <v>281</v>
      </c>
      <c r="G55" s="569" t="s">
        <v>283</v>
      </c>
      <c r="H55" s="569" t="s">
        <v>126</v>
      </c>
      <c r="I55" s="185">
        <v>440</v>
      </c>
      <c r="J55" s="569" t="s">
        <v>45</v>
      </c>
      <c r="K55" s="604" t="str">
        <f>_xlfn.CONCAT("In the BAU case, in ",'Supporting Data'!$A$6,", the share of electricity among fuels used for heating in rural, residential buildings will ", IF('Supporting Data'!$D$78&lt;'Supporting Data'!$E$78,"rise","fall")," from ",'Supporting Data'!$D$78,"% to ",'Supporting Data'!$E$78,"% through 2050.")</f>
        <v>In the BAU case, in Louisiana, the share of electricity among fuels used for heating in rural, residential buildings will rise from 3.7% to 5.2% through 2050.</v>
      </c>
      <c r="L55" s="580"/>
      <c r="M55" s="581" t="s">
        <v>3776</v>
      </c>
      <c r="N55" s="578" t="str">
        <f>INDEX('Standard Descriptions'!$E:$E,MATCH(D55,'Standard Descriptions'!$C:$C,0))</f>
        <v xml:space="preserve"> This policy replaces the specified fraction of newly sold non-electric building components of the selected type(s) in buildings of the selected type(s) with electricity-using components. // </v>
      </c>
      <c r="O55" s="582" t="s">
        <v>3777</v>
      </c>
      <c r="P55" s="582" t="s">
        <v>45</v>
      </c>
      <c r="Q55" s="582" t="str">
        <f t="shared" si="8"/>
        <v>Rural Residential Heating</v>
      </c>
      <c r="R55" s="582" t="str">
        <f t="shared" si="6"/>
        <v>//**Rural Residential Heating: **</v>
      </c>
      <c r="S55" s="583" t="str">
        <f t="shared" si="7"/>
        <v>//**Rural Residential Heating: **In the BAU case, in Louisiana, the share of electricity among fuels used for heating in rural, residential buildings will rise from 3.7% to 5.2% through 2050.</v>
      </c>
      <c r="T55" s="598"/>
    </row>
    <row r="56" spans="1:20" x14ac:dyDescent="0.25">
      <c r="B56" s="571" t="s">
        <v>73</v>
      </c>
      <c r="C56" s="571" t="s">
        <v>15</v>
      </c>
      <c r="D56" s="571" t="s">
        <v>2522</v>
      </c>
      <c r="E56" s="569" t="s">
        <v>121</v>
      </c>
      <c r="F56" s="569" t="s">
        <v>281</v>
      </c>
      <c r="G56" s="569" t="s">
        <v>283</v>
      </c>
      <c r="H56" s="569" t="s">
        <v>127</v>
      </c>
      <c r="I56" s="185">
        <v>441</v>
      </c>
      <c r="J56" s="569" t="s">
        <v>46</v>
      </c>
      <c r="K56" s="573"/>
      <c r="L56" s="580"/>
      <c r="M56" s="581" t="s">
        <v>3776</v>
      </c>
      <c r="N56" s="578" t="str">
        <f>INDEX('Standard Descriptions'!$E:$E,MATCH(D56,'Standard Descriptions'!$C:$C,0))</f>
        <v xml:space="preserve"> This policy replaces the specified fraction of newly sold non-electric building components of the selected type(s) in buildings of the selected type(s) with electricity-using components. // </v>
      </c>
      <c r="O56" s="582" t="s">
        <v>3777</v>
      </c>
      <c r="P56" s="582" t="s">
        <v>45</v>
      </c>
      <c r="Q56" s="582" t="str">
        <f t="shared" si="8"/>
        <v>Rural Residential Cooling and Ventilation</v>
      </c>
      <c r="R56" s="582" t="str">
        <f t="shared" si="6"/>
        <v>//**Rural Residential Cooling and Ventilation: **</v>
      </c>
      <c r="S56" s="583" t="str">
        <f t="shared" si="7"/>
        <v/>
      </c>
      <c r="T56" s="598"/>
    </row>
    <row r="57" spans="1:20" x14ac:dyDescent="0.25">
      <c r="B57" s="571" t="s">
        <v>73</v>
      </c>
      <c r="C57" s="571" t="s">
        <v>15</v>
      </c>
      <c r="D57" s="571" t="s">
        <v>2522</v>
      </c>
      <c r="E57" s="569" t="s">
        <v>123</v>
      </c>
      <c r="F57" s="569" t="s">
        <v>281</v>
      </c>
      <c r="G57" s="569" t="s">
        <v>283</v>
      </c>
      <c r="H57" s="569" t="s">
        <v>129</v>
      </c>
      <c r="I57" s="185">
        <v>442</v>
      </c>
      <c r="J57" s="569" t="s">
        <v>46</v>
      </c>
      <c r="K57" s="573"/>
      <c r="L57" s="580"/>
      <c r="M57" s="581" t="s">
        <v>3776</v>
      </c>
      <c r="N57" s="578" t="str">
        <f>INDEX('Standard Descriptions'!$E:$E,MATCH(D57,'Standard Descriptions'!$C:$C,0))</f>
        <v xml:space="preserve"> This policy replaces the specified fraction of newly sold non-electric building components of the selected type(s) in buildings of the selected type(s) with electricity-using components. // </v>
      </c>
      <c r="O57" s="582" t="s">
        <v>3777</v>
      </c>
      <c r="P57" s="582" t="s">
        <v>45</v>
      </c>
      <c r="Q57" s="582" t="str">
        <f t="shared" si="8"/>
        <v>Rural Residential Lighting</v>
      </c>
      <c r="R57" s="582" t="str">
        <f t="shared" si="6"/>
        <v>//**Rural Residential Lighting: **</v>
      </c>
      <c r="S57" s="583" t="str">
        <f t="shared" si="7"/>
        <v/>
      </c>
      <c r="T57" s="598"/>
    </row>
    <row r="58" spans="1:20" x14ac:dyDescent="0.25">
      <c r="B58" s="571" t="s">
        <v>73</v>
      </c>
      <c r="C58" s="571" t="s">
        <v>15</v>
      </c>
      <c r="D58" s="571" t="s">
        <v>2522</v>
      </c>
      <c r="E58" s="569" t="s">
        <v>124</v>
      </c>
      <c r="F58" s="569" t="s">
        <v>281</v>
      </c>
      <c r="G58" s="569" t="s">
        <v>283</v>
      </c>
      <c r="H58" s="569" t="s">
        <v>130</v>
      </c>
      <c r="I58" s="185">
        <v>443</v>
      </c>
      <c r="J58" s="569" t="s">
        <v>45</v>
      </c>
      <c r="K58" s="604" t="str">
        <f>_xlfn.CONCAT("In the BAU case, in ",,", the share of electricity among fuels used by appliances in rural, residential buildings will ", IF('Supporting Data'!$D$79&lt;'Supporting Data'!$E$79,"rise","fall")," from ",'Supporting Data'!$D$79,"% to ",'Supporting Data'!$E$79,"% through 2050.")</f>
        <v>In the BAU case, in , the share of electricity among fuels used by appliances in rural, residential buildings will fall from 31.2% to 21.9% through 2050.</v>
      </c>
      <c r="L58" s="580"/>
      <c r="M58" s="581" t="s">
        <v>3776</v>
      </c>
      <c r="N58" s="578" t="str">
        <f>INDEX('Standard Descriptions'!$E:$E,MATCH(D58,'Standard Descriptions'!$C:$C,0))</f>
        <v xml:space="preserve"> This policy replaces the specified fraction of newly sold non-electric building components of the selected type(s) in buildings of the selected type(s) with electricity-using components. // </v>
      </c>
      <c r="O58" s="582" t="s">
        <v>3777</v>
      </c>
      <c r="P58" s="582" t="s">
        <v>45</v>
      </c>
      <c r="Q58" s="582" t="str">
        <f t="shared" si="8"/>
        <v>Rural Residential Appliances</v>
      </c>
      <c r="R58" s="582" t="str">
        <f t="shared" si="6"/>
        <v>//**Rural Residential Appliances: **</v>
      </c>
      <c r="S58" s="583" t="str">
        <f t="shared" si="7"/>
        <v>//**Rural Residential Appliances: **In the BAU case, in , the share of electricity among fuels used by appliances in rural, residential buildings will fall from 31.2% to 21.9% through 2050.</v>
      </c>
      <c r="T58" s="598"/>
    </row>
    <row r="59" spans="1:20" x14ac:dyDescent="0.25">
      <c r="B59" s="571" t="s">
        <v>73</v>
      </c>
      <c r="C59" s="571" t="s">
        <v>15</v>
      </c>
      <c r="D59" s="571" t="s">
        <v>2522</v>
      </c>
      <c r="E59" s="569" t="s">
        <v>125</v>
      </c>
      <c r="F59" s="569" t="s">
        <v>281</v>
      </c>
      <c r="G59" s="569" t="s">
        <v>283</v>
      </c>
      <c r="H59" s="569" t="s">
        <v>131</v>
      </c>
      <c r="I59" s="185">
        <v>444</v>
      </c>
      <c r="J59" s="569" t="s">
        <v>45</v>
      </c>
      <c r="K59" s="573" t="s">
        <v>3858</v>
      </c>
      <c r="L59" s="580"/>
      <c r="M59" s="581" t="s">
        <v>3776</v>
      </c>
      <c r="N59" s="578" t="str">
        <f>INDEX('Standard Descriptions'!$E:$E,MATCH(D59,'Standard Descriptions'!$C:$C,0))</f>
        <v xml:space="preserve"> This policy replaces the specified fraction of newly sold non-electric building components of the selected type(s) in buildings of the selected type(s) with electricity-using components. // </v>
      </c>
      <c r="O59" s="582" t="s">
        <v>3777</v>
      </c>
      <c r="P59" s="582" t="s">
        <v>45</v>
      </c>
      <c r="Q59" s="582" t="str">
        <f t="shared" si="8"/>
        <v>Rural Residential Other Components</v>
      </c>
      <c r="R59" s="582" t="str">
        <f t="shared" si="6"/>
        <v>//**Rural Residential Other Components: **</v>
      </c>
      <c r="S59" s="583" t="str">
        <f t="shared" si="7"/>
        <v>//**Rural Residential Other Components: **In the United States, the share of electricity among fuels used by other components in urban, residential buildings is 100%.</v>
      </c>
      <c r="T59" s="598"/>
    </row>
    <row r="60" spans="1:20" x14ac:dyDescent="0.25">
      <c r="B60" s="571" t="s">
        <v>73</v>
      </c>
      <c r="C60" s="571" t="s">
        <v>15</v>
      </c>
      <c r="D60" s="571" t="s">
        <v>2522</v>
      </c>
      <c r="E60" s="569" t="s">
        <v>120</v>
      </c>
      <c r="F60" s="569" t="s">
        <v>282</v>
      </c>
      <c r="G60" s="569" t="s">
        <v>166</v>
      </c>
      <c r="H60" s="569" t="s">
        <v>126</v>
      </c>
      <c r="I60" s="185">
        <v>445</v>
      </c>
      <c r="J60" s="569" t="s">
        <v>45</v>
      </c>
      <c r="K60" s="604" t="str">
        <f>_xlfn.CONCAT("In the BAU case, in ",'Supporting Data'!$A$6,", the share of electricity among fuels used for heating in commercial buildings will ", IF('Supporting Data'!$D$84&lt;'Supporting Data'!$E$84,"rise","fall")," from ",'Supporting Data'!$D$84,"% to ",'Supporting Data'!$E$84,"% through 2050.")</f>
        <v>In the BAU case, in Louisiana, the share of electricity among fuels used for heating in commercial buildings will rise from 0.5% to 0.6% through 2050.</v>
      </c>
      <c r="L60" s="580"/>
      <c r="M60" s="581" t="s">
        <v>3776</v>
      </c>
      <c r="N60" s="578" t="str">
        <f>INDEX('Standard Descriptions'!$E:$E,MATCH(D60,'Standard Descriptions'!$C:$C,0))</f>
        <v xml:space="preserve"> This policy replaces the specified fraction of newly sold non-electric building components of the selected type(s) in buildings of the selected type(s) with electricity-using components. // </v>
      </c>
      <c r="O60" s="582" t="s">
        <v>3777</v>
      </c>
      <c r="P60" s="582" t="s">
        <v>45</v>
      </c>
      <c r="Q60" s="582" t="str">
        <f t="shared" si="8"/>
        <v>Commercial Heating</v>
      </c>
      <c r="R60" s="582" t="str">
        <f t="shared" si="6"/>
        <v>//**Commercial Heating: **</v>
      </c>
      <c r="S60" s="583" t="str">
        <f t="shared" si="7"/>
        <v>//**Commercial Heating: **In the BAU case, in Louisiana, the share of electricity among fuels used for heating in commercial buildings will rise from 0.5% to 0.6% through 2050.</v>
      </c>
      <c r="T60" s="598"/>
    </row>
    <row r="61" spans="1:20" x14ac:dyDescent="0.25">
      <c r="B61" s="571" t="s">
        <v>73</v>
      </c>
      <c r="C61" s="571" t="s">
        <v>15</v>
      </c>
      <c r="D61" s="571" t="s">
        <v>2522</v>
      </c>
      <c r="E61" s="569" t="s">
        <v>121</v>
      </c>
      <c r="F61" s="569" t="s">
        <v>282</v>
      </c>
      <c r="G61" s="569" t="s">
        <v>166</v>
      </c>
      <c r="H61" s="569" t="s">
        <v>127</v>
      </c>
      <c r="I61" s="185">
        <v>446</v>
      </c>
      <c r="J61" s="569" t="s">
        <v>46</v>
      </c>
      <c r="K61" s="573"/>
      <c r="L61" s="580"/>
      <c r="M61" s="581" t="s">
        <v>3776</v>
      </c>
      <c r="N61" s="578" t="str">
        <f>INDEX('Standard Descriptions'!$E:$E,MATCH(D61,'Standard Descriptions'!$C:$C,0))</f>
        <v xml:space="preserve"> This policy replaces the specified fraction of newly sold non-electric building components of the selected type(s) in buildings of the selected type(s) with electricity-using components. // </v>
      </c>
      <c r="O61" s="582" t="s">
        <v>3777</v>
      </c>
      <c r="P61" s="582" t="s">
        <v>45</v>
      </c>
      <c r="Q61" s="582" t="str">
        <f t="shared" si="8"/>
        <v>Commercial Cooling and Ventilation</v>
      </c>
      <c r="R61" s="582" t="str">
        <f t="shared" si="6"/>
        <v>//**Commercial Cooling and Ventilation: **</v>
      </c>
      <c r="S61" s="583" t="str">
        <f t="shared" si="7"/>
        <v/>
      </c>
      <c r="T61" s="598"/>
    </row>
    <row r="62" spans="1:20" x14ac:dyDescent="0.25">
      <c r="B62" s="571" t="s">
        <v>73</v>
      </c>
      <c r="C62" s="571" t="s">
        <v>15</v>
      </c>
      <c r="D62" s="571" t="s">
        <v>2522</v>
      </c>
      <c r="E62" s="569" t="s">
        <v>123</v>
      </c>
      <c r="F62" s="569" t="s">
        <v>282</v>
      </c>
      <c r="G62" s="569" t="s">
        <v>166</v>
      </c>
      <c r="H62" s="569" t="s">
        <v>129</v>
      </c>
      <c r="I62" s="185">
        <v>447</v>
      </c>
      <c r="J62" s="569" t="s">
        <v>46</v>
      </c>
      <c r="K62" s="573"/>
      <c r="L62" s="580"/>
      <c r="M62" s="581" t="s">
        <v>3776</v>
      </c>
      <c r="N62" s="578" t="str">
        <f>INDEX('Standard Descriptions'!$E:$E,MATCH(D62,'Standard Descriptions'!$C:$C,0))</f>
        <v xml:space="preserve"> This policy replaces the specified fraction of newly sold non-electric building components of the selected type(s) in buildings of the selected type(s) with electricity-using components. // </v>
      </c>
      <c r="O62" s="582" t="s">
        <v>3777</v>
      </c>
      <c r="P62" s="582" t="s">
        <v>45</v>
      </c>
      <c r="Q62" s="582" t="str">
        <f t="shared" si="8"/>
        <v>Commercial Lighting</v>
      </c>
      <c r="R62" s="582" t="str">
        <f t="shared" si="6"/>
        <v>//**Commercial Lighting: **</v>
      </c>
      <c r="S62" s="583" t="str">
        <f t="shared" si="7"/>
        <v/>
      </c>
      <c r="T62" s="598"/>
    </row>
    <row r="63" spans="1:20" x14ac:dyDescent="0.25">
      <c r="B63" s="571" t="s">
        <v>73</v>
      </c>
      <c r="C63" s="571" t="s">
        <v>15</v>
      </c>
      <c r="D63" s="571" t="s">
        <v>2522</v>
      </c>
      <c r="E63" s="569" t="s">
        <v>124</v>
      </c>
      <c r="F63" s="569" t="s">
        <v>282</v>
      </c>
      <c r="G63" s="569" t="s">
        <v>166</v>
      </c>
      <c r="H63" s="569" t="s">
        <v>130</v>
      </c>
      <c r="I63" s="185">
        <v>448</v>
      </c>
      <c r="J63" s="569" t="s">
        <v>45</v>
      </c>
      <c r="K63" s="604" t="str">
        <f>_xlfn.CONCAT("In the BAU case, in ",'Supporting Data'!$A$6,", the share of electricity among fuels used by appliances in commercial buildings will ", IF('Supporting Data'!$D$85&lt;'Supporting Data'!$E$85,"rise","fall")," from ",'Supporting Data'!$D$85,"% to ",'Supporting Data'!$E$85,"% through 2050.")</f>
        <v>In the BAU case, in Louisiana, the share of electricity among fuels used by appliances in commercial buildings will fall from 31.7% to 18.9% through 2050.</v>
      </c>
      <c r="L63" s="580"/>
      <c r="M63" s="581" t="s">
        <v>3776</v>
      </c>
      <c r="N63" s="578" t="str">
        <f>INDEX('Standard Descriptions'!$E:$E,MATCH(D63,'Standard Descriptions'!$C:$C,0))</f>
        <v xml:space="preserve"> This policy replaces the specified fraction of newly sold non-electric building components of the selected type(s) in buildings of the selected type(s) with electricity-using components. // </v>
      </c>
      <c r="O63" s="582" t="s">
        <v>3777</v>
      </c>
      <c r="P63" s="582" t="s">
        <v>45</v>
      </c>
      <c r="Q63" s="582" t="str">
        <f t="shared" si="8"/>
        <v>Commercial Appliances</v>
      </c>
      <c r="R63" s="582" t="str">
        <f t="shared" si="6"/>
        <v>//**Commercial Appliances: **</v>
      </c>
      <c r="S63" s="583" t="str">
        <f t="shared" si="7"/>
        <v>//**Commercial Appliances: **In the BAU case, in Louisiana, the share of electricity among fuels used by appliances in commercial buildings will fall from 31.7% to 18.9% through 2050.</v>
      </c>
      <c r="T63" s="598"/>
    </row>
    <row r="64" spans="1:20" x14ac:dyDescent="0.25">
      <c r="B64" s="571" t="s">
        <v>73</v>
      </c>
      <c r="C64" s="571" t="s">
        <v>15</v>
      </c>
      <c r="D64" s="571" t="s">
        <v>2522</v>
      </c>
      <c r="E64" s="569" t="s">
        <v>125</v>
      </c>
      <c r="F64" s="569" t="s">
        <v>282</v>
      </c>
      <c r="G64" s="569" t="s">
        <v>166</v>
      </c>
      <c r="H64" s="569" t="s">
        <v>131</v>
      </c>
      <c r="I64" s="185">
        <v>449</v>
      </c>
      <c r="J64" s="569" t="s">
        <v>45</v>
      </c>
      <c r="K64" s="604" t="str">
        <f>_xlfn.CONCAT("In the BAU case, in the ",'Supporting Data'!$A$6,", the share of electricity among fuels used by other components in commercial buildings will ", IF('Supporting Data'!$D$81&lt;'Supporting Data'!$E$81,"rise","fall")," from ",'Supporting Data'!$D$86,"% to ",'Supporting Data'!$E$86,"% through 2050.")</f>
        <v>In the BAU case, in the Louisiana, the share of electricity among fuels used by other components in commercial buildings will rise from 56.7% to 79.1% through 2050.</v>
      </c>
      <c r="L64" s="580"/>
      <c r="M64" s="581" t="s">
        <v>3776</v>
      </c>
      <c r="N64" s="578" t="str">
        <f>INDEX('Standard Descriptions'!$E:$E,MATCH(D64,'Standard Descriptions'!$C:$C,0))</f>
        <v xml:space="preserve"> This policy replaces the specified fraction of newly sold non-electric building components of the selected type(s) in buildings of the selected type(s) with electricity-using components. // </v>
      </c>
      <c r="O64" s="582" t="s">
        <v>3777</v>
      </c>
      <c r="P64" s="582" t="s">
        <v>45</v>
      </c>
      <c r="Q64" s="582" t="str">
        <f t="shared" si="8"/>
        <v>Commercial Other Components</v>
      </c>
      <c r="R64" s="582" t="str">
        <f t="shared" si="6"/>
        <v>//**Commercial Other Components: **</v>
      </c>
      <c r="S64" s="583" t="str">
        <f t="shared" si="7"/>
        <v>//**Commercial Other Components: **In the BAU case, in the Louisiana, the share of electricity among fuels used by other components in commercial buildings will rise from 56.7% to 79.1% through 2050.</v>
      </c>
      <c r="T64" s="598"/>
    </row>
    <row r="66" spans="1:20" ht="145.5" customHeight="1" x14ac:dyDescent="0.25">
      <c r="A66" s="601">
        <v>4</v>
      </c>
      <c r="B66" s="579" t="s">
        <v>73</v>
      </c>
      <c r="C66" s="579" t="s">
        <v>105</v>
      </c>
      <c r="D66" s="579" t="str">
        <f>D67</f>
        <v>Reduction in E Use Allowed by Component Eff Std</v>
      </c>
      <c r="E66" s="579"/>
      <c r="F66" s="579"/>
      <c r="G66" s="579"/>
      <c r="H66" s="579"/>
      <c r="I66" s="579"/>
      <c r="J66" s="579"/>
      <c r="K66" s="579"/>
      <c r="L66" s="580"/>
      <c r="M66" s="578" t="s">
        <v>3776</v>
      </c>
      <c r="N66" s="578" t="str">
        <f>INDEX('Standard Descriptions'!$E:$E,MATCH(D66,'Standard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66" s="579" t="s">
        <v>3777</v>
      </c>
      <c r="P66" s="579" t="s">
        <v>45</v>
      </c>
      <c r="Q66" s="579"/>
      <c r="R66" s="579" t="str">
        <f t="shared" ref="R66:R84" si="9">IF(Q66="","","//**"&amp;Q66&amp;": **")</f>
        <v/>
      </c>
      <c r="S66" s="579" t="str">
        <f t="shared" ref="S66:S84" si="10">IF(J66="Yes",R66&amp;K66,"")</f>
        <v/>
      </c>
      <c r="T66" s="606" t="str">
        <f>M66&amp;N66&amp;O66&amp;S67&amp;S68&amp;S69&amp;S70&amp;S71&amp;S72&amp;S73&amp;S74&amp;S82&amp;S75&amp;S76&amp;S77&amp;S78&amp;S79&amp;S80&amp;S81&amp;S82&amp;S83&amp;S84</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row>
    <row r="67" spans="1:20" x14ac:dyDescent="0.25">
      <c r="B67" s="173" t="s">
        <v>73</v>
      </c>
      <c r="C67" s="173" t="s">
        <v>105</v>
      </c>
      <c r="D67" s="173" t="s">
        <v>305</v>
      </c>
      <c r="E67" s="569" t="s">
        <v>120</v>
      </c>
      <c r="F67" s="569" t="s">
        <v>280</v>
      </c>
      <c r="G67" s="569" t="s">
        <v>284</v>
      </c>
      <c r="H67" s="569" t="s">
        <v>126</v>
      </c>
      <c r="I67" s="185">
        <v>13</v>
      </c>
      <c r="J67" s="569" t="s">
        <v>45</v>
      </c>
      <c r="K67" s="604"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67" s="580"/>
      <c r="M67" s="581" t="s">
        <v>3776</v>
      </c>
      <c r="N67" s="578" t="str">
        <f>INDEX('Standard Descriptions'!$E:$E,MATCH(D67,'Standard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67" s="582" t="s">
        <v>3777</v>
      </c>
      <c r="P67" s="582" t="s">
        <v>45</v>
      </c>
      <c r="Q67" s="582" t="str">
        <f t="shared" ref="Q67:Q79" si="11">G67&amp;" "&amp;H67</f>
        <v>Urban Residential Heating</v>
      </c>
      <c r="R67" s="582" t="str">
        <f t="shared" si="9"/>
        <v>//**Urban Residential Heating: **</v>
      </c>
      <c r="S67" s="583" t="str">
        <f t="shared" si="10"/>
        <v xml:space="preserve">//**Urban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67" s="598"/>
    </row>
    <row r="68" spans="1:20" x14ac:dyDescent="0.25">
      <c r="B68" s="571" t="s">
        <v>73</v>
      </c>
      <c r="C68" s="571" t="s">
        <v>105</v>
      </c>
      <c r="D68" s="571" t="s">
        <v>305</v>
      </c>
      <c r="E68" s="569" t="s">
        <v>121</v>
      </c>
      <c r="F68" s="569" t="s">
        <v>280</v>
      </c>
      <c r="G68" s="569" t="s">
        <v>284</v>
      </c>
      <c r="H68" s="569" t="s">
        <v>127</v>
      </c>
      <c r="I68" s="185">
        <v>14</v>
      </c>
      <c r="J68" s="569" t="s">
        <v>45</v>
      </c>
      <c r="K68" s="604"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68" s="580"/>
      <c r="M68" s="581" t="s">
        <v>3776</v>
      </c>
      <c r="N68" s="578" t="str">
        <f>INDEX('Standard Descriptions'!$E:$E,MATCH(D68,'Standard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68" s="582" t="s">
        <v>3777</v>
      </c>
      <c r="P68" s="582" t="s">
        <v>45</v>
      </c>
      <c r="Q68" s="582" t="str">
        <f t="shared" si="11"/>
        <v>Urban Residential Cooling and Ventilation</v>
      </c>
      <c r="R68" s="582" t="str">
        <f t="shared" si="9"/>
        <v>//**Urban Residential Cooling and Ventilation: **</v>
      </c>
      <c r="S68" s="583" t="str">
        <f t="shared" si="10"/>
        <v xml:space="preserve">//**Urban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68" s="598"/>
    </row>
    <row r="69" spans="1:20" x14ac:dyDescent="0.25">
      <c r="B69" s="571" t="s">
        <v>73</v>
      </c>
      <c r="C69" s="571" t="s">
        <v>105</v>
      </c>
      <c r="D69" s="571" t="s">
        <v>305</v>
      </c>
      <c r="E69" s="569" t="s">
        <v>122</v>
      </c>
      <c r="F69" s="569" t="s">
        <v>280</v>
      </c>
      <c r="G69" s="569" t="s">
        <v>284</v>
      </c>
      <c r="H69" s="569" t="s">
        <v>128</v>
      </c>
      <c r="I69" s="185">
        <v>15</v>
      </c>
      <c r="J69" s="569" t="s">
        <v>45</v>
      </c>
      <c r="K69" s="604"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69" s="580"/>
      <c r="M69" s="581" t="s">
        <v>3776</v>
      </c>
      <c r="N69" s="578" t="str">
        <f>INDEX('Standard Descriptions'!$E:$E,MATCH(D69,'Standard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69" s="582" t="s">
        <v>3777</v>
      </c>
      <c r="P69" s="582" t="s">
        <v>45</v>
      </c>
      <c r="Q69" s="582" t="str">
        <f t="shared" si="11"/>
        <v>Urban Residential Envelope</v>
      </c>
      <c r="R69" s="582" t="str">
        <f t="shared" si="9"/>
        <v>//**Urban Residential Envelope: **</v>
      </c>
      <c r="S69" s="583" t="str">
        <f t="shared" si="10"/>
        <v xml:space="preserve">//**Urban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69" s="598"/>
    </row>
    <row r="70" spans="1:20" x14ac:dyDescent="0.25">
      <c r="B70" s="571" t="s">
        <v>73</v>
      </c>
      <c r="C70" s="571" t="s">
        <v>105</v>
      </c>
      <c r="D70" s="571" t="s">
        <v>305</v>
      </c>
      <c r="E70" s="569" t="s">
        <v>123</v>
      </c>
      <c r="F70" s="569" t="s">
        <v>280</v>
      </c>
      <c r="G70" s="569" t="s">
        <v>284</v>
      </c>
      <c r="H70" s="569" t="s">
        <v>129</v>
      </c>
      <c r="I70" s="185">
        <v>16</v>
      </c>
      <c r="J70" s="569" t="s">
        <v>45</v>
      </c>
      <c r="K70" s="604"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0" s="580"/>
      <c r="M70" s="581" t="s">
        <v>3776</v>
      </c>
      <c r="N70" s="578" t="str">
        <f>INDEX('Standard Descriptions'!$E:$E,MATCH(D70,'Standard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0" s="582" t="s">
        <v>3777</v>
      </c>
      <c r="P70" s="582" t="s">
        <v>45</v>
      </c>
      <c r="Q70" s="582" t="str">
        <f t="shared" si="11"/>
        <v>Urban Residential Lighting</v>
      </c>
      <c r="R70" s="582" t="str">
        <f t="shared" si="9"/>
        <v>//**Urban Residential Lighting: **</v>
      </c>
      <c r="S70" s="583" t="str">
        <f t="shared" si="10"/>
        <v xml:space="preserve">//**Urban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0" s="598"/>
    </row>
    <row r="71" spans="1:20" x14ac:dyDescent="0.25">
      <c r="B71" s="571" t="s">
        <v>73</v>
      </c>
      <c r="C71" s="571" t="s">
        <v>105</v>
      </c>
      <c r="D71" s="571" t="s">
        <v>305</v>
      </c>
      <c r="E71" s="569" t="s">
        <v>124</v>
      </c>
      <c r="F71" s="569" t="s">
        <v>280</v>
      </c>
      <c r="G71" s="569" t="s">
        <v>284</v>
      </c>
      <c r="H71" s="569" t="s">
        <v>130</v>
      </c>
      <c r="I71" s="185">
        <v>17</v>
      </c>
      <c r="J71" s="569" t="s">
        <v>45</v>
      </c>
      <c r="K71" s="604"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1" s="580"/>
      <c r="M71" s="581" t="s">
        <v>3776</v>
      </c>
      <c r="N71" s="578" t="str">
        <f>INDEX('Standard Descriptions'!$E:$E,MATCH(D71,'Standard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1" s="582" t="s">
        <v>3777</v>
      </c>
      <c r="P71" s="582" t="s">
        <v>45</v>
      </c>
      <c r="Q71" s="582" t="str">
        <f t="shared" si="11"/>
        <v>Urban Residential Appliances</v>
      </c>
      <c r="R71" s="582" t="str">
        <f t="shared" si="9"/>
        <v>//**Urban Residential Appliances: **</v>
      </c>
      <c r="S71" s="583" t="str">
        <f t="shared" si="10"/>
        <v xml:space="preserve">//**Urban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1" s="598"/>
    </row>
    <row r="72" spans="1:20" x14ac:dyDescent="0.25">
      <c r="B72" s="571" t="s">
        <v>73</v>
      </c>
      <c r="C72" s="571" t="s">
        <v>105</v>
      </c>
      <c r="D72" s="571" t="s">
        <v>305</v>
      </c>
      <c r="E72" s="569" t="s">
        <v>125</v>
      </c>
      <c r="F72" s="569" t="s">
        <v>280</v>
      </c>
      <c r="G72" s="569" t="s">
        <v>284</v>
      </c>
      <c r="H72" s="569" t="s">
        <v>131</v>
      </c>
      <c r="I72" s="185">
        <v>18</v>
      </c>
      <c r="J72" s="569" t="s">
        <v>45</v>
      </c>
      <c r="K72" s="604"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2" s="580"/>
      <c r="M72" s="581" t="s">
        <v>3776</v>
      </c>
      <c r="N72" s="578" t="str">
        <f>INDEX('Standard Descriptions'!$E:$E,MATCH(D72,'Standard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2" s="582" t="s">
        <v>3777</v>
      </c>
      <c r="P72" s="582" t="s">
        <v>45</v>
      </c>
      <c r="Q72" s="582" t="str">
        <f t="shared" si="11"/>
        <v>Urban Residential Other Components</v>
      </c>
      <c r="R72" s="582" t="str">
        <f t="shared" si="9"/>
        <v>//**Urban Residential Other Components: **</v>
      </c>
      <c r="S72" s="583" t="str">
        <f t="shared" si="10"/>
        <v xml:space="preserve">//**Urban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2" s="598"/>
    </row>
    <row r="73" spans="1:20" x14ac:dyDescent="0.25">
      <c r="B73" s="571" t="s">
        <v>73</v>
      </c>
      <c r="C73" s="571" t="s">
        <v>105</v>
      </c>
      <c r="D73" s="571" t="s">
        <v>305</v>
      </c>
      <c r="E73" s="569" t="s">
        <v>120</v>
      </c>
      <c r="F73" s="569" t="s">
        <v>281</v>
      </c>
      <c r="G73" s="569" t="s">
        <v>283</v>
      </c>
      <c r="H73" s="569" t="s">
        <v>126</v>
      </c>
      <c r="I73" s="185">
        <v>150</v>
      </c>
      <c r="J73" s="569" t="s">
        <v>45</v>
      </c>
      <c r="K73" s="604"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3" s="580"/>
      <c r="M73" s="581" t="s">
        <v>3776</v>
      </c>
      <c r="N73" s="578" t="str">
        <f>INDEX('Standard Descriptions'!$E:$E,MATCH(D73,'Standard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3" s="582" t="s">
        <v>3777</v>
      </c>
      <c r="P73" s="582" t="s">
        <v>45</v>
      </c>
      <c r="Q73" s="582" t="str">
        <f t="shared" si="11"/>
        <v>Rural Residential Heating</v>
      </c>
      <c r="R73" s="582" t="str">
        <f t="shared" si="9"/>
        <v>//**Rural Residential Heating: **</v>
      </c>
      <c r="S73" s="583" t="str">
        <f t="shared" si="10"/>
        <v xml:space="preserve">//**Rural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3" s="598"/>
    </row>
    <row r="74" spans="1:20" x14ac:dyDescent="0.25">
      <c r="B74" s="571" t="s">
        <v>73</v>
      </c>
      <c r="C74" s="571" t="s">
        <v>105</v>
      </c>
      <c r="D74" s="571" t="s">
        <v>305</v>
      </c>
      <c r="E74" s="569" t="s">
        <v>121</v>
      </c>
      <c r="F74" s="569" t="s">
        <v>281</v>
      </c>
      <c r="G74" s="569" t="s">
        <v>283</v>
      </c>
      <c r="H74" s="569" t="s">
        <v>127</v>
      </c>
      <c r="I74" s="185">
        <v>151</v>
      </c>
      <c r="J74" s="569" t="s">
        <v>45</v>
      </c>
      <c r="K74" s="604"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4" s="580"/>
      <c r="M74" s="581" t="s">
        <v>3776</v>
      </c>
      <c r="N74" s="578" t="str">
        <f>INDEX('Standard Descriptions'!$E:$E,MATCH(D74,'Standard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4" s="582" t="s">
        <v>3777</v>
      </c>
      <c r="P74" s="582" t="s">
        <v>45</v>
      </c>
      <c r="Q74" s="582" t="str">
        <f t="shared" si="11"/>
        <v>Rural Residential Cooling and Ventilation</v>
      </c>
      <c r="R74" s="582" t="str">
        <f t="shared" si="9"/>
        <v>//**Rural Residential Cooling and Ventilation: **</v>
      </c>
      <c r="S74" s="583" t="str">
        <f t="shared" si="10"/>
        <v xml:space="preserve">//**Rural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4" s="598"/>
    </row>
    <row r="75" spans="1:20" x14ac:dyDescent="0.25">
      <c r="B75" s="571" t="s">
        <v>73</v>
      </c>
      <c r="C75" s="571" t="s">
        <v>105</v>
      </c>
      <c r="D75" s="571" t="s">
        <v>305</v>
      </c>
      <c r="E75" s="569" t="s">
        <v>122</v>
      </c>
      <c r="F75" s="569" t="s">
        <v>281</v>
      </c>
      <c r="G75" s="569" t="s">
        <v>283</v>
      </c>
      <c r="H75" s="569" t="s">
        <v>128</v>
      </c>
      <c r="I75" s="185">
        <v>152</v>
      </c>
      <c r="J75" s="569" t="s">
        <v>45</v>
      </c>
      <c r="K75" s="604"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5" s="580"/>
      <c r="M75" s="581" t="s">
        <v>3776</v>
      </c>
      <c r="N75" s="578" t="str">
        <f>INDEX('Standard Descriptions'!$E:$E,MATCH(D75,'Standard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5" s="582" t="s">
        <v>3777</v>
      </c>
      <c r="P75" s="582" t="s">
        <v>45</v>
      </c>
      <c r="Q75" s="582" t="str">
        <f t="shared" si="11"/>
        <v>Rural Residential Envelope</v>
      </c>
      <c r="R75" s="582" t="str">
        <f t="shared" si="9"/>
        <v>//**Rural Residential Envelope: **</v>
      </c>
      <c r="S75" s="583" t="str">
        <f t="shared" si="10"/>
        <v xml:space="preserve">//**Rural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5" s="598"/>
    </row>
    <row r="76" spans="1:20" x14ac:dyDescent="0.25">
      <c r="B76" s="571" t="s">
        <v>73</v>
      </c>
      <c r="C76" s="571" t="s">
        <v>105</v>
      </c>
      <c r="D76" s="571" t="s">
        <v>305</v>
      </c>
      <c r="E76" s="569" t="s">
        <v>123</v>
      </c>
      <c r="F76" s="569" t="s">
        <v>281</v>
      </c>
      <c r="G76" s="569" t="s">
        <v>283</v>
      </c>
      <c r="H76" s="569" t="s">
        <v>129</v>
      </c>
      <c r="I76" s="185">
        <v>153</v>
      </c>
      <c r="J76" s="569" t="s">
        <v>45</v>
      </c>
      <c r="K76" s="604"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6" s="580"/>
      <c r="M76" s="581" t="s">
        <v>3776</v>
      </c>
      <c r="N76" s="578" t="str">
        <f>INDEX('Standard Descriptions'!$E:$E,MATCH(D76,'Standard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6" s="582" t="s">
        <v>3777</v>
      </c>
      <c r="P76" s="582" t="s">
        <v>45</v>
      </c>
      <c r="Q76" s="582" t="str">
        <f t="shared" si="11"/>
        <v>Rural Residential Lighting</v>
      </c>
      <c r="R76" s="582" t="str">
        <f t="shared" si="9"/>
        <v>//**Rural Residential Lighting: **</v>
      </c>
      <c r="S76" s="583" t="str">
        <f t="shared" si="10"/>
        <v xml:space="preserve">//**Rural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6" s="598"/>
    </row>
    <row r="77" spans="1:20" x14ac:dyDescent="0.25">
      <c r="B77" s="571" t="s">
        <v>73</v>
      </c>
      <c r="C77" s="571" t="s">
        <v>105</v>
      </c>
      <c r="D77" s="571" t="s">
        <v>305</v>
      </c>
      <c r="E77" s="569" t="s">
        <v>124</v>
      </c>
      <c r="F77" s="569" t="s">
        <v>281</v>
      </c>
      <c r="G77" s="569" t="s">
        <v>283</v>
      </c>
      <c r="H77" s="569" t="s">
        <v>130</v>
      </c>
      <c r="I77" s="185">
        <v>154</v>
      </c>
      <c r="J77" s="569" t="s">
        <v>45</v>
      </c>
      <c r="K77" s="604"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7" s="580"/>
      <c r="M77" s="581" t="s">
        <v>3776</v>
      </c>
      <c r="N77" s="578" t="str">
        <f>INDEX('Standard Descriptions'!$E:$E,MATCH(D77,'Standard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7" s="582" t="s">
        <v>3777</v>
      </c>
      <c r="P77" s="582" t="s">
        <v>45</v>
      </c>
      <c r="Q77" s="582" t="str">
        <f t="shared" si="11"/>
        <v>Rural Residential Appliances</v>
      </c>
      <c r="R77" s="582" t="str">
        <f t="shared" si="9"/>
        <v>//**Rural Residential Appliances: **</v>
      </c>
      <c r="S77" s="583" t="str">
        <f t="shared" si="10"/>
        <v xml:space="preserve">//**Rural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7" s="598"/>
    </row>
    <row r="78" spans="1:20" x14ac:dyDescent="0.25">
      <c r="B78" s="571" t="s">
        <v>73</v>
      </c>
      <c r="C78" s="571" t="s">
        <v>105</v>
      </c>
      <c r="D78" s="571" t="s">
        <v>305</v>
      </c>
      <c r="E78" s="569" t="s">
        <v>125</v>
      </c>
      <c r="F78" s="569" t="s">
        <v>281</v>
      </c>
      <c r="G78" s="569" t="s">
        <v>283</v>
      </c>
      <c r="H78" s="569" t="s">
        <v>131</v>
      </c>
      <c r="I78" s="185">
        <v>155</v>
      </c>
      <c r="J78" s="569" t="s">
        <v>45</v>
      </c>
      <c r="K78" s="604"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8" s="580"/>
      <c r="M78" s="581" t="s">
        <v>3776</v>
      </c>
      <c r="N78" s="578" t="str">
        <f>INDEX('Standard Descriptions'!$E:$E,MATCH(D78,'Standard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8" s="582" t="s">
        <v>3777</v>
      </c>
      <c r="P78" s="582" t="s">
        <v>45</v>
      </c>
      <c r="Q78" s="582" t="str">
        <f t="shared" si="11"/>
        <v>Rural Residential Other Components</v>
      </c>
      <c r="R78" s="582" t="str">
        <f t="shared" si="9"/>
        <v>//**Rural Residential Other Components: **</v>
      </c>
      <c r="S78" s="583" t="str">
        <f t="shared" si="10"/>
        <v xml:space="preserve">//**Rural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8" s="598"/>
    </row>
    <row r="79" spans="1:20" x14ac:dyDescent="0.25">
      <c r="B79" s="571" t="s">
        <v>73</v>
      </c>
      <c r="C79" s="571" t="s">
        <v>105</v>
      </c>
      <c r="D79" s="571" t="s">
        <v>305</v>
      </c>
      <c r="E79" s="569" t="s">
        <v>120</v>
      </c>
      <c r="F79" s="569" t="s">
        <v>282</v>
      </c>
      <c r="G79" s="569" t="s">
        <v>166</v>
      </c>
      <c r="H79" s="569" t="s">
        <v>126</v>
      </c>
      <c r="I79" s="185">
        <v>156</v>
      </c>
      <c r="J79" s="569" t="s">
        <v>45</v>
      </c>
      <c r="K79" s="604"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9" s="580"/>
      <c r="M79" s="581" t="s">
        <v>3776</v>
      </c>
      <c r="N79" s="578" t="str">
        <f>INDEX('Standard Descriptions'!$E:$E,MATCH(D79,'Standard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9" s="582" t="s">
        <v>3777</v>
      </c>
      <c r="P79" s="582" t="s">
        <v>45</v>
      </c>
      <c r="Q79" s="582" t="str">
        <f t="shared" si="11"/>
        <v>Commercial Heating</v>
      </c>
      <c r="R79" s="582" t="str">
        <f t="shared" si="9"/>
        <v>//**Commercial Heating: **</v>
      </c>
      <c r="S79" s="583" t="str">
        <f t="shared" si="10"/>
        <v xml:space="preserve">//**Commercial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9" s="598"/>
    </row>
    <row r="80" spans="1:20" x14ac:dyDescent="0.25">
      <c r="B80" s="571" t="s">
        <v>73</v>
      </c>
      <c r="C80" s="571" t="s">
        <v>105</v>
      </c>
      <c r="D80" s="571" t="s">
        <v>305</v>
      </c>
      <c r="E80" s="569" t="s">
        <v>121</v>
      </c>
      <c r="F80" s="569" t="s">
        <v>282</v>
      </c>
      <c r="G80" s="569" t="s">
        <v>166</v>
      </c>
      <c r="H80" s="569" t="s">
        <v>127</v>
      </c>
      <c r="I80" s="185">
        <v>157</v>
      </c>
      <c r="J80" s="569" t="s">
        <v>45</v>
      </c>
      <c r="K80" s="604"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0" s="580"/>
      <c r="M80" s="581" t="s">
        <v>3776</v>
      </c>
      <c r="N80" s="578" t="str">
        <f>INDEX('Standard Descriptions'!$E:$E,MATCH(D80,'Standard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0" s="582" t="s">
        <v>3777</v>
      </c>
      <c r="P80" s="582" t="s">
        <v>45</v>
      </c>
      <c r="Q80" s="582" t="str">
        <f>G80&amp;" "&amp;H80</f>
        <v>Commercial Cooling and Ventilation</v>
      </c>
      <c r="R80" s="582" t="str">
        <f t="shared" si="9"/>
        <v>//**Commercial Cooling and Ventilation: **</v>
      </c>
      <c r="S80" s="583" t="str">
        <f t="shared" si="10"/>
        <v xml:space="preserve">//**Commercial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0" s="598"/>
    </row>
    <row r="81" spans="1:20" x14ac:dyDescent="0.25">
      <c r="B81" s="571" t="s">
        <v>73</v>
      </c>
      <c r="C81" s="571" t="s">
        <v>105</v>
      </c>
      <c r="D81" s="571" t="s">
        <v>305</v>
      </c>
      <c r="E81" s="569" t="s">
        <v>122</v>
      </c>
      <c r="F81" s="569" t="s">
        <v>282</v>
      </c>
      <c r="G81" s="569" t="s">
        <v>166</v>
      </c>
      <c r="H81" s="569" t="s">
        <v>128</v>
      </c>
      <c r="I81" s="185">
        <v>158</v>
      </c>
      <c r="J81" s="569" t="s">
        <v>45</v>
      </c>
      <c r="K81" s="604"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1" s="580"/>
      <c r="M81" s="581" t="s">
        <v>3776</v>
      </c>
      <c r="N81" s="578" t="str">
        <f>INDEX('Standard Descriptions'!$E:$E,MATCH(D81,'Standard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1" s="582" t="s">
        <v>3777</v>
      </c>
      <c r="P81" s="582" t="s">
        <v>45</v>
      </c>
      <c r="Q81" s="582" t="str">
        <f>G81&amp;" "&amp;H81</f>
        <v>Commercial Envelope</v>
      </c>
      <c r="R81" s="582" t="str">
        <f t="shared" si="9"/>
        <v>//**Commercial Envelope: **</v>
      </c>
      <c r="S81" s="583" t="str">
        <f t="shared" si="10"/>
        <v xml:space="preserve">//**Commercial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1" s="598"/>
    </row>
    <row r="82" spans="1:20" x14ac:dyDescent="0.25">
      <c r="B82" s="571" t="s">
        <v>73</v>
      </c>
      <c r="C82" s="571" t="s">
        <v>105</v>
      </c>
      <c r="D82" s="571" t="s">
        <v>305</v>
      </c>
      <c r="E82" s="569" t="s">
        <v>123</v>
      </c>
      <c r="F82" s="569" t="s">
        <v>282</v>
      </c>
      <c r="G82" s="569" t="s">
        <v>166</v>
      </c>
      <c r="H82" s="569" t="s">
        <v>129</v>
      </c>
      <c r="I82" s="185">
        <v>159</v>
      </c>
      <c r="J82" s="569" t="s">
        <v>45</v>
      </c>
      <c r="K82" s="604"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2" s="580"/>
      <c r="M82" s="581" t="s">
        <v>3776</v>
      </c>
      <c r="N82" s="578" t="str">
        <f>INDEX('Standard Descriptions'!$E:$E,MATCH(D82,'Standard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2" s="582" t="s">
        <v>3777</v>
      </c>
      <c r="P82" s="582" t="s">
        <v>45</v>
      </c>
      <c r="Q82" s="582" t="str">
        <f>G82&amp;" "&amp;H82</f>
        <v>Commercial Lighting</v>
      </c>
      <c r="R82" s="582" t="str">
        <f t="shared" si="9"/>
        <v>//**Commercial Lighting: **</v>
      </c>
      <c r="S82" s="583" t="str">
        <f t="shared" si="10"/>
        <v xml:space="preserve">//**Commercial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2" s="598"/>
    </row>
    <row r="83" spans="1:20" x14ac:dyDescent="0.25">
      <c r="B83" s="571" t="s">
        <v>73</v>
      </c>
      <c r="C83" s="571" t="s">
        <v>105</v>
      </c>
      <c r="D83" s="571" t="s">
        <v>305</v>
      </c>
      <c r="E83" s="569" t="s">
        <v>124</v>
      </c>
      <c r="F83" s="569" t="s">
        <v>282</v>
      </c>
      <c r="G83" s="569" t="s">
        <v>166</v>
      </c>
      <c r="H83" s="569" t="s">
        <v>130</v>
      </c>
      <c r="I83" s="185">
        <v>160</v>
      </c>
      <c r="J83" s="569" t="s">
        <v>45</v>
      </c>
      <c r="K83" s="604"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3" s="580"/>
      <c r="M83" s="581" t="s">
        <v>3776</v>
      </c>
      <c r="N83" s="578" t="str">
        <f>INDEX('Standard Descriptions'!$E:$E,MATCH(D83,'Standard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3" s="582" t="s">
        <v>3777</v>
      </c>
      <c r="P83" s="582" t="s">
        <v>45</v>
      </c>
      <c r="Q83" s="582" t="str">
        <f>G83&amp;" "&amp;H83</f>
        <v>Commercial Appliances</v>
      </c>
      <c r="R83" s="582" t="str">
        <f t="shared" si="9"/>
        <v>//**Commercial Appliances: **</v>
      </c>
      <c r="S83" s="583" t="str">
        <f t="shared" si="10"/>
        <v xml:space="preserve">//**Commercial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3" s="598"/>
    </row>
    <row r="84" spans="1:20" x14ac:dyDescent="0.25">
      <c r="B84" s="571" t="s">
        <v>73</v>
      </c>
      <c r="C84" s="571" t="s">
        <v>105</v>
      </c>
      <c r="D84" s="571" t="s">
        <v>305</v>
      </c>
      <c r="E84" s="569" t="s">
        <v>125</v>
      </c>
      <c r="F84" s="569" t="s">
        <v>282</v>
      </c>
      <c r="G84" s="569" t="s">
        <v>166</v>
      </c>
      <c r="H84" s="569" t="s">
        <v>131</v>
      </c>
      <c r="I84" s="185">
        <v>161</v>
      </c>
      <c r="J84" s="569" t="s">
        <v>45</v>
      </c>
      <c r="K84" s="604"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4" s="580"/>
      <c r="M84" s="581" t="s">
        <v>3776</v>
      </c>
      <c r="N84" s="578" t="str">
        <f>INDEX('Standard Descriptions'!$E:$E,MATCH(D84,'Standard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4" s="582" t="s">
        <v>3777</v>
      </c>
      <c r="P84" s="582" t="s">
        <v>45</v>
      </c>
      <c r="Q84" s="582" t="str">
        <f>G84&amp;" "&amp;H84</f>
        <v>Commercial Other Components</v>
      </c>
      <c r="R84" s="582" t="str">
        <f t="shared" si="9"/>
        <v>//**Commercial Other Components: **</v>
      </c>
      <c r="S84" s="583" t="str">
        <f t="shared" si="10"/>
        <v xml:space="preserve">//**Commercial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4" s="598"/>
    </row>
    <row r="86" spans="1:20" ht="45" x14ac:dyDescent="0.25">
      <c r="A86" s="601">
        <v>5</v>
      </c>
      <c r="B86" s="576" t="s">
        <v>8</v>
      </c>
      <c r="C86" s="576" t="s">
        <v>338</v>
      </c>
      <c r="D86" s="576" t="str">
        <f>D87</f>
        <v>Boolean Ban New Power Plants</v>
      </c>
      <c r="E86" s="576"/>
      <c r="F86" s="576"/>
      <c r="G86" s="576"/>
      <c r="H86" s="576"/>
      <c r="I86" s="576"/>
      <c r="J86" s="576"/>
      <c r="K86" s="576"/>
      <c r="L86" s="577"/>
      <c r="M86" s="608" t="s">
        <v>3776</v>
      </c>
      <c r="N86" s="578" t="str">
        <f>INDEX('Standard Descriptions'!$E:$E,MATCH(D86,'Standard Descriptions'!$C:$C,0))</f>
        <v xml:space="preserve"> This policy prevents new capacity of the selected type(s) from being built or deployed.//</v>
      </c>
      <c r="O86" s="576" t="s">
        <v>3777</v>
      </c>
      <c r="P86" s="576" t="s">
        <v>45</v>
      </c>
      <c r="Q86" s="576"/>
      <c r="R86" s="576" t="str">
        <f t="shared" ref="R86:R102" si="12">IF(Q86="","","//**"&amp;Q86&amp;": **")</f>
        <v/>
      </c>
      <c r="S86" s="576" t="str">
        <f t="shared" ref="S86:S102" si="13">IF(J86="Yes",R86&amp;K86,"")</f>
        <v/>
      </c>
      <c r="T86" s="606" t="str">
        <f>M86&amp;N86&amp;O86&amp;S87&amp;S88&amp;S89&amp;S90&amp;S91&amp;S92&amp;S93&amp;S94&amp;S95&amp;S96&amp;S97&amp;S98&amp;S99&amp;S100&amp;S101&amp;S102</f>
        <v>**Description:** This policy prevents new capacity of the selected type(s) from being built or deployed.//**Guidance for setting values: **//**Hard Coal : **No new coal is planned in Louisiana.//**Natural Gas Nonpeaker : **//**Nuclear : **//**Hydro : **//**Lignite : **</v>
      </c>
    </row>
    <row r="87" spans="1:20" x14ac:dyDescent="0.25">
      <c r="B87" s="568" t="s">
        <v>8</v>
      </c>
      <c r="C87" s="568" t="s">
        <v>338</v>
      </c>
      <c r="D87" s="568" t="s">
        <v>339</v>
      </c>
      <c r="E87" s="569" t="s">
        <v>456</v>
      </c>
      <c r="F87" s="569"/>
      <c r="G87" s="569" t="s">
        <v>455</v>
      </c>
      <c r="H87" s="572"/>
      <c r="I87" s="560">
        <v>167</v>
      </c>
      <c r="J87" s="572" t="s">
        <v>45</v>
      </c>
      <c r="K87" s="609" t="str">
        <f>_xlfn.CONCAT("No new coal is planned in ", 'Repeating Values'!$C$1,".")</f>
        <v>No new coal is planned in Louisiana.</v>
      </c>
      <c r="L87" s="580"/>
      <c r="M87" s="581" t="s">
        <v>3776</v>
      </c>
      <c r="N87" s="578" t="str">
        <f>INDEX('Standard Descriptions'!$E:$E,MATCH(D87,'Standard Descriptions'!$C:$C,0))</f>
        <v xml:space="preserve"> This policy prevents new capacity of the selected type(s) from being built or deployed.//</v>
      </c>
      <c r="O87" s="582" t="s">
        <v>3777</v>
      </c>
      <c r="P87" s="582" t="s">
        <v>45</v>
      </c>
      <c r="Q87" s="582" t="str">
        <f t="shared" ref="Q87:Q102" si="14">G87&amp;" "&amp;H87</f>
        <v xml:space="preserve">Hard Coal </v>
      </c>
      <c r="R87" s="582" t="str">
        <f t="shared" si="12"/>
        <v>//**Hard Coal : **</v>
      </c>
      <c r="S87" s="583" t="str">
        <f t="shared" si="13"/>
        <v>//**Hard Coal : **No new coal is planned in Louisiana.</v>
      </c>
      <c r="T87" s="598"/>
    </row>
    <row r="88" spans="1:20" x14ac:dyDescent="0.25">
      <c r="B88" s="571" t="s">
        <v>8</v>
      </c>
      <c r="C88" s="571" t="s">
        <v>338</v>
      </c>
      <c r="D88" s="571" t="s">
        <v>339</v>
      </c>
      <c r="E88" s="572" t="s">
        <v>314</v>
      </c>
      <c r="F88" s="569"/>
      <c r="G88" s="572" t="s">
        <v>315</v>
      </c>
      <c r="H88" s="569"/>
      <c r="I88" s="185">
        <v>168</v>
      </c>
      <c r="J88" s="569" t="s">
        <v>45</v>
      </c>
      <c r="K88" s="573"/>
      <c r="L88" s="580"/>
      <c r="M88" s="581" t="s">
        <v>3776</v>
      </c>
      <c r="N88" s="578" t="str">
        <f>INDEX('Standard Descriptions'!$E:$E,MATCH(D88,'Standard Descriptions'!$C:$C,0))</f>
        <v xml:space="preserve"> This policy prevents new capacity of the selected type(s) from being built or deployed.//</v>
      </c>
      <c r="O88" s="582" t="s">
        <v>3777</v>
      </c>
      <c r="P88" s="582" t="s">
        <v>45</v>
      </c>
      <c r="Q88" s="582" t="str">
        <f t="shared" si="14"/>
        <v xml:space="preserve">Natural Gas Nonpeaker </v>
      </c>
      <c r="R88" s="582" t="str">
        <f t="shared" si="12"/>
        <v>//**Natural Gas Nonpeaker : **</v>
      </c>
      <c r="S88" s="583" t="str">
        <f t="shared" si="13"/>
        <v>//**Natural Gas Nonpeaker : **</v>
      </c>
      <c r="T88" s="598"/>
    </row>
    <row r="89" spans="1:20" x14ac:dyDescent="0.25">
      <c r="B89" s="571" t="s">
        <v>8</v>
      </c>
      <c r="C89" s="571" t="s">
        <v>338</v>
      </c>
      <c r="D89" s="571" t="s">
        <v>339</v>
      </c>
      <c r="E89" s="572" t="s">
        <v>79</v>
      </c>
      <c r="F89" s="569"/>
      <c r="G89" s="572" t="s">
        <v>93</v>
      </c>
      <c r="H89" s="569"/>
      <c r="I89" s="560">
        <v>169</v>
      </c>
      <c r="J89" s="569" t="s">
        <v>45</v>
      </c>
      <c r="K89" s="573"/>
      <c r="L89" s="580"/>
      <c r="M89" s="581" t="s">
        <v>3776</v>
      </c>
      <c r="N89" s="578" t="str">
        <f>INDEX('Standard Descriptions'!$E:$E,MATCH(D89,'Standard Descriptions'!$C:$C,0))</f>
        <v xml:space="preserve"> This policy prevents new capacity of the selected type(s) from being built or deployed.//</v>
      </c>
      <c r="O89" s="582" t="s">
        <v>3777</v>
      </c>
      <c r="P89" s="582" t="s">
        <v>45</v>
      </c>
      <c r="Q89" s="582" t="str">
        <f t="shared" si="14"/>
        <v xml:space="preserve">Nuclear </v>
      </c>
      <c r="R89" s="582" t="str">
        <f t="shared" si="12"/>
        <v>//**Nuclear : **</v>
      </c>
      <c r="S89" s="583" t="str">
        <f t="shared" si="13"/>
        <v>//**Nuclear : **</v>
      </c>
      <c r="T89" s="598"/>
    </row>
    <row r="90" spans="1:20" x14ac:dyDescent="0.25">
      <c r="B90" s="571" t="s">
        <v>8</v>
      </c>
      <c r="C90" s="571" t="s">
        <v>338</v>
      </c>
      <c r="D90" s="571" t="s">
        <v>339</v>
      </c>
      <c r="E90" s="572" t="s">
        <v>80</v>
      </c>
      <c r="F90" s="569"/>
      <c r="G90" s="572" t="s">
        <v>94</v>
      </c>
      <c r="H90" s="569"/>
      <c r="I90" s="185">
        <v>170</v>
      </c>
      <c r="J90" s="569" t="s">
        <v>45</v>
      </c>
      <c r="K90" s="573"/>
      <c r="L90" s="580"/>
      <c r="M90" s="581" t="s">
        <v>3776</v>
      </c>
      <c r="N90" s="578" t="str">
        <f>INDEX('Standard Descriptions'!$E:$E,MATCH(D90,'Standard Descriptions'!$C:$C,0))</f>
        <v xml:space="preserve"> This policy prevents new capacity of the selected type(s) from being built or deployed.//</v>
      </c>
      <c r="O90" s="582" t="s">
        <v>3777</v>
      </c>
      <c r="P90" s="582" t="s">
        <v>45</v>
      </c>
      <c r="Q90" s="582" t="str">
        <f t="shared" si="14"/>
        <v xml:space="preserve">Hydro </v>
      </c>
      <c r="R90" s="582" t="str">
        <f t="shared" si="12"/>
        <v>//**Hydro : **</v>
      </c>
      <c r="S90" s="583" t="str">
        <f t="shared" si="13"/>
        <v>//**Hydro : **</v>
      </c>
      <c r="T90" s="598"/>
    </row>
    <row r="91" spans="1:20" x14ac:dyDescent="0.25">
      <c r="B91" s="571" t="s">
        <v>8</v>
      </c>
      <c r="C91" s="571" t="s">
        <v>338</v>
      </c>
      <c r="D91" s="571" t="s">
        <v>339</v>
      </c>
      <c r="E91" s="572" t="s">
        <v>457</v>
      </c>
      <c r="F91" s="569"/>
      <c r="G91" s="572" t="s">
        <v>460</v>
      </c>
      <c r="H91" s="569"/>
      <c r="I91" s="185">
        <v>608</v>
      </c>
      <c r="J91" s="569" t="s">
        <v>46</v>
      </c>
      <c r="K91" s="573"/>
      <c r="L91" s="580"/>
      <c r="M91" s="581" t="s">
        <v>3776</v>
      </c>
      <c r="N91" s="578" t="str">
        <f>INDEX('Standard Descriptions'!$E:$E,MATCH(D91,'Standard Descriptions'!$C:$C,0))</f>
        <v xml:space="preserve"> This policy prevents new capacity of the selected type(s) from being built or deployed.//</v>
      </c>
      <c r="O91" s="582" t="s">
        <v>3777</v>
      </c>
      <c r="P91" s="582" t="s">
        <v>45</v>
      </c>
      <c r="Q91" s="582" t="str">
        <f t="shared" si="14"/>
        <v xml:space="preserve">Onshore Wind </v>
      </c>
      <c r="R91" s="582" t="str">
        <f t="shared" si="12"/>
        <v>//**Onshore Wind : **</v>
      </c>
      <c r="S91" s="583" t="str">
        <f t="shared" si="13"/>
        <v/>
      </c>
      <c r="T91" s="598"/>
    </row>
    <row r="92" spans="1:20" x14ac:dyDescent="0.25">
      <c r="B92" s="571" t="s">
        <v>8</v>
      </c>
      <c r="C92" s="571" t="s">
        <v>338</v>
      </c>
      <c r="D92" s="571" t="s">
        <v>339</v>
      </c>
      <c r="E92" s="572" t="s">
        <v>81</v>
      </c>
      <c r="F92" s="569"/>
      <c r="G92" s="572" t="s">
        <v>95</v>
      </c>
      <c r="H92" s="569"/>
      <c r="I92" s="185">
        <v>609</v>
      </c>
      <c r="J92" s="569" t="s">
        <v>46</v>
      </c>
      <c r="K92" s="573"/>
      <c r="L92" s="580"/>
      <c r="M92" s="581" t="s">
        <v>3776</v>
      </c>
      <c r="N92" s="578" t="str">
        <f>INDEX('Standard Descriptions'!$E:$E,MATCH(D92,'Standard Descriptions'!$C:$C,0))</f>
        <v xml:space="preserve"> This policy prevents new capacity of the selected type(s) from being built or deployed.//</v>
      </c>
      <c r="O92" s="582" t="s">
        <v>3777</v>
      </c>
      <c r="P92" s="582" t="s">
        <v>45</v>
      </c>
      <c r="Q92" s="582" t="str">
        <f t="shared" si="14"/>
        <v xml:space="preserve">Solar PV </v>
      </c>
      <c r="R92" s="582" t="str">
        <f t="shared" si="12"/>
        <v>//**Solar PV : **</v>
      </c>
      <c r="S92" s="583" t="str">
        <f t="shared" si="13"/>
        <v/>
      </c>
      <c r="T92" s="598"/>
    </row>
    <row r="93" spans="1:20" x14ac:dyDescent="0.25">
      <c r="B93" s="571" t="s">
        <v>8</v>
      </c>
      <c r="C93" s="571" t="s">
        <v>338</v>
      </c>
      <c r="D93" s="571" t="s">
        <v>339</v>
      </c>
      <c r="E93" s="572" t="s">
        <v>82</v>
      </c>
      <c r="F93" s="569"/>
      <c r="G93" s="572" t="s">
        <v>96</v>
      </c>
      <c r="H93" s="569"/>
      <c r="I93" s="185">
        <v>610</v>
      </c>
      <c r="J93" s="569" t="s">
        <v>46</v>
      </c>
      <c r="K93" s="573"/>
      <c r="L93" s="580"/>
      <c r="M93" s="581" t="s">
        <v>3776</v>
      </c>
      <c r="N93" s="578" t="str">
        <f>INDEX('Standard Descriptions'!$E:$E,MATCH(D93,'Standard Descriptions'!$C:$C,0))</f>
        <v xml:space="preserve"> This policy prevents new capacity of the selected type(s) from being built or deployed.//</v>
      </c>
      <c r="O93" s="582" t="s">
        <v>3777</v>
      </c>
      <c r="P93" s="582" t="s">
        <v>45</v>
      </c>
      <c r="Q93" s="582" t="str">
        <f t="shared" si="14"/>
        <v xml:space="preserve">Solar Thermal </v>
      </c>
      <c r="R93" s="582" t="str">
        <f t="shared" si="12"/>
        <v>//**Solar Thermal : **</v>
      </c>
      <c r="S93" s="583" t="str">
        <f t="shared" si="13"/>
        <v/>
      </c>
      <c r="T93" s="598"/>
    </row>
    <row r="94" spans="1:20" x14ac:dyDescent="0.25">
      <c r="B94" s="571" t="s">
        <v>8</v>
      </c>
      <c r="C94" s="571" t="s">
        <v>338</v>
      </c>
      <c r="D94" s="571" t="s">
        <v>339</v>
      </c>
      <c r="E94" s="572" t="s">
        <v>83</v>
      </c>
      <c r="F94" s="569"/>
      <c r="G94" s="572" t="s">
        <v>97</v>
      </c>
      <c r="H94" s="569"/>
      <c r="I94" s="185">
        <v>611</v>
      </c>
      <c r="J94" s="569" t="s">
        <v>46</v>
      </c>
      <c r="K94" s="573"/>
      <c r="L94" s="580"/>
      <c r="M94" s="581" t="s">
        <v>3776</v>
      </c>
      <c r="N94" s="578" t="str">
        <f>INDEX('Standard Descriptions'!$E:$E,MATCH(D94,'Standard Descriptions'!$C:$C,0))</f>
        <v xml:space="preserve"> This policy prevents new capacity of the selected type(s) from being built or deployed.//</v>
      </c>
      <c r="O94" s="582" t="s">
        <v>3777</v>
      </c>
      <c r="P94" s="582" t="s">
        <v>45</v>
      </c>
      <c r="Q94" s="582" t="str">
        <f t="shared" si="14"/>
        <v xml:space="preserve">Biomass </v>
      </c>
      <c r="R94" s="582" t="str">
        <f t="shared" si="12"/>
        <v>//**Biomass : **</v>
      </c>
      <c r="S94" s="583" t="str">
        <f t="shared" si="13"/>
        <v/>
      </c>
      <c r="T94" s="598"/>
    </row>
    <row r="95" spans="1:20" x14ac:dyDescent="0.25">
      <c r="B95" s="571" t="s">
        <v>8</v>
      </c>
      <c r="C95" s="571" t="s">
        <v>338</v>
      </c>
      <c r="D95" s="571" t="s">
        <v>339</v>
      </c>
      <c r="E95" s="572" t="s">
        <v>2456</v>
      </c>
      <c r="F95" s="569"/>
      <c r="G95" s="572" t="s">
        <v>445</v>
      </c>
      <c r="H95" s="569"/>
      <c r="I95" s="185">
        <v>612</v>
      </c>
      <c r="J95" s="569" t="s">
        <v>46</v>
      </c>
      <c r="K95" s="573"/>
      <c r="L95" s="580"/>
      <c r="M95" s="581" t="s">
        <v>3776</v>
      </c>
      <c r="N95" s="578" t="str">
        <f>INDEX('Standard Descriptions'!$E:$E,MATCH(D95,'Standard Descriptions'!$C:$C,0))</f>
        <v xml:space="preserve"> This policy prevents new capacity of the selected type(s) from being built or deployed.//</v>
      </c>
      <c r="O95" s="582" t="s">
        <v>3777</v>
      </c>
      <c r="P95" s="582" t="s">
        <v>45</v>
      </c>
      <c r="Q95" s="582" t="str">
        <f t="shared" si="14"/>
        <v xml:space="preserve">Geothermal </v>
      </c>
      <c r="R95" s="582" t="str">
        <f t="shared" si="12"/>
        <v>//**Geothermal : **</v>
      </c>
      <c r="S95" s="583" t="str">
        <f t="shared" si="13"/>
        <v/>
      </c>
      <c r="T95" s="598"/>
    </row>
    <row r="96" spans="1:20" x14ac:dyDescent="0.25">
      <c r="B96" s="571" t="s">
        <v>8</v>
      </c>
      <c r="C96" s="571" t="s">
        <v>338</v>
      </c>
      <c r="D96" s="571" t="s">
        <v>339</v>
      </c>
      <c r="E96" s="572" t="s">
        <v>316</v>
      </c>
      <c r="F96" s="569"/>
      <c r="G96" s="572" t="s">
        <v>318</v>
      </c>
      <c r="H96" s="569"/>
      <c r="I96" s="185">
        <v>613</v>
      </c>
      <c r="J96" s="569" t="s">
        <v>46</v>
      </c>
      <c r="K96" s="573"/>
      <c r="L96" s="580"/>
      <c r="M96" s="581" t="s">
        <v>3776</v>
      </c>
      <c r="N96" s="578" t="str">
        <f>INDEX('Standard Descriptions'!$E:$E,MATCH(D96,'Standard Descriptions'!$C:$C,0))</f>
        <v xml:space="preserve"> This policy prevents new capacity of the selected type(s) from being built or deployed.//</v>
      </c>
      <c r="O96" s="582" t="s">
        <v>3777</v>
      </c>
      <c r="P96" s="582" t="s">
        <v>45</v>
      </c>
      <c r="Q96" s="582" t="str">
        <f t="shared" si="14"/>
        <v xml:space="preserve">Petroleum </v>
      </c>
      <c r="R96" s="582" t="str">
        <f t="shared" si="12"/>
        <v>//**Petroleum : **</v>
      </c>
      <c r="S96" s="583" t="str">
        <f t="shared" si="13"/>
        <v/>
      </c>
      <c r="T96" s="598"/>
    </row>
    <row r="97" spans="1:20" x14ac:dyDescent="0.25">
      <c r="B97" s="571" t="s">
        <v>8</v>
      </c>
      <c r="C97" s="571" t="s">
        <v>338</v>
      </c>
      <c r="D97" s="571" t="s">
        <v>339</v>
      </c>
      <c r="E97" s="572" t="s">
        <v>317</v>
      </c>
      <c r="F97" s="569"/>
      <c r="G97" s="572" t="s">
        <v>319</v>
      </c>
      <c r="H97" s="569"/>
      <c r="I97" s="185">
        <v>614</v>
      </c>
      <c r="J97" s="569" t="s">
        <v>46</v>
      </c>
      <c r="K97" s="573"/>
      <c r="L97" s="580"/>
      <c r="M97" s="581" t="s">
        <v>3776</v>
      </c>
      <c r="N97" s="578" t="str">
        <f>INDEX('Standard Descriptions'!$E:$E,MATCH(D97,'Standard Descriptions'!$C:$C,0))</f>
        <v xml:space="preserve"> This policy prevents new capacity of the selected type(s) from being built or deployed.//</v>
      </c>
      <c r="O97" s="582" t="s">
        <v>3777</v>
      </c>
      <c r="P97" s="582" t="s">
        <v>45</v>
      </c>
      <c r="Q97" s="582" t="str">
        <f t="shared" si="14"/>
        <v xml:space="preserve">Natural Gas Peaker </v>
      </c>
      <c r="R97" s="582" t="str">
        <f t="shared" si="12"/>
        <v>//**Natural Gas Peaker : **</v>
      </c>
      <c r="S97" s="583" t="str">
        <f t="shared" si="13"/>
        <v/>
      </c>
      <c r="T97" s="598"/>
    </row>
    <row r="98" spans="1:20" x14ac:dyDescent="0.25">
      <c r="B98" s="571" t="s">
        <v>8</v>
      </c>
      <c r="C98" s="571" t="s">
        <v>338</v>
      </c>
      <c r="D98" s="571" t="s">
        <v>339</v>
      </c>
      <c r="E98" s="572" t="s">
        <v>453</v>
      </c>
      <c r="F98" s="569"/>
      <c r="G98" s="572" t="s">
        <v>452</v>
      </c>
      <c r="H98" s="569"/>
      <c r="I98" s="185">
        <v>116</v>
      </c>
      <c r="J98" s="569" t="s">
        <v>45</v>
      </c>
      <c r="K98" s="573"/>
      <c r="L98" s="580"/>
      <c r="M98" s="581" t="s">
        <v>3776</v>
      </c>
      <c r="N98" s="578" t="str">
        <f>INDEX('Standard Descriptions'!$E:$E,MATCH(D98,'Standard Descriptions'!$C:$C,0))</f>
        <v xml:space="preserve"> This policy prevents new capacity of the selected type(s) from being built or deployed.//</v>
      </c>
      <c r="O98" s="582" t="s">
        <v>3777</v>
      </c>
      <c r="P98" s="582" t="s">
        <v>45</v>
      </c>
      <c r="Q98" s="582" t="str">
        <f t="shared" si="14"/>
        <v xml:space="preserve">Lignite </v>
      </c>
      <c r="R98" s="582" t="str">
        <f t="shared" si="12"/>
        <v>//**Lignite : **</v>
      </c>
      <c r="S98" s="583" t="str">
        <f t="shared" si="13"/>
        <v>//**Lignite : **</v>
      </c>
      <c r="T98" s="598"/>
    </row>
    <row r="99" spans="1:20" x14ac:dyDescent="0.25">
      <c r="B99" s="571" t="s">
        <v>8</v>
      </c>
      <c r="C99" s="571" t="s">
        <v>338</v>
      </c>
      <c r="D99" s="571" t="s">
        <v>339</v>
      </c>
      <c r="E99" s="572" t="s">
        <v>462</v>
      </c>
      <c r="F99" s="569"/>
      <c r="G99" s="572" t="s">
        <v>463</v>
      </c>
      <c r="H99" s="569"/>
      <c r="I99" s="185">
        <v>615</v>
      </c>
      <c r="J99" s="569" t="s">
        <v>46</v>
      </c>
      <c r="K99" s="573"/>
      <c r="L99" s="580"/>
      <c r="M99" s="581" t="s">
        <v>3776</v>
      </c>
      <c r="N99" s="578" t="str">
        <f>INDEX('Standard Descriptions'!$E:$E,MATCH(D99,'Standard Descriptions'!$C:$C,0))</f>
        <v xml:space="preserve"> This policy prevents new capacity of the selected type(s) from being built or deployed.//</v>
      </c>
      <c r="O99" s="582" t="s">
        <v>3777</v>
      </c>
      <c r="P99" s="582" t="s">
        <v>45</v>
      </c>
      <c r="Q99" s="582" t="str">
        <f t="shared" si="14"/>
        <v xml:space="preserve">Offshore Wind </v>
      </c>
      <c r="R99" s="582" t="str">
        <f t="shared" si="12"/>
        <v>//**Offshore Wind : **</v>
      </c>
      <c r="S99" s="583" t="str">
        <f t="shared" si="13"/>
        <v/>
      </c>
      <c r="T99" s="598"/>
    </row>
    <row r="100" spans="1:20" x14ac:dyDescent="0.25">
      <c r="B100" s="571" t="s">
        <v>8</v>
      </c>
      <c r="C100" s="571" t="s">
        <v>338</v>
      </c>
      <c r="D100" s="571" t="s">
        <v>339</v>
      </c>
      <c r="E100" s="572" t="s">
        <v>2827</v>
      </c>
      <c r="F100" s="569"/>
      <c r="G100" s="572" t="s">
        <v>2505</v>
      </c>
      <c r="H100" s="569"/>
      <c r="I100" s="185">
        <v>616</v>
      </c>
      <c r="J100" s="569" t="s">
        <v>46</v>
      </c>
      <c r="K100" s="573"/>
      <c r="L100" s="580"/>
      <c r="M100" s="581" t="s">
        <v>3776</v>
      </c>
      <c r="N100" s="578" t="str">
        <f>INDEX('Standard Descriptions'!$E:$E,MATCH(D100,'Standard Descriptions'!$C:$C,0))</f>
        <v xml:space="preserve"> This policy prevents new capacity of the selected type(s) from being built or deployed.//</v>
      </c>
      <c r="O100" s="582" t="s">
        <v>3777</v>
      </c>
      <c r="P100" s="582" t="s">
        <v>45</v>
      </c>
      <c r="Q100" s="582" t="str">
        <f t="shared" si="14"/>
        <v xml:space="preserve">Crude Oil </v>
      </c>
      <c r="R100" s="582" t="str">
        <f t="shared" si="12"/>
        <v>//**Crude Oil : **</v>
      </c>
      <c r="S100" s="583" t="str">
        <f t="shared" si="13"/>
        <v/>
      </c>
      <c r="T100" s="598"/>
    </row>
    <row r="101" spans="1:20" x14ac:dyDescent="0.25">
      <c r="B101" s="571" t="s">
        <v>8</v>
      </c>
      <c r="C101" s="571" t="s">
        <v>338</v>
      </c>
      <c r="D101" s="571" t="s">
        <v>339</v>
      </c>
      <c r="E101" s="572" t="s">
        <v>2828</v>
      </c>
      <c r="F101" s="569"/>
      <c r="G101" s="572" t="s">
        <v>2652</v>
      </c>
      <c r="H101" s="569"/>
      <c r="I101" s="185">
        <v>617</v>
      </c>
      <c r="J101" s="569" t="s">
        <v>46</v>
      </c>
      <c r="K101" s="573"/>
      <c r="L101" s="580"/>
      <c r="M101" s="581" t="s">
        <v>3776</v>
      </c>
      <c r="N101" s="578" t="str">
        <f>INDEX('Standard Descriptions'!$E:$E,MATCH(D101,'Standard Descriptions'!$C:$C,0))</f>
        <v xml:space="preserve"> This policy prevents new capacity of the selected type(s) from being built or deployed.//</v>
      </c>
      <c r="O101" s="582" t="s">
        <v>3777</v>
      </c>
      <c r="P101" s="582" t="s">
        <v>45</v>
      </c>
      <c r="Q101" s="582" t="str">
        <f t="shared" si="14"/>
        <v xml:space="preserve">Heavy or Residual Fuel Oil </v>
      </c>
      <c r="R101" s="582" t="str">
        <f t="shared" si="12"/>
        <v>//**Heavy or Residual Fuel Oil : **</v>
      </c>
      <c r="S101" s="583" t="str">
        <f t="shared" si="13"/>
        <v/>
      </c>
      <c r="T101" s="598"/>
    </row>
    <row r="102" spans="1:20" x14ac:dyDescent="0.25">
      <c r="B102" s="571" t="s">
        <v>8</v>
      </c>
      <c r="C102" s="571" t="s">
        <v>338</v>
      </c>
      <c r="D102" s="571" t="s">
        <v>339</v>
      </c>
      <c r="E102" s="572" t="s">
        <v>2829</v>
      </c>
      <c r="F102" s="569"/>
      <c r="G102" s="572" t="s">
        <v>2507</v>
      </c>
      <c r="H102" s="569"/>
      <c r="I102" s="185">
        <v>618</v>
      </c>
      <c r="J102" s="569" t="s">
        <v>46</v>
      </c>
      <c r="K102" s="573"/>
      <c r="L102" s="580"/>
      <c r="M102" s="581" t="s">
        <v>3776</v>
      </c>
      <c r="N102" s="578" t="str">
        <f>INDEX('Standard Descriptions'!$E:$E,MATCH(D102,'Standard Descriptions'!$C:$C,0))</f>
        <v xml:space="preserve"> This policy prevents new capacity of the selected type(s) from being built or deployed.//</v>
      </c>
      <c r="O102" s="582" t="s">
        <v>3777</v>
      </c>
      <c r="P102" s="582" t="s">
        <v>45</v>
      </c>
      <c r="Q102" s="582" t="str">
        <f t="shared" si="14"/>
        <v xml:space="preserve">Municipal Solid Waste </v>
      </c>
      <c r="R102" s="582" t="str">
        <f t="shared" si="12"/>
        <v>//**Municipal Solid Waste : **</v>
      </c>
      <c r="S102" s="583" t="str">
        <f t="shared" si="13"/>
        <v/>
      </c>
      <c r="T102" s="598"/>
    </row>
    <row r="104" spans="1:20" ht="225" x14ac:dyDescent="0.25">
      <c r="A104" s="601">
        <v>6</v>
      </c>
      <c r="B104" s="610" t="s">
        <v>8</v>
      </c>
      <c r="C104" s="611" t="s">
        <v>3269</v>
      </c>
      <c r="D104" s="610" t="s">
        <v>2817</v>
      </c>
      <c r="E104" s="611"/>
      <c r="F104" s="611"/>
      <c r="G104" s="611"/>
      <c r="H104" s="611"/>
      <c r="I104" s="612">
        <v>508</v>
      </c>
      <c r="J104" s="611" t="s">
        <v>45</v>
      </c>
      <c r="K104" s="610" t="str">
        <f>_xlfn.CONCAT("Multiple states have set 100% clean energy or renewable energy laws or goals, ",IF('Supporting Data'!$AY$6=1,"including "," not including"),'Supporting Data'!$A$6,". After weighing for coop and municipality requirements, the BAU assumes a total ","CES of ",'Supporting Data'!$AW$6,"% in 2030 that rises to ",'Supporting Data'!$AX$6,"%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f>
        <v>Multiple states have set 100% clean energy or renewable energy laws or goals,  not includingLouisiana. After weighing for coop and municipality requirements, the BAU assumes a total CES of 0% in 2030 that rises to 0%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L104" s="577"/>
      <c r="M104" s="578" t="s">
        <v>3776</v>
      </c>
      <c r="N104" s="578" t="str">
        <f>INDEX('Standard Descriptions'!$E:$E,MATCH(D104,'Standard Descriptions'!$C:$C,0))</f>
        <v xml:space="preserve">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v>
      </c>
      <c r="O104" s="576" t="s">
        <v>3777</v>
      </c>
      <c r="P104" s="576" t="s">
        <v>46</v>
      </c>
      <c r="Q104" s="576" t="str">
        <f t="shared" ref="Q104" si="15">G104&amp;" "&amp;H104</f>
        <v xml:space="preserve"> </v>
      </c>
      <c r="R104" s="579"/>
      <c r="S104" s="579" t="str">
        <f t="shared" ref="S104" si="16">IF(J104="Yes",R104&amp;K104,"")</f>
        <v>Multiple states have set 100% clean energy or renewable energy laws or goals,  not includingLouisiana. After weighing for coop and municipality requirements, the BAU assumes a total CES of 0% in 2030 that rises to 0%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T104" s="606" t="str">
        <f>M104&amp;N104&amp;O104&amp;S104</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not includingLouisiana. After weighing for coop and municipality requirements, the BAU assumes a total CES of 0% in 2030 that rises to 0%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row>
    <row r="106" spans="1:20" ht="60" x14ac:dyDescent="0.25">
      <c r="A106" s="601">
        <v>7</v>
      </c>
      <c r="B106" s="613" t="s">
        <v>8</v>
      </c>
      <c r="C106" s="613" t="s">
        <v>271</v>
      </c>
      <c r="D106" s="613" t="s">
        <v>274</v>
      </c>
      <c r="E106" s="614"/>
      <c r="F106" s="614"/>
      <c r="G106" s="614"/>
      <c r="H106" s="614"/>
      <c r="I106" s="615">
        <v>148</v>
      </c>
      <c r="J106" s="611" t="s">
        <v>45</v>
      </c>
      <c r="K106" s="613" t="str">
        <f>_xlfn.CONCAT("From 2010-2018, electricity exports in ",'Supporting Data'!$A$6," ",IF('Supporting Data'!$N$6 &lt; 0,"declined","increased")," by ",'Supporting Data'!$N$6,"%.")</f>
        <v>From 2010-2018, electricity exports in Louisiana increased by 0%.</v>
      </c>
      <c r="L106" s="577"/>
      <c r="M106" s="578" t="s">
        <v>3776</v>
      </c>
      <c r="N106" s="578" t="str">
        <f>INDEX('Standard Descriptions'!$E:$E,MATCH(D106,'Standard Descriptions'!$C:$C,0))</f>
        <v xml:space="preserve"> This policy increases or decreases the amount of electricity exported from the United States to Canada and Mexico.  It does not cause the construction or removal of transmission lines linking these countries. // </v>
      </c>
      <c r="O106" s="576" t="s">
        <v>3777</v>
      </c>
      <c r="P106" s="576" t="s">
        <v>46</v>
      </c>
      <c r="Q106" s="576" t="str">
        <f t="shared" ref="Q106" si="17">G106&amp;" "&amp;H106</f>
        <v xml:space="preserve"> </v>
      </c>
      <c r="R106" s="579"/>
      <c r="S106" s="579" t="str">
        <f t="shared" ref="S106" si="18">IF(J106="Yes",R106&amp;K106,"")</f>
        <v>From 2010-2018, electricity exports in Louisiana increased by 0%.</v>
      </c>
      <c r="T106" s="606" t="str">
        <f>M106&amp;N106&amp;O106&amp;S106</f>
        <v>**Description:** This policy increases or decreases the amount of electricity exported from the United States to Canada and Mexico.  It does not cause the construction or removal of transmission lines linking these countries. // **Guidance for setting values: **From 2010-2018, electricity exports in Louisiana increased by 0%.</v>
      </c>
    </row>
    <row r="108" spans="1:20" ht="75" x14ac:dyDescent="0.25">
      <c r="A108" s="601">
        <v>8</v>
      </c>
      <c r="B108" s="576" t="s">
        <v>8</v>
      </c>
      <c r="C108" s="576" t="s">
        <v>272</v>
      </c>
      <c r="D108" s="576" t="s">
        <v>273</v>
      </c>
      <c r="E108" s="576"/>
      <c r="F108" s="576"/>
      <c r="G108" s="576"/>
      <c r="H108" s="576"/>
      <c r="I108" s="576"/>
      <c r="J108" s="576"/>
      <c r="K108" s="570" t="str">
        <f>_xlfn.CONCAT("From 2010-2018, electricity imports in ",'Supporting Data'!$A$6," ",IF('Supporting Data'!$M$6 &lt; 0,"declined","increased")," by ",'Supporting Data'!$M$6,"%.")</f>
        <v>From 2010-2018, electricity imports in Louisiana increased by 45%.</v>
      </c>
      <c r="L108" s="577"/>
      <c r="M108" s="578" t="s">
        <v>3776</v>
      </c>
      <c r="N108" s="578" t="str">
        <f>INDEX('Standard Descriptions'!$E:$E,MATCH(D108,'Standard Descriptions'!$C:$C,0))</f>
        <v xml:space="preserve"> This policy increases or decreases the amount of electricity imported to the United States from Canada and Mexico.  It does not cause the construction or removal of transmission lines linking these countries. // </v>
      </c>
      <c r="O108" s="579" t="s">
        <v>3777</v>
      </c>
      <c r="P108" s="579" t="s">
        <v>45</v>
      </c>
      <c r="Q108" s="576"/>
      <c r="R108" s="579" t="str">
        <f t="shared" ref="R108" si="19">IF(Q108="","","//**"&amp;Q108&amp;": **")</f>
        <v/>
      </c>
      <c r="S108" s="579" t="str">
        <f>K108</f>
        <v>From 2010-2018, electricity imports in Louisiana increased by 45%.</v>
      </c>
      <c r="T108" s="606" t="str">
        <f>M108&amp;N108&amp;O108&amp;S108</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Louisiana increased by 45%.</v>
      </c>
    </row>
    <row r="110" spans="1:20" ht="75" x14ac:dyDescent="0.25">
      <c r="A110" s="601">
        <v>9</v>
      </c>
      <c r="B110" s="610" t="s">
        <v>8</v>
      </c>
      <c r="C110" s="610" t="s">
        <v>17</v>
      </c>
      <c r="D110" s="610" t="s">
        <v>29</v>
      </c>
      <c r="E110" s="611"/>
      <c r="F110" s="611"/>
      <c r="G110" s="611"/>
      <c r="H110" s="611"/>
      <c r="I110" s="612">
        <v>30</v>
      </c>
      <c r="J110" s="611" t="s">
        <v>45</v>
      </c>
      <c r="K110" s="610" t="str">
        <f>_xlfn.CONCAT("For ",'Supporting Data'!$A$6,", a 100% setting provides for an additional ",'Supporting Data'!$AU$6," MW of demand response capacity in 2050 (on top of a BAU quantity of ",'Supporting Data'!$AT$6," MW).")</f>
        <v>For Louisiana, a 100% setting provides for an additional 7242 MW of demand response capacity in 2050 (on top of a BAU quantity of 2343 MW).</v>
      </c>
      <c r="L110" s="577"/>
      <c r="M110" s="578" t="s">
        <v>3776</v>
      </c>
      <c r="N110" s="578" t="str">
        <f>INDEX('Standard Descriptions'!$E:$E,MATCH(D110,'Standard Descriptions'!$C:$C,0))</f>
        <v xml:space="preserve"> This policy represents regulations that cause more demand response (DR) capacity to be added to the electric grid.  Demand response provides flexibility that allows for the integration of more wind and solar PV, if the electricity system is flexibility-constrained. // </v>
      </c>
      <c r="O110" s="576" t="s">
        <v>3777</v>
      </c>
      <c r="P110" s="576" t="s">
        <v>46</v>
      </c>
      <c r="Q110" s="576" t="str">
        <f t="shared" ref="Q110" si="20">G110&amp;" "&amp;H110</f>
        <v xml:space="preserve"> </v>
      </c>
      <c r="R110" s="579"/>
      <c r="S110" s="579" t="str">
        <f t="shared" ref="S110" si="21">IF(J110="Yes",R110&amp;K110,"")</f>
        <v>For Louisiana, a 100% setting provides for an additional 7242 MW of demand response capacity in 2050 (on top of a BAU quantity of 2343 MW).</v>
      </c>
      <c r="T110" s="606" t="str">
        <f>M110&amp;N110&amp;O110&amp;S110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Louisiana, a 100% setting provides for an additional 7242 MW of demand response capacity in 2050 (on top of a BAU quantity of 2343 MW).</v>
      </c>
    </row>
    <row r="112" spans="1:20" ht="90" x14ac:dyDescent="0.25">
      <c r="A112" s="601">
        <v>10</v>
      </c>
      <c r="B112" s="610" t="s">
        <v>8</v>
      </c>
      <c r="C112" s="610" t="s">
        <v>19</v>
      </c>
      <c r="D112" s="610" t="s">
        <v>3092</v>
      </c>
      <c r="E112" s="611"/>
      <c r="F112" s="611"/>
      <c r="G112" s="611"/>
      <c r="H112" s="611"/>
      <c r="I112" s="612">
        <v>33</v>
      </c>
      <c r="J112" s="611" t="s">
        <v>45</v>
      </c>
      <c r="K112" s="610" t="str">
        <f>_xlfn.CONCAT("In 2019, ",'Repeating Values'!$C$1," had about ",'Supporting Data'!$AP$6," of grid battery storage.  The BAU scenario is based on EIA AEO data and sees grid battery capacity reach ",'Supporting Data'!$AN$6," by 2050.  The additional potential is based on NREL's Renewable Electricity Futures Study (80% RE-ITI (2014) scenario) and suggests ",'Supporting Data'!$A$6," could reach ",'Supporting Data'!$AO$6," of grid battery storage by 2050.")</f>
        <v>In 2019, Louisiana had about 16 of grid battery storage.  The BAU scenario is based on EIA AEO data and sees grid battery capacity reach 19 by 2050.  The additional potential is based on NREL's Renewable Electricity Futures Study (80% RE-ITI (2014) scenario) and suggests Louisiana could reach 247 of grid battery storage by 2050.</v>
      </c>
      <c r="L112" s="577"/>
      <c r="M112" s="578" t="s">
        <v>3776</v>
      </c>
      <c r="N112" s="578" t="str">
        <f>INDEX('Standard Descriptions'!$E:$E,MATCH(D112,'Standard Descriptions'!$C:$C,0))</f>
        <v xml:space="preserve"> This policy causes grid-scale electricity storage from chemical batteries to increase above the amount predicted in the BAU Scenario. // </v>
      </c>
      <c r="O112" s="576" t="s">
        <v>3777</v>
      </c>
      <c r="P112" s="576" t="s">
        <v>46</v>
      </c>
      <c r="Q112" s="576" t="str">
        <f t="shared" ref="Q112" si="22">G112&amp;" "&amp;H112</f>
        <v xml:space="preserve"> </v>
      </c>
      <c r="R112" s="579"/>
      <c r="S112" s="579" t="str">
        <f t="shared" ref="S112" si="23">IF(J112="Yes",R112&amp;K112,"")</f>
        <v>In 2019, Louisiana had about 16 of grid battery storage.  The BAU scenario is based on EIA AEO data and sees grid battery capacity reach 19 by 2050.  The additional potential is based on NREL's Renewable Electricity Futures Study (80% RE-ITI (2014) scenario) and suggests Louisiana could reach 247 of grid battery storage by 2050.</v>
      </c>
      <c r="T112" s="606" t="str">
        <f>M112&amp;N112&amp;O112&amp;S112</f>
        <v>**Description:** This policy causes grid-scale electricity storage from chemical batteries to increase above the amount predicted in the BAU Scenario. // **Guidance for setting values: **In 2019, Louisiana had about 16 of grid battery storage.  The BAU scenario is based on EIA AEO data and sees grid battery capacity reach 19 by 2050.  The additional potential is based on NREL's Renewable Electricity Futures Study (80% RE-ITI (2014) scenario) and suggests Louisiana could reach 247 of grid battery storage by 2050.</v>
      </c>
    </row>
    <row r="114" spans="1:20" ht="285" x14ac:dyDescent="0.25">
      <c r="A114" s="601">
        <v>11</v>
      </c>
      <c r="B114" s="576" t="s">
        <v>8</v>
      </c>
      <c r="C114" s="576" t="s">
        <v>2871</v>
      </c>
      <c r="D114" s="576" t="str">
        <f>D115</f>
        <v>Perc Subsidy for Elec Capacity Construction</v>
      </c>
      <c r="E114" s="576"/>
      <c r="F114" s="576"/>
      <c r="G114" s="576"/>
      <c r="H114" s="576"/>
      <c r="I114" s="576"/>
      <c r="J114" s="576"/>
      <c r="K114" s="576"/>
      <c r="L114" s="577"/>
      <c r="M114" s="608" t="s">
        <v>3776</v>
      </c>
      <c r="N114" s="578" t="str">
        <f>INDEX('Standard Descriptions'!$E:$E,MATCH(D114,'Standard Descriptions'!$C:$C,0))</f>
        <v xml:space="preserve"> This policy is a subsidy paid by the government to electricity suppliers per unit of new capacity constructed.  This only applies to utilities, not distributed systems (such as rooftop solar). // </v>
      </c>
      <c r="O114" s="576" t="s">
        <v>3777</v>
      </c>
      <c r="P114" s="576" t="s">
        <v>45</v>
      </c>
      <c r="Q114" s="576"/>
      <c r="R114" s="576"/>
      <c r="S114" s="576" t="str">
        <f t="shared" ref="S114:S127" si="24">IF(J114="Yes",R114&amp;K114,"")</f>
        <v/>
      </c>
      <c r="T114" s="606" t="str">
        <f>M114&amp;N114&amp;O114&amp;S115&amp;S116&amp;S117&amp;S118&amp;S119&amp;S120&amp;S121&amp;S122&amp;S123&amp;S124&amp;S125&amp;S126&amp;S127</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**Louisiana does not have a capacity construction subsidy for onshore wind. However, the Investment Tax Credit, a similar program for solar power, covers 30% of system costs through 2019, with declining amounts thereafter.//**Solar PV : **Louisiana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**Louisiana does not have a capacity construction subsidy for offshore wind. However, the Investment Tax Credit, a similar program for solar power, covers 30% of system costs through 2019, with declining amounts thereafter.</v>
      </c>
    </row>
    <row r="115" spans="1:20" x14ac:dyDescent="0.25">
      <c r="B115" s="568" t="s">
        <v>8</v>
      </c>
      <c r="C115" s="173" t="s">
        <v>2871</v>
      </c>
      <c r="D115" s="568" t="s">
        <v>2873</v>
      </c>
      <c r="E115" s="569" t="s">
        <v>456</v>
      </c>
      <c r="F115" s="569"/>
      <c r="G115" s="572" t="s">
        <v>455</v>
      </c>
      <c r="H115" s="572"/>
      <c r="I115" s="560">
        <v>691</v>
      </c>
      <c r="J115" s="572" t="s">
        <v>46</v>
      </c>
      <c r="K115" s="573"/>
      <c r="L115" s="580"/>
      <c r="M115" s="581" t="s">
        <v>3776</v>
      </c>
      <c r="N115" s="578" t="str">
        <f>INDEX('Standard Descriptions'!$E:$E,MATCH(D115,'Standard Descriptions'!$C:$C,0))</f>
        <v xml:space="preserve"> This policy is a subsidy paid by the government to electricity suppliers per unit of new capacity constructed.  This only applies to utilities, not distributed systems (such as rooftop solar). // </v>
      </c>
      <c r="O115" s="582" t="s">
        <v>3777</v>
      </c>
      <c r="P115" s="582" t="s">
        <v>45</v>
      </c>
      <c r="Q115" s="582" t="str">
        <f t="shared" ref="Q115:Q127" si="25">G115&amp;" "&amp;H115</f>
        <v xml:space="preserve">Hard Coal </v>
      </c>
      <c r="R115" s="582" t="str">
        <f t="shared" ref="R115:R127" si="26">IF(Q115="","","//**"&amp;Q115&amp;": **")</f>
        <v>//**Hard Coal : **</v>
      </c>
      <c r="S115" s="583" t="str">
        <f t="shared" si="24"/>
        <v/>
      </c>
      <c r="T115" s="598"/>
    </row>
    <row r="116" spans="1:20" x14ac:dyDescent="0.25">
      <c r="B116" s="616" t="s">
        <v>8</v>
      </c>
      <c r="C116" s="616" t="s">
        <v>2871</v>
      </c>
      <c r="D116" s="616" t="s">
        <v>2873</v>
      </c>
      <c r="E116" s="572" t="s">
        <v>78</v>
      </c>
      <c r="F116" s="617"/>
      <c r="G116" s="572" t="s">
        <v>92</v>
      </c>
      <c r="H116" s="572"/>
      <c r="I116" s="560">
        <v>692</v>
      </c>
      <c r="J116" s="572" t="s">
        <v>46</v>
      </c>
      <c r="K116" s="573"/>
      <c r="L116" s="580"/>
      <c r="M116" s="581" t="s">
        <v>3776</v>
      </c>
      <c r="N116" s="578" t="str">
        <f>INDEX('Standard Descriptions'!$E:$E,MATCH(D116,'Standard Descriptions'!$C:$C,0))</f>
        <v xml:space="preserve"> This policy is a subsidy paid by the government to electricity suppliers per unit of new capacity constructed.  This only applies to utilities, not distributed systems (such as rooftop solar). // </v>
      </c>
      <c r="O116" s="582" t="s">
        <v>3777</v>
      </c>
      <c r="P116" s="582" t="s">
        <v>45</v>
      </c>
      <c r="Q116" s="582" t="str">
        <f t="shared" si="25"/>
        <v xml:space="preserve">Natural Gas </v>
      </c>
      <c r="R116" s="582" t="str">
        <f t="shared" si="26"/>
        <v>//**Natural Gas : **</v>
      </c>
      <c r="S116" s="583" t="str">
        <f t="shared" si="24"/>
        <v/>
      </c>
      <c r="T116" s="598"/>
    </row>
    <row r="117" spans="1:20" x14ac:dyDescent="0.25">
      <c r="B117" s="616" t="s">
        <v>8</v>
      </c>
      <c r="C117" s="616" t="s">
        <v>2871</v>
      </c>
      <c r="D117" s="616" t="s">
        <v>2873</v>
      </c>
      <c r="E117" s="572" t="s">
        <v>79</v>
      </c>
      <c r="F117" s="617"/>
      <c r="G117" s="572" t="s">
        <v>93</v>
      </c>
      <c r="H117" s="572"/>
      <c r="I117" s="560">
        <v>517</v>
      </c>
      <c r="J117" s="572" t="s">
        <v>45</v>
      </c>
      <c r="K117" s="573" t="s">
        <v>3859</v>
      </c>
      <c r="L117" s="580"/>
      <c r="M117" s="581" t="s">
        <v>3776</v>
      </c>
      <c r="N117" s="578" t="str">
        <f>INDEX('Standard Descriptions'!$E:$E,MATCH(D117,'Standard Descriptions'!$C:$C,0))</f>
        <v xml:space="preserve"> This policy is a subsidy paid by the government to electricity suppliers per unit of new capacity constructed.  This only applies to utilities, not distributed systems (such as rooftop solar). // </v>
      </c>
      <c r="O117" s="582" t="s">
        <v>3777</v>
      </c>
      <c r="P117" s="582" t="s">
        <v>45</v>
      </c>
      <c r="Q117" s="582" t="str">
        <f t="shared" si="25"/>
        <v xml:space="preserve">Nuclear </v>
      </c>
      <c r="R117" s="582" t="str">
        <f t="shared" si="26"/>
        <v>//**Nuclear : **</v>
      </c>
      <c r="S117" s="583" t="str">
        <f t="shared" si="24"/>
        <v>//**Nuclear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v>
      </c>
      <c r="T117" s="598"/>
    </row>
    <row r="118" spans="1:20" x14ac:dyDescent="0.25">
      <c r="B118" s="616" t="s">
        <v>8</v>
      </c>
      <c r="C118" s="616" t="s">
        <v>2871</v>
      </c>
      <c r="D118" s="616" t="s">
        <v>2873</v>
      </c>
      <c r="E118" s="572" t="s">
        <v>80</v>
      </c>
      <c r="F118" s="617"/>
      <c r="G118" s="572" t="s">
        <v>94</v>
      </c>
      <c r="H118" s="572"/>
      <c r="I118" s="560">
        <v>693</v>
      </c>
      <c r="J118" s="572" t="s">
        <v>46</v>
      </c>
      <c r="K118" s="573"/>
      <c r="L118" s="580"/>
      <c r="M118" s="581" t="s">
        <v>3776</v>
      </c>
      <c r="N118" s="578" t="str">
        <f>INDEX('Standard Descriptions'!$E:$E,MATCH(D118,'Standard Descriptions'!$C:$C,0))</f>
        <v xml:space="preserve"> This policy is a subsidy paid by the government to electricity suppliers per unit of new capacity constructed.  This only applies to utilities, not distributed systems (such as rooftop solar). // </v>
      </c>
      <c r="O118" s="582" t="s">
        <v>3777</v>
      </c>
      <c r="P118" s="582" t="s">
        <v>45</v>
      </c>
      <c r="Q118" s="582" t="str">
        <f t="shared" si="25"/>
        <v xml:space="preserve">Hydro </v>
      </c>
      <c r="R118" s="582" t="str">
        <f t="shared" si="26"/>
        <v>//**Hydro : **</v>
      </c>
      <c r="S118" s="583" t="str">
        <f t="shared" si="24"/>
        <v/>
      </c>
      <c r="T118" s="598"/>
    </row>
    <row r="119" spans="1:20" x14ac:dyDescent="0.25">
      <c r="B119" s="616" t="s">
        <v>8</v>
      </c>
      <c r="C119" s="616" t="s">
        <v>2871</v>
      </c>
      <c r="D119" s="616" t="s">
        <v>2873</v>
      </c>
      <c r="E119" s="572" t="s">
        <v>457</v>
      </c>
      <c r="F119" s="617"/>
      <c r="G119" s="572" t="s">
        <v>460</v>
      </c>
      <c r="H119" s="572"/>
      <c r="I119" s="560">
        <v>518</v>
      </c>
      <c r="J119" s="572" t="s">
        <v>45</v>
      </c>
      <c r="K119" s="570" t="str">
        <f>_xlfn.CONCAT('Supporting Data'!$A$6," does not have a capacity construction subsidy for ",LOWER(PolicyLevers!$F$329),". ",'Repeating Values'!$D$8)</f>
        <v>Louisiana does not have a capacity construction subsidy for onshore wind. However, the Investment Tax Credit, a similar program for solar power, covers 30% of system costs through 2019, with declining amounts thereafter.</v>
      </c>
      <c r="L119" s="580"/>
      <c r="M119" s="581" t="s">
        <v>3776</v>
      </c>
      <c r="N119" s="578" t="str">
        <f>INDEX('Standard Descriptions'!$E:$E,MATCH(D119,'Standard Descriptions'!$C:$C,0))</f>
        <v xml:space="preserve"> This policy is a subsidy paid by the government to electricity suppliers per unit of new capacity constructed.  This only applies to utilities, not distributed systems (such as rooftop solar). // </v>
      </c>
      <c r="O119" s="582" t="s">
        <v>3777</v>
      </c>
      <c r="P119" s="582" t="s">
        <v>45</v>
      </c>
      <c r="Q119" s="582" t="str">
        <f t="shared" si="25"/>
        <v xml:space="preserve">Onshore Wind </v>
      </c>
      <c r="R119" s="582" t="str">
        <f t="shared" si="26"/>
        <v>//**Onshore Wind : **</v>
      </c>
      <c r="S119" s="583" t="str">
        <f t="shared" si="24"/>
        <v>//**Onshore Wind : **Louisiana does not have a capacity construction subsidy for onshore wind. However, the Investment Tax Credit, a similar program for solar power, covers 30% of system costs through 2019, with declining amounts thereafter.</v>
      </c>
      <c r="T119" s="598"/>
    </row>
    <row r="120" spans="1:20" x14ac:dyDescent="0.25">
      <c r="B120" s="616" t="s">
        <v>8</v>
      </c>
      <c r="C120" s="616" t="s">
        <v>2871</v>
      </c>
      <c r="D120" s="616" t="s">
        <v>2873</v>
      </c>
      <c r="E120" s="572" t="s">
        <v>81</v>
      </c>
      <c r="F120" s="617"/>
      <c r="G120" s="572" t="s">
        <v>95</v>
      </c>
      <c r="H120" s="572"/>
      <c r="I120" s="560">
        <v>519</v>
      </c>
      <c r="J120" s="572" t="s">
        <v>45</v>
      </c>
      <c r="K120" s="570" t="str">
        <f>_xlfn.CONCAT('Supporting Data'!$A$6," does not have a capacity construction subsidy for ",LOWER(PolicyLevers!$F$330),". ",'Repeating Values'!$D$8)</f>
        <v>Louisiana does not have a capacity construction subsidy for solar pv. However, the Investment Tax Credit, a similar program for solar power, covers 30% of system costs through 2019, with declining amounts thereafter.</v>
      </c>
      <c r="L120" s="580"/>
      <c r="M120" s="581" t="s">
        <v>3776</v>
      </c>
      <c r="N120" s="578" t="str">
        <f>INDEX('Standard Descriptions'!$E:$E,MATCH(D120,'Standard Descriptions'!$C:$C,0))</f>
        <v xml:space="preserve"> This policy is a subsidy paid by the government to electricity suppliers per unit of new capacity constructed.  This only applies to utilities, not distributed systems (such as rooftop solar). // </v>
      </c>
      <c r="O120" s="582" t="s">
        <v>3777</v>
      </c>
      <c r="P120" s="582" t="s">
        <v>45</v>
      </c>
      <c r="Q120" s="582" t="str">
        <f t="shared" si="25"/>
        <v xml:space="preserve">Solar PV </v>
      </c>
      <c r="R120" s="582" t="str">
        <f t="shared" si="26"/>
        <v>//**Solar PV : **</v>
      </c>
      <c r="S120" s="583" t="str">
        <f t="shared" si="24"/>
        <v>//**Solar PV : **Louisiana does not have a capacity construction subsidy for solar pv. However, the Investment Tax Credit, a similar program for solar power, covers 30% of system costs through 2019, with declining amounts thereafter.</v>
      </c>
      <c r="T120" s="598"/>
    </row>
    <row r="121" spans="1:20" x14ac:dyDescent="0.25">
      <c r="B121" s="616" t="s">
        <v>8</v>
      </c>
      <c r="C121" s="616" t="s">
        <v>2871</v>
      </c>
      <c r="D121" s="616" t="s">
        <v>2873</v>
      </c>
      <c r="E121" s="572" t="s">
        <v>82</v>
      </c>
      <c r="F121" s="617"/>
      <c r="G121" s="572" t="s">
        <v>96</v>
      </c>
      <c r="H121" s="572"/>
      <c r="I121" s="560">
        <v>520</v>
      </c>
      <c r="J121" s="572" t="s">
        <v>45</v>
      </c>
      <c r="K121" s="568"/>
      <c r="L121" s="580"/>
      <c r="M121" s="581" t="s">
        <v>3776</v>
      </c>
      <c r="N121" s="578" t="str">
        <f>INDEX('Standard Descriptions'!$E:$E,MATCH(D121,'Standard Descriptions'!$C:$C,0))</f>
        <v xml:space="preserve"> This policy is a subsidy paid by the government to electricity suppliers per unit of new capacity constructed.  This only applies to utilities, not distributed systems (such as rooftop solar). // </v>
      </c>
      <c r="O121" s="582" t="s">
        <v>3777</v>
      </c>
      <c r="P121" s="582" t="s">
        <v>45</v>
      </c>
      <c r="Q121" s="582" t="str">
        <f t="shared" si="25"/>
        <v xml:space="preserve">Solar Thermal </v>
      </c>
      <c r="R121" s="582" t="str">
        <f t="shared" si="26"/>
        <v>//**Solar Thermal : **</v>
      </c>
      <c r="S121" s="583" t="str">
        <f>R121</f>
        <v>//**Solar Thermal : **</v>
      </c>
      <c r="T121" s="598"/>
    </row>
    <row r="122" spans="1:20" x14ac:dyDescent="0.25">
      <c r="B122" s="616" t="s">
        <v>8</v>
      </c>
      <c r="C122" s="616" t="s">
        <v>2871</v>
      </c>
      <c r="D122" s="616" t="s">
        <v>2873</v>
      </c>
      <c r="E122" s="572" t="s">
        <v>83</v>
      </c>
      <c r="F122" s="617"/>
      <c r="G122" s="572" t="s">
        <v>97</v>
      </c>
      <c r="H122" s="572"/>
      <c r="I122" s="560">
        <v>521</v>
      </c>
      <c r="J122" s="572" t="s">
        <v>45</v>
      </c>
      <c r="K122" s="573" t="s">
        <v>3860</v>
      </c>
      <c r="L122" s="580"/>
      <c r="M122" s="581" t="s">
        <v>3776</v>
      </c>
      <c r="N122" s="578" t="str">
        <f>INDEX('Standard Descriptions'!$E:$E,MATCH(D122,'Standard Descriptions'!$C:$C,0))</f>
        <v xml:space="preserve"> This policy is a subsidy paid by the government to electricity suppliers per unit of new capacity constructed.  This only applies to utilities, not distributed systems (such as rooftop solar). // </v>
      </c>
      <c r="O122" s="582" t="s">
        <v>3777</v>
      </c>
      <c r="P122" s="582" t="s">
        <v>45</v>
      </c>
      <c r="Q122" s="582" t="str">
        <f t="shared" si="25"/>
        <v xml:space="preserve">Biomass </v>
      </c>
      <c r="R122" s="582" t="str">
        <f t="shared" si="26"/>
        <v>//**Biomass : **</v>
      </c>
      <c r="S122" s="583" t="str">
        <f t="shared" si="24"/>
        <v>//**Biomass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v>
      </c>
      <c r="T122" s="598"/>
    </row>
    <row r="123" spans="1:20" x14ac:dyDescent="0.25">
      <c r="B123" s="616" t="s">
        <v>8</v>
      </c>
      <c r="C123" s="616" t="s">
        <v>2871</v>
      </c>
      <c r="D123" s="616" t="s">
        <v>2873</v>
      </c>
      <c r="E123" s="572" t="s">
        <v>453</v>
      </c>
      <c r="F123" s="617"/>
      <c r="G123" s="572" t="s">
        <v>452</v>
      </c>
      <c r="H123" s="572"/>
      <c r="I123" s="560">
        <v>694</v>
      </c>
      <c r="J123" s="572" t="s">
        <v>46</v>
      </c>
      <c r="K123" s="573"/>
      <c r="L123" s="580"/>
      <c r="M123" s="581" t="s">
        <v>3776</v>
      </c>
      <c r="N123" s="578" t="str">
        <f>INDEX('Standard Descriptions'!$E:$E,MATCH(D123,'Standard Descriptions'!$C:$C,0))</f>
        <v xml:space="preserve"> This policy is a subsidy paid by the government to electricity suppliers per unit of new capacity constructed.  This only applies to utilities, not distributed systems (such as rooftop solar). // </v>
      </c>
      <c r="O123" s="582" t="s">
        <v>3777</v>
      </c>
      <c r="P123" s="582" t="s">
        <v>45</v>
      </c>
      <c r="Q123" s="582" t="str">
        <f t="shared" si="25"/>
        <v xml:space="preserve">Lignite </v>
      </c>
      <c r="R123" s="582" t="str">
        <f t="shared" si="26"/>
        <v>//**Lignite : **</v>
      </c>
      <c r="S123" s="583" t="str">
        <f t="shared" si="24"/>
        <v/>
      </c>
      <c r="T123" s="598"/>
    </row>
    <row r="124" spans="1:20" x14ac:dyDescent="0.25">
      <c r="B124" s="616" t="s">
        <v>8</v>
      </c>
      <c r="C124" s="616" t="s">
        <v>2871</v>
      </c>
      <c r="D124" s="616" t="s">
        <v>2873</v>
      </c>
      <c r="E124" s="572" t="s">
        <v>462</v>
      </c>
      <c r="F124" s="617"/>
      <c r="G124" s="572" t="s">
        <v>463</v>
      </c>
      <c r="H124" s="572"/>
      <c r="I124" s="560">
        <v>522</v>
      </c>
      <c r="J124" s="572" t="s">
        <v>45</v>
      </c>
      <c r="K124" s="570" t="str">
        <f>_xlfn.CONCAT('Supporting Data'!$A$6," does not have a capacity construction subsidy for ",LOWER(PolicyLevers!$F$334),". ",'Repeating Values'!$D$8)</f>
        <v>Louisiana does not have a capacity construction subsidy for offshore wind. However, the Investment Tax Credit, a similar program for solar power, covers 30% of system costs through 2019, with declining amounts thereafter.</v>
      </c>
      <c r="L124" s="580"/>
      <c r="M124" s="581" t="s">
        <v>3776</v>
      </c>
      <c r="N124" s="578" t="str">
        <f>INDEX('Standard Descriptions'!$E:$E,MATCH(D124,'Standard Descriptions'!$C:$C,0))</f>
        <v xml:space="preserve"> This policy is a subsidy paid by the government to electricity suppliers per unit of new capacity constructed.  This only applies to utilities, not distributed systems (such as rooftop solar). // </v>
      </c>
      <c r="O124" s="582" t="s">
        <v>3777</v>
      </c>
      <c r="P124" s="582" t="s">
        <v>45</v>
      </c>
      <c r="Q124" s="582" t="str">
        <f t="shared" si="25"/>
        <v xml:space="preserve">Offshore Wind </v>
      </c>
      <c r="R124" s="582" t="str">
        <f t="shared" si="26"/>
        <v>//**Offshore Wind : **</v>
      </c>
      <c r="S124" s="583" t="str">
        <f t="shared" si="24"/>
        <v>//**Offshore Wind : **Louisiana does not have a capacity construction subsidy for offshore wind. However, the Investment Tax Credit, a similar program for solar power, covers 30% of system costs through 2019, with declining amounts thereafter.</v>
      </c>
      <c r="T124" s="598"/>
    </row>
    <row r="125" spans="1:20" x14ac:dyDescent="0.25">
      <c r="B125" s="616" t="s">
        <v>8</v>
      </c>
      <c r="C125" s="616" t="s">
        <v>2871</v>
      </c>
      <c r="D125" s="616" t="s">
        <v>2873</v>
      </c>
      <c r="E125" s="572" t="s">
        <v>2827</v>
      </c>
      <c r="F125" s="569"/>
      <c r="G125" s="572" t="s">
        <v>2505</v>
      </c>
      <c r="H125" s="572"/>
      <c r="I125" s="560">
        <v>695</v>
      </c>
      <c r="J125" s="572" t="s">
        <v>46</v>
      </c>
      <c r="K125" s="573"/>
      <c r="L125" s="580"/>
      <c r="M125" s="581" t="s">
        <v>3776</v>
      </c>
      <c r="N125" s="578" t="str">
        <f>INDEX('Standard Descriptions'!$E:$E,MATCH(D125,'Standard Descriptions'!$C:$C,0))</f>
        <v xml:space="preserve"> This policy is a subsidy paid by the government to electricity suppliers per unit of new capacity constructed.  This only applies to utilities, not distributed systems (such as rooftop solar). // </v>
      </c>
      <c r="O125" s="582" t="s">
        <v>3777</v>
      </c>
      <c r="P125" s="582" t="s">
        <v>45</v>
      </c>
      <c r="Q125" s="582" t="str">
        <f t="shared" si="25"/>
        <v xml:space="preserve">Crude Oil </v>
      </c>
      <c r="R125" s="582" t="str">
        <f t="shared" si="26"/>
        <v>//**Crude Oil : **</v>
      </c>
      <c r="S125" s="583" t="str">
        <f t="shared" si="24"/>
        <v/>
      </c>
      <c r="T125" s="598"/>
    </row>
    <row r="126" spans="1:20" x14ac:dyDescent="0.25">
      <c r="B126" s="616" t="s">
        <v>8</v>
      </c>
      <c r="C126" s="616" t="s">
        <v>2871</v>
      </c>
      <c r="D126" s="616" t="s">
        <v>2873</v>
      </c>
      <c r="E126" s="572" t="s">
        <v>2828</v>
      </c>
      <c r="F126" s="569"/>
      <c r="G126" s="572" t="s">
        <v>2652</v>
      </c>
      <c r="H126" s="572"/>
      <c r="I126" s="560">
        <v>696</v>
      </c>
      <c r="J126" s="572" t="s">
        <v>46</v>
      </c>
      <c r="K126" s="573"/>
      <c r="L126" s="580"/>
      <c r="M126" s="581" t="s">
        <v>3776</v>
      </c>
      <c r="N126" s="578" t="str">
        <f>INDEX('Standard Descriptions'!$E:$E,MATCH(D126,'Standard Descriptions'!$C:$C,0))</f>
        <v xml:space="preserve"> This policy is a subsidy paid by the government to electricity suppliers per unit of new capacity constructed.  This only applies to utilities, not distributed systems (such as rooftop solar). // </v>
      </c>
      <c r="O126" s="582" t="s">
        <v>3777</v>
      </c>
      <c r="P126" s="582" t="s">
        <v>45</v>
      </c>
      <c r="Q126" s="582" t="str">
        <f t="shared" si="25"/>
        <v xml:space="preserve">Heavy or Residual Fuel Oil </v>
      </c>
      <c r="R126" s="582" t="str">
        <f t="shared" si="26"/>
        <v>//**Heavy or Residual Fuel Oil : **</v>
      </c>
      <c r="S126" s="583" t="str">
        <f t="shared" si="24"/>
        <v/>
      </c>
      <c r="T126" s="598"/>
    </row>
    <row r="127" spans="1:20" x14ac:dyDescent="0.25">
      <c r="B127" s="616" t="s">
        <v>8</v>
      </c>
      <c r="C127" s="616" t="s">
        <v>2871</v>
      </c>
      <c r="D127" s="616" t="s">
        <v>2873</v>
      </c>
      <c r="E127" s="572" t="s">
        <v>2829</v>
      </c>
      <c r="F127" s="569"/>
      <c r="G127" s="572" t="s">
        <v>2507</v>
      </c>
      <c r="H127" s="572"/>
      <c r="I127" s="560">
        <v>697</v>
      </c>
      <c r="J127" s="572" t="s">
        <v>46</v>
      </c>
      <c r="K127" s="573"/>
      <c r="L127" s="580"/>
      <c r="M127" s="581" t="s">
        <v>3776</v>
      </c>
      <c r="N127" s="578" t="str">
        <f>INDEX('Standard Descriptions'!$E:$E,MATCH(D127,'Standard Descriptions'!$C:$C,0))</f>
        <v xml:space="preserve"> This policy is a subsidy paid by the government to electricity suppliers per unit of new capacity constructed.  This only applies to utilities, not distributed systems (such as rooftop solar). // </v>
      </c>
      <c r="O127" s="582" t="s">
        <v>3777</v>
      </c>
      <c r="P127" s="582" t="s">
        <v>45</v>
      </c>
      <c r="Q127" s="582" t="str">
        <f t="shared" si="25"/>
        <v xml:space="preserve">Municipal Solid Waste </v>
      </c>
      <c r="R127" s="582" t="str">
        <f t="shared" si="26"/>
        <v>//**Municipal Solid Waste : **</v>
      </c>
      <c r="S127" s="583" t="str">
        <f t="shared" si="24"/>
        <v/>
      </c>
      <c r="T127" s="598"/>
    </row>
    <row r="129" spans="1:20" ht="330" x14ac:dyDescent="0.25">
      <c r="A129" s="601">
        <v>12</v>
      </c>
      <c r="B129" s="579" t="s">
        <v>8</v>
      </c>
      <c r="C129" s="579" t="s">
        <v>18</v>
      </c>
      <c r="D129" s="579" t="str">
        <f>D130</f>
        <v>Subsidy for Elec Production by Fuel</v>
      </c>
      <c r="E129" s="579"/>
      <c r="F129" s="579"/>
      <c r="G129" s="579"/>
      <c r="H129" s="579"/>
      <c r="I129" s="579"/>
      <c r="J129" s="579"/>
      <c r="K129" s="579"/>
      <c r="L129" s="580"/>
      <c r="M129" s="578" t="s">
        <v>3776</v>
      </c>
      <c r="N129" s="578" t="str">
        <f>INDEX('Standard Descriptions'!$E:$E,MATCH(D129,'Standard Descriptions'!$C:$C,0))</f>
        <v xml:space="preserve"> This policy is a subsidy paid by the government to suppliers of electricity per unit of electricity generated from the selected plant type(s). // </v>
      </c>
      <c r="O129" s="579" t="s">
        <v>3777</v>
      </c>
      <c r="P129" s="579" t="s">
        <v>45</v>
      </c>
      <c r="Q129" s="579"/>
      <c r="R129" s="579" t="str">
        <f t="shared" ref="R129:R142" si="27">IF(Q129="","","//**"&amp;Q129&amp;": **")</f>
        <v/>
      </c>
      <c r="S129" s="579" t="str">
        <f t="shared" ref="S129:S142" si="28">IF(J129="Yes",R129&amp;K129,"")</f>
        <v/>
      </c>
      <c r="T129" s="606" t="str">
        <f>M129&amp;N129&amp;O129&amp;S130&amp;S131&amp;S132&amp;S133&amp;S134&amp;S135&amp;S136&amp;S137&amp;S138&amp;S139&amp;S140&amp;S141&amp;S142</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row>
    <row r="130" spans="1:20" x14ac:dyDescent="0.25">
      <c r="B130" s="173" t="s">
        <v>8</v>
      </c>
      <c r="C130" s="173" t="s">
        <v>18</v>
      </c>
      <c r="D130" s="173" t="s">
        <v>137</v>
      </c>
      <c r="E130" s="569" t="s">
        <v>456</v>
      </c>
      <c r="F130" s="569"/>
      <c r="G130" s="572" t="s">
        <v>455</v>
      </c>
      <c r="H130" s="569"/>
      <c r="I130" s="560">
        <v>698</v>
      </c>
      <c r="J130" s="572" t="s">
        <v>46</v>
      </c>
      <c r="K130" s="573"/>
      <c r="L130" s="580"/>
      <c r="M130" s="581" t="s">
        <v>3776</v>
      </c>
      <c r="N130" s="578" t="str">
        <f>INDEX('Standard Descriptions'!$E:$E,MATCH(D130,'Standard Descriptions'!$C:$C,0))</f>
        <v xml:space="preserve"> This policy is a subsidy paid by the government to suppliers of electricity per unit of electricity generated from the selected plant type(s). // </v>
      </c>
      <c r="O130" s="582" t="s">
        <v>3777</v>
      </c>
      <c r="P130" s="582" t="s">
        <v>45</v>
      </c>
      <c r="Q130" s="582" t="str">
        <f t="shared" ref="Q130:Q142" si="29">G130&amp;" "&amp;H130</f>
        <v xml:space="preserve">Hard Coal </v>
      </c>
      <c r="R130" s="582" t="str">
        <f t="shared" si="27"/>
        <v>//**Hard Coal : **</v>
      </c>
      <c r="S130" s="583" t="str">
        <f t="shared" si="28"/>
        <v/>
      </c>
      <c r="T130" s="598"/>
    </row>
    <row r="131" spans="1:20" x14ac:dyDescent="0.25">
      <c r="B131" s="571" t="s">
        <v>8</v>
      </c>
      <c r="C131" s="571" t="s">
        <v>18</v>
      </c>
      <c r="D131" s="571" t="s">
        <v>137</v>
      </c>
      <c r="E131" s="572" t="s">
        <v>78</v>
      </c>
      <c r="F131" s="617"/>
      <c r="G131" s="572" t="s">
        <v>92</v>
      </c>
      <c r="H131" s="617"/>
      <c r="I131" s="560">
        <v>699</v>
      </c>
      <c r="J131" s="572" t="s">
        <v>46</v>
      </c>
      <c r="K131" s="573"/>
      <c r="L131" s="580"/>
      <c r="M131" s="581" t="s">
        <v>3776</v>
      </c>
      <c r="N131" s="578" t="str">
        <f>INDEX('Standard Descriptions'!$E:$E,MATCH(D131,'Standard Descriptions'!$C:$C,0))</f>
        <v xml:space="preserve"> This policy is a subsidy paid by the government to suppliers of electricity per unit of electricity generated from the selected plant type(s). // </v>
      </c>
      <c r="O131" s="582" t="s">
        <v>3777</v>
      </c>
      <c r="P131" s="582" t="s">
        <v>45</v>
      </c>
      <c r="Q131" s="582" t="str">
        <f t="shared" si="29"/>
        <v xml:space="preserve">Natural Gas </v>
      </c>
      <c r="R131" s="582" t="str">
        <f t="shared" si="27"/>
        <v>//**Natural Gas : **</v>
      </c>
      <c r="S131" s="583" t="str">
        <f t="shared" si="28"/>
        <v/>
      </c>
      <c r="T131" s="598"/>
    </row>
    <row r="132" spans="1:20" x14ac:dyDescent="0.25">
      <c r="B132" s="571" t="s">
        <v>8</v>
      </c>
      <c r="C132" s="571" t="s">
        <v>18</v>
      </c>
      <c r="D132" s="571" t="s">
        <v>137</v>
      </c>
      <c r="E132" s="572" t="s">
        <v>79</v>
      </c>
      <c r="F132" s="617"/>
      <c r="G132" s="572" t="s">
        <v>93</v>
      </c>
      <c r="H132" s="617"/>
      <c r="I132" s="185">
        <v>37</v>
      </c>
      <c r="J132" s="572" t="s">
        <v>45</v>
      </c>
      <c r="K132" s="618"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2" s="580"/>
      <c r="M132" s="581" t="s">
        <v>3776</v>
      </c>
      <c r="N132" s="578" t="str">
        <f>INDEX('Standard Descriptions'!$E:$E,MATCH(D132,'Standard Descriptions'!$C:$C,0))</f>
        <v xml:space="preserve"> This policy is a subsidy paid by the government to suppliers of electricity per unit of electricity generated from the selected plant type(s). // </v>
      </c>
      <c r="O132" s="582" t="s">
        <v>3777</v>
      </c>
      <c r="P132" s="582" t="s">
        <v>45</v>
      </c>
      <c r="Q132" s="582" t="str">
        <f t="shared" si="29"/>
        <v xml:space="preserve">Nuclear </v>
      </c>
      <c r="R132" s="582" t="str">
        <f t="shared" si="27"/>
        <v>//**Nuclear : **</v>
      </c>
      <c r="S132" s="583" t="str">
        <f t="shared" si="28"/>
        <v>//**Nuclear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2" s="598"/>
    </row>
    <row r="133" spans="1:20" x14ac:dyDescent="0.25">
      <c r="B133" s="571" t="s">
        <v>8</v>
      </c>
      <c r="C133" s="571" t="s">
        <v>18</v>
      </c>
      <c r="D133" s="571" t="s">
        <v>137</v>
      </c>
      <c r="E133" s="572" t="s">
        <v>80</v>
      </c>
      <c r="F133" s="617"/>
      <c r="G133" s="572" t="s">
        <v>94</v>
      </c>
      <c r="H133" s="617"/>
      <c r="I133" s="185">
        <v>700</v>
      </c>
      <c r="J133" s="572" t="s">
        <v>46</v>
      </c>
      <c r="K133" s="618"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3" s="580"/>
      <c r="M133" s="581" t="s">
        <v>3776</v>
      </c>
      <c r="N133" s="578" t="str">
        <f>INDEX('Standard Descriptions'!$E:$E,MATCH(D133,'Standard Descriptions'!$C:$C,0))</f>
        <v xml:space="preserve"> This policy is a subsidy paid by the government to suppliers of electricity per unit of electricity generated from the selected plant type(s). // </v>
      </c>
      <c r="O133" s="582" t="s">
        <v>3777</v>
      </c>
      <c r="P133" s="582" t="s">
        <v>45</v>
      </c>
      <c r="Q133" s="582" t="str">
        <f t="shared" si="29"/>
        <v xml:space="preserve">Hydro </v>
      </c>
      <c r="R133" s="582" t="str">
        <f t="shared" si="27"/>
        <v>//**Hydro : **</v>
      </c>
      <c r="S133" s="583" t="str">
        <f t="shared" si="28"/>
        <v/>
      </c>
      <c r="T133" s="598"/>
    </row>
    <row r="134" spans="1:20" x14ac:dyDescent="0.25">
      <c r="B134" s="571" t="s">
        <v>8</v>
      </c>
      <c r="C134" s="571" t="s">
        <v>18</v>
      </c>
      <c r="D134" s="571" t="s">
        <v>137</v>
      </c>
      <c r="E134" s="572" t="s">
        <v>457</v>
      </c>
      <c r="F134" s="617"/>
      <c r="G134" s="572" t="s">
        <v>460</v>
      </c>
      <c r="H134" s="617"/>
      <c r="I134" s="185">
        <v>39</v>
      </c>
      <c r="J134" s="572" t="s">
        <v>45</v>
      </c>
      <c r="K134" s="618"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4" s="580"/>
      <c r="M134" s="581" t="s">
        <v>3776</v>
      </c>
      <c r="N134" s="578" t="str">
        <f>INDEX('Standard Descriptions'!$E:$E,MATCH(D134,'Standard Descriptions'!$C:$C,0))</f>
        <v xml:space="preserve"> This policy is a subsidy paid by the government to suppliers of electricity per unit of electricity generated from the selected plant type(s). // </v>
      </c>
      <c r="O134" s="582" t="s">
        <v>3777</v>
      </c>
      <c r="P134" s="582" t="s">
        <v>45</v>
      </c>
      <c r="Q134" s="582" t="str">
        <f t="shared" si="29"/>
        <v xml:space="preserve">Onshore Wind </v>
      </c>
      <c r="R134" s="582" t="str">
        <f t="shared" si="27"/>
        <v>//**Onshore Wind : **</v>
      </c>
      <c r="S134" s="583" t="str">
        <f t="shared" si="28"/>
        <v>//**Onshore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4" s="598"/>
    </row>
    <row r="135" spans="1:20" x14ac:dyDescent="0.25">
      <c r="B135" s="571" t="s">
        <v>8</v>
      </c>
      <c r="C135" s="571" t="s">
        <v>18</v>
      </c>
      <c r="D135" s="571" t="s">
        <v>137</v>
      </c>
      <c r="E135" s="572" t="s">
        <v>81</v>
      </c>
      <c r="F135" s="617"/>
      <c r="G135" s="572" t="s">
        <v>95</v>
      </c>
      <c r="H135" s="617"/>
      <c r="I135" s="185">
        <v>40</v>
      </c>
      <c r="J135" s="572" t="s">
        <v>45</v>
      </c>
      <c r="K135" s="618"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5" s="580"/>
      <c r="M135" s="581" t="s">
        <v>3776</v>
      </c>
      <c r="N135" s="578" t="str">
        <f>INDEX('Standard Descriptions'!$E:$E,MATCH(D135,'Standard Descriptions'!$C:$C,0))</f>
        <v xml:space="preserve"> This policy is a subsidy paid by the government to suppliers of electricity per unit of electricity generated from the selected plant type(s). // </v>
      </c>
      <c r="O135" s="582" t="s">
        <v>3777</v>
      </c>
      <c r="P135" s="582" t="s">
        <v>45</v>
      </c>
      <c r="Q135" s="582" t="str">
        <f t="shared" si="29"/>
        <v xml:space="preserve">Solar PV </v>
      </c>
      <c r="R135" s="582" t="str">
        <f t="shared" si="27"/>
        <v>//**Solar PV : **</v>
      </c>
      <c r="S135" s="583" t="str">
        <f t="shared" si="28"/>
        <v>//**Solar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5" s="598"/>
    </row>
    <row r="136" spans="1:20" x14ac:dyDescent="0.25">
      <c r="B136" s="571" t="s">
        <v>8</v>
      </c>
      <c r="C136" s="571" t="s">
        <v>18</v>
      </c>
      <c r="D136" s="571" t="s">
        <v>137</v>
      </c>
      <c r="E136" s="572" t="s">
        <v>82</v>
      </c>
      <c r="F136" s="617"/>
      <c r="G136" s="572" t="s">
        <v>96</v>
      </c>
      <c r="H136" s="617"/>
      <c r="I136" s="185">
        <v>41</v>
      </c>
      <c r="J136" s="572" t="s">
        <v>45</v>
      </c>
      <c r="K136" s="618"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6" s="580"/>
      <c r="M136" s="581" t="s">
        <v>3776</v>
      </c>
      <c r="N136" s="578" t="str">
        <f>INDEX('Standard Descriptions'!$E:$E,MATCH(D136,'Standard Descriptions'!$C:$C,0))</f>
        <v xml:space="preserve"> This policy is a subsidy paid by the government to suppliers of electricity per unit of electricity generated from the selected plant type(s). // </v>
      </c>
      <c r="O136" s="582" t="s">
        <v>3777</v>
      </c>
      <c r="P136" s="582" t="s">
        <v>45</v>
      </c>
      <c r="Q136" s="582" t="str">
        <f t="shared" si="29"/>
        <v xml:space="preserve">Solar Thermal </v>
      </c>
      <c r="R136" s="582" t="str">
        <f t="shared" si="27"/>
        <v>//**Solar Thermal : **</v>
      </c>
      <c r="S136" s="583" t="str">
        <f t="shared" si="28"/>
        <v>//**Solar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6" s="598"/>
    </row>
    <row r="137" spans="1:20" x14ac:dyDescent="0.25">
      <c r="B137" s="571" t="s">
        <v>8</v>
      </c>
      <c r="C137" s="571" t="s">
        <v>18</v>
      </c>
      <c r="D137" s="571" t="s">
        <v>137</v>
      </c>
      <c r="E137" s="572" t="s">
        <v>83</v>
      </c>
      <c r="F137" s="617"/>
      <c r="G137" s="572" t="s">
        <v>97</v>
      </c>
      <c r="H137" s="617"/>
      <c r="I137" s="185">
        <v>42</v>
      </c>
      <c r="J137" s="572" t="s">
        <v>45</v>
      </c>
      <c r="K137" s="618"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7" s="580"/>
      <c r="M137" s="581" t="s">
        <v>3776</v>
      </c>
      <c r="N137" s="578" t="str">
        <f>INDEX('Standard Descriptions'!$E:$E,MATCH(D137,'Standard Descriptions'!$C:$C,0))</f>
        <v xml:space="preserve"> This policy is a subsidy paid by the government to suppliers of electricity per unit of electricity generated from the selected plant type(s). // </v>
      </c>
      <c r="O137" s="582" t="s">
        <v>3777</v>
      </c>
      <c r="P137" s="582" t="s">
        <v>45</v>
      </c>
      <c r="Q137" s="582" t="str">
        <f t="shared" si="29"/>
        <v xml:space="preserve">Biomass </v>
      </c>
      <c r="R137" s="582" t="str">
        <f t="shared" si="27"/>
        <v>//**Biomass : **</v>
      </c>
      <c r="S137" s="583" t="str">
        <f t="shared" si="28"/>
        <v>//**Biomass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7" s="598"/>
    </row>
    <row r="138" spans="1:20" x14ac:dyDescent="0.25">
      <c r="B138" s="571" t="s">
        <v>8</v>
      </c>
      <c r="C138" s="571" t="s">
        <v>18</v>
      </c>
      <c r="D138" s="571" t="s">
        <v>137</v>
      </c>
      <c r="E138" s="572" t="s">
        <v>453</v>
      </c>
      <c r="F138" s="617"/>
      <c r="G138" s="572" t="s">
        <v>452</v>
      </c>
      <c r="H138" s="617"/>
      <c r="I138" s="185">
        <v>701</v>
      </c>
      <c r="J138" s="572" t="s">
        <v>46</v>
      </c>
      <c r="K138" s="173"/>
      <c r="L138" s="580"/>
      <c r="M138" s="581" t="s">
        <v>3776</v>
      </c>
      <c r="N138" s="578" t="str">
        <f>INDEX('Standard Descriptions'!$E:$E,MATCH(D138,'Standard Descriptions'!$C:$C,0))</f>
        <v xml:space="preserve"> This policy is a subsidy paid by the government to suppliers of electricity per unit of electricity generated from the selected plant type(s). // </v>
      </c>
      <c r="O138" s="582" t="s">
        <v>3777</v>
      </c>
      <c r="P138" s="582" t="s">
        <v>45</v>
      </c>
      <c r="Q138" s="582" t="str">
        <f t="shared" si="29"/>
        <v xml:space="preserve">Lignite </v>
      </c>
      <c r="R138" s="582" t="str">
        <f t="shared" si="27"/>
        <v>//**Lignite : **</v>
      </c>
      <c r="S138" s="583" t="str">
        <f t="shared" si="28"/>
        <v/>
      </c>
      <c r="T138" s="598"/>
    </row>
    <row r="139" spans="1:20" x14ac:dyDescent="0.25">
      <c r="B139" s="571" t="s">
        <v>8</v>
      </c>
      <c r="C139" s="571" t="s">
        <v>18</v>
      </c>
      <c r="D139" s="571" t="s">
        <v>137</v>
      </c>
      <c r="E139" s="572" t="s">
        <v>462</v>
      </c>
      <c r="F139" s="617"/>
      <c r="G139" s="572" t="s">
        <v>463</v>
      </c>
      <c r="H139" s="617"/>
      <c r="I139" s="185">
        <v>184</v>
      </c>
      <c r="J139" s="572" t="s">
        <v>45</v>
      </c>
      <c r="K139" s="618"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9" s="580"/>
      <c r="M139" s="581" t="s">
        <v>3776</v>
      </c>
      <c r="N139" s="578" t="str">
        <f>INDEX('Standard Descriptions'!$E:$E,MATCH(D139,'Standard Descriptions'!$C:$C,0))</f>
        <v xml:space="preserve"> This policy is a subsidy paid by the government to suppliers of electricity per unit of electricity generated from the selected plant type(s). // </v>
      </c>
      <c r="O139" s="582" t="s">
        <v>3777</v>
      </c>
      <c r="P139" s="582" t="s">
        <v>45</v>
      </c>
      <c r="Q139" s="582" t="str">
        <f t="shared" si="29"/>
        <v xml:space="preserve">Offshore Wind </v>
      </c>
      <c r="R139" s="582" t="str">
        <f t="shared" si="27"/>
        <v>//**Offshore Wind : **</v>
      </c>
      <c r="S139" s="583" t="str">
        <f t="shared" si="28"/>
        <v>//**Offshore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9" s="598"/>
    </row>
    <row r="140" spans="1:20" x14ac:dyDescent="0.25">
      <c r="B140" s="571" t="s">
        <v>8</v>
      </c>
      <c r="C140" s="571" t="s">
        <v>18</v>
      </c>
      <c r="D140" s="571" t="s">
        <v>137</v>
      </c>
      <c r="E140" s="572" t="s">
        <v>2827</v>
      </c>
      <c r="F140" s="569"/>
      <c r="G140" s="572" t="s">
        <v>2505</v>
      </c>
      <c r="H140" s="617"/>
      <c r="I140" s="185">
        <v>702</v>
      </c>
      <c r="J140" s="572" t="s">
        <v>46</v>
      </c>
      <c r="K140" s="573"/>
      <c r="L140" s="580"/>
      <c r="M140" s="581" t="s">
        <v>3776</v>
      </c>
      <c r="N140" s="578" t="str">
        <f>INDEX('Standard Descriptions'!$E:$E,MATCH(D140,'Standard Descriptions'!$C:$C,0))</f>
        <v xml:space="preserve"> This policy is a subsidy paid by the government to suppliers of electricity per unit of electricity generated from the selected plant type(s). // </v>
      </c>
      <c r="O140" s="582" t="s">
        <v>3777</v>
      </c>
      <c r="P140" s="582" t="s">
        <v>45</v>
      </c>
      <c r="Q140" s="582" t="str">
        <f t="shared" si="29"/>
        <v xml:space="preserve">Crude Oil </v>
      </c>
      <c r="R140" s="582" t="str">
        <f t="shared" si="27"/>
        <v>//**Crude Oil : **</v>
      </c>
      <c r="S140" s="583" t="str">
        <f t="shared" si="28"/>
        <v/>
      </c>
      <c r="T140" s="598"/>
    </row>
    <row r="141" spans="1:20" x14ac:dyDescent="0.25">
      <c r="B141" s="571" t="s">
        <v>8</v>
      </c>
      <c r="C141" s="571" t="s">
        <v>18</v>
      </c>
      <c r="D141" s="571" t="s">
        <v>137</v>
      </c>
      <c r="E141" s="572" t="s">
        <v>2828</v>
      </c>
      <c r="F141" s="569"/>
      <c r="G141" s="572" t="s">
        <v>2652</v>
      </c>
      <c r="H141" s="617"/>
      <c r="I141" s="185">
        <v>703</v>
      </c>
      <c r="J141" s="572" t="s">
        <v>46</v>
      </c>
      <c r="K141" s="573"/>
      <c r="L141" s="580"/>
      <c r="M141" s="581" t="s">
        <v>3776</v>
      </c>
      <c r="N141" s="578" t="str">
        <f>INDEX('Standard Descriptions'!$E:$E,MATCH(D141,'Standard Descriptions'!$C:$C,0))</f>
        <v xml:space="preserve"> This policy is a subsidy paid by the government to suppliers of electricity per unit of electricity generated from the selected plant type(s). // </v>
      </c>
      <c r="O141" s="582" t="s">
        <v>3777</v>
      </c>
      <c r="P141" s="582" t="s">
        <v>45</v>
      </c>
      <c r="Q141" s="582" t="str">
        <f t="shared" si="29"/>
        <v xml:space="preserve">Heavy or Residual Fuel Oil </v>
      </c>
      <c r="R141" s="582" t="str">
        <f t="shared" si="27"/>
        <v>//**Heavy or Residual Fuel Oil : **</v>
      </c>
      <c r="S141" s="583" t="str">
        <f t="shared" si="28"/>
        <v/>
      </c>
      <c r="T141" s="598"/>
    </row>
    <row r="142" spans="1:20" x14ac:dyDescent="0.25">
      <c r="B142" s="571" t="s">
        <v>8</v>
      </c>
      <c r="C142" s="571" t="s">
        <v>18</v>
      </c>
      <c r="D142" s="571" t="s">
        <v>137</v>
      </c>
      <c r="E142" s="572" t="s">
        <v>2829</v>
      </c>
      <c r="F142" s="569"/>
      <c r="G142" s="572" t="s">
        <v>2507</v>
      </c>
      <c r="H142" s="617"/>
      <c r="I142" s="185">
        <v>704</v>
      </c>
      <c r="J142" s="572" t="s">
        <v>46</v>
      </c>
      <c r="K142" s="573"/>
      <c r="L142" s="580"/>
      <c r="M142" s="581" t="s">
        <v>3776</v>
      </c>
      <c r="N142" s="578" t="str">
        <f>INDEX('Standard Descriptions'!$E:$E,MATCH(D142,'Standard Descriptions'!$C:$C,0))</f>
        <v xml:space="preserve"> This policy is a subsidy paid by the government to suppliers of electricity per unit of electricity generated from the selected plant type(s). // </v>
      </c>
      <c r="O142" s="582" t="s">
        <v>3777</v>
      </c>
      <c r="P142" s="582" t="s">
        <v>45</v>
      </c>
      <c r="Q142" s="582" t="str">
        <f t="shared" si="29"/>
        <v xml:space="preserve">Municipal Solid Waste </v>
      </c>
      <c r="R142" s="582" t="str">
        <f t="shared" si="27"/>
        <v>//**Municipal Solid Waste : **</v>
      </c>
      <c r="S142" s="583" t="str">
        <f t="shared" si="28"/>
        <v/>
      </c>
      <c r="T142" s="598"/>
    </row>
    <row r="144" spans="1:20" ht="60" x14ac:dyDescent="0.25">
      <c r="A144" s="601">
        <v>13</v>
      </c>
      <c r="B144" s="610" t="s">
        <v>141</v>
      </c>
      <c r="C144" s="610" t="s">
        <v>143</v>
      </c>
      <c r="D144" s="610" t="s">
        <v>437</v>
      </c>
      <c r="E144" s="611"/>
      <c r="F144" s="611"/>
      <c r="G144" s="611"/>
      <c r="H144" s="611"/>
      <c r="I144" s="612">
        <v>60</v>
      </c>
      <c r="J144" s="611" t="s">
        <v>45</v>
      </c>
      <c r="K144" s="619" t="str">
        <f>_xlfn.CONCAT("If this policy is fully implemented, the afforestation/reforestation rate reaches ",'Supporting Data'!$AQ$6," thousand acres per year in 2050",".")</f>
        <v>If this policy is fully implemented, the afforestation/reforestation rate reaches 74 thousand acres per year in 2050.</v>
      </c>
      <c r="L144" s="580"/>
      <c r="M144" s="578" t="s">
        <v>3776</v>
      </c>
      <c r="N144" s="578" t="str">
        <f>INDEX('Standard Descriptions'!$E:$E,MATCH(D144,'Standard Descriptions'!$C:$C,0))</f>
        <v xml:space="preserve"> This policy increases the sequestration of CO2 by planting forests.  Planted forests are assumed to be managed with best practices and are not used for timber harvesting. // </v>
      </c>
      <c r="O144" s="579" t="s">
        <v>3777</v>
      </c>
      <c r="P144" s="579" t="s">
        <v>46</v>
      </c>
      <c r="Q144" s="579" t="str">
        <f t="shared" ref="Q144" si="30">G144&amp;" "&amp;H144</f>
        <v xml:space="preserve"> </v>
      </c>
      <c r="R144" s="579"/>
      <c r="S144" s="579" t="str">
        <f t="shared" ref="S144" si="31">IF(J144="Yes",R144&amp;K144,"")</f>
        <v>If this policy is fully implemented, the afforestation/reforestation rate reaches 74 thousand acres per year in 2050.</v>
      </c>
      <c r="T144" s="606" t="str">
        <f t="shared" ref="T144" si="32">M144&amp;N144&amp;O144&amp;S144</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74 thousand acres per year in 2050.</v>
      </c>
    </row>
  </sheetData>
  <conditionalFormatting sqref="J22">
    <cfRule type="containsText" dxfId="69" priority="18" operator="containsText" text="No">
      <formula>NOT(ISERROR(SEARCH("No",J22)))</formula>
    </cfRule>
  </conditionalFormatting>
  <conditionalFormatting sqref="J24 J32">
    <cfRule type="containsText" dxfId="68" priority="17" operator="containsText" text="No">
      <formula>NOT(ISERROR(SEARCH("No",J24)))</formula>
    </cfRule>
  </conditionalFormatting>
  <conditionalFormatting sqref="J33">
    <cfRule type="containsText" dxfId="67" priority="16" operator="containsText" text="No">
      <formula>NOT(ISERROR(SEARCH("No",J33)))</formula>
    </cfRule>
  </conditionalFormatting>
  <conditionalFormatting sqref="J23">
    <cfRule type="containsText" dxfId="66" priority="15" operator="containsText" text="No">
      <formula>NOT(ISERROR(SEARCH("No",J23)))</formula>
    </cfRule>
  </conditionalFormatting>
  <conditionalFormatting sqref="J25:J31">
    <cfRule type="containsText" dxfId="65" priority="14" operator="containsText" text="No">
      <formula>NOT(ISERROR(SEARCH("No",J25)))</formula>
    </cfRule>
  </conditionalFormatting>
  <conditionalFormatting sqref="J36:J47">
    <cfRule type="containsText" dxfId="64" priority="13" operator="containsText" text="No">
      <formula>NOT(ISERROR(SEARCH("No",J36)))</formula>
    </cfRule>
  </conditionalFormatting>
  <conditionalFormatting sqref="J50:J64">
    <cfRule type="containsText" dxfId="63" priority="12" operator="containsText" text="No">
      <formula>NOT(ISERROR(SEARCH("No",J50)))</formula>
    </cfRule>
  </conditionalFormatting>
  <conditionalFormatting sqref="J67:J84">
    <cfRule type="containsText" dxfId="62" priority="11" operator="containsText" text="No">
      <formula>NOT(ISERROR(SEARCH("No",J67)))</formula>
    </cfRule>
  </conditionalFormatting>
  <conditionalFormatting sqref="J87:J102">
    <cfRule type="containsText" dxfId="61" priority="10" operator="containsText" text="No">
      <formula>NOT(ISERROR(SEARCH("No",J87)))</formula>
    </cfRule>
  </conditionalFormatting>
  <conditionalFormatting sqref="J104">
    <cfRule type="containsText" dxfId="60" priority="9" operator="containsText" text="No">
      <formula>NOT(ISERROR(SEARCH("No",J104)))</formula>
    </cfRule>
  </conditionalFormatting>
  <conditionalFormatting sqref="J106">
    <cfRule type="containsText" dxfId="59" priority="8" operator="containsText" text="No">
      <formula>NOT(ISERROR(SEARCH("No",J106)))</formula>
    </cfRule>
  </conditionalFormatting>
  <conditionalFormatting sqref="J110">
    <cfRule type="containsText" dxfId="58" priority="6" operator="containsText" text="No">
      <formula>NOT(ISERROR(SEARCH("No",J110)))</formula>
    </cfRule>
  </conditionalFormatting>
  <conditionalFormatting sqref="J112">
    <cfRule type="containsText" dxfId="57" priority="5" operator="containsText" text="No">
      <formula>NOT(ISERROR(SEARCH("No",J112)))</formula>
    </cfRule>
  </conditionalFormatting>
  <conditionalFormatting sqref="J115:J127">
    <cfRule type="containsText" dxfId="56" priority="4" operator="containsText" text="No">
      <formula>NOT(ISERROR(SEARCH("No",J115)))</formula>
    </cfRule>
  </conditionalFormatting>
  <conditionalFormatting sqref="J130:J142">
    <cfRule type="containsText" dxfId="55" priority="3" operator="containsText" text="No">
      <formula>NOT(ISERROR(SEARCH("No",J130)))</formula>
    </cfRule>
  </conditionalFormatting>
  <conditionalFormatting sqref="J144">
    <cfRule type="containsText" dxfId="53" priority="1" operator="containsText" text="No">
      <formula>NOT(ISERROR(SEARCH("No",J144)))</formula>
    </cfRule>
  </conditionalFormatting>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BD8F4-0D65-48DE-9241-ACA191371A1E}">
  <sheetPr>
    <tabColor rgb="FFCCFF33"/>
  </sheetPr>
  <dimension ref="A2:BG845"/>
  <sheetViews>
    <sheetView zoomScale="90" zoomScaleNormal="90" workbookViewId="0">
      <selection activeCell="M6" sqref="M6"/>
    </sheetView>
  </sheetViews>
  <sheetFormatPr defaultColWidth="10.85546875" defaultRowHeight="15" x14ac:dyDescent="0.25"/>
  <cols>
    <col min="1" max="1" width="28.85546875" style="447" customWidth="1"/>
    <col min="2" max="2" width="19.42578125" style="447" bestFit="1" customWidth="1"/>
    <col min="3" max="3" width="29.28515625" style="447" customWidth="1"/>
    <col min="4" max="4" width="12.140625" style="447" customWidth="1"/>
    <col min="5" max="5" width="17.140625" style="447" customWidth="1"/>
    <col min="6" max="6" width="16.28515625" style="447" customWidth="1"/>
    <col min="7" max="7" width="11.85546875" style="447" customWidth="1"/>
    <col min="8" max="8" width="20.42578125" style="447" customWidth="1"/>
    <col min="9" max="9" width="17.28515625" style="447" customWidth="1"/>
    <col min="10" max="10" width="20.28515625" style="447" customWidth="1"/>
    <col min="11" max="11" width="17.7109375" style="447" customWidth="1"/>
    <col min="12" max="12" width="12.140625" style="447" customWidth="1"/>
    <col min="13" max="13" width="17.140625" style="447" customWidth="1"/>
    <col min="14" max="14" width="21" style="447" customWidth="1"/>
    <col min="15" max="15" width="11.42578125" style="447" customWidth="1"/>
    <col min="16" max="16" width="15.140625" style="447" customWidth="1"/>
    <col min="17" max="17" width="17.28515625" style="447" customWidth="1"/>
    <col min="18" max="18" width="12" style="447" customWidth="1"/>
    <col min="19" max="19" width="13" style="447" customWidth="1"/>
    <col min="20" max="20" width="14" style="447" customWidth="1"/>
    <col min="21" max="25" width="13" style="447" customWidth="1"/>
    <col min="26" max="26" width="11.7109375" style="447" customWidth="1"/>
    <col min="27" max="33" width="11.28515625" style="447" customWidth="1"/>
    <col min="34" max="38" width="11.42578125" style="447" customWidth="1"/>
    <col min="39" max="39" width="12.28515625" style="447" customWidth="1"/>
    <col min="40" max="40" width="11.140625" style="449" customWidth="1"/>
    <col min="41" max="44" width="10.85546875" style="447" customWidth="1"/>
    <col min="45" max="45" width="14.42578125" style="447" customWidth="1"/>
    <col min="46" max="46" width="16.140625" style="447" customWidth="1"/>
    <col min="47" max="47" width="19.140625" style="447" customWidth="1"/>
    <col min="48" max="51" width="10.85546875" style="447" customWidth="1"/>
    <col min="52" max="16384" width="10.85546875" style="447"/>
  </cols>
  <sheetData>
    <row r="2" spans="1:59" x14ac:dyDescent="0.25">
      <c r="E2" s="448" t="s">
        <v>3414</v>
      </c>
    </row>
    <row r="3" spans="1:59" ht="17.100000000000001" customHeight="1" x14ac:dyDescent="0.25">
      <c r="E3" s="447">
        <f>COUNTIF(E7:E57,1)</f>
        <v>12</v>
      </c>
      <c r="Q3" s="450" t="s">
        <v>3415</v>
      </c>
      <c r="R3" s="451"/>
      <c r="S3" s="451"/>
      <c r="T3" s="451"/>
      <c r="U3" s="451"/>
      <c r="V3" s="451"/>
      <c r="W3" s="451"/>
      <c r="X3" s="452" t="s">
        <v>3416</v>
      </c>
      <c r="Y3" s="452"/>
      <c r="Z3" s="452"/>
      <c r="AA3" s="452"/>
      <c r="AB3" s="452"/>
      <c r="AC3" s="452"/>
      <c r="AD3" s="452"/>
      <c r="AE3" s="452"/>
      <c r="AF3" s="452"/>
      <c r="AG3" s="452"/>
      <c r="AH3" s="452"/>
      <c r="AI3" s="452"/>
      <c r="AJ3" s="452"/>
      <c r="AK3" s="452"/>
      <c r="AL3" s="452"/>
      <c r="AM3" s="452"/>
      <c r="AN3" s="450" t="s">
        <v>3417</v>
      </c>
      <c r="AO3" s="451"/>
      <c r="AP3" s="451"/>
      <c r="AV3" s="452" t="s">
        <v>3418</v>
      </c>
      <c r="AW3" s="451"/>
      <c r="AX3" s="451"/>
    </row>
    <row r="4" spans="1:59" ht="32.1" customHeight="1" x14ac:dyDescent="0.25">
      <c r="B4" s="448" t="s">
        <v>3419</v>
      </c>
      <c r="D4" s="448" t="s">
        <v>3419</v>
      </c>
      <c r="E4" s="447" t="s">
        <v>3420</v>
      </c>
      <c r="F4" s="447" t="s">
        <v>3421</v>
      </c>
      <c r="G4" s="447" t="s">
        <v>3421</v>
      </c>
      <c r="H4" s="447" t="s">
        <v>3421</v>
      </c>
      <c r="I4" s="447" t="s">
        <v>3422</v>
      </c>
      <c r="J4" s="447" t="s">
        <v>3422</v>
      </c>
      <c r="K4" s="447" t="s">
        <v>3422</v>
      </c>
      <c r="L4" s="447" t="s">
        <v>3422</v>
      </c>
      <c r="M4" s="447" t="s">
        <v>3422</v>
      </c>
      <c r="N4" s="447" t="s">
        <v>3422</v>
      </c>
      <c r="O4" s="447" t="s">
        <v>3423</v>
      </c>
      <c r="P4" s="447" t="s">
        <v>3423</v>
      </c>
      <c r="Q4" s="447" t="s">
        <v>3424</v>
      </c>
      <c r="R4" s="447" t="s">
        <v>3424</v>
      </c>
      <c r="S4" s="447" t="s">
        <v>3424</v>
      </c>
      <c r="T4" s="447" t="s">
        <v>3424</v>
      </c>
      <c r="U4" s="447" t="s">
        <v>3424</v>
      </c>
      <c r="V4" s="447" t="s">
        <v>3424</v>
      </c>
      <c r="W4" s="447" t="s">
        <v>3424</v>
      </c>
      <c r="X4" s="447" t="s">
        <v>3424</v>
      </c>
      <c r="Y4" s="447" t="s">
        <v>3424</v>
      </c>
      <c r="Z4" s="447" t="s">
        <v>3424</v>
      </c>
      <c r="AA4" s="447" t="s">
        <v>3424</v>
      </c>
      <c r="AB4" s="447" t="s">
        <v>3424</v>
      </c>
      <c r="AC4" s="447" t="s">
        <v>3424</v>
      </c>
      <c r="AD4" s="447" t="s">
        <v>3424</v>
      </c>
      <c r="AE4" s="447" t="s">
        <v>3424</v>
      </c>
      <c r="AF4" s="447" t="s">
        <v>3424</v>
      </c>
      <c r="AG4" s="447" t="s">
        <v>3424</v>
      </c>
      <c r="AH4" s="447" t="s">
        <v>3424</v>
      </c>
      <c r="AI4" s="447" t="s">
        <v>3424</v>
      </c>
      <c r="AJ4" s="447" t="s">
        <v>3424</v>
      </c>
      <c r="AK4" s="447" t="s">
        <v>3424</v>
      </c>
      <c r="AL4" s="447" t="s">
        <v>3424</v>
      </c>
      <c r="AM4" s="447" t="s">
        <v>3424</v>
      </c>
      <c r="AN4" s="449" t="s">
        <v>3425</v>
      </c>
      <c r="AO4" s="447" t="s">
        <v>3425</v>
      </c>
      <c r="AP4" s="447" t="s">
        <v>3425</v>
      </c>
      <c r="AZ4" s="448" t="s">
        <v>3426</v>
      </c>
      <c r="BE4" s="453" t="s">
        <v>3427</v>
      </c>
      <c r="BF4" s="453"/>
      <c r="BG4" s="453"/>
    </row>
    <row r="5" spans="1:59" ht="63.95" customHeight="1" x14ac:dyDescent="0.25">
      <c r="A5" s="454"/>
      <c r="B5" s="448" t="s">
        <v>3428</v>
      </c>
      <c r="C5" s="448" t="s">
        <v>3429</v>
      </c>
      <c r="D5" s="448" t="s">
        <v>3430</v>
      </c>
      <c r="E5" s="448" t="s">
        <v>3431</v>
      </c>
      <c r="F5" s="448" t="s">
        <v>3432</v>
      </c>
      <c r="G5" s="447" t="s">
        <v>3433</v>
      </c>
      <c r="H5" s="448" t="s">
        <v>3434</v>
      </c>
      <c r="I5" s="448" t="s">
        <v>3435</v>
      </c>
      <c r="J5" s="447" t="s">
        <v>3436</v>
      </c>
      <c r="K5" s="448" t="s">
        <v>3437</v>
      </c>
      <c r="L5" s="447" t="s">
        <v>3438</v>
      </c>
      <c r="M5" s="447" t="s">
        <v>3439</v>
      </c>
      <c r="N5" s="447" t="s">
        <v>3440</v>
      </c>
      <c r="O5" s="447" t="s">
        <v>3441</v>
      </c>
      <c r="P5" s="447" t="s">
        <v>3442</v>
      </c>
      <c r="Q5" s="447" t="s">
        <v>3443</v>
      </c>
      <c r="R5" s="447" t="s">
        <v>3444</v>
      </c>
      <c r="S5" s="447" t="s">
        <v>3445</v>
      </c>
      <c r="T5" s="447" t="s">
        <v>3446</v>
      </c>
      <c r="U5" s="447" t="s">
        <v>3447</v>
      </c>
      <c r="V5" s="447" t="s">
        <v>3448</v>
      </c>
      <c r="W5" s="447" t="s">
        <v>3449</v>
      </c>
      <c r="X5" s="447" t="s">
        <v>3450</v>
      </c>
      <c r="Y5" s="447" t="s">
        <v>3451</v>
      </c>
      <c r="Z5" s="447" t="s">
        <v>3452</v>
      </c>
      <c r="AA5" s="447" t="s">
        <v>3453</v>
      </c>
      <c r="AB5" s="447" t="s">
        <v>3454</v>
      </c>
      <c r="AC5" s="447" t="s">
        <v>3455</v>
      </c>
      <c r="AD5" s="447" t="s">
        <v>3456</v>
      </c>
      <c r="AE5" s="447" t="s">
        <v>3457</v>
      </c>
      <c r="AF5" s="447" t="s">
        <v>3458</v>
      </c>
      <c r="AG5" s="447" t="s">
        <v>3459</v>
      </c>
      <c r="AH5" s="447" t="s">
        <v>3460</v>
      </c>
      <c r="AI5" s="447" t="s">
        <v>3461</v>
      </c>
      <c r="AJ5" s="447" t="s">
        <v>3462</v>
      </c>
      <c r="AK5" s="447" t="s">
        <v>3463</v>
      </c>
      <c r="AL5" s="447" t="s">
        <v>3464</v>
      </c>
      <c r="AM5" s="447" t="s">
        <v>3465</v>
      </c>
      <c r="AN5" s="449" t="s">
        <v>3466</v>
      </c>
      <c r="AO5" s="447" t="s">
        <v>3467</v>
      </c>
      <c r="AP5" s="447" t="s">
        <v>3468</v>
      </c>
      <c r="AQ5" s="447" t="s">
        <v>3469</v>
      </c>
      <c r="AR5" s="447" t="s">
        <v>3470</v>
      </c>
      <c r="AS5" s="447" t="s">
        <v>3471</v>
      </c>
      <c r="AT5" s="447" t="s">
        <v>3472</v>
      </c>
      <c r="AU5" s="447" t="s">
        <v>3473</v>
      </c>
      <c r="AV5" s="455">
        <v>2020</v>
      </c>
      <c r="AW5" s="455">
        <v>2030</v>
      </c>
      <c r="AX5" s="455">
        <v>2050</v>
      </c>
      <c r="AY5" s="447" t="s">
        <v>3474</v>
      </c>
      <c r="AZ5" s="447" t="s">
        <v>3475</v>
      </c>
      <c r="BE5" s="447" t="s">
        <v>3466</v>
      </c>
      <c r="BF5" s="447" t="s">
        <v>3467</v>
      </c>
      <c r="BG5" s="447" t="s">
        <v>3468</v>
      </c>
    </row>
    <row r="6" spans="1:59" s="456" customFormat="1" ht="15.95" customHeight="1" x14ac:dyDescent="0.25">
      <c r="A6" s="456" t="str">
        <f>'Repeating Values'!C1</f>
        <v>Louisiana</v>
      </c>
      <c r="B6" s="456">
        <f>SUMIFS(B7:B57,$A7:$A57,$A$6)</f>
        <v>329</v>
      </c>
      <c r="C6" s="456">
        <f>SUMIFS(C7:C57,$A7:$A57,$A$6)</f>
        <v>4742900</v>
      </c>
      <c r="D6" s="456">
        <f>ROUND(SUMIFS(D7:D57,$A7:$A57,$A$6),2)</f>
        <v>6.94</v>
      </c>
      <c r="E6" s="456">
        <f t="shared" ref="E6:L6" si="0">SUMIFS(E7:E57,$A7:$A57,$A$6)</f>
        <v>0</v>
      </c>
      <c r="F6" s="456">
        <f t="shared" si="0"/>
        <v>0</v>
      </c>
      <c r="G6" s="456">
        <f t="shared" si="0"/>
        <v>0</v>
      </c>
      <c r="H6" s="456">
        <f t="shared" si="0"/>
        <v>0</v>
      </c>
      <c r="I6" s="456">
        <f t="shared" si="0"/>
        <v>11978785</v>
      </c>
      <c r="J6" s="456">
        <f t="shared" si="0"/>
        <v>0</v>
      </c>
      <c r="K6" s="456">
        <f t="shared" si="0"/>
        <v>17346437</v>
      </c>
      <c r="L6" s="456">
        <f t="shared" si="0"/>
        <v>0</v>
      </c>
      <c r="M6" s="456">
        <f>ROUND(SUMIFS(M7:M57,$A7:$A57,$A$6)*100,0)</f>
        <v>45</v>
      </c>
      <c r="N6" s="456">
        <f>ROUND(SUMIFS(N7:N57,$A7:$A57,$A$6)*100,0)</f>
        <v>0</v>
      </c>
      <c r="O6" s="456">
        <f t="shared" ref="O6:AM6" si="1">ROUND(SUMIFS(O7:O57,$A7:$A57,$A$6),0)</f>
        <v>4899</v>
      </c>
      <c r="P6" s="456">
        <f t="shared" si="1"/>
        <v>2343</v>
      </c>
      <c r="Q6" s="456">
        <f t="shared" si="1"/>
        <v>0</v>
      </c>
      <c r="R6" s="456">
        <f t="shared" si="1"/>
        <v>44</v>
      </c>
      <c r="S6" s="456">
        <f t="shared" si="1"/>
        <v>0</v>
      </c>
      <c r="T6" s="456">
        <f t="shared" si="1"/>
        <v>68</v>
      </c>
      <c r="U6" s="456">
        <f t="shared" si="1"/>
        <v>0</v>
      </c>
      <c r="V6" s="456">
        <f t="shared" si="1"/>
        <v>3207</v>
      </c>
      <c r="W6" s="456">
        <f t="shared" si="1"/>
        <v>0</v>
      </c>
      <c r="X6" s="456">
        <f t="shared" si="1"/>
        <v>2192</v>
      </c>
      <c r="Y6" s="456">
        <f t="shared" si="1"/>
        <v>6053</v>
      </c>
      <c r="Z6" s="456">
        <f t="shared" si="1"/>
        <v>2133</v>
      </c>
      <c r="AA6" s="456">
        <f t="shared" si="1"/>
        <v>192</v>
      </c>
      <c r="AB6" s="456">
        <f t="shared" si="1"/>
        <v>0</v>
      </c>
      <c r="AC6" s="456">
        <f t="shared" si="1"/>
        <v>1</v>
      </c>
      <c r="AD6" s="456">
        <f t="shared" si="1"/>
        <v>0</v>
      </c>
      <c r="AE6" s="456">
        <f t="shared" si="1"/>
        <v>11</v>
      </c>
      <c r="AF6" s="456">
        <f t="shared" si="1"/>
        <v>0</v>
      </c>
      <c r="AG6" s="456">
        <f t="shared" si="1"/>
        <v>855</v>
      </c>
      <c r="AH6" s="456">
        <f t="shared" si="1"/>
        <v>7231</v>
      </c>
      <c r="AI6" s="456">
        <f t="shared" si="1"/>
        <v>645</v>
      </c>
      <c r="AJ6" s="456">
        <f t="shared" si="1"/>
        <v>0</v>
      </c>
      <c r="AK6" s="456">
        <f t="shared" si="1"/>
        <v>0</v>
      </c>
      <c r="AL6" s="456">
        <f t="shared" si="1"/>
        <v>0</v>
      </c>
      <c r="AM6" s="456">
        <f t="shared" si="1"/>
        <v>0</v>
      </c>
      <c r="AN6" s="457">
        <f>ROUND(SUMIFS(AN7:AN57,$A7:$A57,$A$6),)</f>
        <v>19</v>
      </c>
      <c r="AO6" s="456">
        <f t="shared" ref="AO6:AP6" si="2">ROUND(SUMIFS(AO7:AO57,$A7:$A57,$A$6),)</f>
        <v>247</v>
      </c>
      <c r="AP6" s="456">
        <f t="shared" si="2"/>
        <v>16</v>
      </c>
      <c r="AQ6" s="456">
        <f>ROUND(SUMIFS(AQ7:AQ57,$A7:$A57,$A$6),0)</f>
        <v>74</v>
      </c>
      <c r="AR6" s="458">
        <f>SUMIFS(AR7:AR57,$A7:$A57,$A$6)</f>
        <v>0.53207956600361661</v>
      </c>
      <c r="AS6" s="456">
        <f>ROUND(SUMIFS(AS7:AS57,$A7:$A57,$A$6),0)</f>
        <v>1744</v>
      </c>
      <c r="AT6" s="456">
        <f>ROUND(SUMIFS(AT7:AT57,$A7:$A57,$A$6),0)</f>
        <v>2343</v>
      </c>
      <c r="AU6" s="456">
        <f>ROUND(SUMIFS(AU7:AU57,$A7:$A57,$A$6),0)</f>
        <v>7242</v>
      </c>
      <c r="AV6" s="456">
        <f>ROUND(SUMIFS(AV7:AV57,$A7:$A57,$A$6)*100,0)</f>
        <v>0</v>
      </c>
      <c r="AW6" s="456">
        <f>ROUND(SUMIFS(AW7:AW57,$A7:$A57,$A$6)*100,0)</f>
        <v>0</v>
      </c>
      <c r="AX6" s="456">
        <f>ROUND(SUMIFS(AX7:AX57,$A7:$A57,$A$6)*100,0)</f>
        <v>0</v>
      </c>
      <c r="AY6" s="456">
        <f>SUMIFS(AY7:AY57,$A7:$A57,$A$6)</f>
        <v>0</v>
      </c>
      <c r="AZ6" s="456">
        <f>SUMIFS(AZ7:AZ57,$A7:$A57,$A$6)</f>
        <v>2500</v>
      </c>
    </row>
    <row r="7" spans="1:59" ht="15.95" customHeight="1" x14ac:dyDescent="0.25">
      <c r="A7" s="448" t="s">
        <v>3476</v>
      </c>
      <c r="B7" s="448">
        <v>417</v>
      </c>
      <c r="C7" s="459">
        <v>4911278</v>
      </c>
      <c r="D7" s="448">
        <f t="shared" ref="D7:D57" si="3">B7/(C7/100000)</f>
        <v>8.4906616974237661</v>
      </c>
      <c r="E7" s="448">
        <v>0</v>
      </c>
      <c r="F7" s="460">
        <v>0</v>
      </c>
      <c r="G7" s="461">
        <v>0</v>
      </c>
      <c r="H7" s="460">
        <v>0</v>
      </c>
      <c r="I7" s="448">
        <v>0</v>
      </c>
      <c r="J7" s="447">
        <v>44550279</v>
      </c>
      <c r="K7" s="447">
        <v>0</v>
      </c>
      <c r="L7" s="447">
        <v>44588032</v>
      </c>
      <c r="M7" s="447">
        <f t="shared" ref="M7:M14" si="4">IFERROR((K7/I7) - 1, 0)</f>
        <v>0</v>
      </c>
      <c r="N7" s="447">
        <f t="shared" ref="N7:N14" si="5">IFERROR((L7/J7) - 1,0)</f>
        <v>8.4742454699338055E-4</v>
      </c>
      <c r="O7" s="448">
        <v>6061.1739829932776</v>
      </c>
      <c r="P7" s="448">
        <v>2899.081702490837</v>
      </c>
      <c r="Q7" s="447">
        <v>1616.7</v>
      </c>
      <c r="R7" s="447">
        <v>0</v>
      </c>
      <c r="S7" s="447">
        <v>0</v>
      </c>
      <c r="T7" s="447">
        <v>114.10000000000001</v>
      </c>
      <c r="U7" s="447">
        <v>0</v>
      </c>
      <c r="V7" s="447">
        <v>3</v>
      </c>
      <c r="W7" s="447">
        <v>0</v>
      </c>
      <c r="X7" s="462">
        <v>5284.3</v>
      </c>
      <c r="Y7" s="462">
        <v>9663.4999999999982</v>
      </c>
      <c r="Z7" s="462">
        <v>5525.4</v>
      </c>
      <c r="AA7" s="462">
        <v>3291.8000000000015</v>
      </c>
      <c r="AB7" s="462">
        <v>0</v>
      </c>
      <c r="AC7" s="462">
        <v>194.09999999999997</v>
      </c>
      <c r="AD7" s="462">
        <v>0</v>
      </c>
      <c r="AE7" s="462">
        <v>6.4</v>
      </c>
      <c r="AF7" s="462">
        <v>0</v>
      </c>
      <c r="AG7" s="462">
        <v>42.600000000000009</v>
      </c>
      <c r="AH7" s="462">
        <v>4334.3000000000011</v>
      </c>
      <c r="AI7" s="462">
        <v>0</v>
      </c>
      <c r="AJ7" s="462">
        <v>0</v>
      </c>
      <c r="AK7" s="462">
        <v>0</v>
      </c>
      <c r="AL7" s="462">
        <v>0</v>
      </c>
      <c r="AM7" s="462">
        <v>0</v>
      </c>
      <c r="AN7" s="449">
        <v>1083.6473984034849</v>
      </c>
      <c r="AO7" s="447">
        <v>13805.502725605498</v>
      </c>
      <c r="AP7" s="447">
        <v>1</v>
      </c>
      <c r="AQ7" s="463">
        <v>121.65203946666666</v>
      </c>
      <c r="AR7" s="464">
        <v>0.70579705673649462</v>
      </c>
      <c r="AS7" s="465">
        <v>2157.9</v>
      </c>
      <c r="AT7" s="465">
        <v>2899.081702490837</v>
      </c>
      <c r="AU7" s="465">
        <v>8960.255685484115</v>
      </c>
      <c r="AV7" s="466">
        <v>0</v>
      </c>
      <c r="AW7" s="466">
        <v>0</v>
      </c>
      <c r="AX7" s="466">
        <v>0</v>
      </c>
      <c r="AY7" s="447">
        <v>0</v>
      </c>
      <c r="AZ7" s="447">
        <v>0</v>
      </c>
    </row>
    <row r="8" spans="1:59" ht="15.95" customHeight="1" x14ac:dyDescent="0.25">
      <c r="A8" s="448" t="s">
        <v>3477</v>
      </c>
      <c r="B8" s="448">
        <v>45</v>
      </c>
      <c r="C8" s="459">
        <v>751328</v>
      </c>
      <c r="D8" s="448">
        <f t="shared" si="3"/>
        <v>5.9893947783125343</v>
      </c>
      <c r="E8" s="448">
        <v>0</v>
      </c>
      <c r="F8" s="460">
        <v>0</v>
      </c>
      <c r="G8" s="461">
        <v>0</v>
      </c>
      <c r="H8" s="460">
        <v>0</v>
      </c>
      <c r="I8" s="448">
        <v>0</v>
      </c>
      <c r="J8" s="447">
        <v>0</v>
      </c>
      <c r="K8" s="447">
        <v>0</v>
      </c>
      <c r="L8" s="447">
        <v>0</v>
      </c>
      <c r="M8" s="447">
        <f t="shared" si="4"/>
        <v>0</v>
      </c>
      <c r="N8" s="447">
        <f t="shared" si="5"/>
        <v>0</v>
      </c>
      <c r="O8" s="448">
        <v>75.838406571582794</v>
      </c>
      <c r="P8" s="448">
        <v>36.273787463391542</v>
      </c>
      <c r="Q8" s="447">
        <v>0</v>
      </c>
      <c r="R8" s="447">
        <v>0</v>
      </c>
      <c r="S8" s="447">
        <v>0</v>
      </c>
      <c r="T8" s="447">
        <v>0</v>
      </c>
      <c r="U8" s="447">
        <v>5</v>
      </c>
      <c r="V8" s="447">
        <v>0</v>
      </c>
      <c r="W8" s="447">
        <v>0</v>
      </c>
      <c r="X8" s="462">
        <v>47.800000000000004</v>
      </c>
      <c r="Y8" s="462">
        <v>477.20000000000005</v>
      </c>
      <c r="Z8" s="462">
        <v>0</v>
      </c>
      <c r="AA8" s="462">
        <v>425.4</v>
      </c>
      <c r="AB8" s="462">
        <v>61</v>
      </c>
      <c r="AC8" s="462">
        <v>0</v>
      </c>
      <c r="AD8" s="462">
        <v>0</v>
      </c>
      <c r="AE8" s="462">
        <v>0</v>
      </c>
      <c r="AF8" s="462">
        <v>0</v>
      </c>
      <c r="AG8" s="462">
        <v>694.69999999999891</v>
      </c>
      <c r="AH8" s="462">
        <v>785.19999999999993</v>
      </c>
      <c r="AI8" s="462">
        <v>75</v>
      </c>
      <c r="AJ8" s="462">
        <v>0</v>
      </c>
      <c r="AK8" s="462">
        <v>0</v>
      </c>
      <c r="AL8" s="462">
        <v>0</v>
      </c>
      <c r="AM8" s="462">
        <v>0</v>
      </c>
      <c r="AN8" s="449">
        <v>0</v>
      </c>
      <c r="AO8" s="447">
        <v>0</v>
      </c>
      <c r="AP8" s="447">
        <v>0</v>
      </c>
      <c r="AQ8" s="463">
        <v>0</v>
      </c>
      <c r="AR8" s="464">
        <v>0.35167224629119082</v>
      </c>
      <c r="AS8" s="447">
        <v>27</v>
      </c>
      <c r="AT8" s="447">
        <v>36.273787463391542</v>
      </c>
      <c r="AU8" s="447">
        <v>112.11219403497429</v>
      </c>
      <c r="AV8" s="466">
        <v>0</v>
      </c>
      <c r="AW8" s="466">
        <v>0</v>
      </c>
      <c r="AX8" s="466">
        <v>0</v>
      </c>
      <c r="AY8" s="447">
        <v>0</v>
      </c>
      <c r="AZ8" s="447">
        <v>0</v>
      </c>
    </row>
    <row r="9" spans="1:59" ht="15.95" customHeight="1" x14ac:dyDescent="0.25">
      <c r="A9" s="448" t="s">
        <v>3478</v>
      </c>
      <c r="B9" s="448">
        <v>1683</v>
      </c>
      <c r="C9" s="459">
        <v>7268694</v>
      </c>
      <c r="D9" s="448">
        <f t="shared" si="3"/>
        <v>23.15409067983877</v>
      </c>
      <c r="E9" s="448">
        <v>0</v>
      </c>
      <c r="F9" s="460">
        <v>0.1</v>
      </c>
      <c r="G9" s="461">
        <v>0.15</v>
      </c>
      <c r="H9" s="460">
        <v>0.15</v>
      </c>
      <c r="I9" s="448">
        <v>87916</v>
      </c>
      <c r="J9" s="447">
        <v>36968920</v>
      </c>
      <c r="K9" s="447">
        <v>69643</v>
      </c>
      <c r="L9" s="447">
        <v>28978507</v>
      </c>
      <c r="M9" s="447">
        <f t="shared" si="4"/>
        <v>-0.20784612584739981</v>
      </c>
      <c r="N9" s="447">
        <f t="shared" si="5"/>
        <v>-0.21613866458636066</v>
      </c>
      <c r="O9" s="448">
        <v>1193.7526960341741</v>
      </c>
      <c r="P9" s="448">
        <v>570.97628414597796</v>
      </c>
      <c r="Q9" s="447">
        <v>1892</v>
      </c>
      <c r="R9" s="447">
        <v>0</v>
      </c>
      <c r="S9" s="447">
        <v>0</v>
      </c>
      <c r="T9" s="447">
        <v>0</v>
      </c>
      <c r="U9" s="447">
        <v>0</v>
      </c>
      <c r="V9" s="447">
        <v>220</v>
      </c>
      <c r="W9" s="447">
        <v>0</v>
      </c>
      <c r="X9" s="462">
        <v>3329</v>
      </c>
      <c r="Y9" s="462">
        <v>9886.0999999999985</v>
      </c>
      <c r="Z9" s="462">
        <v>3937</v>
      </c>
      <c r="AA9" s="462">
        <v>2720.9</v>
      </c>
      <c r="AB9" s="462">
        <v>267.3</v>
      </c>
      <c r="AC9" s="462">
        <v>1860.4999999999993</v>
      </c>
      <c r="AD9" s="462">
        <v>295.60000000000002</v>
      </c>
      <c r="AE9" s="462">
        <v>30.7</v>
      </c>
      <c r="AF9" s="462">
        <v>0</v>
      </c>
      <c r="AG9" s="462">
        <v>89</v>
      </c>
      <c r="AH9" s="462">
        <v>4079.6000000000013</v>
      </c>
      <c r="AI9" s="462">
        <v>0</v>
      </c>
      <c r="AJ9" s="462">
        <v>0</v>
      </c>
      <c r="AK9" s="462">
        <v>0</v>
      </c>
      <c r="AL9" s="462">
        <v>0</v>
      </c>
      <c r="AM9" s="462">
        <v>0</v>
      </c>
      <c r="AN9" s="449">
        <v>907.65806391110857</v>
      </c>
      <c r="AO9" s="447">
        <v>11563.425422054999</v>
      </c>
      <c r="AP9" s="447">
        <v>78.3</v>
      </c>
      <c r="AQ9" s="463">
        <v>68.319005066666662</v>
      </c>
      <c r="AR9" s="464">
        <v>0.25643741403026132</v>
      </c>
      <c r="AS9" s="447">
        <v>425</v>
      </c>
      <c r="AT9" s="447">
        <v>570.97628414597796</v>
      </c>
      <c r="AU9" s="447">
        <v>1764.7289801801519</v>
      </c>
      <c r="AV9" s="467">
        <v>0.1</v>
      </c>
      <c r="AW9" s="467">
        <v>0.15</v>
      </c>
      <c r="AX9" s="467">
        <v>0.15</v>
      </c>
      <c r="AY9" s="447">
        <v>0</v>
      </c>
      <c r="AZ9" s="447">
        <v>0</v>
      </c>
    </row>
    <row r="10" spans="1:59" ht="15.95" customHeight="1" x14ac:dyDescent="0.25">
      <c r="A10" s="448" t="s">
        <v>3479</v>
      </c>
      <c r="B10" s="448">
        <v>328</v>
      </c>
      <c r="C10" s="459">
        <v>3038491</v>
      </c>
      <c r="D10" s="448">
        <f t="shared" si="3"/>
        <v>10.794832039983005</v>
      </c>
      <c r="E10" s="448">
        <v>0</v>
      </c>
      <c r="F10" s="460">
        <v>0</v>
      </c>
      <c r="G10" s="461">
        <v>0</v>
      </c>
      <c r="H10" s="460">
        <v>0</v>
      </c>
      <c r="I10" s="448">
        <v>0</v>
      </c>
      <c r="J10" s="447">
        <v>3387482</v>
      </c>
      <c r="K10" s="447">
        <v>0</v>
      </c>
      <c r="L10" s="447">
        <v>14164725</v>
      </c>
      <c r="M10" s="447">
        <f t="shared" si="4"/>
        <v>0</v>
      </c>
      <c r="N10" s="447">
        <f t="shared" si="5"/>
        <v>3.1814908536783371</v>
      </c>
      <c r="O10" s="448">
        <v>5120.6299985378027</v>
      </c>
      <c r="P10" s="448">
        <v>2449.2160719424592</v>
      </c>
      <c r="Q10" s="447">
        <v>0</v>
      </c>
      <c r="R10" s="447">
        <v>0</v>
      </c>
      <c r="S10" s="447">
        <v>0</v>
      </c>
      <c r="T10" s="447">
        <v>0</v>
      </c>
      <c r="U10" s="447">
        <v>0</v>
      </c>
      <c r="V10" s="447">
        <v>522</v>
      </c>
      <c r="W10" s="447">
        <v>0</v>
      </c>
      <c r="X10" s="462">
        <v>5163.3999999999996</v>
      </c>
      <c r="Y10" s="462">
        <v>4609.8</v>
      </c>
      <c r="Z10" s="462">
        <v>1817.8</v>
      </c>
      <c r="AA10" s="462">
        <v>1265.8</v>
      </c>
      <c r="AB10" s="462">
        <v>0</v>
      </c>
      <c r="AC10" s="462">
        <v>102.2</v>
      </c>
      <c r="AD10" s="462">
        <v>0</v>
      </c>
      <c r="AE10" s="462">
        <v>16.800000000000008</v>
      </c>
      <c r="AF10" s="462">
        <v>0</v>
      </c>
      <c r="AG10" s="462">
        <v>9</v>
      </c>
      <c r="AH10" s="462">
        <v>1493.6</v>
      </c>
      <c r="AI10" s="462">
        <v>0</v>
      </c>
      <c r="AJ10" s="462">
        <v>0</v>
      </c>
      <c r="AK10" s="462">
        <v>0</v>
      </c>
      <c r="AL10" s="462">
        <v>0</v>
      </c>
      <c r="AM10" s="462">
        <v>0</v>
      </c>
      <c r="AN10" s="449">
        <v>443.26332163270365</v>
      </c>
      <c r="AO10" s="447">
        <v>5647.1071715549997</v>
      </c>
      <c r="AP10" s="447">
        <v>0</v>
      </c>
      <c r="AQ10" s="463">
        <v>106.98980336666666</v>
      </c>
      <c r="AR10" s="464">
        <v>0.56316247785484796</v>
      </c>
      <c r="AS10" s="447">
        <v>1823.047400528146</v>
      </c>
      <c r="AT10" s="447">
        <v>2449.2160719424592</v>
      </c>
      <c r="AU10" s="447">
        <v>7569.8460704802619</v>
      </c>
      <c r="AV10" s="466">
        <v>0</v>
      </c>
      <c r="AW10" s="466">
        <v>0</v>
      </c>
      <c r="AX10" s="466">
        <v>0</v>
      </c>
      <c r="AY10" s="447">
        <v>0</v>
      </c>
      <c r="AZ10" s="447">
        <v>0</v>
      </c>
    </row>
    <row r="11" spans="1:59" ht="15.95" customHeight="1" x14ac:dyDescent="0.25">
      <c r="A11" s="448" t="s">
        <v>3480</v>
      </c>
      <c r="B11" s="463">
        <v>30177</v>
      </c>
      <c r="C11" s="459">
        <v>40438640</v>
      </c>
      <c r="D11" s="448">
        <f t="shared" si="3"/>
        <v>74.624171337117176</v>
      </c>
      <c r="E11" s="448">
        <v>1</v>
      </c>
      <c r="F11" s="460">
        <v>0.28130573881594434</v>
      </c>
      <c r="G11" s="461">
        <v>0.51146497966535331</v>
      </c>
      <c r="H11" s="460">
        <v>0.85244163277558882</v>
      </c>
      <c r="I11" s="448">
        <v>94891488</v>
      </c>
      <c r="J11" s="447">
        <v>674638</v>
      </c>
      <c r="K11" s="447">
        <v>92991226</v>
      </c>
      <c r="L11" s="447">
        <v>5606943</v>
      </c>
      <c r="M11" s="447">
        <f t="shared" si="4"/>
        <v>-2.0025631803771482E-2</v>
      </c>
      <c r="N11" s="447">
        <f t="shared" si="5"/>
        <v>7.3110394018718186</v>
      </c>
      <c r="O11" s="448">
        <v>5919.3280744056883</v>
      </c>
      <c r="P11" s="448">
        <v>2831.236285198197</v>
      </c>
      <c r="Q11" s="447">
        <v>0</v>
      </c>
      <c r="R11" s="447">
        <v>753</v>
      </c>
      <c r="S11" s="447">
        <v>2240</v>
      </c>
      <c r="T11" s="447">
        <v>6.1999999999999993</v>
      </c>
      <c r="U11" s="447">
        <v>0</v>
      </c>
      <c r="V11" s="447">
        <v>4571.7</v>
      </c>
      <c r="W11" s="447">
        <v>0</v>
      </c>
      <c r="X11" s="462">
        <v>0</v>
      </c>
      <c r="Y11" s="462">
        <v>18862.7</v>
      </c>
      <c r="Z11" s="462">
        <v>2240</v>
      </c>
      <c r="AA11" s="462">
        <v>10216.399999999996</v>
      </c>
      <c r="AB11" s="462">
        <v>6135.9000000000005</v>
      </c>
      <c r="AC11" s="462">
        <v>11262.700000000003</v>
      </c>
      <c r="AD11" s="462">
        <v>1284</v>
      </c>
      <c r="AE11" s="462">
        <v>822.69999999999959</v>
      </c>
      <c r="AF11" s="462">
        <v>1836.1999999999996</v>
      </c>
      <c r="AG11" s="462">
        <v>291.29999999999995</v>
      </c>
      <c r="AH11" s="462">
        <v>15301.099999999993</v>
      </c>
      <c r="AI11" s="462">
        <v>0</v>
      </c>
      <c r="AJ11" s="462">
        <v>0</v>
      </c>
      <c r="AK11" s="462">
        <v>0</v>
      </c>
      <c r="AL11" s="462">
        <v>0</v>
      </c>
      <c r="AM11" s="462">
        <v>47.9</v>
      </c>
      <c r="AN11" s="449">
        <v>2573.9390787312468</v>
      </c>
      <c r="AO11" s="447">
        <v>32791.591637020494</v>
      </c>
      <c r="AP11" s="447">
        <v>444.98</v>
      </c>
      <c r="AQ11" s="463">
        <v>226.07316839999999</v>
      </c>
      <c r="AR11" s="464">
        <v>0.32716476594549587</v>
      </c>
      <c r="AS11" s="447">
        <v>2107.4</v>
      </c>
      <c r="AT11" s="447">
        <v>2831.236285198197</v>
      </c>
      <c r="AU11" s="447">
        <v>8750.5643596038863</v>
      </c>
      <c r="AV11" s="466">
        <v>0.29025288971966112</v>
      </c>
      <c r="AW11" s="466">
        <v>0.52773252676302018</v>
      </c>
      <c r="AX11" s="466">
        <v>0.87955421127170041</v>
      </c>
      <c r="AY11" s="447">
        <v>1</v>
      </c>
      <c r="AZ11" s="447">
        <v>2500</v>
      </c>
    </row>
    <row r="12" spans="1:59" ht="15.95" customHeight="1" x14ac:dyDescent="0.25">
      <c r="A12" s="448" t="s">
        <v>3481</v>
      </c>
      <c r="B12" s="448">
        <v>2869</v>
      </c>
      <c r="C12" s="459">
        <v>5843359</v>
      </c>
      <c r="D12" s="448">
        <f t="shared" si="3"/>
        <v>49.098472299922015</v>
      </c>
      <c r="E12" s="448">
        <v>1</v>
      </c>
      <c r="F12" s="460">
        <v>0.23302714321017656</v>
      </c>
      <c r="G12" s="461">
        <v>0.32751926654502933</v>
      </c>
      <c r="H12" s="460">
        <v>0.51650351321473431</v>
      </c>
      <c r="I12" s="448">
        <v>2807326</v>
      </c>
      <c r="J12" s="447">
        <v>3200</v>
      </c>
      <c r="K12" s="447">
        <v>4361674</v>
      </c>
      <c r="L12" s="447">
        <v>135</v>
      </c>
      <c r="M12" s="447">
        <f t="shared" si="4"/>
        <v>0.55367563296888211</v>
      </c>
      <c r="N12" s="447">
        <f t="shared" si="5"/>
        <v>-0.95781249999999996</v>
      </c>
      <c r="O12" s="448">
        <v>1403.5722875488859</v>
      </c>
      <c r="P12" s="448">
        <v>671.33376279469462</v>
      </c>
      <c r="Q12" s="447">
        <v>3182</v>
      </c>
      <c r="R12" s="447">
        <v>0</v>
      </c>
      <c r="S12" s="447">
        <v>0</v>
      </c>
      <c r="T12" s="447">
        <v>0</v>
      </c>
      <c r="U12" s="447">
        <v>1.5</v>
      </c>
      <c r="V12" s="447">
        <v>482</v>
      </c>
      <c r="W12" s="447">
        <v>0</v>
      </c>
      <c r="X12" s="462">
        <v>4337</v>
      </c>
      <c r="Y12" s="462">
        <v>3218.5</v>
      </c>
      <c r="Z12" s="462">
        <v>0</v>
      </c>
      <c r="AA12" s="462">
        <v>680.29999999999961</v>
      </c>
      <c r="AB12" s="462">
        <v>3750.2999999999997</v>
      </c>
      <c r="AC12" s="462">
        <v>591.00000000000011</v>
      </c>
      <c r="AD12" s="462">
        <v>0</v>
      </c>
      <c r="AE12" s="462">
        <v>28.700000000000003</v>
      </c>
      <c r="AF12" s="462">
        <v>0</v>
      </c>
      <c r="AG12" s="462">
        <v>163.99999999999997</v>
      </c>
      <c r="AH12" s="462">
        <v>3171.7999999999993</v>
      </c>
      <c r="AI12" s="462">
        <v>0</v>
      </c>
      <c r="AJ12" s="462">
        <v>0</v>
      </c>
      <c r="AK12" s="462">
        <v>0</v>
      </c>
      <c r="AL12" s="462">
        <v>0</v>
      </c>
      <c r="AM12" s="462">
        <v>0</v>
      </c>
      <c r="AN12" s="449">
        <v>643.47705492620048</v>
      </c>
      <c r="AO12" s="447">
        <v>8197.7996244314982</v>
      </c>
      <c r="AP12" s="447">
        <v>1</v>
      </c>
      <c r="AQ12" s="463">
        <v>219.49468506666665</v>
      </c>
      <c r="AR12" s="464">
        <v>0.34428849256003979</v>
      </c>
      <c r="AS12" s="447">
        <v>499.7</v>
      </c>
      <c r="AT12" s="447">
        <v>671.33376279469462</v>
      </c>
      <c r="AU12" s="447">
        <v>2074.9060503435808</v>
      </c>
      <c r="AV12" s="468">
        <v>0.2349729033434573</v>
      </c>
      <c r="AW12" s="466">
        <v>0.33122435107308512</v>
      </c>
      <c r="AX12" s="467">
        <v>0.52372724653233993</v>
      </c>
      <c r="AY12" s="447">
        <v>1</v>
      </c>
      <c r="AZ12" s="447">
        <v>2400</v>
      </c>
    </row>
    <row r="13" spans="1:59" ht="15.95" customHeight="1" x14ac:dyDescent="0.25">
      <c r="A13" s="448" t="s">
        <v>3482</v>
      </c>
      <c r="B13" s="448">
        <v>1110</v>
      </c>
      <c r="C13" s="459">
        <v>3593542</v>
      </c>
      <c r="D13" s="448">
        <f t="shared" si="3"/>
        <v>30.888744308540154</v>
      </c>
      <c r="E13" s="448">
        <v>1</v>
      </c>
      <c r="F13" s="460">
        <v>0.28999999999999998</v>
      </c>
      <c r="G13" s="461">
        <v>0.48</v>
      </c>
      <c r="H13" s="460">
        <v>0.28999999999999998</v>
      </c>
      <c r="I13" s="448">
        <v>3587296</v>
      </c>
      <c r="J13" s="447">
        <v>171332</v>
      </c>
      <c r="K13" s="447">
        <v>530358</v>
      </c>
      <c r="L13" s="447">
        <v>8496463</v>
      </c>
      <c r="M13" s="447">
        <f t="shared" si="4"/>
        <v>-0.85215661043861446</v>
      </c>
      <c r="N13" s="447">
        <f t="shared" si="5"/>
        <v>48.590636892115889</v>
      </c>
      <c r="O13" s="448">
        <v>237.9078902449283</v>
      </c>
      <c r="P13" s="448">
        <v>113.792214746269</v>
      </c>
      <c r="Q13" s="447">
        <v>383.4</v>
      </c>
      <c r="R13" s="447">
        <v>0</v>
      </c>
      <c r="S13" s="447">
        <v>0</v>
      </c>
      <c r="T13" s="447">
        <v>0</v>
      </c>
      <c r="U13" s="447">
        <v>0</v>
      </c>
      <c r="V13" s="447">
        <v>0</v>
      </c>
      <c r="W13" s="447">
        <v>0</v>
      </c>
      <c r="X13" s="462">
        <v>383.4</v>
      </c>
      <c r="Y13" s="462">
        <v>3918.4</v>
      </c>
      <c r="Z13" s="462">
        <v>2073.1</v>
      </c>
      <c r="AA13" s="462">
        <v>119.39999999999998</v>
      </c>
      <c r="AB13" s="462">
        <v>1</v>
      </c>
      <c r="AC13" s="462">
        <v>132.29999999999998</v>
      </c>
      <c r="AD13" s="462">
        <v>0</v>
      </c>
      <c r="AE13" s="462">
        <v>39.9</v>
      </c>
      <c r="AF13" s="462">
        <v>0</v>
      </c>
      <c r="AG13" s="462">
        <v>1051.5999999999999</v>
      </c>
      <c r="AH13" s="462">
        <v>1287.6999999999998</v>
      </c>
      <c r="AI13" s="462">
        <v>0</v>
      </c>
      <c r="AJ13" s="462">
        <v>0</v>
      </c>
      <c r="AK13" s="462">
        <v>0</v>
      </c>
      <c r="AL13" s="462">
        <v>0</v>
      </c>
      <c r="AM13" s="462">
        <v>160</v>
      </c>
      <c r="AN13" s="449">
        <v>82.643363333980716</v>
      </c>
      <c r="AO13" s="447">
        <v>1052.8638553845001</v>
      </c>
      <c r="AP13" s="447">
        <v>1.6</v>
      </c>
      <c r="AQ13" s="463">
        <v>3.4673275866666668</v>
      </c>
      <c r="AR13" s="464">
        <v>0.55243626976444016</v>
      </c>
      <c r="AS13" s="447">
        <v>84.7</v>
      </c>
      <c r="AT13" s="447">
        <v>113.792214746269</v>
      </c>
      <c r="AU13" s="447">
        <v>351.70010499119729</v>
      </c>
      <c r="AV13" s="467">
        <v>0.28999999999999998</v>
      </c>
      <c r="AW13" s="467">
        <v>0.48</v>
      </c>
      <c r="AX13" s="466">
        <v>0.28999999999999998</v>
      </c>
      <c r="AY13" s="447">
        <v>0</v>
      </c>
      <c r="AZ13" s="447">
        <v>1000</v>
      </c>
    </row>
    <row r="14" spans="1:59" ht="15.95" customHeight="1" x14ac:dyDescent="0.25">
      <c r="A14" s="448" t="s">
        <v>3483</v>
      </c>
      <c r="B14" s="448">
        <v>192</v>
      </c>
      <c r="C14" s="459">
        <v>987393</v>
      </c>
      <c r="D14" s="448">
        <f t="shared" si="3"/>
        <v>19.445144942287417</v>
      </c>
      <c r="E14" s="448">
        <v>0</v>
      </c>
      <c r="F14" s="460">
        <v>0.2</v>
      </c>
      <c r="G14" s="461">
        <v>0.25</v>
      </c>
      <c r="H14" s="460">
        <v>0.25</v>
      </c>
      <c r="I14" s="448">
        <v>5877137</v>
      </c>
      <c r="J14" s="447">
        <v>0</v>
      </c>
      <c r="K14" s="447">
        <v>6925928</v>
      </c>
      <c r="L14" s="447" t="s">
        <v>3484</v>
      </c>
      <c r="M14" s="447">
        <f t="shared" si="4"/>
        <v>0.17845270579875883</v>
      </c>
      <c r="N14" s="447">
        <f t="shared" si="5"/>
        <v>0</v>
      </c>
      <c r="O14" s="448">
        <v>387.61852247697868</v>
      </c>
      <c r="P14" s="448">
        <v>185.39935814622339</v>
      </c>
      <c r="Q14" s="447">
        <v>0</v>
      </c>
      <c r="R14" s="447">
        <v>0</v>
      </c>
      <c r="S14" s="447">
        <v>0</v>
      </c>
      <c r="T14" s="447">
        <v>0</v>
      </c>
      <c r="U14" s="447">
        <v>0</v>
      </c>
      <c r="V14" s="447">
        <v>103.1</v>
      </c>
      <c r="W14" s="447">
        <v>0</v>
      </c>
      <c r="X14" s="462">
        <v>410</v>
      </c>
      <c r="Y14" s="462">
        <v>1504</v>
      </c>
      <c r="Z14" s="462">
        <v>0</v>
      </c>
      <c r="AA14" s="462">
        <v>0</v>
      </c>
      <c r="AB14" s="462">
        <v>0</v>
      </c>
      <c r="AC14" s="462">
        <v>36.199999999999996</v>
      </c>
      <c r="AD14" s="462">
        <v>0</v>
      </c>
      <c r="AE14" s="462">
        <v>10</v>
      </c>
      <c r="AF14" s="462">
        <v>0</v>
      </c>
      <c r="AG14" s="462">
        <v>158.5</v>
      </c>
      <c r="AH14" s="462">
        <v>955.1</v>
      </c>
      <c r="AI14" s="462">
        <v>0</v>
      </c>
      <c r="AJ14" s="462">
        <v>0</v>
      </c>
      <c r="AK14" s="462">
        <v>0</v>
      </c>
      <c r="AL14" s="462">
        <v>0</v>
      </c>
      <c r="AM14" s="462">
        <v>0</v>
      </c>
      <c r="AN14" s="449">
        <v>155.21025775699076</v>
      </c>
      <c r="AO14" s="447">
        <v>1977.3550323314994</v>
      </c>
      <c r="AP14" s="447">
        <v>0</v>
      </c>
      <c r="AQ14" s="463">
        <v>3.0084827456666665</v>
      </c>
      <c r="AR14" s="464">
        <v>0.27265437048917401</v>
      </c>
      <c r="AS14" s="447">
        <v>289.557135946171</v>
      </c>
      <c r="AT14" s="447">
        <v>389.01237065999169</v>
      </c>
      <c r="AU14" s="447">
        <v>1202.329104052169</v>
      </c>
      <c r="AV14" s="467">
        <v>0.2</v>
      </c>
      <c r="AW14" s="466">
        <v>0.25</v>
      </c>
      <c r="AX14" s="466">
        <v>0.25</v>
      </c>
      <c r="AY14" s="447">
        <v>0</v>
      </c>
      <c r="AZ14" s="447">
        <v>2500</v>
      </c>
    </row>
    <row r="15" spans="1:59" s="476" customFormat="1" ht="15.95" customHeight="1" x14ac:dyDescent="0.25">
      <c r="A15" s="469" t="s">
        <v>3485</v>
      </c>
      <c r="B15" s="469">
        <v>605</v>
      </c>
      <c r="C15" s="470">
        <v>732552</v>
      </c>
      <c r="D15" s="469">
        <f t="shared" si="3"/>
        <v>82.587993753344477</v>
      </c>
      <c r="E15" s="469">
        <v>0</v>
      </c>
      <c r="F15" s="471">
        <v>0.2</v>
      </c>
      <c r="G15" s="472">
        <v>0.87</v>
      </c>
      <c r="H15" s="471">
        <v>1</v>
      </c>
      <c r="I15" s="473" t="s">
        <v>3486</v>
      </c>
      <c r="J15" s="473" t="s">
        <v>3486</v>
      </c>
      <c r="K15" s="473" t="s">
        <v>3486</v>
      </c>
      <c r="L15" s="473" t="s">
        <v>3486</v>
      </c>
      <c r="M15" s="473" t="s">
        <v>3486</v>
      </c>
      <c r="N15" s="473" t="s">
        <v>3486</v>
      </c>
      <c r="O15" s="473" t="s">
        <v>3486</v>
      </c>
      <c r="P15" s="473" t="s">
        <v>3486</v>
      </c>
      <c r="Q15" s="473"/>
      <c r="R15" s="473"/>
      <c r="S15" s="473"/>
      <c r="T15" s="473"/>
      <c r="U15" s="473"/>
      <c r="V15" s="473"/>
      <c r="W15" s="473"/>
      <c r="X15" s="474">
        <v>0</v>
      </c>
      <c r="Y15" s="474">
        <v>0</v>
      </c>
      <c r="Z15" s="474">
        <v>0</v>
      </c>
      <c r="AA15" s="474">
        <v>0</v>
      </c>
      <c r="AB15" s="474">
        <v>0</v>
      </c>
      <c r="AC15" s="474">
        <v>6.9</v>
      </c>
      <c r="AD15" s="474">
        <v>0</v>
      </c>
      <c r="AE15" s="474">
        <v>0</v>
      </c>
      <c r="AF15" s="474">
        <v>0</v>
      </c>
      <c r="AG15" s="474">
        <v>0</v>
      </c>
      <c r="AH15" s="474">
        <v>0</v>
      </c>
      <c r="AI15" s="474">
        <v>0</v>
      </c>
      <c r="AJ15" s="474">
        <v>0</v>
      </c>
      <c r="AK15" s="474">
        <v>0</v>
      </c>
      <c r="AL15" s="474">
        <v>0</v>
      </c>
      <c r="AM15" s="474">
        <v>0</v>
      </c>
      <c r="AN15" s="475">
        <v>1896.649367609471</v>
      </c>
      <c r="AO15" s="476">
        <v>24163.023925150497</v>
      </c>
      <c r="AP15" s="476">
        <v>14</v>
      </c>
      <c r="AQ15" s="476">
        <v>0</v>
      </c>
      <c r="AV15" s="477">
        <v>0.2</v>
      </c>
      <c r="AW15" s="477">
        <v>0.87</v>
      </c>
      <c r="AX15" s="477">
        <v>1</v>
      </c>
    </row>
    <row r="16" spans="1:59" ht="15.95" customHeight="1" x14ac:dyDescent="0.25">
      <c r="A16" s="448" t="s">
        <v>3487</v>
      </c>
      <c r="B16" s="448">
        <v>4804</v>
      </c>
      <c r="C16" s="459">
        <v>21877257</v>
      </c>
      <c r="D16" s="448">
        <f t="shared" si="3"/>
        <v>21.958877202932708</v>
      </c>
      <c r="E16" s="448">
        <v>0</v>
      </c>
      <c r="F16" s="460">
        <v>7.5372824201104189E-3</v>
      </c>
      <c r="G16" s="461">
        <v>7.5372824201104189E-3</v>
      </c>
      <c r="H16" s="460">
        <v>7.5372824201104189E-3</v>
      </c>
      <c r="I16" s="448">
        <v>28820791</v>
      </c>
      <c r="J16" s="447">
        <v>0</v>
      </c>
      <c r="K16" s="447">
        <v>13061875</v>
      </c>
      <c r="L16" s="447">
        <v>0</v>
      </c>
      <c r="M16" s="447">
        <f t="shared" ref="M16:M57" si="6">IFERROR((K16/I16) - 1, 0)</f>
        <v>-0.54678985042429962</v>
      </c>
      <c r="N16" s="447">
        <f t="shared" ref="N16:N57" si="7">IFERROR((L16/J16) - 1,0)</f>
        <v>0</v>
      </c>
      <c r="O16" s="448">
        <v>9723.8881374134253</v>
      </c>
      <c r="P16" s="448">
        <v>4650.9712896116725</v>
      </c>
      <c r="Q16" s="447">
        <v>715</v>
      </c>
      <c r="R16" s="447">
        <v>157</v>
      </c>
      <c r="S16" s="447">
        <v>0</v>
      </c>
      <c r="T16" s="447">
        <v>47.1</v>
      </c>
      <c r="U16" s="447">
        <v>1644.4</v>
      </c>
      <c r="V16" s="447">
        <v>1032</v>
      </c>
      <c r="W16" s="447">
        <v>0</v>
      </c>
      <c r="X16" s="462">
        <v>7782</v>
      </c>
      <c r="Y16" s="462">
        <v>31717.19999999999</v>
      </c>
      <c r="Z16" s="462">
        <v>3626</v>
      </c>
      <c r="AA16" s="462">
        <v>43.5</v>
      </c>
      <c r="AB16" s="462">
        <v>0</v>
      </c>
      <c r="AC16" s="462">
        <v>2134.6</v>
      </c>
      <c r="AD16" s="462">
        <v>0</v>
      </c>
      <c r="AE16" s="462">
        <v>291.8000000000003</v>
      </c>
      <c r="AF16" s="462">
        <v>0</v>
      </c>
      <c r="AG16" s="462">
        <v>3296.6</v>
      </c>
      <c r="AH16" s="462">
        <v>10128.199999999999</v>
      </c>
      <c r="AI16" s="462">
        <v>0</v>
      </c>
      <c r="AJ16" s="462">
        <v>0</v>
      </c>
      <c r="AK16" s="462">
        <v>0</v>
      </c>
      <c r="AL16" s="462">
        <v>0</v>
      </c>
      <c r="AM16" s="462">
        <v>482.2</v>
      </c>
      <c r="AN16" s="449">
        <v>1556.1825007261668</v>
      </c>
      <c r="AO16" s="447">
        <v>19825.527922612499</v>
      </c>
      <c r="AP16" s="447">
        <v>1</v>
      </c>
      <c r="AQ16" s="463">
        <v>99.253471433333345</v>
      </c>
      <c r="AR16" s="464">
        <v>0.50689464975179266</v>
      </c>
      <c r="AS16" s="447">
        <v>3461.9</v>
      </c>
      <c r="AT16" s="447">
        <v>4650.9712896116725</v>
      </c>
      <c r="AU16" s="447">
        <v>14374.8594270251</v>
      </c>
      <c r="AV16" s="466">
        <v>7.624062566612755E-3</v>
      </c>
      <c r="AW16" s="466">
        <v>7.624062566612755E-3</v>
      </c>
      <c r="AX16" s="466">
        <v>7.624062566612755E-3</v>
      </c>
      <c r="AY16" s="447">
        <v>0</v>
      </c>
      <c r="AZ16" s="447">
        <v>0</v>
      </c>
    </row>
    <row r="17" spans="1:52" ht="15.95" customHeight="1" x14ac:dyDescent="0.25">
      <c r="A17" s="448" t="s">
        <v>3488</v>
      </c>
      <c r="B17" s="448">
        <v>3450</v>
      </c>
      <c r="C17" s="459">
        <v>10725351</v>
      </c>
      <c r="D17" s="448">
        <f t="shared" si="3"/>
        <v>32.166779436868779</v>
      </c>
      <c r="E17" s="448">
        <v>0</v>
      </c>
      <c r="F17" s="460">
        <v>0</v>
      </c>
      <c r="G17" s="461">
        <v>0</v>
      </c>
      <c r="H17" s="460">
        <v>0</v>
      </c>
      <c r="I17" s="448">
        <v>14025574</v>
      </c>
      <c r="J17" s="447">
        <v>0</v>
      </c>
      <c r="K17" s="447">
        <v>23887860</v>
      </c>
      <c r="L17" s="447">
        <v>0</v>
      </c>
      <c r="M17" s="447">
        <f t="shared" si="6"/>
        <v>0.70316451932733726</v>
      </c>
      <c r="N17" s="447">
        <f t="shared" si="7"/>
        <v>0</v>
      </c>
      <c r="O17" s="448">
        <v>2170.9446088583832</v>
      </c>
      <c r="P17" s="448">
        <v>1038.3707529798271</v>
      </c>
      <c r="Q17" s="447">
        <v>982.5</v>
      </c>
      <c r="R17" s="447">
        <v>0</v>
      </c>
      <c r="S17" s="447">
        <v>0</v>
      </c>
      <c r="T17" s="447">
        <v>0</v>
      </c>
      <c r="U17" s="447">
        <v>0</v>
      </c>
      <c r="V17" s="447">
        <v>0</v>
      </c>
      <c r="W17" s="447">
        <v>0</v>
      </c>
      <c r="X17" s="462">
        <v>8416</v>
      </c>
      <c r="Y17" s="462">
        <v>8009.5000000000018</v>
      </c>
      <c r="Z17" s="462">
        <v>4061</v>
      </c>
      <c r="AA17" s="462">
        <v>2025.8999999999996</v>
      </c>
      <c r="AB17" s="462">
        <v>0</v>
      </c>
      <c r="AC17" s="462">
        <v>1510.2000000000003</v>
      </c>
      <c r="AD17" s="462">
        <v>0</v>
      </c>
      <c r="AE17" s="462">
        <v>288.70000000000027</v>
      </c>
      <c r="AF17" s="462">
        <v>0</v>
      </c>
      <c r="AG17" s="462">
        <v>852.2</v>
      </c>
      <c r="AH17" s="462">
        <v>8439.3000000000029</v>
      </c>
      <c r="AI17" s="462">
        <v>0</v>
      </c>
      <c r="AJ17" s="462">
        <v>0</v>
      </c>
      <c r="AK17" s="462">
        <v>0</v>
      </c>
      <c r="AL17" s="462">
        <v>0</v>
      </c>
      <c r="AM17" s="462">
        <v>0</v>
      </c>
      <c r="AN17" s="449">
        <v>0</v>
      </c>
      <c r="AO17" s="447">
        <v>0</v>
      </c>
      <c r="AP17" s="447">
        <v>0</v>
      </c>
      <c r="AQ17" s="463">
        <v>122.03566690000001</v>
      </c>
      <c r="AR17" s="464">
        <v>0.67287891548262657</v>
      </c>
      <c r="AS17" s="447">
        <v>772.9</v>
      </c>
      <c r="AT17" s="447">
        <v>1038.3707529798271</v>
      </c>
      <c r="AU17" s="447">
        <v>3209.3153618382098</v>
      </c>
      <c r="AV17" s="466">
        <v>0</v>
      </c>
      <c r="AW17" s="466">
        <v>0</v>
      </c>
      <c r="AX17" s="466">
        <v>0</v>
      </c>
      <c r="AY17" s="447">
        <v>0</v>
      </c>
      <c r="AZ17" s="447">
        <v>0</v>
      </c>
    </row>
    <row r="18" spans="1:52" ht="15.95" customHeight="1" x14ac:dyDescent="0.25">
      <c r="A18" s="448" t="s">
        <v>3489</v>
      </c>
      <c r="B18" s="448">
        <v>709</v>
      </c>
      <c r="C18" s="459">
        <v>1453902</v>
      </c>
      <c r="D18" s="448">
        <f t="shared" si="3"/>
        <v>48.765322559567288</v>
      </c>
      <c r="E18" s="448">
        <v>0</v>
      </c>
      <c r="F18" s="460">
        <v>0.3</v>
      </c>
      <c r="G18" s="461">
        <v>0.4</v>
      </c>
      <c r="H18" s="460">
        <v>1</v>
      </c>
      <c r="I18" s="448">
        <v>0</v>
      </c>
      <c r="J18" s="447">
        <v>0</v>
      </c>
      <c r="K18" s="447">
        <v>0</v>
      </c>
      <c r="L18" s="447">
        <v>0</v>
      </c>
      <c r="M18" s="447">
        <f t="shared" si="6"/>
        <v>0</v>
      </c>
      <c r="N18" s="447">
        <f t="shared" si="7"/>
        <v>0</v>
      </c>
      <c r="O18" s="448">
        <v>96.623747631942535</v>
      </c>
      <c r="P18" s="448">
        <v>46.21549217558033</v>
      </c>
      <c r="Q18" s="447">
        <v>0</v>
      </c>
      <c r="R18" s="447">
        <v>0</v>
      </c>
      <c r="S18" s="447">
        <v>0</v>
      </c>
      <c r="T18" s="447">
        <v>0</v>
      </c>
      <c r="U18" s="447">
        <v>32.4</v>
      </c>
      <c r="V18" s="447">
        <v>0</v>
      </c>
      <c r="W18" s="447">
        <v>0</v>
      </c>
      <c r="X18" s="462">
        <v>180</v>
      </c>
      <c r="Y18" s="462">
        <v>0</v>
      </c>
      <c r="Z18" s="462">
        <v>0</v>
      </c>
      <c r="AA18" s="462">
        <v>13.9</v>
      </c>
      <c r="AB18" s="462">
        <v>205.6</v>
      </c>
      <c r="AC18" s="462">
        <v>267.70000000000005</v>
      </c>
      <c r="AD18" s="462">
        <v>0</v>
      </c>
      <c r="AE18" s="462">
        <v>67.899999999999991</v>
      </c>
      <c r="AF18" s="462">
        <v>43.000000000000007</v>
      </c>
      <c r="AG18" s="462">
        <v>1957.4999999999993</v>
      </c>
      <c r="AH18" s="462">
        <v>0</v>
      </c>
      <c r="AI18" s="462">
        <v>0</v>
      </c>
      <c r="AJ18" s="462">
        <v>0</v>
      </c>
      <c r="AK18" s="462">
        <v>0</v>
      </c>
      <c r="AL18" s="462">
        <v>0</v>
      </c>
      <c r="AM18" s="462">
        <v>0</v>
      </c>
      <c r="AN18" s="449">
        <v>1011.1791770933995</v>
      </c>
      <c r="AO18" s="447">
        <v>12882.268629081</v>
      </c>
      <c r="AP18" s="447">
        <v>3.09</v>
      </c>
      <c r="AQ18" s="463">
        <v>0</v>
      </c>
      <c r="AR18" s="464">
        <v>0.42530413625304142</v>
      </c>
      <c r="AS18" s="447">
        <v>34.4</v>
      </c>
      <c r="AT18" s="447">
        <v>46.21549217558033</v>
      </c>
      <c r="AU18" s="447">
        <v>142.83923980752289</v>
      </c>
      <c r="AV18" s="466">
        <v>0.3</v>
      </c>
      <c r="AW18" s="466">
        <v>0.4</v>
      </c>
      <c r="AX18" s="466">
        <v>1</v>
      </c>
      <c r="AY18" s="447">
        <v>1</v>
      </c>
      <c r="AZ18" s="447">
        <v>0</v>
      </c>
    </row>
    <row r="19" spans="1:52" ht="15.95" customHeight="1" x14ac:dyDescent="0.25">
      <c r="A19" s="448" t="s">
        <v>3490</v>
      </c>
      <c r="B19" s="448">
        <v>237</v>
      </c>
      <c r="C19" s="459">
        <v>1777249</v>
      </c>
      <c r="D19" s="448">
        <f t="shared" si="3"/>
        <v>13.335216393426018</v>
      </c>
      <c r="E19" s="448">
        <v>0</v>
      </c>
      <c r="F19" s="460">
        <v>0</v>
      </c>
      <c r="G19" s="461">
        <v>0</v>
      </c>
      <c r="H19" s="460">
        <v>0</v>
      </c>
      <c r="I19" s="448">
        <v>14467241</v>
      </c>
      <c r="J19" s="447">
        <v>88678</v>
      </c>
      <c r="K19" s="447">
        <v>7530800</v>
      </c>
      <c r="L19" s="447">
        <v>10869</v>
      </c>
      <c r="M19" s="447">
        <f t="shared" si="6"/>
        <v>-0.47945845375769991</v>
      </c>
      <c r="N19" s="447">
        <f t="shared" si="7"/>
        <v>-0.87743295969688084</v>
      </c>
      <c r="O19" s="448">
        <v>1689.230285635181</v>
      </c>
      <c r="P19" s="448">
        <v>807.96502890680267</v>
      </c>
      <c r="Q19" s="447">
        <v>0</v>
      </c>
      <c r="R19" s="447">
        <v>0</v>
      </c>
      <c r="S19" s="447">
        <v>0</v>
      </c>
      <c r="T19" s="447">
        <v>0</v>
      </c>
      <c r="U19" s="447">
        <v>0</v>
      </c>
      <c r="V19" s="447">
        <v>0</v>
      </c>
      <c r="W19" s="447">
        <v>0</v>
      </c>
      <c r="X19" s="462">
        <v>0</v>
      </c>
      <c r="Y19" s="462">
        <v>547.69999999999993</v>
      </c>
      <c r="Z19" s="462">
        <v>0</v>
      </c>
      <c r="AA19" s="462">
        <v>2764.2000000000007</v>
      </c>
      <c r="AB19" s="462">
        <v>970.4</v>
      </c>
      <c r="AC19" s="462">
        <v>240</v>
      </c>
      <c r="AD19" s="462">
        <v>0</v>
      </c>
      <c r="AE19" s="462">
        <v>26.400000000000006</v>
      </c>
      <c r="AF19" s="462">
        <v>10</v>
      </c>
      <c r="AG19" s="462">
        <v>5.4</v>
      </c>
      <c r="AH19" s="462">
        <v>547.4</v>
      </c>
      <c r="AI19" s="462">
        <v>0</v>
      </c>
      <c r="AJ19" s="462">
        <v>0</v>
      </c>
      <c r="AK19" s="462">
        <v>0</v>
      </c>
      <c r="AL19" s="462">
        <v>0</v>
      </c>
      <c r="AM19" s="462">
        <v>0</v>
      </c>
      <c r="AN19" s="449">
        <v>1401.7883312677982</v>
      </c>
      <c r="AO19" s="447">
        <v>17858.569730846997</v>
      </c>
      <c r="AP19" s="447">
        <v>112.4</v>
      </c>
      <c r="AQ19" s="463">
        <v>199.70574806666664</v>
      </c>
      <c r="AR19" s="464">
        <v>0.405505558496559</v>
      </c>
      <c r="AS19" s="447">
        <v>601.4</v>
      </c>
      <c r="AT19" s="447">
        <v>807.96502890680267</v>
      </c>
      <c r="AU19" s="447">
        <v>2497.1953145419839</v>
      </c>
      <c r="AV19" s="466">
        <v>0</v>
      </c>
      <c r="AW19" s="466">
        <v>0</v>
      </c>
      <c r="AX19" s="466">
        <v>0</v>
      </c>
      <c r="AY19" s="447">
        <v>0</v>
      </c>
      <c r="AZ19" s="447">
        <v>0</v>
      </c>
    </row>
    <row r="20" spans="1:52" ht="15.95" customHeight="1" x14ac:dyDescent="0.25">
      <c r="A20" s="448" t="s">
        <v>3491</v>
      </c>
      <c r="B20" s="448">
        <v>2058</v>
      </c>
      <c r="C20" s="459">
        <v>12791188</v>
      </c>
      <c r="D20" s="448">
        <f t="shared" si="3"/>
        <v>16.089201409595418</v>
      </c>
      <c r="E20" s="448">
        <v>0</v>
      </c>
      <c r="F20" s="460">
        <v>0.16</v>
      </c>
      <c r="G20" s="461">
        <v>0.25</v>
      </c>
      <c r="H20" s="460">
        <v>0.25</v>
      </c>
      <c r="I20" s="448">
        <v>52802</v>
      </c>
      <c r="J20" s="447">
        <v>40457236</v>
      </c>
      <c r="K20" s="447">
        <v>24285</v>
      </c>
      <c r="L20" s="447">
        <v>33121780</v>
      </c>
      <c r="M20" s="447">
        <f t="shared" si="6"/>
        <v>-0.54007423961213585</v>
      </c>
      <c r="N20" s="447">
        <f t="shared" si="7"/>
        <v>-0.18131381985660122</v>
      </c>
      <c r="O20" s="448">
        <v>6266.1577357931646</v>
      </c>
      <c r="P20" s="448">
        <v>2997.126181781065</v>
      </c>
      <c r="Q20" s="447">
        <v>5820.2</v>
      </c>
      <c r="R20" s="447">
        <v>0</v>
      </c>
      <c r="S20" s="447">
        <v>4097</v>
      </c>
      <c r="T20" s="447">
        <v>0</v>
      </c>
      <c r="U20" s="447">
        <v>0</v>
      </c>
      <c r="V20" s="447">
        <v>242.8</v>
      </c>
      <c r="W20" s="447">
        <v>0</v>
      </c>
      <c r="X20" s="462">
        <v>10173.5</v>
      </c>
      <c r="Y20" s="462">
        <v>3574</v>
      </c>
      <c r="Z20" s="462">
        <v>11582.4</v>
      </c>
      <c r="AA20" s="462">
        <v>32.9</v>
      </c>
      <c r="AB20" s="462">
        <v>5229.3000000000011</v>
      </c>
      <c r="AC20" s="462">
        <v>41.800000000000004</v>
      </c>
      <c r="AD20" s="462">
        <v>0</v>
      </c>
      <c r="AE20" s="462">
        <v>88.199999999999989</v>
      </c>
      <c r="AF20" s="462">
        <v>0</v>
      </c>
      <c r="AG20" s="462">
        <v>658.89999999999895</v>
      </c>
      <c r="AH20" s="462">
        <v>11891.499999999998</v>
      </c>
      <c r="AI20" s="462">
        <v>0</v>
      </c>
      <c r="AJ20" s="462">
        <v>0</v>
      </c>
      <c r="AK20" s="462">
        <v>0</v>
      </c>
      <c r="AL20" s="462">
        <v>0</v>
      </c>
      <c r="AM20" s="462">
        <v>0</v>
      </c>
      <c r="AN20" s="449">
        <v>1686.2356218380089</v>
      </c>
      <c r="AO20" s="447">
        <v>21482.384867618995</v>
      </c>
      <c r="AP20" s="447">
        <v>23</v>
      </c>
      <c r="AQ20" s="463">
        <v>68.672634866666669</v>
      </c>
      <c r="AR20" s="464">
        <v>0.1364403917595407</v>
      </c>
      <c r="AS20" s="447">
        <v>2230.8783440317002</v>
      </c>
      <c r="AT20" s="447">
        <v>2997.126181781065</v>
      </c>
      <c r="AU20" s="447">
        <v>9263.2839175742301</v>
      </c>
      <c r="AV20" s="466">
        <v>0.16</v>
      </c>
      <c r="AW20" s="466">
        <v>0.25</v>
      </c>
      <c r="AX20" s="466">
        <v>0.25</v>
      </c>
      <c r="AY20" s="447">
        <v>0</v>
      </c>
      <c r="AZ20" s="447">
        <v>0</v>
      </c>
    </row>
    <row r="21" spans="1:52" ht="15.95" customHeight="1" x14ac:dyDescent="0.25">
      <c r="A21" s="448" t="s">
        <v>3492</v>
      </c>
      <c r="B21" s="448">
        <v>708</v>
      </c>
      <c r="C21" s="459">
        <v>6737581</v>
      </c>
      <c r="D21" s="448">
        <f t="shared" si="3"/>
        <v>10.508222461444248</v>
      </c>
      <c r="E21" s="448">
        <v>0</v>
      </c>
      <c r="F21" s="460">
        <v>7.5000000000000011E-2</v>
      </c>
      <c r="G21" s="461">
        <v>0.1</v>
      </c>
      <c r="H21" s="460">
        <v>0.1</v>
      </c>
      <c r="I21" s="448">
        <v>22719</v>
      </c>
      <c r="J21" s="447">
        <v>6444160</v>
      </c>
      <c r="K21" s="447">
        <v>3501105</v>
      </c>
      <c r="L21" s="447">
        <v>162</v>
      </c>
      <c r="M21" s="447">
        <f t="shared" si="6"/>
        <v>153.10471411593821</v>
      </c>
      <c r="N21" s="447">
        <f t="shared" si="7"/>
        <v>-0.99997486095938026</v>
      </c>
      <c r="O21" s="448">
        <v>6183.1570620354778</v>
      </c>
      <c r="P21" s="448">
        <v>2957.4266557056749</v>
      </c>
      <c r="Q21" s="447">
        <v>5875.3</v>
      </c>
      <c r="R21" s="447">
        <v>0</v>
      </c>
      <c r="S21" s="447">
        <v>0</v>
      </c>
      <c r="T21" s="447">
        <v>0</v>
      </c>
      <c r="U21" s="447">
        <v>0</v>
      </c>
      <c r="V21" s="447">
        <v>51.9</v>
      </c>
      <c r="W21" s="447">
        <v>0</v>
      </c>
      <c r="X21" s="462">
        <v>15229.300000000001</v>
      </c>
      <c r="Y21" s="462">
        <v>3866</v>
      </c>
      <c r="Z21" s="462">
        <v>0</v>
      </c>
      <c r="AA21" s="462">
        <v>66.199999999999989</v>
      </c>
      <c r="AB21" s="462">
        <v>2308.8000000000002</v>
      </c>
      <c r="AC21" s="462">
        <v>243.49999999999994</v>
      </c>
      <c r="AD21" s="462">
        <v>0</v>
      </c>
      <c r="AE21" s="462">
        <v>55.399999999999984</v>
      </c>
      <c r="AF21" s="462">
        <v>0</v>
      </c>
      <c r="AG21" s="462">
        <v>71.7</v>
      </c>
      <c r="AH21" s="462">
        <v>3867.2000000000012</v>
      </c>
      <c r="AI21" s="462">
        <v>0</v>
      </c>
      <c r="AJ21" s="462">
        <v>0</v>
      </c>
      <c r="AK21" s="462">
        <v>0</v>
      </c>
      <c r="AL21" s="462">
        <v>0</v>
      </c>
      <c r="AM21" s="462">
        <v>0</v>
      </c>
      <c r="AN21" s="449">
        <v>1230.6757025988381</v>
      </c>
      <c r="AO21" s="447">
        <v>15678.620916356998</v>
      </c>
      <c r="AP21" s="447">
        <v>0</v>
      </c>
      <c r="AQ21" s="463">
        <v>87.980974066666661</v>
      </c>
      <c r="AR21" s="464">
        <v>0.21065026821928559</v>
      </c>
      <c r="AS21" s="447">
        <v>2201.32843267719</v>
      </c>
      <c r="AT21" s="447">
        <v>2957.4266557056749</v>
      </c>
      <c r="AU21" s="447">
        <v>9140.5837177411522</v>
      </c>
      <c r="AV21" s="467">
        <v>7.5000000000000011E-2</v>
      </c>
      <c r="AW21" s="466">
        <v>0.1</v>
      </c>
      <c r="AX21" s="466">
        <v>0.1</v>
      </c>
      <c r="AY21" s="447">
        <v>0</v>
      </c>
      <c r="AZ21" s="447">
        <v>0</v>
      </c>
    </row>
    <row r="22" spans="1:52" ht="15.95" customHeight="1" x14ac:dyDescent="0.25">
      <c r="A22" s="448" t="s">
        <v>3493</v>
      </c>
      <c r="B22" s="448">
        <v>469</v>
      </c>
      <c r="C22" s="459">
        <v>3184240</v>
      </c>
      <c r="D22" s="448">
        <f t="shared" si="3"/>
        <v>14.728789287239655</v>
      </c>
      <c r="E22" s="448">
        <v>0</v>
      </c>
      <c r="F22" s="460">
        <v>0</v>
      </c>
      <c r="G22" s="461">
        <v>0</v>
      </c>
      <c r="H22" s="460">
        <v>0</v>
      </c>
      <c r="I22" s="448">
        <v>0</v>
      </c>
      <c r="J22" s="447">
        <v>2933106</v>
      </c>
      <c r="K22" s="447">
        <v>0</v>
      </c>
      <c r="L22" s="447">
        <v>6876784</v>
      </c>
      <c r="M22" s="447">
        <f t="shared" si="6"/>
        <v>0</v>
      </c>
      <c r="N22" s="447">
        <f t="shared" si="7"/>
        <v>1.3445398836591655</v>
      </c>
      <c r="O22" s="448">
        <v>5823.5105683687852</v>
      </c>
      <c r="P22" s="448">
        <v>2785.4064213287052</v>
      </c>
      <c r="Q22" s="447">
        <v>270.10000000000002</v>
      </c>
      <c r="R22" s="447">
        <v>20</v>
      </c>
      <c r="S22" s="447">
        <v>601.4</v>
      </c>
      <c r="T22" s="447">
        <v>0</v>
      </c>
      <c r="U22" s="447">
        <v>5.5</v>
      </c>
      <c r="V22" s="447">
        <v>168.2</v>
      </c>
      <c r="W22" s="447">
        <v>0</v>
      </c>
      <c r="X22" s="462">
        <v>4849.7000000000007</v>
      </c>
      <c r="Y22" s="462">
        <v>1781.0000000000002</v>
      </c>
      <c r="Z22" s="462">
        <v>601.4</v>
      </c>
      <c r="AA22" s="462">
        <v>146.39999999999998</v>
      </c>
      <c r="AB22" s="462">
        <v>9783.0000000000018</v>
      </c>
      <c r="AC22" s="462">
        <v>13.4</v>
      </c>
      <c r="AD22" s="462">
        <v>0</v>
      </c>
      <c r="AE22" s="462">
        <v>16.200000000000003</v>
      </c>
      <c r="AF22" s="462">
        <v>0</v>
      </c>
      <c r="AG22" s="462">
        <v>779.59999999999923</v>
      </c>
      <c r="AH22" s="462">
        <v>1683.6999999999998</v>
      </c>
      <c r="AI22" s="462">
        <v>0</v>
      </c>
      <c r="AJ22" s="462">
        <v>0</v>
      </c>
      <c r="AK22" s="462">
        <v>0</v>
      </c>
      <c r="AL22" s="462">
        <v>0</v>
      </c>
      <c r="AM22" s="462">
        <v>0</v>
      </c>
      <c r="AN22" s="449">
        <v>194.04156876222194</v>
      </c>
      <c r="AO22" s="447">
        <v>2472.0600172844997</v>
      </c>
      <c r="AP22" s="447">
        <v>0</v>
      </c>
      <c r="AQ22" s="463">
        <v>64.827355633333326</v>
      </c>
      <c r="AR22" s="464">
        <v>8.4310050630786879E-2</v>
      </c>
      <c r="AS22" s="447">
        <v>2073.2870382442111</v>
      </c>
      <c r="AT22" s="447">
        <v>2785.4064213287052</v>
      </c>
      <c r="AU22" s="447">
        <v>8608.9169896974909</v>
      </c>
      <c r="AV22" s="466">
        <v>0</v>
      </c>
      <c r="AW22" s="466">
        <v>0</v>
      </c>
      <c r="AX22" s="466">
        <v>0</v>
      </c>
      <c r="AY22" s="447">
        <v>0</v>
      </c>
      <c r="AZ22" s="447">
        <v>0</v>
      </c>
    </row>
    <row r="23" spans="1:52" ht="15.95" customHeight="1" x14ac:dyDescent="0.25">
      <c r="A23" s="448" t="s">
        <v>3494</v>
      </c>
      <c r="B23" s="448">
        <v>901</v>
      </c>
      <c r="C23" s="459">
        <v>2936212</v>
      </c>
      <c r="D23" s="448">
        <f t="shared" si="3"/>
        <v>30.68579516737892</v>
      </c>
      <c r="E23" s="448">
        <v>0</v>
      </c>
      <c r="F23" s="460">
        <v>0</v>
      </c>
      <c r="G23" s="461">
        <v>0</v>
      </c>
      <c r="H23" s="460">
        <v>0</v>
      </c>
      <c r="I23" s="448">
        <v>0</v>
      </c>
      <c r="J23" s="447">
        <v>3597275</v>
      </c>
      <c r="K23" s="447">
        <v>0</v>
      </c>
      <c r="L23" s="447">
        <v>7168725</v>
      </c>
      <c r="M23" s="447">
        <f t="shared" si="6"/>
        <v>0</v>
      </c>
      <c r="N23" s="447">
        <f t="shared" si="7"/>
        <v>0.99282095475047094</v>
      </c>
      <c r="O23" s="448">
        <v>855.85046230967703</v>
      </c>
      <c r="P23" s="448">
        <v>409.35640889242228</v>
      </c>
      <c r="Q23" s="447">
        <v>0</v>
      </c>
      <c r="R23" s="447">
        <v>0</v>
      </c>
      <c r="S23" s="447">
        <v>0</v>
      </c>
      <c r="T23" s="447">
        <v>0</v>
      </c>
      <c r="U23" s="447">
        <v>0</v>
      </c>
      <c r="V23" s="447">
        <v>8.5</v>
      </c>
      <c r="W23" s="447">
        <v>0</v>
      </c>
      <c r="X23" s="462">
        <v>4678.5</v>
      </c>
      <c r="Y23" s="462">
        <v>266</v>
      </c>
      <c r="Z23" s="462">
        <v>1225</v>
      </c>
      <c r="AA23" s="462">
        <v>7</v>
      </c>
      <c r="AB23" s="462">
        <v>6129.4000000000005</v>
      </c>
      <c r="AC23" s="462">
        <v>10.199999999999999</v>
      </c>
      <c r="AD23" s="462">
        <v>0</v>
      </c>
      <c r="AE23" s="462">
        <v>9</v>
      </c>
      <c r="AF23" s="462">
        <v>0</v>
      </c>
      <c r="AG23" s="462">
        <v>557.90000000000009</v>
      </c>
      <c r="AH23" s="462">
        <v>3278.9999999999982</v>
      </c>
      <c r="AI23" s="462">
        <v>0</v>
      </c>
      <c r="AJ23" s="462">
        <v>0</v>
      </c>
      <c r="AK23" s="462">
        <v>0</v>
      </c>
      <c r="AL23" s="462">
        <v>0</v>
      </c>
      <c r="AM23" s="462">
        <v>0</v>
      </c>
      <c r="AN23" s="449">
        <v>1330.5983597819095</v>
      </c>
      <c r="AO23" s="447">
        <v>16951.620342298498</v>
      </c>
      <c r="AP23" s="447">
        <v>0</v>
      </c>
      <c r="AQ23" s="463">
        <v>53.004201899999998</v>
      </c>
      <c r="AR23" s="464">
        <v>4.7815617475060197E-2</v>
      </c>
      <c r="AS23" s="447">
        <v>304.7</v>
      </c>
      <c r="AT23" s="447">
        <v>409.35640889242228</v>
      </c>
      <c r="AU23" s="447">
        <v>1265.2068712020989</v>
      </c>
      <c r="AV23" s="466">
        <v>0</v>
      </c>
      <c r="AW23" s="466">
        <v>0</v>
      </c>
      <c r="AX23" s="466">
        <v>0</v>
      </c>
      <c r="AY23" s="447">
        <v>0</v>
      </c>
      <c r="AZ23" s="447">
        <v>0</v>
      </c>
    </row>
    <row r="24" spans="1:52" ht="15.95" customHeight="1" x14ac:dyDescent="0.25">
      <c r="A24" s="448" t="s">
        <v>3495</v>
      </c>
      <c r="B24" s="448">
        <v>374</v>
      </c>
      <c r="C24" s="459">
        <v>4498533</v>
      </c>
      <c r="D24" s="448">
        <f t="shared" si="3"/>
        <v>8.3138214168930187</v>
      </c>
      <c r="E24" s="448">
        <v>0</v>
      </c>
      <c r="F24" s="460">
        <v>0</v>
      </c>
      <c r="G24" s="461">
        <v>0</v>
      </c>
      <c r="H24" s="460">
        <v>0</v>
      </c>
      <c r="I24" s="448">
        <v>3102595</v>
      </c>
      <c r="J24" s="447">
        <v>0</v>
      </c>
      <c r="K24" s="447">
        <v>2547191</v>
      </c>
      <c r="L24" s="447">
        <v>167</v>
      </c>
      <c r="M24" s="447">
        <f t="shared" si="6"/>
        <v>-0.17901272966661774</v>
      </c>
      <c r="N24" s="447">
        <f t="shared" si="7"/>
        <v>0</v>
      </c>
      <c r="O24" s="448">
        <v>2516.6238313305312</v>
      </c>
      <c r="P24" s="448">
        <v>1203.7103904184071</v>
      </c>
      <c r="Q24" s="447">
        <v>1954.8</v>
      </c>
      <c r="R24" s="447">
        <v>0</v>
      </c>
      <c r="S24" s="447">
        <v>0</v>
      </c>
      <c r="T24" s="447">
        <v>0</v>
      </c>
      <c r="U24" s="447">
        <v>0</v>
      </c>
      <c r="V24" s="447">
        <v>0</v>
      </c>
      <c r="W24" s="447">
        <v>0</v>
      </c>
      <c r="X24" s="462">
        <v>11281.8</v>
      </c>
      <c r="Y24" s="462">
        <v>1763</v>
      </c>
      <c r="Z24" s="462">
        <v>0</v>
      </c>
      <c r="AA24" s="462">
        <v>1146.8999999999999</v>
      </c>
      <c r="AB24" s="462">
        <v>0</v>
      </c>
      <c r="AC24" s="462">
        <v>26.099999999999998</v>
      </c>
      <c r="AD24" s="462">
        <v>0</v>
      </c>
      <c r="AE24" s="462">
        <v>22.300000000000004</v>
      </c>
      <c r="AF24" s="462">
        <v>0</v>
      </c>
      <c r="AG24" s="462">
        <v>11.899999999999999</v>
      </c>
      <c r="AH24" s="462">
        <v>5168.1999999999989</v>
      </c>
      <c r="AI24" s="462">
        <v>0</v>
      </c>
      <c r="AJ24" s="462">
        <v>0</v>
      </c>
      <c r="AK24" s="462">
        <v>0</v>
      </c>
      <c r="AL24" s="462">
        <v>0</v>
      </c>
      <c r="AM24" s="462">
        <v>0</v>
      </c>
      <c r="AN24" s="449">
        <v>953.59202584536467</v>
      </c>
      <c r="AO24" s="447">
        <v>12148.617097516499</v>
      </c>
      <c r="AP24" s="447">
        <v>0.5</v>
      </c>
      <c r="AQ24" s="463">
        <v>103.26698133333333</v>
      </c>
      <c r="AR24" s="464">
        <v>0.49353013335443791</v>
      </c>
      <c r="AS24" s="447">
        <v>895.96876460989972</v>
      </c>
      <c r="AT24" s="447">
        <v>1203.7103904184071</v>
      </c>
      <c r="AU24" s="447">
        <v>3720.334221748938</v>
      </c>
      <c r="AV24" s="466">
        <v>0</v>
      </c>
      <c r="AW24" s="466">
        <v>0</v>
      </c>
      <c r="AX24" s="466">
        <v>0</v>
      </c>
      <c r="AY24" s="447">
        <v>0</v>
      </c>
      <c r="AZ24" s="447">
        <v>0</v>
      </c>
    </row>
    <row r="25" spans="1:52" ht="15.95" customHeight="1" x14ac:dyDescent="0.25">
      <c r="A25" s="448" t="s">
        <v>3496</v>
      </c>
      <c r="B25" s="448">
        <v>329</v>
      </c>
      <c r="C25" s="459">
        <v>4742900</v>
      </c>
      <c r="D25" s="448">
        <f t="shared" si="3"/>
        <v>6.9366843070695143</v>
      </c>
      <c r="E25" s="447">
        <v>0</v>
      </c>
      <c r="F25" s="460">
        <v>0</v>
      </c>
      <c r="G25" s="461">
        <v>0</v>
      </c>
      <c r="H25" s="460">
        <v>0</v>
      </c>
      <c r="I25" s="448">
        <v>11978785</v>
      </c>
      <c r="J25" s="447">
        <v>0</v>
      </c>
      <c r="K25" s="447">
        <v>17346437</v>
      </c>
      <c r="L25" s="447">
        <v>0</v>
      </c>
      <c r="M25" s="447">
        <f t="shared" si="6"/>
        <v>0.44809653065815946</v>
      </c>
      <c r="N25" s="447">
        <f t="shared" si="7"/>
        <v>0</v>
      </c>
      <c r="O25" s="448">
        <v>4899.1256653632026</v>
      </c>
      <c r="P25" s="448">
        <v>2343.2697385867891</v>
      </c>
      <c r="Q25" s="447">
        <v>0</v>
      </c>
      <c r="R25" s="447">
        <v>44</v>
      </c>
      <c r="S25" s="447">
        <v>0</v>
      </c>
      <c r="T25" s="447">
        <v>67.7</v>
      </c>
      <c r="U25" s="447">
        <v>0</v>
      </c>
      <c r="V25" s="447">
        <v>3206.5</v>
      </c>
      <c r="W25" s="447">
        <v>0</v>
      </c>
      <c r="X25" s="462">
        <v>2191.8000000000002</v>
      </c>
      <c r="Y25" s="462">
        <v>6052.9</v>
      </c>
      <c r="Z25" s="462">
        <v>2132.9</v>
      </c>
      <c r="AA25" s="462">
        <v>192</v>
      </c>
      <c r="AB25" s="462">
        <v>0</v>
      </c>
      <c r="AC25" s="462">
        <v>1.1000000000000001</v>
      </c>
      <c r="AD25" s="462">
        <v>0</v>
      </c>
      <c r="AE25" s="462">
        <v>11.1</v>
      </c>
      <c r="AF25" s="462">
        <v>0</v>
      </c>
      <c r="AG25" s="462">
        <v>854.7</v>
      </c>
      <c r="AH25" s="462">
        <v>7230.8000000000029</v>
      </c>
      <c r="AI25" s="462">
        <v>645.29999999999995</v>
      </c>
      <c r="AJ25" s="462">
        <v>0</v>
      </c>
      <c r="AK25" s="462">
        <v>0</v>
      </c>
      <c r="AL25" s="462">
        <v>0</v>
      </c>
      <c r="AM25" s="462">
        <v>0</v>
      </c>
      <c r="AN25" s="449">
        <v>19.415843565304563</v>
      </c>
      <c r="AO25" s="447">
        <v>247.35488836649998</v>
      </c>
      <c r="AP25" s="447">
        <v>16.2</v>
      </c>
      <c r="AQ25" s="463">
        <v>73.514234800000011</v>
      </c>
      <c r="AR25" s="464">
        <v>0.53207956600361661</v>
      </c>
      <c r="AS25" s="447">
        <v>1744.1873971857869</v>
      </c>
      <c r="AT25" s="447">
        <v>2343.2697385867891</v>
      </c>
      <c r="AU25" s="447">
        <v>7242.3954039499913</v>
      </c>
      <c r="AV25" s="466">
        <v>0</v>
      </c>
      <c r="AW25" s="466">
        <v>0</v>
      </c>
      <c r="AX25" s="466">
        <v>0</v>
      </c>
      <c r="AY25" s="447">
        <v>0</v>
      </c>
      <c r="AZ25" s="447">
        <v>2500</v>
      </c>
    </row>
    <row r="26" spans="1:52" ht="15.95" customHeight="1" x14ac:dyDescent="0.25">
      <c r="A26" s="448" t="s">
        <v>3497</v>
      </c>
      <c r="B26" s="448">
        <v>487</v>
      </c>
      <c r="C26" s="459">
        <v>1338780</v>
      </c>
      <c r="D26" s="448">
        <f t="shared" si="3"/>
        <v>36.376402396211475</v>
      </c>
      <c r="E26" s="448">
        <v>1</v>
      </c>
      <c r="F26" s="460">
        <v>0.49230769230769234</v>
      </c>
      <c r="G26" s="461">
        <v>0.8</v>
      </c>
      <c r="H26" s="460">
        <v>1</v>
      </c>
      <c r="I26" s="448">
        <v>1743201</v>
      </c>
      <c r="J26" s="447">
        <v>2632614</v>
      </c>
      <c r="K26" s="447">
        <v>4348760</v>
      </c>
      <c r="L26" s="447">
        <v>537008</v>
      </c>
      <c r="M26" s="447">
        <f t="shared" si="6"/>
        <v>1.494697972293499</v>
      </c>
      <c r="N26" s="447">
        <f t="shared" si="7"/>
        <v>-0.79601719051862518</v>
      </c>
      <c r="O26" s="448">
        <v>0</v>
      </c>
      <c r="P26" s="448">
        <v>0</v>
      </c>
      <c r="Q26" s="447">
        <v>0</v>
      </c>
      <c r="R26" s="447">
        <v>0</v>
      </c>
      <c r="S26" s="447">
        <v>0</v>
      </c>
      <c r="T26" s="447">
        <v>59.8</v>
      </c>
      <c r="U26" s="447">
        <v>0</v>
      </c>
      <c r="V26" s="447">
        <v>0</v>
      </c>
      <c r="W26" s="447">
        <v>0</v>
      </c>
      <c r="X26" s="462">
        <v>0</v>
      </c>
      <c r="Y26" s="462">
        <v>1281.6000000000001</v>
      </c>
      <c r="Z26" s="462">
        <v>0</v>
      </c>
      <c r="AA26" s="462">
        <v>709.09999999999991</v>
      </c>
      <c r="AB26" s="462">
        <v>921.6</v>
      </c>
      <c r="AC26" s="462">
        <v>5.6</v>
      </c>
      <c r="AD26" s="462">
        <v>0</v>
      </c>
      <c r="AE26" s="462">
        <v>220.7</v>
      </c>
      <c r="AF26" s="462">
        <v>0</v>
      </c>
      <c r="AG26" s="462">
        <v>877.09999999999991</v>
      </c>
      <c r="AH26" s="462">
        <v>178</v>
      </c>
      <c r="AI26" s="462">
        <v>0</v>
      </c>
      <c r="AJ26" s="462">
        <v>0</v>
      </c>
      <c r="AK26" s="462">
        <v>0</v>
      </c>
      <c r="AL26" s="462">
        <v>0</v>
      </c>
      <c r="AM26" s="462">
        <v>11.5</v>
      </c>
      <c r="AN26" s="449">
        <v>1053.041757106957</v>
      </c>
      <c r="AO26" s="447">
        <v>13415.591519284495</v>
      </c>
      <c r="AP26" s="447">
        <v>13</v>
      </c>
      <c r="AQ26" s="463">
        <v>35.771111366666666</v>
      </c>
      <c r="AR26" s="464">
        <v>0.89467551547697455</v>
      </c>
      <c r="AS26" s="447">
        <v>252.6004650778172</v>
      </c>
      <c r="AT26" s="447">
        <v>339.3620586439481</v>
      </c>
      <c r="AU26" s="447">
        <v>1048.8737908936671</v>
      </c>
      <c r="AV26" s="466">
        <v>0.4</v>
      </c>
      <c r="AW26" s="466">
        <v>0.4</v>
      </c>
      <c r="AX26" s="466">
        <v>0.4</v>
      </c>
      <c r="AY26" s="447">
        <v>0</v>
      </c>
      <c r="AZ26" s="447">
        <v>2000</v>
      </c>
    </row>
    <row r="27" spans="1:52" ht="15.95" customHeight="1" x14ac:dyDescent="0.25">
      <c r="A27" s="448" t="s">
        <v>3498</v>
      </c>
      <c r="B27" s="448">
        <v>2480</v>
      </c>
      <c r="C27" s="459">
        <v>6161345</v>
      </c>
      <c r="D27" s="448">
        <f t="shared" si="3"/>
        <v>40.250951699669471</v>
      </c>
      <c r="E27" s="448">
        <v>1</v>
      </c>
      <c r="F27" s="460">
        <v>0.30499999999999999</v>
      </c>
      <c r="G27" s="461">
        <v>0.5</v>
      </c>
      <c r="H27" s="460">
        <v>0.5</v>
      </c>
      <c r="I27" s="448">
        <v>22029904</v>
      </c>
      <c r="J27" s="447">
        <v>0</v>
      </c>
      <c r="K27" s="447">
        <v>22875361</v>
      </c>
      <c r="L27" s="447">
        <v>455</v>
      </c>
      <c r="M27" s="447">
        <f t="shared" si="6"/>
        <v>3.8377697878302142E-2</v>
      </c>
      <c r="N27" s="447">
        <f t="shared" si="7"/>
        <v>0</v>
      </c>
      <c r="O27" s="448">
        <v>4374.9129524730088</v>
      </c>
      <c r="P27" s="448">
        <v>2092.5368791742089</v>
      </c>
      <c r="Q27" s="447">
        <v>2572</v>
      </c>
      <c r="R27" s="447">
        <v>0</v>
      </c>
      <c r="S27" s="447">
        <v>0</v>
      </c>
      <c r="T27" s="447">
        <v>0</v>
      </c>
      <c r="U27" s="447">
        <v>20.8</v>
      </c>
      <c r="V27" s="447">
        <v>329.5</v>
      </c>
      <c r="W27" s="447">
        <v>0</v>
      </c>
      <c r="X27" s="462">
        <v>4270</v>
      </c>
      <c r="Y27" s="462">
        <v>2684.6</v>
      </c>
      <c r="Z27" s="462">
        <v>1707.8</v>
      </c>
      <c r="AA27" s="462">
        <v>590</v>
      </c>
      <c r="AB27" s="462">
        <v>190</v>
      </c>
      <c r="AC27" s="462">
        <v>305.29999999999995</v>
      </c>
      <c r="AD27" s="462">
        <v>0</v>
      </c>
      <c r="AE27" s="462">
        <v>17.400000000000006</v>
      </c>
      <c r="AF27" s="462">
        <v>0</v>
      </c>
      <c r="AG27" s="462">
        <v>1161.3999999999996</v>
      </c>
      <c r="AH27" s="462">
        <v>3262.3</v>
      </c>
      <c r="AI27" s="462">
        <v>0</v>
      </c>
      <c r="AJ27" s="462">
        <v>0</v>
      </c>
      <c r="AK27" s="462">
        <v>0</v>
      </c>
      <c r="AL27" s="462">
        <v>0</v>
      </c>
      <c r="AM27" s="462">
        <v>115.3</v>
      </c>
      <c r="AN27" s="449">
        <v>395.7712117344646</v>
      </c>
      <c r="AO27" s="447">
        <v>5042.0649284684996</v>
      </c>
      <c r="AP27" s="447">
        <v>29.5</v>
      </c>
      <c r="AQ27" s="463">
        <v>19.532942066666667</v>
      </c>
      <c r="AR27" s="464">
        <v>0.39363403710812539</v>
      </c>
      <c r="AS27" s="447">
        <v>1557.5571146168129</v>
      </c>
      <c r="AT27" s="447">
        <v>2092.5368791742089</v>
      </c>
      <c r="AU27" s="447">
        <v>6467.4498316472182</v>
      </c>
      <c r="AV27" s="467">
        <v>0.25</v>
      </c>
      <c r="AW27" s="466">
        <v>0.5</v>
      </c>
      <c r="AX27" s="466">
        <v>0.5</v>
      </c>
      <c r="AY27" s="447">
        <v>0</v>
      </c>
      <c r="AZ27" s="447">
        <v>0</v>
      </c>
    </row>
    <row r="28" spans="1:52" ht="15.95" customHeight="1" x14ac:dyDescent="0.25">
      <c r="A28" s="448" t="s">
        <v>3499</v>
      </c>
      <c r="B28" s="448">
        <v>3144</v>
      </c>
      <c r="C28" s="459">
        <v>6982092</v>
      </c>
      <c r="D28" s="448">
        <f t="shared" si="3"/>
        <v>45.029483999924381</v>
      </c>
      <c r="E28" s="448">
        <v>1</v>
      </c>
      <c r="F28" s="460">
        <v>0.18333333333333332</v>
      </c>
      <c r="G28" s="461">
        <v>0.35</v>
      </c>
      <c r="H28" s="460">
        <v>0.55000000000000016</v>
      </c>
      <c r="I28" s="448">
        <v>18950009</v>
      </c>
      <c r="J28" s="447">
        <v>328490</v>
      </c>
      <c r="K28" s="447">
        <v>29958285</v>
      </c>
      <c r="L28" s="447">
        <v>122</v>
      </c>
      <c r="M28" s="447">
        <f t="shared" si="6"/>
        <v>0.58091138637453943</v>
      </c>
      <c r="N28" s="447">
        <f t="shared" si="7"/>
        <v>-0.99962860361046002</v>
      </c>
      <c r="O28" s="448">
        <v>252.51380558464049</v>
      </c>
      <c r="P28" s="448">
        <v>120.7782775169963</v>
      </c>
      <c r="Q28" s="447">
        <v>0</v>
      </c>
      <c r="R28" s="447">
        <v>0</v>
      </c>
      <c r="S28" s="447">
        <v>677.2</v>
      </c>
      <c r="T28" s="447">
        <v>0</v>
      </c>
      <c r="U28" s="447">
        <v>32.700000000000003</v>
      </c>
      <c r="V28" s="447">
        <v>42.8</v>
      </c>
      <c r="W28" s="447">
        <v>0</v>
      </c>
      <c r="X28" s="462">
        <v>0</v>
      </c>
      <c r="Y28" s="462">
        <v>5960.6000000000013</v>
      </c>
      <c r="Z28" s="462">
        <v>0</v>
      </c>
      <c r="AA28" s="462">
        <v>264.30000000000007</v>
      </c>
      <c r="AB28" s="462">
        <v>90.8</v>
      </c>
      <c r="AC28" s="462">
        <v>846.19999999999948</v>
      </c>
      <c r="AD28" s="462">
        <v>0</v>
      </c>
      <c r="AE28" s="462">
        <v>43.599999999999994</v>
      </c>
      <c r="AF28" s="462">
        <v>0</v>
      </c>
      <c r="AG28" s="462">
        <v>2385.8000000000006</v>
      </c>
      <c r="AH28" s="462">
        <v>884.50000000000023</v>
      </c>
      <c r="AI28" s="462">
        <v>0</v>
      </c>
      <c r="AJ28" s="462">
        <v>0</v>
      </c>
      <c r="AK28" s="462">
        <v>0</v>
      </c>
      <c r="AL28" s="462">
        <v>0</v>
      </c>
      <c r="AM28" s="462">
        <v>232.3</v>
      </c>
      <c r="AN28" s="449">
        <v>1298.8557712660281</v>
      </c>
      <c r="AO28" s="447">
        <v>16547.224601654998</v>
      </c>
      <c r="AP28" s="447">
        <v>1</v>
      </c>
      <c r="AQ28" s="463">
        <v>5.3797904366666662</v>
      </c>
      <c r="AR28" s="464">
        <v>0.60576923076923073</v>
      </c>
      <c r="AS28" s="447">
        <v>89.899999999999991</v>
      </c>
      <c r="AT28" s="447">
        <v>120.7782775169963</v>
      </c>
      <c r="AU28" s="447">
        <v>373.29208310163682</v>
      </c>
      <c r="AV28" s="468">
        <v>0.17</v>
      </c>
      <c r="AW28" s="468">
        <v>0.27000000000000007</v>
      </c>
      <c r="AX28" s="468">
        <v>0.47000000000000031</v>
      </c>
      <c r="AY28" s="447">
        <v>0</v>
      </c>
      <c r="AZ28" s="447">
        <v>0</v>
      </c>
    </row>
    <row r="29" spans="1:52" ht="15.95" customHeight="1" x14ac:dyDescent="0.25">
      <c r="A29" s="448" t="s">
        <v>3500</v>
      </c>
      <c r="B29" s="448">
        <v>1348</v>
      </c>
      <c r="C29" s="459">
        <v>9992315</v>
      </c>
      <c r="D29" s="448">
        <f t="shared" si="3"/>
        <v>13.490367347306403</v>
      </c>
      <c r="E29" s="448">
        <v>0</v>
      </c>
      <c r="F29" s="460">
        <v>0.125</v>
      </c>
      <c r="G29" s="461">
        <v>0.15</v>
      </c>
      <c r="H29" s="460">
        <v>0.15</v>
      </c>
      <c r="I29" s="448">
        <v>6305172</v>
      </c>
      <c r="J29" s="447">
        <v>5249898</v>
      </c>
      <c r="K29" s="447">
        <v>6540049</v>
      </c>
      <c r="L29" s="447">
        <v>8994508</v>
      </c>
      <c r="M29" s="447">
        <f t="shared" si="6"/>
        <v>3.725148179938631E-2</v>
      </c>
      <c r="N29" s="447">
        <f t="shared" si="7"/>
        <v>0.71327290549264011</v>
      </c>
      <c r="O29" s="448">
        <v>8232.4401170784768</v>
      </c>
      <c r="P29" s="448">
        <v>3937.6062421635661</v>
      </c>
      <c r="Q29" s="447">
        <v>4605.6000000000004</v>
      </c>
      <c r="R29" s="447">
        <v>0</v>
      </c>
      <c r="S29" s="447">
        <v>768.5</v>
      </c>
      <c r="T29" s="447">
        <v>38.799999999999997</v>
      </c>
      <c r="U29" s="447">
        <v>0.7</v>
      </c>
      <c r="V29" s="447">
        <v>30.099999999999998</v>
      </c>
      <c r="W29" s="447">
        <v>0</v>
      </c>
      <c r="X29" s="462">
        <v>8584.5</v>
      </c>
      <c r="Y29" s="462">
        <v>4401.0999999999995</v>
      </c>
      <c r="Z29" s="462">
        <v>4089.6</v>
      </c>
      <c r="AA29" s="462">
        <v>271.5000000000004</v>
      </c>
      <c r="AB29" s="462">
        <v>2185.7000000000003</v>
      </c>
      <c r="AC29" s="462">
        <v>101</v>
      </c>
      <c r="AD29" s="462">
        <v>0</v>
      </c>
      <c r="AE29" s="462">
        <v>329.30000000000075</v>
      </c>
      <c r="AF29" s="462">
        <v>0</v>
      </c>
      <c r="AG29" s="462">
        <v>447.10000000000008</v>
      </c>
      <c r="AH29" s="462">
        <v>6078.5</v>
      </c>
      <c r="AI29" s="462">
        <v>0</v>
      </c>
      <c r="AJ29" s="462">
        <v>0</v>
      </c>
      <c r="AK29" s="462">
        <v>0</v>
      </c>
      <c r="AL29" s="462">
        <v>0</v>
      </c>
      <c r="AM29" s="462">
        <v>0</v>
      </c>
      <c r="AN29" s="449">
        <v>456.16536000539725</v>
      </c>
      <c r="AO29" s="447">
        <v>5811.4771743644988</v>
      </c>
      <c r="AP29" s="447">
        <v>1</v>
      </c>
      <c r="AQ29" s="463">
        <v>115.27370620000001</v>
      </c>
      <c r="AR29" s="464">
        <v>0.55622495509188885</v>
      </c>
      <c r="AS29" s="447">
        <v>2930.914469455734</v>
      </c>
      <c r="AT29" s="447">
        <v>3937.6062421635661</v>
      </c>
      <c r="AU29" s="447">
        <v>12170.04635924204</v>
      </c>
      <c r="AV29" s="467">
        <v>0.125</v>
      </c>
      <c r="AW29" s="466">
        <v>0.15</v>
      </c>
      <c r="AX29" s="466">
        <v>0.15</v>
      </c>
      <c r="AY29" s="447">
        <v>0</v>
      </c>
      <c r="AZ29" s="447">
        <v>0</v>
      </c>
    </row>
    <row r="30" spans="1:52" ht="15.95" customHeight="1" x14ac:dyDescent="0.25">
      <c r="A30" s="448" t="s">
        <v>3501</v>
      </c>
      <c r="B30" s="448">
        <v>1116</v>
      </c>
      <c r="C30" s="459">
        <v>5683666</v>
      </c>
      <c r="D30" s="448">
        <f t="shared" si="3"/>
        <v>19.63521431414161</v>
      </c>
      <c r="E30" s="448">
        <v>0</v>
      </c>
      <c r="F30" s="460">
        <v>0.23057760413565073</v>
      </c>
      <c r="G30" s="461">
        <v>0.26991854638883256</v>
      </c>
      <c r="H30" s="460">
        <v>0.26991854638883256</v>
      </c>
      <c r="I30" s="448">
        <v>21346284</v>
      </c>
      <c r="J30" s="447">
        <v>1010032</v>
      </c>
      <c r="K30" s="447">
        <v>12946930</v>
      </c>
      <c r="L30" s="447">
        <v>348942</v>
      </c>
      <c r="M30" s="447">
        <f t="shared" si="6"/>
        <v>-0.39348085128071941</v>
      </c>
      <c r="N30" s="447">
        <f t="shared" si="7"/>
        <v>-0.6545238170671821</v>
      </c>
      <c r="O30" s="448">
        <v>8774.7224431493378</v>
      </c>
      <c r="P30" s="448">
        <v>4196.9818637027811</v>
      </c>
      <c r="Q30" s="447">
        <v>2376</v>
      </c>
      <c r="R30" s="447">
        <v>0</v>
      </c>
      <c r="S30" s="447">
        <v>0</v>
      </c>
      <c r="T30" s="447">
        <v>0</v>
      </c>
      <c r="U30" s="447">
        <v>156.90000000000003</v>
      </c>
      <c r="V30" s="447">
        <v>364.6</v>
      </c>
      <c r="W30" s="447">
        <v>0</v>
      </c>
      <c r="X30" s="462">
        <v>4042.8</v>
      </c>
      <c r="Y30" s="462">
        <v>2496</v>
      </c>
      <c r="Z30" s="462">
        <v>1657</v>
      </c>
      <c r="AA30" s="462">
        <v>188.09999999999994</v>
      </c>
      <c r="AB30" s="462">
        <v>3838.9</v>
      </c>
      <c r="AC30" s="462">
        <v>894.59999999999752</v>
      </c>
      <c r="AD30" s="462">
        <v>0</v>
      </c>
      <c r="AE30" s="462">
        <v>98.299999999999983</v>
      </c>
      <c r="AF30" s="462">
        <v>0</v>
      </c>
      <c r="AG30" s="462">
        <v>713.3000000000003</v>
      </c>
      <c r="AH30" s="462">
        <v>2918.4000000000015</v>
      </c>
      <c r="AI30" s="462">
        <v>0</v>
      </c>
      <c r="AJ30" s="462">
        <v>0</v>
      </c>
      <c r="AK30" s="462">
        <v>0</v>
      </c>
      <c r="AL30" s="462">
        <v>0</v>
      </c>
      <c r="AM30" s="462">
        <v>69.7</v>
      </c>
      <c r="AN30" s="449">
        <v>563.9790921746262</v>
      </c>
      <c r="AO30" s="447">
        <v>7185.0076931594995</v>
      </c>
      <c r="AP30" s="447">
        <v>0</v>
      </c>
      <c r="AQ30" s="463">
        <v>90.029208933333337</v>
      </c>
      <c r="AR30" s="464">
        <v>0.34086850728988832</v>
      </c>
      <c r="AS30" s="447">
        <v>3123.9778982092539</v>
      </c>
      <c r="AT30" s="447">
        <v>4196.9818637027811</v>
      </c>
      <c r="AU30" s="447">
        <v>12971.70430685212</v>
      </c>
      <c r="AV30" s="467">
        <v>0.20952979192838181</v>
      </c>
      <c r="AW30" s="467">
        <v>0.25945006710281743</v>
      </c>
      <c r="AX30" s="467">
        <v>0.25945006710281743</v>
      </c>
      <c r="AY30" s="447">
        <v>0</v>
      </c>
      <c r="AZ30" s="447">
        <v>0</v>
      </c>
    </row>
    <row r="31" spans="1:52" ht="15.95" customHeight="1" x14ac:dyDescent="0.25">
      <c r="A31" s="448" t="s">
        <v>3502</v>
      </c>
      <c r="B31" s="448">
        <v>275</v>
      </c>
      <c r="C31" s="459">
        <v>2990498</v>
      </c>
      <c r="D31" s="448">
        <f t="shared" si="3"/>
        <v>9.1957928077530902</v>
      </c>
      <c r="E31" s="448">
        <v>0</v>
      </c>
      <c r="F31" s="460">
        <v>0</v>
      </c>
      <c r="G31" s="461">
        <v>0</v>
      </c>
      <c r="H31" s="460">
        <v>0</v>
      </c>
      <c r="I31" s="448">
        <v>5054916</v>
      </c>
      <c r="J31" s="447">
        <v>0</v>
      </c>
      <c r="K31" s="447">
        <v>0</v>
      </c>
      <c r="L31" s="447">
        <v>8365348</v>
      </c>
      <c r="M31" s="447">
        <f t="shared" si="6"/>
        <v>-1</v>
      </c>
      <c r="N31" s="447">
        <f t="shared" si="7"/>
        <v>0</v>
      </c>
      <c r="O31" s="448">
        <v>3585.6114560249389</v>
      </c>
      <c r="P31" s="448">
        <v>1715.0110842503691</v>
      </c>
      <c r="Q31" s="447">
        <v>0</v>
      </c>
      <c r="R31" s="447">
        <v>0</v>
      </c>
      <c r="S31" s="447">
        <v>0</v>
      </c>
      <c r="T31" s="447">
        <v>0</v>
      </c>
      <c r="U31" s="447">
        <v>10.3</v>
      </c>
      <c r="V31" s="447">
        <v>1457.5</v>
      </c>
      <c r="W31" s="447">
        <v>0</v>
      </c>
      <c r="X31" s="462">
        <v>1444</v>
      </c>
      <c r="Y31" s="462">
        <v>7824.3</v>
      </c>
      <c r="Z31" s="462">
        <v>1401</v>
      </c>
      <c r="AA31" s="462">
        <v>0</v>
      </c>
      <c r="AB31" s="462">
        <v>0</v>
      </c>
      <c r="AC31" s="462">
        <v>218.1</v>
      </c>
      <c r="AD31" s="462">
        <v>0</v>
      </c>
      <c r="AE31" s="462">
        <v>1.6</v>
      </c>
      <c r="AF31" s="462">
        <v>0</v>
      </c>
      <c r="AG31" s="462">
        <v>9</v>
      </c>
      <c r="AH31" s="462">
        <v>3306</v>
      </c>
      <c r="AI31" s="462">
        <v>0</v>
      </c>
      <c r="AJ31" s="462">
        <v>0</v>
      </c>
      <c r="AK31" s="462">
        <v>0</v>
      </c>
      <c r="AL31" s="462">
        <v>0</v>
      </c>
      <c r="AM31" s="462">
        <v>0</v>
      </c>
      <c r="AN31" s="449">
        <v>1007.4959002972572</v>
      </c>
      <c r="AO31" s="447">
        <v>12835.344243968999</v>
      </c>
      <c r="AP31" s="447">
        <v>2.2000000000000002</v>
      </c>
      <c r="AQ31" s="463">
        <v>111.09152413333332</v>
      </c>
      <c r="AR31" s="464">
        <v>0.65072758149911758</v>
      </c>
      <c r="AS31" s="447">
        <v>1276.5498866500359</v>
      </c>
      <c r="AT31" s="447">
        <v>1715.0110842503691</v>
      </c>
      <c r="AU31" s="447">
        <v>5300.622540275308</v>
      </c>
      <c r="AV31" s="466">
        <v>0</v>
      </c>
      <c r="AW31" s="466">
        <v>0</v>
      </c>
      <c r="AX31" s="466">
        <v>0</v>
      </c>
      <c r="AY31" s="447">
        <v>0</v>
      </c>
      <c r="AZ31" s="447">
        <v>0</v>
      </c>
    </row>
    <row r="32" spans="1:52" ht="15.95" customHeight="1" x14ac:dyDescent="0.25">
      <c r="A32" s="448" t="s">
        <v>3503</v>
      </c>
      <c r="B32" s="448">
        <v>1983</v>
      </c>
      <c r="C32" s="459">
        <v>6161471</v>
      </c>
      <c r="D32" s="448">
        <f t="shared" si="3"/>
        <v>32.183872974489368</v>
      </c>
      <c r="E32" s="448">
        <v>0</v>
      </c>
      <c r="F32" s="460">
        <v>8.3802909732109493E-2</v>
      </c>
      <c r="G32" s="461">
        <v>0.10056349167853137</v>
      </c>
      <c r="H32" s="460">
        <v>0.10056349167853137</v>
      </c>
      <c r="I32" s="448">
        <v>208971</v>
      </c>
      <c r="J32" s="447">
        <v>68212</v>
      </c>
      <c r="K32" s="447">
        <v>1920378</v>
      </c>
      <c r="L32" s="447">
        <v>0</v>
      </c>
      <c r="M32" s="447">
        <f t="shared" si="6"/>
        <v>8.1896866072325825</v>
      </c>
      <c r="N32" s="447">
        <f t="shared" si="7"/>
        <v>-1</v>
      </c>
      <c r="O32" s="448">
        <v>2299.6957766489531</v>
      </c>
      <c r="P32" s="448">
        <v>1099.9529078170381</v>
      </c>
      <c r="Q32" s="447">
        <v>2944</v>
      </c>
      <c r="R32" s="447">
        <v>0</v>
      </c>
      <c r="S32" s="447">
        <v>0</v>
      </c>
      <c r="T32" s="447">
        <v>0</v>
      </c>
      <c r="U32" s="447">
        <v>6.1000000000000005</v>
      </c>
      <c r="V32" s="447">
        <v>675.69999999999993</v>
      </c>
      <c r="W32" s="447">
        <v>0</v>
      </c>
      <c r="X32" s="462">
        <v>10464.5</v>
      </c>
      <c r="Y32" s="462">
        <v>1794.9</v>
      </c>
      <c r="Z32" s="462">
        <v>1190</v>
      </c>
      <c r="AA32" s="462">
        <v>548.5</v>
      </c>
      <c r="AB32" s="462">
        <v>954.3</v>
      </c>
      <c r="AC32" s="462">
        <v>61.1</v>
      </c>
      <c r="AD32" s="462">
        <v>0</v>
      </c>
      <c r="AE32" s="462">
        <v>14.100000000000001</v>
      </c>
      <c r="AF32" s="462">
        <v>0</v>
      </c>
      <c r="AG32" s="462">
        <v>1082.7999999999981</v>
      </c>
      <c r="AH32" s="462">
        <v>4160.3</v>
      </c>
      <c r="AI32" s="462">
        <v>0</v>
      </c>
      <c r="AJ32" s="462">
        <v>0</v>
      </c>
      <c r="AK32" s="462">
        <v>0</v>
      </c>
      <c r="AL32" s="462">
        <v>0</v>
      </c>
      <c r="AM32" s="462">
        <v>0</v>
      </c>
      <c r="AN32" s="449">
        <v>333.9942684579799</v>
      </c>
      <c r="AO32" s="447">
        <v>4255.0360849169992</v>
      </c>
      <c r="AP32" s="447">
        <v>0</v>
      </c>
      <c r="AQ32" s="463">
        <v>121.01943696666667</v>
      </c>
      <c r="AR32" s="464">
        <v>0.35167632685532452</v>
      </c>
      <c r="AS32" s="447">
        <v>818.73800856976322</v>
      </c>
      <c r="AT32" s="447">
        <v>1099.9529078170381</v>
      </c>
      <c r="AU32" s="447">
        <v>3399.6486844659921</v>
      </c>
      <c r="AV32" s="467">
        <v>8.4674628520823025E-2</v>
      </c>
      <c r="AW32" s="468">
        <v>0.1016095542249876</v>
      </c>
      <c r="AX32" s="468">
        <v>0.1016095542249876</v>
      </c>
      <c r="AY32" s="447">
        <v>0</v>
      </c>
      <c r="AZ32" s="447">
        <v>0</v>
      </c>
    </row>
    <row r="33" spans="1:59" ht="15.95" customHeight="1" x14ac:dyDescent="0.25">
      <c r="A33" s="448" t="s">
        <v>3504</v>
      </c>
      <c r="B33" s="448">
        <v>185</v>
      </c>
      <c r="C33" s="459">
        <v>1074635</v>
      </c>
      <c r="D33" s="448">
        <f t="shared" si="3"/>
        <v>17.215147468675411</v>
      </c>
      <c r="E33" s="448">
        <v>0</v>
      </c>
      <c r="F33" s="460">
        <v>0.15</v>
      </c>
      <c r="G33" s="461">
        <v>0.15</v>
      </c>
      <c r="H33" s="460">
        <v>0.15</v>
      </c>
      <c r="I33" s="448">
        <v>241397</v>
      </c>
      <c r="J33" s="447">
        <v>13137788</v>
      </c>
      <c r="K33" s="447">
        <v>55597</v>
      </c>
      <c r="L33" s="447">
        <v>12484398</v>
      </c>
      <c r="M33" s="447">
        <f t="shared" si="6"/>
        <v>-0.76968645012158399</v>
      </c>
      <c r="N33" s="447">
        <f t="shared" si="7"/>
        <v>-4.9733638569902316E-2</v>
      </c>
      <c r="O33" s="448">
        <v>161.7836838605302</v>
      </c>
      <c r="P33" s="448">
        <v>77.381728186261412</v>
      </c>
      <c r="Q33" s="447">
        <v>614</v>
      </c>
      <c r="R33" s="447">
        <v>0</v>
      </c>
      <c r="S33" s="447">
        <v>0</v>
      </c>
      <c r="T33" s="447">
        <v>0</v>
      </c>
      <c r="U33" s="447">
        <v>0</v>
      </c>
      <c r="V33" s="447">
        <v>0</v>
      </c>
      <c r="W33" s="447">
        <v>53.1</v>
      </c>
      <c r="X33" s="462">
        <v>2239</v>
      </c>
      <c r="Y33" s="462">
        <v>0</v>
      </c>
      <c r="Z33" s="462">
        <v>0</v>
      </c>
      <c r="AA33" s="462">
        <v>2782.7</v>
      </c>
      <c r="AB33" s="462">
        <v>791.30000000000007</v>
      </c>
      <c r="AC33" s="462">
        <v>17</v>
      </c>
      <c r="AD33" s="462">
        <v>0</v>
      </c>
      <c r="AE33" s="462">
        <v>0</v>
      </c>
      <c r="AF33" s="462">
        <v>0</v>
      </c>
      <c r="AG33" s="462">
        <v>52</v>
      </c>
      <c r="AH33" s="462">
        <v>388.00000000000006</v>
      </c>
      <c r="AI33" s="462">
        <v>53.1</v>
      </c>
      <c r="AJ33" s="462">
        <v>0</v>
      </c>
      <c r="AK33" s="462">
        <v>0</v>
      </c>
      <c r="AL33" s="462">
        <v>0</v>
      </c>
      <c r="AM33" s="462">
        <v>0</v>
      </c>
      <c r="AN33" s="449">
        <v>141.94100873281616</v>
      </c>
      <c r="AO33" s="447">
        <v>1808.3068217789996</v>
      </c>
      <c r="AP33" s="447">
        <v>0</v>
      </c>
      <c r="AQ33" s="463">
        <v>270.67854160000002</v>
      </c>
      <c r="AR33" s="464">
        <v>0.27453864239014908</v>
      </c>
      <c r="AS33" s="447">
        <v>57.598249511100583</v>
      </c>
      <c r="AT33" s="447">
        <v>77.381728186261412</v>
      </c>
      <c r="AU33" s="447">
        <v>239.1654120467916</v>
      </c>
      <c r="AV33" s="466">
        <v>0.15</v>
      </c>
      <c r="AW33" s="466">
        <v>0.15</v>
      </c>
      <c r="AX33" s="466">
        <v>0.15</v>
      </c>
      <c r="AY33" s="447">
        <v>0</v>
      </c>
      <c r="AZ33" s="447">
        <v>0</v>
      </c>
    </row>
    <row r="34" spans="1:59" ht="15.95" customHeight="1" x14ac:dyDescent="0.25">
      <c r="A34" s="448" t="s">
        <v>3505</v>
      </c>
      <c r="B34" s="448">
        <v>280</v>
      </c>
      <c r="C34" s="459">
        <v>1956876</v>
      </c>
      <c r="D34" s="448">
        <f t="shared" si="3"/>
        <v>14.308520315032736</v>
      </c>
      <c r="E34" s="448">
        <v>0</v>
      </c>
      <c r="F34" s="460">
        <v>0</v>
      </c>
      <c r="G34" s="461">
        <v>0</v>
      </c>
      <c r="H34" s="460">
        <v>0</v>
      </c>
      <c r="I34" s="448">
        <v>257</v>
      </c>
      <c r="J34" s="447">
        <v>1322615</v>
      </c>
      <c r="K34" s="447">
        <v>12226</v>
      </c>
      <c r="L34" s="447">
        <v>3780963</v>
      </c>
      <c r="M34" s="447">
        <f t="shared" si="6"/>
        <v>46.571984435797667</v>
      </c>
      <c r="N34" s="447">
        <f t="shared" si="7"/>
        <v>1.8587026458946858</v>
      </c>
      <c r="O34" s="448">
        <v>2591.9882068243191</v>
      </c>
      <c r="P34" s="448">
        <v>1239.757447082138</v>
      </c>
      <c r="Q34" s="447">
        <v>0</v>
      </c>
      <c r="R34" s="447">
        <v>0</v>
      </c>
      <c r="S34" s="447">
        <v>0</v>
      </c>
      <c r="T34" s="447">
        <v>0</v>
      </c>
      <c r="U34" s="447">
        <v>0</v>
      </c>
      <c r="V34" s="447">
        <v>241.6</v>
      </c>
      <c r="W34" s="447">
        <v>0</v>
      </c>
      <c r="X34" s="462">
        <v>3793.1000000000004</v>
      </c>
      <c r="Y34" s="462">
        <v>338.2</v>
      </c>
      <c r="Z34" s="462">
        <v>770</v>
      </c>
      <c r="AA34" s="462">
        <v>279.7</v>
      </c>
      <c r="AB34" s="462">
        <v>2180.8000000000002</v>
      </c>
      <c r="AC34" s="462">
        <v>23.3</v>
      </c>
      <c r="AD34" s="462">
        <v>0</v>
      </c>
      <c r="AE34" s="462">
        <v>11.200000000000003</v>
      </c>
      <c r="AF34" s="462">
        <v>0</v>
      </c>
      <c r="AG34" s="462">
        <v>320.99999999999983</v>
      </c>
      <c r="AH34" s="462">
        <v>1670.1000000000001</v>
      </c>
      <c r="AI34" s="462">
        <v>0</v>
      </c>
      <c r="AJ34" s="462">
        <v>0</v>
      </c>
      <c r="AK34" s="462">
        <v>0</v>
      </c>
      <c r="AL34" s="462">
        <v>0</v>
      </c>
      <c r="AM34" s="462">
        <v>0</v>
      </c>
      <c r="AN34" s="449">
        <v>380.23377895103334</v>
      </c>
      <c r="AO34" s="447">
        <v>4844.1204024569988</v>
      </c>
      <c r="AP34" s="447">
        <v>10</v>
      </c>
      <c r="AQ34" s="463">
        <v>60.527139266666673</v>
      </c>
      <c r="AR34" s="464">
        <v>3.2054019972745949E-2</v>
      </c>
      <c r="AS34" s="447">
        <v>922.8</v>
      </c>
      <c r="AT34" s="447">
        <v>1239.757447082138</v>
      </c>
      <c r="AU34" s="447">
        <v>3831.745653906456</v>
      </c>
      <c r="AV34" s="466">
        <v>0</v>
      </c>
      <c r="AW34" s="466">
        <v>0</v>
      </c>
      <c r="AX34" s="466">
        <v>0</v>
      </c>
      <c r="AY34" s="447">
        <v>0</v>
      </c>
      <c r="AZ34" s="447">
        <v>0</v>
      </c>
    </row>
    <row r="35" spans="1:59" ht="15.95" customHeight="1" x14ac:dyDescent="0.25">
      <c r="A35" s="448" t="s">
        <v>3506</v>
      </c>
      <c r="B35" s="448">
        <v>1112</v>
      </c>
      <c r="C35" s="459">
        <v>3119265</v>
      </c>
      <c r="D35" s="448">
        <f t="shared" si="3"/>
        <v>35.649423822599232</v>
      </c>
      <c r="E35" s="448">
        <v>0</v>
      </c>
      <c r="F35" s="460">
        <v>0.19531380998268613</v>
      </c>
      <c r="G35" s="461">
        <v>0.44389502268792302</v>
      </c>
      <c r="H35" s="460">
        <v>0.31960441633530456</v>
      </c>
      <c r="I35" s="448">
        <v>2917972</v>
      </c>
      <c r="J35" s="447">
        <v>66761</v>
      </c>
      <c r="K35" s="447">
        <v>466911</v>
      </c>
      <c r="L35" s="447">
        <v>8694</v>
      </c>
      <c r="M35" s="447">
        <f t="shared" si="6"/>
        <v>-0.83998784087030309</v>
      </c>
      <c r="N35" s="447">
        <f t="shared" si="7"/>
        <v>-0.86977426940878655</v>
      </c>
      <c r="O35" s="448">
        <v>578.33807085514445</v>
      </c>
      <c r="P35" s="448">
        <v>276.62121624860441</v>
      </c>
      <c r="Q35" s="447">
        <v>522</v>
      </c>
      <c r="R35" s="447">
        <v>628.6</v>
      </c>
      <c r="S35" s="447">
        <v>0</v>
      </c>
      <c r="T35" s="447">
        <v>0</v>
      </c>
      <c r="U35" s="447">
        <v>6</v>
      </c>
      <c r="V35" s="447">
        <v>226</v>
      </c>
      <c r="W35" s="447">
        <v>0</v>
      </c>
      <c r="X35" s="462">
        <v>740.4</v>
      </c>
      <c r="Y35" s="462">
        <v>5444.9999999999991</v>
      </c>
      <c r="Z35" s="462">
        <v>0</v>
      </c>
      <c r="AA35" s="462">
        <v>1051.3999999999999</v>
      </c>
      <c r="AB35" s="462">
        <v>150</v>
      </c>
      <c r="AC35" s="462">
        <v>2116.6999999999998</v>
      </c>
      <c r="AD35" s="462">
        <v>178.5</v>
      </c>
      <c r="AE35" s="462">
        <v>9.8000000000000007</v>
      </c>
      <c r="AF35" s="462">
        <v>518</v>
      </c>
      <c r="AG35" s="462">
        <v>6</v>
      </c>
      <c r="AH35" s="462">
        <v>1511.6</v>
      </c>
      <c r="AI35" s="462">
        <v>0</v>
      </c>
      <c r="AJ35" s="462">
        <v>0</v>
      </c>
      <c r="AK35" s="462">
        <v>0</v>
      </c>
      <c r="AL35" s="462">
        <v>0</v>
      </c>
      <c r="AM35" s="462">
        <v>0</v>
      </c>
      <c r="AN35" s="449">
        <v>76.786155272344018</v>
      </c>
      <c r="AO35" s="447">
        <v>978.24391722149983</v>
      </c>
      <c r="AP35" s="447">
        <v>0</v>
      </c>
      <c r="AQ35" s="463">
        <v>47.25235</v>
      </c>
      <c r="AR35" s="464">
        <v>0.1589666951323655</v>
      </c>
      <c r="AS35" s="447">
        <v>205.9</v>
      </c>
      <c r="AT35" s="447">
        <v>276.62121624860441</v>
      </c>
      <c r="AU35" s="447">
        <v>854.95928710374881</v>
      </c>
      <c r="AV35" s="467">
        <v>0.22</v>
      </c>
      <c r="AW35" s="467">
        <v>0.5</v>
      </c>
      <c r="AX35" s="467">
        <v>0.5</v>
      </c>
      <c r="AY35" s="447">
        <v>0</v>
      </c>
      <c r="AZ35" s="447">
        <v>0</v>
      </c>
    </row>
    <row r="36" spans="1:59" ht="15.95" customHeight="1" x14ac:dyDescent="0.25">
      <c r="A36" s="448" t="s">
        <v>3507</v>
      </c>
      <c r="B36" s="448">
        <v>273</v>
      </c>
      <c r="C36" s="459">
        <v>1352917</v>
      </c>
      <c r="D36" s="448">
        <f t="shared" si="3"/>
        <v>20.178621452757262</v>
      </c>
      <c r="E36" s="447">
        <v>0</v>
      </c>
      <c r="F36" s="460">
        <v>0.192</v>
      </c>
      <c r="G36" s="461">
        <v>0.23699999999999999</v>
      </c>
      <c r="H36" s="460">
        <v>0.23699999999999999</v>
      </c>
      <c r="I36" s="448">
        <v>938788</v>
      </c>
      <c r="J36" s="447">
        <v>11944719</v>
      </c>
      <c r="K36" s="447">
        <v>203180</v>
      </c>
      <c r="L36" s="447">
        <v>5499785</v>
      </c>
      <c r="M36" s="447">
        <f t="shared" si="6"/>
        <v>-0.78357200986804265</v>
      </c>
      <c r="N36" s="447">
        <f t="shared" si="7"/>
        <v>-0.53956346733648575</v>
      </c>
      <c r="O36" s="448">
        <v>112.3531949208634</v>
      </c>
      <c r="P36" s="448">
        <v>53.738944390209689</v>
      </c>
      <c r="Q36" s="447">
        <v>0</v>
      </c>
      <c r="R36" s="447">
        <v>0</v>
      </c>
      <c r="S36" s="447">
        <v>0</v>
      </c>
      <c r="T36" s="447">
        <v>0</v>
      </c>
      <c r="U36" s="447">
        <v>0</v>
      </c>
      <c r="V36" s="447">
        <v>0</v>
      </c>
      <c r="W36" s="447">
        <v>0</v>
      </c>
      <c r="X36" s="462">
        <v>533.9</v>
      </c>
      <c r="Y36" s="462">
        <v>1258</v>
      </c>
      <c r="Z36" s="462">
        <v>1250.4000000000001</v>
      </c>
      <c r="AA36" s="462">
        <v>501.9000000000002</v>
      </c>
      <c r="AB36" s="462">
        <v>211.9</v>
      </c>
      <c r="AC36" s="462">
        <v>0</v>
      </c>
      <c r="AD36" s="462">
        <v>0</v>
      </c>
      <c r="AE36" s="462">
        <v>221.10000000000002</v>
      </c>
      <c r="AF36" s="462">
        <v>0</v>
      </c>
      <c r="AG36" s="462">
        <v>82.1</v>
      </c>
      <c r="AH36" s="462">
        <v>400.2</v>
      </c>
      <c r="AI36" s="462">
        <v>0</v>
      </c>
      <c r="AJ36" s="462">
        <v>0</v>
      </c>
      <c r="AK36" s="462">
        <v>0</v>
      </c>
      <c r="AL36" s="462">
        <v>0</v>
      </c>
      <c r="AM36" s="462">
        <v>12</v>
      </c>
      <c r="AN36" s="449">
        <v>235.48162351095189</v>
      </c>
      <c r="AO36" s="447">
        <v>2999.9999999999995</v>
      </c>
      <c r="AP36" s="447">
        <v>320.8</v>
      </c>
      <c r="AQ36" s="463">
        <v>9.5162785033333321</v>
      </c>
      <c r="AR36" s="464">
        <v>0.84328097731239093</v>
      </c>
      <c r="AS36" s="447">
        <v>40</v>
      </c>
      <c r="AT36" s="447">
        <v>53.738944390209689</v>
      </c>
      <c r="AU36" s="447">
        <v>166.09213931107311</v>
      </c>
      <c r="AV36" s="467">
        <v>0.192</v>
      </c>
      <c r="AW36" s="467">
        <v>0.23699999999999999</v>
      </c>
      <c r="AX36" s="467">
        <v>0.23699999999999999</v>
      </c>
      <c r="AY36" s="447">
        <v>0</v>
      </c>
      <c r="AZ36" s="447">
        <v>0</v>
      </c>
    </row>
    <row r="37" spans="1:59" ht="15.95" customHeight="1" x14ac:dyDescent="0.25">
      <c r="A37" s="448" t="s">
        <v>3508</v>
      </c>
      <c r="B37" s="448">
        <v>1383</v>
      </c>
      <c r="C37" s="459">
        <v>9088074</v>
      </c>
      <c r="D37" s="448">
        <f t="shared" si="3"/>
        <v>15.217745806207123</v>
      </c>
      <c r="E37" s="448">
        <v>1</v>
      </c>
      <c r="F37" s="460">
        <v>0.16028999999999999</v>
      </c>
      <c r="G37" s="461">
        <v>0.5</v>
      </c>
      <c r="H37" s="460">
        <v>0.5</v>
      </c>
      <c r="I37" s="448">
        <v>24337437</v>
      </c>
      <c r="J37" s="447">
        <v>0</v>
      </c>
      <c r="K37" s="447">
        <v>6826117</v>
      </c>
      <c r="L37" s="447">
        <v>555</v>
      </c>
      <c r="M37" s="447">
        <f t="shared" si="6"/>
        <v>-0.71952194473066333</v>
      </c>
      <c r="N37" s="447">
        <f t="shared" si="7"/>
        <v>0</v>
      </c>
      <c r="O37" s="448">
        <v>2443.6794735393441</v>
      </c>
      <c r="P37" s="448">
        <v>1168.820837080104</v>
      </c>
      <c r="Q37" s="447">
        <v>390</v>
      </c>
      <c r="R37" s="447">
        <v>0</v>
      </c>
      <c r="S37" s="447">
        <v>0</v>
      </c>
      <c r="T37" s="447">
        <v>21.700000000000003</v>
      </c>
      <c r="U37" s="447">
        <v>146</v>
      </c>
      <c r="V37" s="447">
        <v>0</v>
      </c>
      <c r="W37" s="447">
        <v>0</v>
      </c>
      <c r="X37" s="462">
        <v>463</v>
      </c>
      <c r="Y37" s="462">
        <v>8569.5</v>
      </c>
      <c r="Z37" s="462">
        <v>3467.1</v>
      </c>
      <c r="AA37" s="462">
        <v>12.3</v>
      </c>
      <c r="AB37" s="462">
        <v>7.6</v>
      </c>
      <c r="AC37" s="462">
        <v>745.5</v>
      </c>
      <c r="AD37" s="462">
        <v>0</v>
      </c>
      <c r="AE37" s="462">
        <v>63.399999999999991</v>
      </c>
      <c r="AF37" s="462">
        <v>0</v>
      </c>
      <c r="AG37" s="462">
        <v>226.00000000000003</v>
      </c>
      <c r="AH37" s="462">
        <v>2769.8</v>
      </c>
      <c r="AI37" s="462">
        <v>0</v>
      </c>
      <c r="AJ37" s="462">
        <v>0</v>
      </c>
      <c r="AK37" s="462">
        <v>0</v>
      </c>
      <c r="AL37" s="462">
        <v>0</v>
      </c>
      <c r="AM37" s="462">
        <v>105</v>
      </c>
      <c r="AN37" s="449">
        <v>451.64099798691859</v>
      </c>
      <c r="AO37" s="447">
        <v>5753.8374916874991</v>
      </c>
      <c r="AP37" s="447">
        <v>3.6</v>
      </c>
      <c r="AQ37" s="463">
        <v>6.8191451566666661</v>
      </c>
      <c r="AR37" s="464">
        <v>0.41725090291055872</v>
      </c>
      <c r="AS37" s="447">
        <v>869.99910425709322</v>
      </c>
      <c r="AT37" s="447">
        <v>1168.820837080104</v>
      </c>
      <c r="AU37" s="447">
        <v>3612.5003106194481</v>
      </c>
      <c r="AV37" s="467">
        <v>0.16028999999999999</v>
      </c>
      <c r="AW37" s="467">
        <v>0.5</v>
      </c>
      <c r="AX37" s="467">
        <v>0.5</v>
      </c>
      <c r="AY37" s="447">
        <v>0</v>
      </c>
      <c r="AZ37" s="447">
        <v>5000</v>
      </c>
    </row>
    <row r="38" spans="1:59" ht="15.95" customHeight="1" x14ac:dyDescent="0.25">
      <c r="A38" s="448" t="s">
        <v>3509</v>
      </c>
      <c r="B38" s="448">
        <v>364</v>
      </c>
      <c r="C38" s="459">
        <v>2099134</v>
      </c>
      <c r="D38" s="448">
        <f t="shared" si="3"/>
        <v>17.3404842187302</v>
      </c>
      <c r="E38" s="448">
        <v>0</v>
      </c>
      <c r="F38" s="460">
        <v>0.20961953304417216</v>
      </c>
      <c r="G38" s="461">
        <v>0.37566173732864705</v>
      </c>
      <c r="H38" s="460">
        <v>0.73146646079537891</v>
      </c>
      <c r="I38" s="448">
        <v>39073</v>
      </c>
      <c r="J38" s="447">
        <v>13046937</v>
      </c>
      <c r="K38" s="447">
        <v>4043</v>
      </c>
      <c r="L38" s="447">
        <v>7071638</v>
      </c>
      <c r="M38" s="447">
        <f t="shared" si="6"/>
        <v>-0.89652701353876074</v>
      </c>
      <c r="N38" s="447">
        <f t="shared" si="7"/>
        <v>-0.45798481283384751</v>
      </c>
      <c r="O38" s="448">
        <v>191.84308032737431</v>
      </c>
      <c r="P38" s="448">
        <v>91.759247546283035</v>
      </c>
      <c r="Q38" s="447">
        <v>2640</v>
      </c>
      <c r="R38" s="447">
        <v>0</v>
      </c>
      <c r="S38" s="447">
        <v>0</v>
      </c>
      <c r="T38" s="447">
        <v>0</v>
      </c>
      <c r="U38" s="447">
        <v>17</v>
      </c>
      <c r="V38" s="447">
        <v>737</v>
      </c>
      <c r="W38" s="447">
        <v>0</v>
      </c>
      <c r="X38" s="462">
        <v>2640</v>
      </c>
      <c r="Y38" s="462">
        <v>1415.5</v>
      </c>
      <c r="Z38" s="462">
        <v>0</v>
      </c>
      <c r="AA38" s="462">
        <v>82.9</v>
      </c>
      <c r="AB38" s="462">
        <v>2034.4000000000003</v>
      </c>
      <c r="AC38" s="462">
        <v>671.7</v>
      </c>
      <c r="AD38" s="462">
        <v>0</v>
      </c>
      <c r="AE38" s="462">
        <v>5.4</v>
      </c>
      <c r="AF38" s="462">
        <v>8.6000000000000014</v>
      </c>
      <c r="AG38" s="462">
        <v>19</v>
      </c>
      <c r="AH38" s="462">
        <v>1792.3</v>
      </c>
      <c r="AI38" s="462">
        <v>0</v>
      </c>
      <c r="AJ38" s="462">
        <v>0</v>
      </c>
      <c r="AK38" s="462">
        <v>0</v>
      </c>
      <c r="AL38" s="462">
        <v>0</v>
      </c>
      <c r="AM38" s="462">
        <v>0</v>
      </c>
      <c r="AN38" s="449">
        <v>649.40414423467803</v>
      </c>
      <c r="AO38" s="447">
        <v>8273.3098390304986</v>
      </c>
      <c r="AP38" s="447">
        <v>254</v>
      </c>
      <c r="AQ38" s="463">
        <v>131.73979323333333</v>
      </c>
      <c r="AR38" s="464">
        <v>0.31997526761216533</v>
      </c>
      <c r="AS38" s="447">
        <v>68.3</v>
      </c>
      <c r="AT38" s="447">
        <v>91.759247546283035</v>
      </c>
      <c r="AU38" s="447">
        <v>283.60232787365732</v>
      </c>
      <c r="AV38" s="466">
        <v>0.2031096198964473</v>
      </c>
      <c r="AW38" s="466">
        <v>0.36240874583753802</v>
      </c>
      <c r="AX38" s="466">
        <v>0.70376401571130365</v>
      </c>
      <c r="AY38" s="447">
        <v>1</v>
      </c>
      <c r="AZ38" s="447">
        <v>0</v>
      </c>
      <c r="BE38" s="447">
        <v>834</v>
      </c>
      <c r="BF38" s="447">
        <v>2366</v>
      </c>
      <c r="BG38" s="447">
        <v>0</v>
      </c>
    </row>
    <row r="39" spans="1:59" ht="15.95" customHeight="1" x14ac:dyDescent="0.25">
      <c r="A39" s="448" t="s">
        <v>3510</v>
      </c>
      <c r="B39" s="448">
        <v>5491</v>
      </c>
      <c r="C39" s="459">
        <v>20031150</v>
      </c>
      <c r="D39" s="448">
        <f t="shared" si="3"/>
        <v>27.412305334441609</v>
      </c>
      <c r="E39" s="448">
        <v>1</v>
      </c>
      <c r="F39" s="460">
        <v>0.42666666666666664</v>
      </c>
      <c r="G39" s="461">
        <v>0.7</v>
      </c>
      <c r="H39" s="460">
        <v>1</v>
      </c>
      <c r="I39" s="448">
        <v>19936949</v>
      </c>
      <c r="J39" s="447">
        <v>3361222</v>
      </c>
      <c r="K39" s="447">
        <v>27986292</v>
      </c>
      <c r="L39" s="447">
        <v>138183</v>
      </c>
      <c r="M39" s="447">
        <f t="shared" si="6"/>
        <v>0.4037399604121974</v>
      </c>
      <c r="N39" s="447">
        <f t="shared" si="7"/>
        <v>-0.95888905880063857</v>
      </c>
      <c r="O39" s="448">
        <v>2284.9831017030601</v>
      </c>
      <c r="P39" s="448">
        <v>1092.915781535889</v>
      </c>
      <c r="Q39" s="447">
        <v>685.9</v>
      </c>
      <c r="R39" s="447">
        <v>0</v>
      </c>
      <c r="S39" s="447">
        <v>2047.8</v>
      </c>
      <c r="T39" s="447">
        <v>3.2</v>
      </c>
      <c r="U39" s="447">
        <v>4.5</v>
      </c>
      <c r="V39" s="447">
        <v>490.4</v>
      </c>
      <c r="W39" s="447">
        <v>0</v>
      </c>
      <c r="X39" s="462">
        <v>1204.4000000000001</v>
      </c>
      <c r="Y39" s="462">
        <v>8862.4999999999982</v>
      </c>
      <c r="Z39" s="462">
        <v>5396.2999999999993</v>
      </c>
      <c r="AA39" s="462">
        <v>4544.6000000000022</v>
      </c>
      <c r="AB39" s="462">
        <v>1979.6000000000001</v>
      </c>
      <c r="AC39" s="462">
        <v>470.2</v>
      </c>
      <c r="AD39" s="462">
        <v>0</v>
      </c>
      <c r="AE39" s="462">
        <v>174.29999999999976</v>
      </c>
      <c r="AF39" s="462">
        <v>0</v>
      </c>
      <c r="AG39" s="462">
        <v>2584.1999999999998</v>
      </c>
      <c r="AH39" s="462">
        <v>12715.800000000003</v>
      </c>
      <c r="AI39" s="462">
        <v>0</v>
      </c>
      <c r="AJ39" s="462">
        <v>0</v>
      </c>
      <c r="AK39" s="462">
        <v>0</v>
      </c>
      <c r="AL39" s="462">
        <v>0</v>
      </c>
      <c r="AM39" s="462">
        <v>194.8</v>
      </c>
      <c r="AN39" s="449">
        <v>2088.8974619505761</v>
      </c>
      <c r="AO39" s="447">
        <v>26612.235351605996</v>
      </c>
      <c r="AP39" s="447">
        <v>1</v>
      </c>
      <c r="AQ39" s="463">
        <v>65.139618299999995</v>
      </c>
      <c r="AR39" s="464">
        <v>0.62882530420078908</v>
      </c>
      <c r="AS39" s="447">
        <v>813.5</v>
      </c>
      <c r="AT39" s="447">
        <v>1092.915781535889</v>
      </c>
      <c r="AU39" s="447">
        <v>3377.8988832389491</v>
      </c>
      <c r="AV39" s="467">
        <v>0.42666666666666658</v>
      </c>
      <c r="AW39" s="466">
        <v>0.7</v>
      </c>
      <c r="AX39" s="466">
        <v>0.7</v>
      </c>
      <c r="AY39" s="447">
        <v>0</v>
      </c>
      <c r="AZ39" s="447">
        <v>2000</v>
      </c>
    </row>
    <row r="40" spans="1:59" ht="15.95" customHeight="1" x14ac:dyDescent="0.25">
      <c r="A40" s="448" t="s">
        <v>3511</v>
      </c>
      <c r="B40" s="448">
        <v>1910</v>
      </c>
      <c r="C40" s="459">
        <v>10568033</v>
      </c>
      <c r="D40" s="448">
        <f t="shared" si="3"/>
        <v>18.073372783752664</v>
      </c>
      <c r="E40" s="448">
        <v>0</v>
      </c>
      <c r="F40" s="460">
        <v>0.1137850789011861</v>
      </c>
      <c r="G40" s="461">
        <v>0.12067761835177915</v>
      </c>
      <c r="H40" s="460">
        <v>0.12067761835177915</v>
      </c>
      <c r="I40" s="448">
        <v>17693787</v>
      </c>
      <c r="J40" s="447">
        <v>0</v>
      </c>
      <c r="K40" s="447">
        <v>14042350</v>
      </c>
      <c r="L40" s="447">
        <v>42</v>
      </c>
      <c r="M40" s="447">
        <f t="shared" si="6"/>
        <v>-0.20636831448236603</v>
      </c>
      <c r="N40" s="447">
        <f t="shared" si="7"/>
        <v>0</v>
      </c>
      <c r="O40" s="448">
        <v>3285.418485740548</v>
      </c>
      <c r="P40" s="448">
        <v>1571.42768773185</v>
      </c>
      <c r="Q40" s="447">
        <v>2760</v>
      </c>
      <c r="R40" s="447">
        <v>0</v>
      </c>
      <c r="S40" s="447">
        <v>0</v>
      </c>
      <c r="T40" s="447">
        <v>151.80000000000001</v>
      </c>
      <c r="U40" s="447">
        <v>0</v>
      </c>
      <c r="V40" s="447">
        <v>0</v>
      </c>
      <c r="W40" s="447">
        <v>0</v>
      </c>
      <c r="X40" s="462">
        <v>10308</v>
      </c>
      <c r="Y40" s="462">
        <v>5373.2</v>
      </c>
      <c r="Z40" s="462">
        <v>5149.6000000000004</v>
      </c>
      <c r="AA40" s="462">
        <v>1999.3000000000009</v>
      </c>
      <c r="AB40" s="462">
        <v>208</v>
      </c>
      <c r="AC40" s="462">
        <v>4420.9000000000042</v>
      </c>
      <c r="AD40" s="462">
        <v>0</v>
      </c>
      <c r="AE40" s="462">
        <v>310.40000000000072</v>
      </c>
      <c r="AF40" s="462">
        <v>0</v>
      </c>
      <c r="AG40" s="462">
        <v>438.70000000000033</v>
      </c>
      <c r="AH40" s="462">
        <v>5987.2</v>
      </c>
      <c r="AI40" s="462">
        <v>0</v>
      </c>
      <c r="AJ40" s="462">
        <v>0</v>
      </c>
      <c r="AK40" s="462">
        <v>0</v>
      </c>
      <c r="AL40" s="462">
        <v>0</v>
      </c>
      <c r="AM40" s="462">
        <v>0</v>
      </c>
      <c r="AN40" s="449">
        <v>78.985659323150202</v>
      </c>
      <c r="AO40" s="447">
        <v>1006.2652636604998</v>
      </c>
      <c r="AP40" s="447">
        <v>0</v>
      </c>
      <c r="AQ40" s="463">
        <v>79.839766900000001</v>
      </c>
      <c r="AR40" s="464">
        <v>0.59739675397718139</v>
      </c>
      <c r="AS40" s="447">
        <v>1169.6751438371291</v>
      </c>
      <c r="AT40" s="447">
        <v>1571.42768773185</v>
      </c>
      <c r="AU40" s="447">
        <v>4856.8461734723987</v>
      </c>
      <c r="AV40" s="467">
        <v>0.11383661154747191</v>
      </c>
      <c r="AW40" s="467">
        <v>0.1207549173212078</v>
      </c>
      <c r="AX40" s="467">
        <v>0.1207549173212078</v>
      </c>
      <c r="AY40" s="447">
        <v>0</v>
      </c>
      <c r="AZ40" s="447">
        <v>0</v>
      </c>
      <c r="BE40" s="447">
        <v>13</v>
      </c>
      <c r="BF40" s="447">
        <v>9510</v>
      </c>
      <c r="BG40" s="447">
        <v>1</v>
      </c>
    </row>
    <row r="41" spans="1:59" ht="15.95" customHeight="1" x14ac:dyDescent="0.25">
      <c r="A41" s="448" t="s">
        <v>3512</v>
      </c>
      <c r="B41" s="448">
        <v>97</v>
      </c>
      <c r="C41" s="459">
        <v>789403</v>
      </c>
      <c r="D41" s="448">
        <f t="shared" si="3"/>
        <v>12.287766831390304</v>
      </c>
      <c r="E41" s="448">
        <v>0</v>
      </c>
      <c r="F41" s="460">
        <v>0</v>
      </c>
      <c r="G41" s="461">
        <v>0</v>
      </c>
      <c r="H41" s="460">
        <v>0</v>
      </c>
      <c r="I41" s="448">
        <v>1413663</v>
      </c>
      <c r="J41" s="447">
        <v>20571248</v>
      </c>
      <c r="K41" s="447">
        <v>1163652</v>
      </c>
      <c r="L41" s="447">
        <v>21747797</v>
      </c>
      <c r="M41" s="447">
        <f t="shared" si="6"/>
        <v>-0.1768533235997547</v>
      </c>
      <c r="N41" s="447">
        <f t="shared" si="7"/>
        <v>5.7193856201626758E-2</v>
      </c>
      <c r="O41" s="448">
        <v>3264.067950074168</v>
      </c>
      <c r="P41" s="448">
        <v>1561.215648370754</v>
      </c>
      <c r="Q41" s="447">
        <v>1146.2</v>
      </c>
      <c r="R41" s="447">
        <v>0</v>
      </c>
      <c r="S41" s="447">
        <v>0</v>
      </c>
      <c r="T41" s="447">
        <v>0</v>
      </c>
      <c r="U41" s="447">
        <v>6</v>
      </c>
      <c r="V41" s="447">
        <v>0</v>
      </c>
      <c r="W41" s="447">
        <v>104.3</v>
      </c>
      <c r="X41" s="462">
        <v>3396.2</v>
      </c>
      <c r="Y41" s="462">
        <v>0</v>
      </c>
      <c r="Z41" s="462">
        <v>0</v>
      </c>
      <c r="AA41" s="462">
        <v>510</v>
      </c>
      <c r="AB41" s="462">
        <v>3527.7000000000003</v>
      </c>
      <c r="AC41" s="462">
        <v>0</v>
      </c>
      <c r="AD41" s="462">
        <v>0</v>
      </c>
      <c r="AE41" s="462">
        <v>0</v>
      </c>
      <c r="AF41" s="462">
        <v>0</v>
      </c>
      <c r="AG41" s="462">
        <v>59.699999999999996</v>
      </c>
      <c r="AH41" s="462">
        <v>580.99999999999977</v>
      </c>
      <c r="AI41" s="462">
        <v>533.29999999999995</v>
      </c>
      <c r="AJ41" s="462">
        <v>0</v>
      </c>
      <c r="AK41" s="462">
        <v>0</v>
      </c>
      <c r="AL41" s="462">
        <v>0</v>
      </c>
      <c r="AM41" s="462">
        <v>0</v>
      </c>
      <c r="AN41" s="449">
        <v>2037.8761861162782</v>
      </c>
      <c r="AO41" s="447">
        <v>25962.232072280996</v>
      </c>
      <c r="AP41" s="447">
        <v>53</v>
      </c>
      <c r="AQ41" s="463">
        <v>28.456966700000002</v>
      </c>
      <c r="AR41" s="464">
        <v>1.72097552138765E-2</v>
      </c>
      <c r="AS41" s="447">
        <v>1162.073923175298</v>
      </c>
      <c r="AT41" s="447">
        <v>1561.215648370754</v>
      </c>
      <c r="AU41" s="447">
        <v>4825.2835984449221</v>
      </c>
      <c r="AV41" s="466">
        <v>0</v>
      </c>
      <c r="AW41" s="466">
        <v>0</v>
      </c>
      <c r="AX41" s="466">
        <v>0</v>
      </c>
      <c r="AY41" s="447">
        <v>0</v>
      </c>
      <c r="AZ41" s="447">
        <v>0</v>
      </c>
    </row>
    <row r="42" spans="1:59" ht="15.95" customHeight="1" x14ac:dyDescent="0.25">
      <c r="A42" s="448" t="s">
        <v>3513</v>
      </c>
      <c r="B42" s="448">
        <v>1597</v>
      </c>
      <c r="C42" s="459">
        <v>11705262</v>
      </c>
      <c r="D42" s="448">
        <f t="shared" si="3"/>
        <v>13.643436601419088</v>
      </c>
      <c r="E42" s="448">
        <v>0</v>
      </c>
      <c r="F42" s="460">
        <v>3.2435992707374371E-2</v>
      </c>
      <c r="G42" s="461">
        <v>0</v>
      </c>
      <c r="H42" s="460">
        <v>0</v>
      </c>
      <c r="I42" s="448">
        <v>19424322</v>
      </c>
      <c r="J42" s="447">
        <v>0</v>
      </c>
      <c r="K42" s="447">
        <v>36652206</v>
      </c>
      <c r="L42" s="447">
        <v>1119</v>
      </c>
      <c r="M42" s="447">
        <f t="shared" si="6"/>
        <v>0.88692331191791407</v>
      </c>
      <c r="N42" s="447">
        <f t="shared" si="7"/>
        <v>0</v>
      </c>
      <c r="O42" s="448">
        <v>5441.4355280133668</v>
      </c>
      <c r="P42" s="448">
        <v>2602.6585309726811</v>
      </c>
      <c r="Q42" s="447">
        <v>4575</v>
      </c>
      <c r="R42" s="447">
        <v>0</v>
      </c>
      <c r="S42" s="447">
        <v>0</v>
      </c>
      <c r="T42" s="447">
        <v>1</v>
      </c>
      <c r="U42" s="447">
        <v>37</v>
      </c>
      <c r="V42" s="447">
        <v>0</v>
      </c>
      <c r="W42" s="447">
        <v>0</v>
      </c>
      <c r="X42" s="462">
        <v>11488.5</v>
      </c>
      <c r="Y42" s="462">
        <v>6991.2999999999975</v>
      </c>
      <c r="Z42" s="462">
        <v>2134</v>
      </c>
      <c r="AA42" s="462">
        <v>101.89999999999998</v>
      </c>
      <c r="AB42" s="462">
        <v>688.89999999999986</v>
      </c>
      <c r="AC42" s="462">
        <v>103.9</v>
      </c>
      <c r="AD42" s="462">
        <v>0</v>
      </c>
      <c r="AE42" s="462">
        <v>96.899999999999935</v>
      </c>
      <c r="AF42" s="462">
        <v>0</v>
      </c>
      <c r="AG42" s="462">
        <v>662.39999999999793</v>
      </c>
      <c r="AH42" s="462">
        <v>5781.5999999999995</v>
      </c>
      <c r="AI42" s="462">
        <v>0</v>
      </c>
      <c r="AJ42" s="462">
        <v>0</v>
      </c>
      <c r="AK42" s="462">
        <v>0</v>
      </c>
      <c r="AL42" s="462">
        <v>0</v>
      </c>
      <c r="AM42" s="462">
        <v>0</v>
      </c>
      <c r="AN42" s="449">
        <v>621.52644475165141</v>
      </c>
      <c r="AO42" s="447">
        <v>7918.1521957199993</v>
      </c>
      <c r="AP42" s="447">
        <v>0</v>
      </c>
      <c r="AQ42" s="463">
        <v>105.18023873333333</v>
      </c>
      <c r="AR42" s="464">
        <v>0.30928071584260641</v>
      </c>
      <c r="AS42" s="447">
        <v>1937.2606295160799</v>
      </c>
      <c r="AT42" s="447">
        <v>2602.6585309726811</v>
      </c>
      <c r="AU42" s="447">
        <v>8044.0940589860465</v>
      </c>
      <c r="AV42" s="467">
        <v>3.7753023160769367E-2</v>
      </c>
      <c r="AW42" s="467">
        <v>7.2601967616864174E-2</v>
      </c>
      <c r="AX42" s="467">
        <v>7.2601967616864174E-2</v>
      </c>
      <c r="AY42" s="447">
        <v>0</v>
      </c>
      <c r="AZ42" s="447">
        <v>0</v>
      </c>
    </row>
    <row r="43" spans="1:59" ht="15.95" customHeight="1" x14ac:dyDescent="0.25">
      <c r="A43" s="448" t="s">
        <v>3514</v>
      </c>
      <c r="B43" s="448">
        <v>653</v>
      </c>
      <c r="C43" s="459">
        <v>4001180</v>
      </c>
      <c r="D43" s="448">
        <f t="shared" si="3"/>
        <v>16.320185545264145</v>
      </c>
      <c r="E43" s="448">
        <v>0</v>
      </c>
      <c r="F43" s="460">
        <v>0</v>
      </c>
      <c r="G43" s="461">
        <v>0</v>
      </c>
      <c r="H43" s="460">
        <v>0</v>
      </c>
      <c r="I43" s="448">
        <v>0</v>
      </c>
      <c r="J43" s="447">
        <v>14384521</v>
      </c>
      <c r="K43" s="447">
        <v>0</v>
      </c>
      <c r="L43" s="447">
        <v>16672891</v>
      </c>
      <c r="M43" s="447">
        <f t="shared" si="6"/>
        <v>0</v>
      </c>
      <c r="N43" s="447">
        <f t="shared" si="7"/>
        <v>0.15908558929421424</v>
      </c>
      <c r="O43" s="448">
        <v>1037.581755094174</v>
      </c>
      <c r="P43" s="448">
        <v>496.2791514435865</v>
      </c>
      <c r="Q43" s="447">
        <v>0</v>
      </c>
      <c r="R43" s="447">
        <v>0</v>
      </c>
      <c r="S43" s="447">
        <v>0</v>
      </c>
      <c r="T43" s="447">
        <v>0</v>
      </c>
      <c r="U43" s="447">
        <v>0</v>
      </c>
      <c r="V43" s="447">
        <v>203</v>
      </c>
      <c r="W43" s="447">
        <v>0</v>
      </c>
      <c r="X43" s="462">
        <v>3246</v>
      </c>
      <c r="Y43" s="462">
        <v>7321.2000000000007</v>
      </c>
      <c r="Z43" s="462">
        <v>0</v>
      </c>
      <c r="AA43" s="462">
        <v>863.6</v>
      </c>
      <c r="AB43" s="462">
        <v>8168.7000000000016</v>
      </c>
      <c r="AC43" s="462">
        <v>30.5</v>
      </c>
      <c r="AD43" s="462">
        <v>0</v>
      </c>
      <c r="AE43" s="462">
        <v>2.8</v>
      </c>
      <c r="AF43" s="462">
        <v>0</v>
      </c>
      <c r="AG43" s="462">
        <v>65.099999999999994</v>
      </c>
      <c r="AH43" s="462">
        <v>7248.8</v>
      </c>
      <c r="AI43" s="462">
        <v>0</v>
      </c>
      <c r="AJ43" s="462">
        <v>0</v>
      </c>
      <c r="AK43" s="462">
        <v>0</v>
      </c>
      <c r="AL43" s="462">
        <v>0</v>
      </c>
      <c r="AM43" s="462">
        <v>0</v>
      </c>
      <c r="AN43" s="449">
        <v>584.20005007259886</v>
      </c>
      <c r="AO43" s="447">
        <v>7442.6196154379995</v>
      </c>
      <c r="AP43" s="447">
        <v>30.14</v>
      </c>
      <c r="AQ43" s="463">
        <v>68.39936130000001</v>
      </c>
      <c r="AR43" s="464">
        <v>0.28805721965331088</v>
      </c>
      <c r="AS43" s="447">
        <v>369.4</v>
      </c>
      <c r="AT43" s="447">
        <v>496.2791514435865</v>
      </c>
      <c r="AU43" s="447">
        <v>1533.86090653776</v>
      </c>
      <c r="AV43" s="466">
        <v>0</v>
      </c>
      <c r="AW43" s="466">
        <v>0</v>
      </c>
      <c r="AX43" s="466">
        <v>0</v>
      </c>
      <c r="AY43" s="447">
        <v>0</v>
      </c>
      <c r="AZ43" s="447">
        <v>0</v>
      </c>
    </row>
    <row r="44" spans="1:59" ht="15.95" customHeight="1" x14ac:dyDescent="0.25">
      <c r="A44" s="448" t="s">
        <v>3515</v>
      </c>
      <c r="B44" s="448">
        <v>1877</v>
      </c>
      <c r="C44" s="459">
        <v>4267534</v>
      </c>
      <c r="D44" s="448">
        <f t="shared" si="3"/>
        <v>43.983246530666193</v>
      </c>
      <c r="E44" s="448">
        <v>1</v>
      </c>
      <c r="F44" s="460">
        <v>0.12735969707912936</v>
      </c>
      <c r="G44" s="461">
        <v>0.26858479480506897</v>
      </c>
      <c r="H44" s="460">
        <v>0.36410456761441601</v>
      </c>
      <c r="I44" s="448">
        <v>596545</v>
      </c>
      <c r="J44" s="447">
        <v>4892458</v>
      </c>
      <c r="K44" s="447">
        <v>544195</v>
      </c>
      <c r="L44" s="447">
        <v>12013178</v>
      </c>
      <c r="M44" s="447">
        <f t="shared" si="6"/>
        <v>-8.7755324409725999E-2</v>
      </c>
      <c r="N44" s="447">
        <f t="shared" si="7"/>
        <v>1.4554483656272574</v>
      </c>
      <c r="O44" s="448">
        <v>124.1502803875541</v>
      </c>
      <c r="P44" s="448">
        <v>59.381533551181711</v>
      </c>
      <c r="Q44" s="447">
        <v>585</v>
      </c>
      <c r="R44" s="447">
        <v>0</v>
      </c>
      <c r="S44" s="447">
        <v>0</v>
      </c>
      <c r="T44" s="447">
        <v>0</v>
      </c>
      <c r="U44" s="447">
        <v>0</v>
      </c>
      <c r="V44" s="447">
        <v>0</v>
      </c>
      <c r="W44" s="447">
        <v>0</v>
      </c>
      <c r="X44" s="462">
        <v>585</v>
      </c>
      <c r="Y44" s="462">
        <v>3357.2999999999993</v>
      </c>
      <c r="Z44" s="462">
        <v>0</v>
      </c>
      <c r="AA44" s="462">
        <v>8316.9999999999964</v>
      </c>
      <c r="AB44" s="462">
        <v>3415.3</v>
      </c>
      <c r="AC44" s="462">
        <v>400.39999999999975</v>
      </c>
      <c r="AD44" s="462">
        <v>0</v>
      </c>
      <c r="AE44" s="462">
        <v>91.999999999999901</v>
      </c>
      <c r="AF44" s="462">
        <v>19.500000000000004</v>
      </c>
      <c r="AG44" s="462">
        <v>0</v>
      </c>
      <c r="AH44" s="462">
        <v>358.19999999999987</v>
      </c>
      <c r="AI44" s="462">
        <v>0</v>
      </c>
      <c r="AJ44" s="462">
        <v>0</v>
      </c>
      <c r="AK44" s="462">
        <v>0</v>
      </c>
      <c r="AL44" s="462">
        <v>0</v>
      </c>
      <c r="AM44" s="462">
        <v>11.5</v>
      </c>
      <c r="AN44" s="449">
        <v>734.79882317025078</v>
      </c>
      <c r="AO44" s="478">
        <v>9361.2250359239988</v>
      </c>
      <c r="AP44" s="447">
        <v>30.4</v>
      </c>
      <c r="AQ44" s="463">
        <v>144.55754870000001</v>
      </c>
      <c r="AR44" s="464">
        <v>0.48515431696835531</v>
      </c>
      <c r="AS44" s="447">
        <v>44.2</v>
      </c>
      <c r="AT44" s="447">
        <v>59.381533551181711</v>
      </c>
      <c r="AU44" s="447">
        <v>183.53181393873581</v>
      </c>
      <c r="AV44" s="467">
        <v>0.1299556177757871</v>
      </c>
      <c r="AW44" s="467">
        <v>0.26838830733865832</v>
      </c>
      <c r="AX44" s="467">
        <v>0.36585502067049858</v>
      </c>
      <c r="AY44" s="447">
        <v>0</v>
      </c>
      <c r="AZ44" s="447">
        <v>2500</v>
      </c>
      <c r="BE44" s="447">
        <v>14</v>
      </c>
      <c r="BF44" s="478">
        <v>4415</v>
      </c>
      <c r="BG44" s="447">
        <v>1</v>
      </c>
    </row>
    <row r="45" spans="1:59" ht="15.95" customHeight="1" x14ac:dyDescent="0.25">
      <c r="A45" s="448" t="s">
        <v>3516</v>
      </c>
      <c r="B45" s="448">
        <v>1934</v>
      </c>
      <c r="C45" s="459">
        <v>12844885</v>
      </c>
      <c r="D45" s="448">
        <f t="shared" si="3"/>
        <v>15.056576995434369</v>
      </c>
      <c r="E45" s="448">
        <v>0</v>
      </c>
      <c r="F45" s="460">
        <v>0.157</v>
      </c>
      <c r="G45" s="461">
        <v>0.18</v>
      </c>
      <c r="H45" s="460">
        <v>0.18</v>
      </c>
      <c r="I45" s="448">
        <v>888943</v>
      </c>
      <c r="J45" s="447">
        <v>56834118</v>
      </c>
      <c r="K45" s="447">
        <v>56343</v>
      </c>
      <c r="L45" s="447">
        <v>52574530</v>
      </c>
      <c r="M45" s="447">
        <f t="shared" si="6"/>
        <v>-0.9366179833802617</v>
      </c>
      <c r="N45" s="447">
        <f t="shared" si="7"/>
        <v>-7.4947727701167088E-2</v>
      </c>
      <c r="O45" s="448">
        <v>8258.2509174143706</v>
      </c>
      <c r="P45" s="448">
        <v>3949.9516424425201</v>
      </c>
      <c r="Q45" s="447">
        <v>1713.5</v>
      </c>
      <c r="R45" s="447">
        <v>0</v>
      </c>
      <c r="S45" s="447">
        <v>802.8</v>
      </c>
      <c r="T45" s="447">
        <v>68.600000000000009</v>
      </c>
      <c r="U45" s="447">
        <v>67</v>
      </c>
      <c r="V45" s="447">
        <v>48</v>
      </c>
      <c r="W45" s="447">
        <v>0</v>
      </c>
      <c r="X45" s="462">
        <v>9348.1</v>
      </c>
      <c r="Y45" s="462">
        <v>16907.299999999996</v>
      </c>
      <c r="Z45" s="462">
        <v>9093.1999999999989</v>
      </c>
      <c r="AA45" s="462">
        <v>899.6</v>
      </c>
      <c r="AB45" s="462">
        <v>1460.0000000000002</v>
      </c>
      <c r="AC45" s="462">
        <v>68.400000000000006</v>
      </c>
      <c r="AD45" s="462">
        <v>0</v>
      </c>
      <c r="AE45" s="462">
        <v>191.40000000000009</v>
      </c>
      <c r="AF45" s="462">
        <v>0</v>
      </c>
      <c r="AG45" s="462">
        <v>1548.4</v>
      </c>
      <c r="AH45" s="462">
        <v>5957.2999999999993</v>
      </c>
      <c r="AI45" s="462">
        <v>0</v>
      </c>
      <c r="AJ45" s="462">
        <v>0</v>
      </c>
      <c r="AK45" s="462">
        <v>0</v>
      </c>
      <c r="AL45" s="462">
        <v>0</v>
      </c>
      <c r="AM45" s="462">
        <v>196.9</v>
      </c>
      <c r="AN45" s="449">
        <v>93.879027867938987</v>
      </c>
      <c r="AO45" s="448">
        <v>1196.0045094165</v>
      </c>
      <c r="AP45" s="447">
        <v>0</v>
      </c>
      <c r="AQ45" s="463">
        <v>86.791760999999994</v>
      </c>
      <c r="AR45" s="464">
        <v>0.58606600314300683</v>
      </c>
      <c r="AS45" s="447">
        <v>2940.1036341622921</v>
      </c>
      <c r="AT45" s="447">
        <v>3949.9516424425201</v>
      </c>
      <c r="AU45" s="447">
        <v>12208.202559856891</v>
      </c>
      <c r="AV45" s="467">
        <v>0.157</v>
      </c>
      <c r="AW45" s="466">
        <v>0.18</v>
      </c>
      <c r="AX45" s="466">
        <v>0.18</v>
      </c>
      <c r="AY45" s="447">
        <v>0</v>
      </c>
      <c r="AZ45" s="447">
        <v>0</v>
      </c>
      <c r="BE45" s="447">
        <v>3480</v>
      </c>
      <c r="BF45" s="448">
        <v>13027</v>
      </c>
      <c r="BG45" s="447">
        <v>274</v>
      </c>
    </row>
    <row r="46" spans="1:59" ht="15.95" customHeight="1" x14ac:dyDescent="0.25">
      <c r="A46" s="448" t="s">
        <v>3517</v>
      </c>
      <c r="B46" s="448">
        <v>472</v>
      </c>
      <c r="C46" s="459">
        <v>1062334</v>
      </c>
      <c r="D46" s="448">
        <f t="shared" si="3"/>
        <v>44.430471019472215</v>
      </c>
      <c r="E46" s="448">
        <v>1</v>
      </c>
      <c r="F46" s="460">
        <v>0.16000000000000003</v>
      </c>
      <c r="G46" s="461">
        <v>0.31000000000000016</v>
      </c>
      <c r="H46" s="460">
        <v>0.38500000000000023</v>
      </c>
      <c r="I46" s="448">
        <v>1142517</v>
      </c>
      <c r="J46" s="447">
        <v>51858</v>
      </c>
      <c r="K46" s="447">
        <v>139484</v>
      </c>
      <c r="L46" s="447">
        <v>285086</v>
      </c>
      <c r="M46" s="447">
        <f t="shared" si="6"/>
        <v>-0.87791516450083451</v>
      </c>
      <c r="N46" s="447">
        <f t="shared" si="7"/>
        <v>4.4974353040996569</v>
      </c>
      <c r="O46" s="448">
        <v>0</v>
      </c>
      <c r="P46" s="448">
        <v>0</v>
      </c>
      <c r="Q46" s="447">
        <v>0</v>
      </c>
      <c r="R46" s="447">
        <v>33</v>
      </c>
      <c r="S46" s="447">
        <v>0</v>
      </c>
      <c r="T46" s="447">
        <v>0</v>
      </c>
      <c r="U46" s="447">
        <v>0</v>
      </c>
      <c r="V46" s="447">
        <v>0</v>
      </c>
      <c r="W46" s="447">
        <v>0</v>
      </c>
      <c r="X46" s="462">
        <v>0</v>
      </c>
      <c r="Y46" s="462">
        <v>1787.2000000000003</v>
      </c>
      <c r="Z46" s="462">
        <v>0</v>
      </c>
      <c r="AA46" s="462">
        <v>2.7</v>
      </c>
      <c r="AB46" s="462">
        <v>39</v>
      </c>
      <c r="AC46" s="462">
        <v>79.5</v>
      </c>
      <c r="AD46" s="462">
        <v>0</v>
      </c>
      <c r="AE46" s="462">
        <v>40.1</v>
      </c>
      <c r="AF46" s="462">
        <v>0</v>
      </c>
      <c r="AG46" s="462">
        <v>7.1</v>
      </c>
      <c r="AH46" s="462">
        <v>0</v>
      </c>
      <c r="AI46" s="462">
        <v>0</v>
      </c>
      <c r="AJ46" s="462">
        <v>29.3</v>
      </c>
      <c r="AK46" s="462">
        <v>0</v>
      </c>
      <c r="AL46" s="462">
        <v>0</v>
      </c>
      <c r="AM46" s="462">
        <v>0</v>
      </c>
      <c r="AN46" s="449">
        <v>1357.0293994415704</v>
      </c>
      <c r="AO46" s="447">
        <v>17288.347759906497</v>
      </c>
      <c r="AP46" s="447">
        <v>4</v>
      </c>
      <c r="AQ46" s="463">
        <v>0.9242509246666667</v>
      </c>
      <c r="AR46" s="464">
        <v>0.54380664652567978</v>
      </c>
      <c r="AS46" s="447">
        <v>105.5945488458278</v>
      </c>
      <c r="AT46" s="447">
        <v>141.8634897083806</v>
      </c>
      <c r="AU46" s="447">
        <v>438.46061293477868</v>
      </c>
      <c r="AV46" s="467">
        <v>0.16</v>
      </c>
      <c r="AW46" s="467">
        <v>0.31000000000000022</v>
      </c>
      <c r="AX46" s="467">
        <v>0.38500000000000018</v>
      </c>
      <c r="AY46" s="447">
        <v>0</v>
      </c>
      <c r="AZ46" s="447">
        <v>2500</v>
      </c>
    </row>
    <row r="47" spans="1:59" ht="15.95" customHeight="1" x14ac:dyDescent="0.25">
      <c r="A47" s="448" t="s">
        <v>3518</v>
      </c>
      <c r="B47" s="448">
        <v>669</v>
      </c>
      <c r="C47" s="459">
        <v>5184564</v>
      </c>
      <c r="D47" s="448">
        <f t="shared" si="3"/>
        <v>12.903688719051399</v>
      </c>
      <c r="E47" s="448">
        <v>0</v>
      </c>
      <c r="F47" s="460">
        <v>0</v>
      </c>
      <c r="G47" s="461">
        <v>0</v>
      </c>
      <c r="H47" s="460">
        <v>0</v>
      </c>
      <c r="I47" s="448">
        <v>0</v>
      </c>
      <c r="J47" s="447">
        <v>12158923</v>
      </c>
      <c r="K47" s="447">
        <v>0</v>
      </c>
      <c r="L47" s="447">
        <v>10787771</v>
      </c>
      <c r="M47" s="447">
        <f t="shared" si="6"/>
        <v>0</v>
      </c>
      <c r="N47" s="447">
        <f t="shared" si="7"/>
        <v>-0.11276919839035082</v>
      </c>
      <c r="O47" s="448">
        <v>3074.82606199673</v>
      </c>
      <c r="P47" s="448">
        <v>1470.7005605990639</v>
      </c>
      <c r="Q47" s="447">
        <v>0</v>
      </c>
      <c r="R47" s="447">
        <v>0</v>
      </c>
      <c r="S47" s="447">
        <v>0</v>
      </c>
      <c r="T47" s="447">
        <v>0</v>
      </c>
      <c r="U47" s="447">
        <v>233.3</v>
      </c>
      <c r="V47" s="447">
        <v>147</v>
      </c>
      <c r="W47" s="447">
        <v>0</v>
      </c>
      <c r="X47" s="462">
        <v>4769</v>
      </c>
      <c r="Y47" s="462">
        <v>3185</v>
      </c>
      <c r="Z47" s="462">
        <v>6576.2000000000007</v>
      </c>
      <c r="AA47" s="462">
        <v>1310.8999999999999</v>
      </c>
      <c r="AB47" s="462">
        <v>0</v>
      </c>
      <c r="AC47" s="462">
        <v>654.20000000000005</v>
      </c>
      <c r="AD47" s="462">
        <v>0</v>
      </c>
      <c r="AE47" s="462">
        <v>180.09999999999994</v>
      </c>
      <c r="AF47" s="462">
        <v>0</v>
      </c>
      <c r="AG47" s="462">
        <v>459.5</v>
      </c>
      <c r="AH47" s="462">
        <v>3697.5000000000005</v>
      </c>
      <c r="AI47" s="462">
        <v>0</v>
      </c>
      <c r="AJ47" s="462">
        <v>0</v>
      </c>
      <c r="AK47" s="462">
        <v>0</v>
      </c>
      <c r="AL47" s="462">
        <v>0</v>
      </c>
      <c r="AM47" s="462">
        <v>0</v>
      </c>
      <c r="AN47" s="449">
        <v>161.32636846030783</v>
      </c>
      <c r="AO47" s="447">
        <v>2055.2733506969994</v>
      </c>
      <c r="AP47" s="447">
        <v>0</v>
      </c>
      <c r="AQ47" s="463">
        <v>64.623770133333338</v>
      </c>
      <c r="AR47" s="464">
        <v>0.68194812620198553</v>
      </c>
      <c r="AS47" s="447">
        <v>1094.7</v>
      </c>
      <c r="AT47" s="447">
        <v>1470.7005605990639</v>
      </c>
      <c r="AU47" s="447">
        <v>4545.526622595793</v>
      </c>
      <c r="AV47" s="466">
        <v>0</v>
      </c>
      <c r="AW47" s="466">
        <v>0</v>
      </c>
      <c r="AX47" s="466">
        <v>0</v>
      </c>
      <c r="AY47" s="447">
        <v>0</v>
      </c>
      <c r="AZ47" s="447">
        <v>0</v>
      </c>
    </row>
    <row r="48" spans="1:59" ht="15.95" customHeight="1" x14ac:dyDescent="0.25">
      <c r="A48" s="448" t="s">
        <v>3519</v>
      </c>
      <c r="B48" s="448">
        <v>130</v>
      </c>
      <c r="C48" s="459">
        <v>891688</v>
      </c>
      <c r="D48" s="448">
        <f t="shared" si="3"/>
        <v>14.579090444191241</v>
      </c>
      <c r="E48" s="448">
        <v>0</v>
      </c>
      <c r="F48" s="460">
        <v>0</v>
      </c>
      <c r="G48" s="461">
        <v>0</v>
      </c>
      <c r="H48" s="460">
        <v>0</v>
      </c>
      <c r="I48" s="448">
        <v>4734456</v>
      </c>
      <c r="J48" s="447">
        <v>0</v>
      </c>
      <c r="K48" s="447">
        <v>974354</v>
      </c>
      <c r="L48" s="447">
        <v>0</v>
      </c>
      <c r="M48" s="447">
        <f t="shared" si="6"/>
        <v>-0.7941993758100192</v>
      </c>
      <c r="N48" s="447">
        <f t="shared" si="7"/>
        <v>0</v>
      </c>
      <c r="O48" s="448">
        <v>811.39102624428403</v>
      </c>
      <c r="P48" s="448">
        <v>388.09129788226289</v>
      </c>
      <c r="Q48" s="447">
        <v>0</v>
      </c>
      <c r="R48" s="447">
        <v>0</v>
      </c>
      <c r="S48" s="447">
        <v>0</v>
      </c>
      <c r="T48" s="447">
        <v>0</v>
      </c>
      <c r="U48" s="447">
        <v>0</v>
      </c>
      <c r="V48" s="447">
        <v>180</v>
      </c>
      <c r="W48" s="447">
        <v>0</v>
      </c>
      <c r="X48" s="462">
        <v>474</v>
      </c>
      <c r="Y48" s="462">
        <v>295</v>
      </c>
      <c r="Z48" s="462">
        <v>0</v>
      </c>
      <c r="AA48" s="462">
        <v>1598</v>
      </c>
      <c r="AB48" s="462">
        <v>1375.8999999999999</v>
      </c>
      <c r="AC48" s="462">
        <v>1</v>
      </c>
      <c r="AD48" s="462">
        <v>0</v>
      </c>
      <c r="AE48" s="462">
        <v>0</v>
      </c>
      <c r="AF48" s="462">
        <v>0</v>
      </c>
      <c r="AG48" s="462">
        <v>213.4</v>
      </c>
      <c r="AH48" s="462">
        <v>713.4</v>
      </c>
      <c r="AI48" s="462">
        <v>0</v>
      </c>
      <c r="AJ48" s="462">
        <v>0</v>
      </c>
      <c r="AK48" s="462">
        <v>0</v>
      </c>
      <c r="AL48" s="462">
        <v>0</v>
      </c>
      <c r="AM48" s="462">
        <v>0</v>
      </c>
      <c r="AN48" s="449">
        <v>504.16433045196572</v>
      </c>
      <c r="AO48" s="447">
        <v>6422.9767435994991</v>
      </c>
      <c r="AP48" s="447">
        <v>0</v>
      </c>
      <c r="AQ48" s="463">
        <v>85.695248133333337</v>
      </c>
      <c r="AR48" s="464">
        <v>3.938663204105608E-2</v>
      </c>
      <c r="AS48" s="447">
        <v>288.87154542095283</v>
      </c>
      <c r="AT48" s="447">
        <v>388.09129788226289</v>
      </c>
      <c r="AU48" s="447">
        <v>1199.4823241265469</v>
      </c>
      <c r="AV48" s="466">
        <v>0</v>
      </c>
      <c r="AW48" s="466">
        <v>0</v>
      </c>
      <c r="AX48" s="466">
        <v>0</v>
      </c>
      <c r="AY48" s="447">
        <v>0</v>
      </c>
      <c r="AZ48" s="447">
        <v>0</v>
      </c>
    </row>
    <row r="49" spans="1:59" ht="15.95" customHeight="1" x14ac:dyDescent="0.25">
      <c r="A49" s="448" t="s">
        <v>3520</v>
      </c>
      <c r="B49" s="448">
        <v>1211</v>
      </c>
      <c r="C49" s="459">
        <v>6861856</v>
      </c>
      <c r="D49" s="448">
        <f t="shared" si="3"/>
        <v>17.648286411140077</v>
      </c>
      <c r="E49" s="448">
        <v>0</v>
      </c>
      <c r="F49" s="460">
        <v>0</v>
      </c>
      <c r="G49" s="461">
        <v>0</v>
      </c>
      <c r="H49" s="460">
        <v>0</v>
      </c>
      <c r="I49" s="448">
        <v>23974629</v>
      </c>
      <c r="J49" s="447">
        <v>0</v>
      </c>
      <c r="K49" s="447">
        <v>29716962</v>
      </c>
      <c r="L49" s="447">
        <v>0</v>
      </c>
      <c r="M49" s="447">
        <f t="shared" si="6"/>
        <v>0.23951707448736737</v>
      </c>
      <c r="N49" s="447">
        <f t="shared" si="7"/>
        <v>0</v>
      </c>
      <c r="O49" s="448">
        <v>2329.3738842794069</v>
      </c>
      <c r="P49" s="448">
        <v>1114.148055330938</v>
      </c>
      <c r="Q49" s="447">
        <v>870</v>
      </c>
      <c r="R49" s="447">
        <v>0</v>
      </c>
      <c r="S49" s="447">
        <v>0</v>
      </c>
      <c r="T49" s="447">
        <v>0</v>
      </c>
      <c r="U49" s="447">
        <v>0</v>
      </c>
      <c r="V49" s="447">
        <v>0</v>
      </c>
      <c r="W49" s="447">
        <v>0</v>
      </c>
      <c r="X49" s="462">
        <v>5714</v>
      </c>
      <c r="Y49" s="462">
        <v>2455.1</v>
      </c>
      <c r="Z49" s="462">
        <v>4522.7</v>
      </c>
      <c r="AA49" s="462">
        <v>2616.6</v>
      </c>
      <c r="AB49" s="462">
        <v>29.1</v>
      </c>
      <c r="AC49" s="462">
        <v>174.50000000000003</v>
      </c>
      <c r="AD49" s="462">
        <v>0</v>
      </c>
      <c r="AE49" s="462">
        <v>14.200000000000001</v>
      </c>
      <c r="AF49" s="462">
        <v>0</v>
      </c>
      <c r="AG49" s="462">
        <v>43.199999999999989</v>
      </c>
      <c r="AH49" s="462">
        <v>3752.7999999999984</v>
      </c>
      <c r="AI49" s="462">
        <v>0</v>
      </c>
      <c r="AJ49" s="462">
        <v>0</v>
      </c>
      <c r="AK49" s="462">
        <v>0</v>
      </c>
      <c r="AL49" s="462">
        <v>0</v>
      </c>
      <c r="AM49" s="462">
        <v>0</v>
      </c>
      <c r="AN49" s="449">
        <v>4414.0832227364426</v>
      </c>
      <c r="AO49" s="447">
        <v>56234.747623919997</v>
      </c>
      <c r="AP49" s="447">
        <v>105.2</v>
      </c>
      <c r="AQ49" s="463">
        <v>107.11427499999999</v>
      </c>
      <c r="AR49" s="464">
        <v>0.5283061765820386</v>
      </c>
      <c r="AS49" s="447">
        <v>829.30401255437891</v>
      </c>
      <c r="AT49" s="447">
        <v>1114.148055330938</v>
      </c>
      <c r="AU49" s="447">
        <v>3443.5219396103448</v>
      </c>
      <c r="AV49" s="466">
        <v>0</v>
      </c>
      <c r="AW49" s="466">
        <v>0</v>
      </c>
      <c r="AX49" s="466">
        <v>0</v>
      </c>
      <c r="AY49" s="447">
        <v>0</v>
      </c>
      <c r="AZ49" s="447">
        <v>0</v>
      </c>
    </row>
    <row r="50" spans="1:59" ht="15.95" customHeight="1" x14ac:dyDescent="0.25">
      <c r="A50" s="448" t="s">
        <v>3521</v>
      </c>
      <c r="B50" s="448">
        <v>4506</v>
      </c>
      <c r="C50" s="459">
        <v>29604099</v>
      </c>
      <c r="D50" s="448">
        <f t="shared" si="3"/>
        <v>15.220865191674976</v>
      </c>
      <c r="E50" s="448">
        <v>0</v>
      </c>
      <c r="F50" s="460">
        <v>6.2261723027246502E-2</v>
      </c>
      <c r="G50" s="461">
        <v>7.9925190022139284E-2</v>
      </c>
      <c r="H50" s="460">
        <v>7.9925190022139284E-2</v>
      </c>
      <c r="I50" s="448">
        <v>960994</v>
      </c>
      <c r="J50" s="447">
        <v>2678091</v>
      </c>
      <c r="K50" s="447">
        <v>10942925</v>
      </c>
      <c r="L50" s="447">
        <v>1163819</v>
      </c>
      <c r="M50" s="447">
        <f t="shared" si="6"/>
        <v>10.387089825742928</v>
      </c>
      <c r="N50" s="447">
        <f t="shared" si="7"/>
        <v>-0.56542962879155345</v>
      </c>
      <c r="O50" s="448">
        <v>2908.8242165011529</v>
      </c>
      <c r="P50" s="448">
        <v>1391.301270262529</v>
      </c>
      <c r="Q50" s="447">
        <v>9903</v>
      </c>
      <c r="R50" s="447">
        <v>1479.7</v>
      </c>
      <c r="S50" s="447">
        <v>0</v>
      </c>
      <c r="T50" s="447">
        <v>5.0999999999999996</v>
      </c>
      <c r="U50" s="447">
        <v>8</v>
      </c>
      <c r="V50" s="447">
        <v>7705.5</v>
      </c>
      <c r="W50" s="447">
        <v>650</v>
      </c>
      <c r="X50" s="462">
        <v>13381.6</v>
      </c>
      <c r="Y50" s="462">
        <v>37286.80000000001</v>
      </c>
      <c r="Z50" s="462">
        <v>4960</v>
      </c>
      <c r="AA50" s="462">
        <v>668.69999999999982</v>
      </c>
      <c r="AB50" s="462">
        <v>28041.500000000007</v>
      </c>
      <c r="AC50" s="462">
        <v>2444.9</v>
      </c>
      <c r="AD50" s="462">
        <v>0</v>
      </c>
      <c r="AE50" s="462">
        <v>214.09999999999991</v>
      </c>
      <c r="AF50" s="462">
        <v>0</v>
      </c>
      <c r="AG50" s="462">
        <v>23.299999999999997</v>
      </c>
      <c r="AH50" s="462">
        <v>25102.800000000025</v>
      </c>
      <c r="AI50" s="462">
        <v>5491</v>
      </c>
      <c r="AJ50" s="462">
        <v>0</v>
      </c>
      <c r="AK50" s="462">
        <v>0</v>
      </c>
      <c r="AL50" s="462">
        <v>0</v>
      </c>
      <c r="AM50" s="462">
        <v>0</v>
      </c>
      <c r="AN50" s="449">
        <v>123.63174256148407</v>
      </c>
      <c r="AO50" s="447">
        <v>1575.0495607874998</v>
      </c>
      <c r="AP50" s="447">
        <v>0</v>
      </c>
      <c r="AQ50" s="463">
        <v>178.69099886666666</v>
      </c>
      <c r="AR50" s="464">
        <v>0.37338206091346271</v>
      </c>
      <c r="AS50" s="447">
        <v>4257.6927995513624</v>
      </c>
      <c r="AT50" s="447">
        <v>5720.0979146421714</v>
      </c>
      <c r="AU50" s="447">
        <v>17679.23264017094</v>
      </c>
      <c r="AV50" s="467">
        <v>6.3769349781841692E-2</v>
      </c>
      <c r="AW50" s="467">
        <v>8.1860526035740303E-2</v>
      </c>
      <c r="AX50" s="467">
        <v>8.1860526035740303E-2</v>
      </c>
      <c r="AY50" s="447">
        <v>0</v>
      </c>
      <c r="AZ50" s="447">
        <v>0</v>
      </c>
    </row>
    <row r="51" spans="1:59" ht="15.95" customHeight="1" x14ac:dyDescent="0.25">
      <c r="A51" s="448" t="s">
        <v>3522</v>
      </c>
      <c r="B51" s="448">
        <v>1577</v>
      </c>
      <c r="C51" s="459">
        <v>3240569</v>
      </c>
      <c r="D51" s="448">
        <f t="shared" si="3"/>
        <v>48.664293215173018</v>
      </c>
      <c r="E51" s="448">
        <v>0</v>
      </c>
      <c r="F51" s="460">
        <v>0</v>
      </c>
      <c r="G51" s="461">
        <v>0</v>
      </c>
      <c r="H51" s="460">
        <v>0</v>
      </c>
      <c r="I51" s="448">
        <v>12346</v>
      </c>
      <c r="J51" s="447">
        <v>16219109</v>
      </c>
      <c r="K51" s="447">
        <v>39595</v>
      </c>
      <c r="L51" s="447">
        <v>5633830</v>
      </c>
      <c r="M51" s="447">
        <f t="shared" si="6"/>
        <v>2.2071116150980075</v>
      </c>
      <c r="N51" s="447">
        <f t="shared" si="7"/>
        <v>-0.65264244786812886</v>
      </c>
      <c r="O51" s="448">
        <v>746.58698024913735</v>
      </c>
      <c r="P51" s="448">
        <v>357.09528547294337</v>
      </c>
      <c r="Q51" s="447">
        <v>2258</v>
      </c>
      <c r="R51" s="447">
        <v>0</v>
      </c>
      <c r="S51" s="447">
        <v>0</v>
      </c>
      <c r="T51" s="447">
        <v>0</v>
      </c>
      <c r="U51" s="447">
        <v>0</v>
      </c>
      <c r="V51" s="447">
        <v>1.7999999999999998</v>
      </c>
      <c r="W51" s="447">
        <v>0</v>
      </c>
      <c r="X51" s="462">
        <v>4581</v>
      </c>
      <c r="Y51" s="462">
        <v>1830</v>
      </c>
      <c r="Z51" s="462">
        <v>0</v>
      </c>
      <c r="AA51" s="462">
        <v>259.60000000000002</v>
      </c>
      <c r="AB51" s="462">
        <v>388.2</v>
      </c>
      <c r="AC51" s="462">
        <v>916.69999999999993</v>
      </c>
      <c r="AD51" s="462">
        <v>0</v>
      </c>
      <c r="AE51" s="462">
        <v>10.6</v>
      </c>
      <c r="AF51" s="462">
        <v>70.7</v>
      </c>
      <c r="AG51" s="462">
        <v>27.800000000000004</v>
      </c>
      <c r="AH51" s="462">
        <v>780.49999999999955</v>
      </c>
      <c r="AI51" s="462">
        <v>0</v>
      </c>
      <c r="AJ51" s="462">
        <v>0</v>
      </c>
      <c r="AK51" s="462">
        <v>0</v>
      </c>
      <c r="AL51" s="462">
        <v>0</v>
      </c>
      <c r="AM51" s="462">
        <v>0</v>
      </c>
      <c r="AN51" s="449">
        <v>5.4582916538419699</v>
      </c>
      <c r="AO51" s="447">
        <v>69.537803915999987</v>
      </c>
      <c r="AP51" s="447">
        <v>2</v>
      </c>
      <c r="AQ51" s="463">
        <v>156.64116110000001</v>
      </c>
      <c r="AR51" s="464">
        <v>0.34484397877883199</v>
      </c>
      <c r="AS51" s="447">
        <v>265.8</v>
      </c>
      <c r="AT51" s="447">
        <v>357.09528547294337</v>
      </c>
      <c r="AU51" s="447">
        <v>1103.682265722081</v>
      </c>
      <c r="AV51" s="466">
        <v>0</v>
      </c>
      <c r="AW51" s="466">
        <v>0</v>
      </c>
      <c r="AX51" s="466">
        <v>0</v>
      </c>
      <c r="AY51" s="447">
        <v>0</v>
      </c>
      <c r="AZ51" s="447">
        <v>0</v>
      </c>
    </row>
    <row r="52" spans="1:59" ht="15.95" customHeight="1" x14ac:dyDescent="0.25">
      <c r="A52" s="448" t="s">
        <v>3523</v>
      </c>
      <c r="B52" s="448">
        <v>777</v>
      </c>
      <c r="C52" s="459">
        <v>622868</v>
      </c>
      <c r="D52" s="448">
        <f t="shared" si="3"/>
        <v>124.74553195861724</v>
      </c>
      <c r="E52" s="448">
        <v>1</v>
      </c>
      <c r="F52" s="460">
        <v>0.59000000000000008</v>
      </c>
      <c r="G52" s="461">
        <v>0.72333333333333338</v>
      </c>
      <c r="H52" s="460">
        <v>0.75</v>
      </c>
      <c r="I52" s="448">
        <v>2534008</v>
      </c>
      <c r="J52" s="447">
        <v>3172326</v>
      </c>
      <c r="K52" s="447">
        <v>9726362</v>
      </c>
      <c r="L52" s="447">
        <v>6048985</v>
      </c>
      <c r="M52" s="447">
        <f t="shared" si="6"/>
        <v>2.838331212845421</v>
      </c>
      <c r="N52" s="447">
        <f t="shared" si="7"/>
        <v>0.90679804030228928</v>
      </c>
      <c r="O52" s="448">
        <v>85.950194114460501</v>
      </c>
      <c r="P52" s="448">
        <v>41.110292458510408</v>
      </c>
      <c r="Q52" s="447">
        <v>0</v>
      </c>
      <c r="R52" s="447">
        <v>0</v>
      </c>
      <c r="S52" s="447">
        <v>0</v>
      </c>
      <c r="T52" s="447">
        <v>0</v>
      </c>
      <c r="U52" s="447">
        <v>0</v>
      </c>
      <c r="V52" s="447">
        <v>0</v>
      </c>
      <c r="W52" s="447">
        <v>0</v>
      </c>
      <c r="X52" s="462">
        <v>0</v>
      </c>
      <c r="Y52" s="462">
        <v>0</v>
      </c>
      <c r="Z52" s="462">
        <v>0</v>
      </c>
      <c r="AA52" s="462">
        <v>331.19999999999976</v>
      </c>
      <c r="AB52" s="462">
        <v>150.19999999999999</v>
      </c>
      <c r="AC52" s="462">
        <v>121.50000000000001</v>
      </c>
      <c r="AD52" s="462">
        <v>0</v>
      </c>
      <c r="AE52" s="462">
        <v>81.099999999999994</v>
      </c>
      <c r="AF52" s="462">
        <v>0</v>
      </c>
      <c r="AG52" s="462">
        <v>110.6</v>
      </c>
      <c r="AH52" s="462">
        <v>0</v>
      </c>
      <c r="AI52" s="462">
        <v>0</v>
      </c>
      <c r="AJ52" s="462">
        <v>0</v>
      </c>
      <c r="AK52" s="462">
        <v>0</v>
      </c>
      <c r="AL52" s="462">
        <v>0</v>
      </c>
      <c r="AM52" s="462">
        <v>0</v>
      </c>
      <c r="AN52" s="449">
        <v>704.49340349121462</v>
      </c>
      <c r="AO52" s="447">
        <v>8975.1386072609985</v>
      </c>
      <c r="AP52" s="447">
        <v>0</v>
      </c>
      <c r="AQ52" s="463">
        <v>10.933231883333333</v>
      </c>
      <c r="AR52" s="464">
        <v>0.77826750296660452</v>
      </c>
      <c r="AS52" s="447">
        <v>30.6</v>
      </c>
      <c r="AT52" s="447">
        <v>41.110292458510408</v>
      </c>
      <c r="AU52" s="447">
        <v>127.0604865729709</v>
      </c>
      <c r="AV52" s="467">
        <v>0.59000000000000008</v>
      </c>
      <c r="AW52" s="467">
        <v>0.72333333333333338</v>
      </c>
      <c r="AX52" s="466">
        <v>0.75</v>
      </c>
      <c r="AY52" s="447">
        <v>0</v>
      </c>
      <c r="AZ52" s="447">
        <v>4000</v>
      </c>
    </row>
    <row r="53" spans="1:59" ht="15.95" customHeight="1" x14ac:dyDescent="0.25">
      <c r="A53" s="448" t="s">
        <v>3524</v>
      </c>
      <c r="B53" s="448">
        <v>2176</v>
      </c>
      <c r="C53" s="459">
        <v>8655021</v>
      </c>
      <c r="D53" s="448">
        <f t="shared" si="3"/>
        <v>25.141475682150279</v>
      </c>
      <c r="E53" s="448">
        <v>0</v>
      </c>
      <c r="F53" s="460">
        <v>1.9207378972811152E-2</v>
      </c>
      <c r="G53" s="461">
        <v>0.24695201536471476</v>
      </c>
      <c r="H53" s="460">
        <v>0.82317338454904931</v>
      </c>
      <c r="I53" s="448">
        <v>48576229</v>
      </c>
      <c r="J53" s="447">
        <v>0</v>
      </c>
      <c r="K53" s="447">
        <v>32191731</v>
      </c>
      <c r="L53" s="447">
        <v>856</v>
      </c>
      <c r="M53" s="447">
        <f t="shared" si="6"/>
        <v>-0.33729456438456762</v>
      </c>
      <c r="N53" s="447">
        <f t="shared" si="7"/>
        <v>0</v>
      </c>
      <c r="O53" s="448">
        <v>4622.7634736253103</v>
      </c>
      <c r="P53" s="448">
        <v>2211.084690677651</v>
      </c>
      <c r="Q53" s="447">
        <v>2162.3000000000002</v>
      </c>
      <c r="R53" s="447">
        <v>267</v>
      </c>
      <c r="S53" s="447">
        <v>0</v>
      </c>
      <c r="T53" s="447">
        <v>239.2</v>
      </c>
      <c r="U53" s="447">
        <v>794.4</v>
      </c>
      <c r="V53" s="447">
        <v>543</v>
      </c>
      <c r="W53" s="447">
        <v>0</v>
      </c>
      <c r="X53" s="462">
        <v>2835.9</v>
      </c>
      <c r="Y53" s="462">
        <v>8867.9999999999964</v>
      </c>
      <c r="Z53" s="462">
        <v>3568</v>
      </c>
      <c r="AA53" s="462">
        <v>863.49999999999932</v>
      </c>
      <c r="AB53" s="462">
        <v>0</v>
      </c>
      <c r="AC53" s="462">
        <v>554.79999999999995</v>
      </c>
      <c r="AD53" s="462">
        <v>0</v>
      </c>
      <c r="AE53" s="462">
        <v>329.70000000000357</v>
      </c>
      <c r="AF53" s="462">
        <v>0</v>
      </c>
      <c r="AG53" s="462">
        <v>2336.0000000000041</v>
      </c>
      <c r="AH53" s="462">
        <v>4707.3</v>
      </c>
      <c r="AI53" s="462">
        <v>0</v>
      </c>
      <c r="AJ53" s="462">
        <v>0</v>
      </c>
      <c r="AK53" s="462">
        <v>0</v>
      </c>
      <c r="AL53" s="462">
        <v>0</v>
      </c>
      <c r="AM53" s="462">
        <v>98</v>
      </c>
      <c r="AN53" s="449">
        <v>807.98096929123949</v>
      </c>
      <c r="AO53" s="447">
        <v>10293.554425748998</v>
      </c>
      <c r="AP53" s="447">
        <v>89.78</v>
      </c>
      <c r="AQ53" s="463">
        <v>70.816432199999994</v>
      </c>
      <c r="AR53" s="464">
        <v>0.6293819735696764</v>
      </c>
      <c r="AS53" s="447">
        <v>1645.796891448038</v>
      </c>
      <c r="AT53" s="447">
        <v>2211.084690677651</v>
      </c>
      <c r="AU53" s="447">
        <v>6833.8481643029618</v>
      </c>
      <c r="AV53" s="466">
        <v>1.9339941160733121E-2</v>
      </c>
      <c r="AW53" s="466">
        <v>0.24865638635228299</v>
      </c>
      <c r="AX53" s="466">
        <v>0.82885462117427677</v>
      </c>
      <c r="AY53" s="447">
        <v>1</v>
      </c>
      <c r="AZ53" s="447">
        <v>0</v>
      </c>
    </row>
    <row r="54" spans="1:59" ht="15.95" customHeight="1" x14ac:dyDescent="0.25">
      <c r="A54" s="448" t="s">
        <v>3525</v>
      </c>
      <c r="B54" s="448">
        <v>3423</v>
      </c>
      <c r="C54" s="459">
        <v>7681818</v>
      </c>
      <c r="D54" s="448">
        <f t="shared" si="3"/>
        <v>44.559764368278451</v>
      </c>
      <c r="E54" s="448">
        <v>1</v>
      </c>
      <c r="F54" s="460">
        <v>0.12566533370186386</v>
      </c>
      <c r="G54" s="461">
        <v>0.41050675675942189</v>
      </c>
      <c r="H54" s="460">
        <v>0.83776889134575916</v>
      </c>
      <c r="I54" s="448">
        <v>2973166</v>
      </c>
      <c r="J54" s="447">
        <v>19114796</v>
      </c>
      <c r="K54" s="447">
        <v>1435330</v>
      </c>
      <c r="L54" s="447">
        <v>22061511</v>
      </c>
      <c r="M54" s="447">
        <f t="shared" si="6"/>
        <v>-0.5172385262040532</v>
      </c>
      <c r="N54" s="447">
        <f t="shared" si="7"/>
        <v>0.15415885160375242</v>
      </c>
      <c r="O54" s="448">
        <v>0</v>
      </c>
      <c r="P54" s="448">
        <v>0</v>
      </c>
      <c r="Q54" s="447">
        <v>670</v>
      </c>
      <c r="R54" s="447">
        <v>0</v>
      </c>
      <c r="S54" s="447">
        <v>0</v>
      </c>
      <c r="T54" s="447">
        <v>20</v>
      </c>
      <c r="U54" s="447">
        <v>0</v>
      </c>
      <c r="V54" s="447">
        <v>0</v>
      </c>
      <c r="W54" s="447">
        <v>0</v>
      </c>
      <c r="X54" s="462">
        <v>1340</v>
      </c>
      <c r="Y54" s="462">
        <v>2635.5999999999995</v>
      </c>
      <c r="Z54" s="462">
        <v>1163</v>
      </c>
      <c r="AA54" s="462">
        <v>21225.100000000009</v>
      </c>
      <c r="AB54" s="462">
        <v>3073.1000000000004</v>
      </c>
      <c r="AC54" s="462">
        <v>19.7</v>
      </c>
      <c r="AD54" s="462">
        <v>0</v>
      </c>
      <c r="AE54" s="462">
        <v>96.399999999999949</v>
      </c>
      <c r="AF54" s="462">
        <v>0</v>
      </c>
      <c r="AG54" s="462">
        <v>2.5</v>
      </c>
      <c r="AH54" s="462">
        <v>623.80000000000018</v>
      </c>
      <c r="AI54" s="462">
        <v>0</v>
      </c>
      <c r="AJ54" s="462">
        <v>0</v>
      </c>
      <c r="AK54" s="462">
        <v>0</v>
      </c>
      <c r="AL54" s="462">
        <v>0</v>
      </c>
      <c r="AM54" s="462">
        <v>22.7</v>
      </c>
      <c r="AN54" s="449">
        <v>143.61119284707135</v>
      </c>
      <c r="AO54" s="447">
        <v>1829.5847128859996</v>
      </c>
      <c r="AP54" s="447">
        <v>65.5</v>
      </c>
      <c r="AQ54" s="463">
        <v>115.35850776666666</v>
      </c>
      <c r="AR54" s="464">
        <v>0.52748518762343644</v>
      </c>
      <c r="AS54" s="447">
        <v>1572.054009070948</v>
      </c>
      <c r="AT54" s="447">
        <v>2112.0130742967472</v>
      </c>
      <c r="AU54" s="447">
        <v>6527.6453369785704</v>
      </c>
      <c r="AV54" s="467">
        <v>0.1258432071119378</v>
      </c>
      <c r="AW54" s="466">
        <v>0.41108780989899679</v>
      </c>
      <c r="AX54" s="466">
        <v>0.83895471407958522</v>
      </c>
      <c r="AY54" s="447">
        <v>1</v>
      </c>
      <c r="AZ54" s="447">
        <v>0</v>
      </c>
    </row>
    <row r="55" spans="1:59" ht="15.95" customHeight="1" x14ac:dyDescent="0.25">
      <c r="A55" s="448" t="s">
        <v>3526</v>
      </c>
      <c r="B55" s="448">
        <v>240</v>
      </c>
      <c r="C55" s="459">
        <v>1801966</v>
      </c>
      <c r="D55" s="448">
        <f t="shared" si="3"/>
        <v>13.318786259008219</v>
      </c>
      <c r="E55" s="448">
        <v>0</v>
      </c>
      <c r="F55" s="460">
        <v>0</v>
      </c>
      <c r="G55" s="461">
        <v>0</v>
      </c>
      <c r="H55" s="460">
        <v>0</v>
      </c>
      <c r="I55" s="448">
        <v>0</v>
      </c>
      <c r="J55" s="447">
        <v>53754335</v>
      </c>
      <c r="K55" s="447">
        <v>8784</v>
      </c>
      <c r="L55" s="447">
        <v>31217575</v>
      </c>
      <c r="M55" s="447">
        <f t="shared" si="6"/>
        <v>0</v>
      </c>
      <c r="N55" s="447">
        <f t="shared" si="7"/>
        <v>-0.41925474475686475</v>
      </c>
      <c r="O55" s="448">
        <v>2343.5653009930002</v>
      </c>
      <c r="P55" s="448">
        <v>1120.9358618915539</v>
      </c>
      <c r="Q55" s="447">
        <v>1338</v>
      </c>
      <c r="R55" s="447">
        <v>0</v>
      </c>
      <c r="S55" s="447">
        <v>0</v>
      </c>
      <c r="T55" s="447">
        <v>0</v>
      </c>
      <c r="U55" s="447">
        <v>0</v>
      </c>
      <c r="V55" s="447">
        <v>0</v>
      </c>
      <c r="W55" s="447">
        <v>0</v>
      </c>
      <c r="X55" s="462">
        <v>12568</v>
      </c>
      <c r="Y55" s="462">
        <v>0</v>
      </c>
      <c r="Z55" s="462">
        <v>0</v>
      </c>
      <c r="AA55" s="462">
        <v>237.8</v>
      </c>
      <c r="AB55" s="462">
        <v>686.30000000000007</v>
      </c>
      <c r="AC55" s="462">
        <v>0</v>
      </c>
      <c r="AD55" s="462">
        <v>0</v>
      </c>
      <c r="AE55" s="462">
        <v>3.2</v>
      </c>
      <c r="AF55" s="462">
        <v>0</v>
      </c>
      <c r="AG55" s="462">
        <v>11</v>
      </c>
      <c r="AH55" s="462">
        <v>1093.4000000000001</v>
      </c>
      <c r="AI55" s="462">
        <v>0</v>
      </c>
      <c r="AJ55" s="462">
        <v>0</v>
      </c>
      <c r="AK55" s="462">
        <v>0</v>
      </c>
      <c r="AL55" s="462">
        <v>0</v>
      </c>
      <c r="AM55" s="462">
        <v>0</v>
      </c>
      <c r="AN55" s="449">
        <v>824.57657320523526</v>
      </c>
      <c r="AO55" s="447">
        <v>10504.979890715998</v>
      </c>
      <c r="AP55" s="447">
        <v>0</v>
      </c>
      <c r="AQ55" s="463">
        <v>38.943556766666667</v>
      </c>
      <c r="AR55" s="464">
        <v>0.79010660426417056</v>
      </c>
      <c r="AS55" s="447">
        <v>834.35644269616114</v>
      </c>
      <c r="AT55" s="447">
        <v>1120.9358618915539</v>
      </c>
      <c r="AU55" s="447">
        <v>3464.5011628845541</v>
      </c>
      <c r="AV55" s="466">
        <v>0</v>
      </c>
      <c r="AW55" s="466">
        <v>0</v>
      </c>
      <c r="AX55" s="466">
        <v>0</v>
      </c>
      <c r="AY55" s="447">
        <v>0</v>
      </c>
      <c r="AZ55" s="447">
        <v>0</v>
      </c>
    </row>
    <row r="56" spans="1:59" ht="15.95" customHeight="1" x14ac:dyDescent="0.25">
      <c r="A56" s="448" t="s">
        <v>3527</v>
      </c>
      <c r="B56" s="448">
        <v>778</v>
      </c>
      <c r="C56" s="459">
        <v>5837176</v>
      </c>
      <c r="D56" s="448">
        <f t="shared" si="3"/>
        <v>13.328362893289494</v>
      </c>
      <c r="E56" s="448">
        <v>0</v>
      </c>
      <c r="F56" s="460">
        <v>0.1</v>
      </c>
      <c r="G56" s="461">
        <v>0.1</v>
      </c>
      <c r="H56" s="460">
        <v>0.1</v>
      </c>
      <c r="I56" s="448">
        <v>14492190</v>
      </c>
      <c r="J56" s="447">
        <v>30</v>
      </c>
      <c r="K56" s="447">
        <v>11010488</v>
      </c>
      <c r="L56" s="447">
        <v>0</v>
      </c>
      <c r="M56" s="447">
        <f t="shared" si="6"/>
        <v>-0.24024678119732079</v>
      </c>
      <c r="N56" s="447">
        <f t="shared" si="7"/>
        <v>-1</v>
      </c>
      <c r="O56" s="448">
        <v>6651.3478768095119</v>
      </c>
      <c r="P56" s="448">
        <v>3181.3640361857802</v>
      </c>
      <c r="Q56" s="447">
        <v>1871</v>
      </c>
      <c r="R56" s="447">
        <v>0</v>
      </c>
      <c r="S56" s="447">
        <v>0</v>
      </c>
      <c r="T56" s="447">
        <v>34.4</v>
      </c>
      <c r="U56" s="447">
        <v>171.1</v>
      </c>
      <c r="V56" s="447">
        <v>327.8</v>
      </c>
      <c r="W56" s="447">
        <v>0</v>
      </c>
      <c r="X56" s="462">
        <v>5487.2000000000007</v>
      </c>
      <c r="Y56" s="462">
        <v>2726.5</v>
      </c>
      <c r="Z56" s="462">
        <v>1201.0999999999999</v>
      </c>
      <c r="AA56" s="462">
        <v>385.50000000000023</v>
      </c>
      <c r="AB56" s="462">
        <v>306.8</v>
      </c>
      <c r="AC56" s="462">
        <v>37.4</v>
      </c>
      <c r="AD56" s="462">
        <v>0</v>
      </c>
      <c r="AE56" s="462">
        <v>201.8000000000001</v>
      </c>
      <c r="AF56" s="462">
        <v>0</v>
      </c>
      <c r="AG56" s="462">
        <v>588.39999999999952</v>
      </c>
      <c r="AH56" s="462">
        <v>3830.3000000000006</v>
      </c>
      <c r="AI56" s="462">
        <v>0</v>
      </c>
      <c r="AJ56" s="462">
        <v>0</v>
      </c>
      <c r="AK56" s="462">
        <v>0</v>
      </c>
      <c r="AL56" s="462">
        <v>0</v>
      </c>
      <c r="AM56" s="462">
        <v>0</v>
      </c>
      <c r="AN56" s="449">
        <v>998.49274509153554</v>
      </c>
      <c r="AO56" s="478">
        <v>12720.645418581</v>
      </c>
      <c r="AP56" s="447">
        <v>0</v>
      </c>
      <c r="AQ56" s="463">
        <v>72.332651733333336</v>
      </c>
      <c r="AR56" s="464">
        <v>0.48988777011626899</v>
      </c>
      <c r="AS56" s="447">
        <v>2368.0137913281151</v>
      </c>
      <c r="AT56" s="447">
        <v>3181.3640361857802</v>
      </c>
      <c r="AU56" s="447">
        <v>9832.7119129952916</v>
      </c>
      <c r="AV56" s="466">
        <v>0.1</v>
      </c>
      <c r="AW56" s="466">
        <v>0.1</v>
      </c>
      <c r="AX56" s="466">
        <v>0.1</v>
      </c>
      <c r="AY56" s="447">
        <v>0</v>
      </c>
      <c r="AZ56" s="447">
        <v>0</v>
      </c>
      <c r="BE56" s="447">
        <v>13</v>
      </c>
      <c r="BF56" s="478">
        <v>4331</v>
      </c>
      <c r="BG56" s="447">
        <v>1</v>
      </c>
    </row>
    <row r="57" spans="1:59" ht="15.95" customHeight="1" x14ac:dyDescent="0.25">
      <c r="A57" s="448" t="s">
        <v>3528</v>
      </c>
      <c r="B57" s="448">
        <v>169</v>
      </c>
      <c r="C57" s="479">
        <v>585380</v>
      </c>
      <c r="D57" s="448">
        <f t="shared" si="3"/>
        <v>28.870135638388742</v>
      </c>
      <c r="E57" s="448">
        <v>0</v>
      </c>
      <c r="F57" s="460">
        <v>0</v>
      </c>
      <c r="G57" s="461">
        <v>0</v>
      </c>
      <c r="H57" s="460">
        <v>0</v>
      </c>
      <c r="I57" s="448">
        <v>22734</v>
      </c>
      <c r="J57" s="447">
        <v>27550707</v>
      </c>
      <c r="K57" s="447">
        <v>1437</v>
      </c>
      <c r="L57" s="447">
        <v>26693695</v>
      </c>
      <c r="M57" s="447">
        <f t="shared" si="6"/>
        <v>-0.93679070994985481</v>
      </c>
      <c r="N57" s="447">
        <f t="shared" si="7"/>
        <v>-3.1106715337649971E-2</v>
      </c>
      <c r="O57" s="448">
        <v>51.401586676295011</v>
      </c>
      <c r="P57" s="448">
        <v>24.58556705852093</v>
      </c>
      <c r="Q57" s="447">
        <v>220</v>
      </c>
      <c r="R57" s="447">
        <v>0</v>
      </c>
      <c r="S57" s="447">
        <v>0</v>
      </c>
      <c r="T57" s="447">
        <v>0</v>
      </c>
      <c r="U57" s="447">
        <v>0</v>
      </c>
      <c r="V57" s="447">
        <v>0</v>
      </c>
      <c r="W57" s="447">
        <v>0</v>
      </c>
      <c r="X57" s="462">
        <v>6332</v>
      </c>
      <c r="Y57" s="462">
        <v>94</v>
      </c>
      <c r="Z57" s="462">
        <v>0</v>
      </c>
      <c r="AA57" s="462">
        <v>307.09999999999997</v>
      </c>
      <c r="AB57" s="462">
        <v>1485.9</v>
      </c>
      <c r="AC57" s="462">
        <v>92</v>
      </c>
      <c r="AD57" s="462">
        <v>0</v>
      </c>
      <c r="AE57" s="462">
        <v>0</v>
      </c>
      <c r="AF57" s="462">
        <v>0</v>
      </c>
      <c r="AG57" s="462">
        <v>4.7</v>
      </c>
      <c r="AH57" s="462">
        <v>150</v>
      </c>
      <c r="AI57" s="462">
        <v>0</v>
      </c>
      <c r="AJ57" s="462">
        <v>0</v>
      </c>
      <c r="AK57" s="462">
        <v>0</v>
      </c>
      <c r="AL57" s="462">
        <v>0</v>
      </c>
      <c r="AM57" s="462">
        <v>0</v>
      </c>
      <c r="AQ57" s="463">
        <v>138.5133596</v>
      </c>
      <c r="AR57" s="464">
        <v>0.18422915996137751</v>
      </c>
      <c r="AS57" s="447">
        <v>18.3</v>
      </c>
      <c r="AT57" s="447">
        <v>24.58556705852093</v>
      </c>
      <c r="AU57" s="447">
        <v>75.987153734815948</v>
      </c>
      <c r="AV57" s="466">
        <v>0</v>
      </c>
      <c r="AW57" s="466">
        <v>0</v>
      </c>
      <c r="AX57" s="466">
        <v>0</v>
      </c>
      <c r="AY57" s="447">
        <v>0</v>
      </c>
      <c r="AZ57" s="447">
        <v>0</v>
      </c>
    </row>
    <row r="58" spans="1:59" ht="15.95" customHeight="1" x14ac:dyDescent="0.25">
      <c r="A58" s="448"/>
      <c r="B58" s="448"/>
      <c r="D58" s="448"/>
      <c r="E58" s="448"/>
      <c r="I58" s="448"/>
      <c r="AQ58" s="463"/>
    </row>
    <row r="59" spans="1:59" ht="15.95" customHeight="1" x14ac:dyDescent="0.25">
      <c r="A59" s="448"/>
      <c r="B59" s="448"/>
      <c r="C59" s="448"/>
      <c r="D59" s="448"/>
      <c r="E59" s="448"/>
      <c r="F59" s="448"/>
      <c r="H59" s="448"/>
      <c r="I59" s="448"/>
      <c r="AQ59" s="463"/>
    </row>
    <row r="60" spans="1:59" ht="15.95" customHeight="1" x14ac:dyDescent="0.25">
      <c r="A60" s="448"/>
      <c r="B60" s="480"/>
      <c r="C60" s="480"/>
      <c r="D60" s="480"/>
      <c r="E60" s="480"/>
      <c r="F60" s="480"/>
      <c r="G60" s="480"/>
      <c r="H60" s="480"/>
      <c r="I60" s="480"/>
      <c r="J60" s="480"/>
      <c r="K60" s="480"/>
      <c r="L60" s="480"/>
      <c r="M60" s="480"/>
      <c r="N60" s="480"/>
      <c r="O60" s="480"/>
      <c r="P60" s="480"/>
      <c r="Q60" s="480"/>
      <c r="AQ60" s="481"/>
    </row>
    <row r="61" spans="1:59" ht="15.95" customHeight="1" x14ac:dyDescent="0.25">
      <c r="B61" s="453" t="s">
        <v>3529</v>
      </c>
      <c r="C61" s="451"/>
      <c r="D61" s="451"/>
      <c r="E61" s="451"/>
      <c r="F61" s="451"/>
      <c r="G61" s="451"/>
      <c r="H61" s="451"/>
      <c r="I61" s="451"/>
      <c r="J61" s="482" t="s">
        <v>3530</v>
      </c>
      <c r="K61" s="482"/>
      <c r="L61" s="482"/>
      <c r="M61" s="482"/>
      <c r="N61" s="482"/>
      <c r="O61" s="482"/>
      <c r="P61" s="482"/>
      <c r="Q61" s="482"/>
      <c r="R61" s="483" t="s">
        <v>3531</v>
      </c>
      <c r="S61" s="451"/>
      <c r="T61" s="451"/>
      <c r="U61" s="451"/>
      <c r="V61" s="451"/>
      <c r="W61" s="451"/>
      <c r="X61" s="451"/>
      <c r="Y61" s="451"/>
      <c r="AH61" s="484"/>
      <c r="AI61" s="451"/>
      <c r="AJ61" s="451"/>
      <c r="AK61" s="451"/>
      <c r="AL61" s="451"/>
      <c r="AM61" s="451"/>
      <c r="AN61" s="451"/>
    </row>
    <row r="62" spans="1:59" ht="15.95" customHeight="1" x14ac:dyDescent="0.25">
      <c r="A62" s="448"/>
      <c r="B62" s="448" t="s">
        <v>2501</v>
      </c>
      <c r="C62" s="448" t="s">
        <v>458</v>
      </c>
      <c r="D62" s="448" t="s">
        <v>3532</v>
      </c>
      <c r="E62" s="448" t="s">
        <v>2509</v>
      </c>
      <c r="F62" s="448" t="s">
        <v>2502</v>
      </c>
      <c r="G62" s="448" t="s">
        <v>48</v>
      </c>
      <c r="H62" s="448" t="s">
        <v>56</v>
      </c>
      <c r="I62" s="448" t="s">
        <v>55</v>
      </c>
      <c r="J62" s="447" t="s">
        <v>2501</v>
      </c>
      <c r="K62" s="447" t="s">
        <v>458</v>
      </c>
      <c r="L62" s="447" t="s">
        <v>3532</v>
      </c>
      <c r="M62" s="447" t="s">
        <v>2509</v>
      </c>
      <c r="N62" s="447" t="s">
        <v>2502</v>
      </c>
      <c r="O62" s="447" t="s">
        <v>48</v>
      </c>
      <c r="P62" s="447" t="s">
        <v>56</v>
      </c>
      <c r="Q62" s="447" t="s">
        <v>55</v>
      </c>
      <c r="R62" s="448" t="s">
        <v>2501</v>
      </c>
      <c r="S62" s="448" t="s">
        <v>458</v>
      </c>
      <c r="T62" s="448" t="s">
        <v>3532</v>
      </c>
      <c r="U62" s="448" t="s">
        <v>2509</v>
      </c>
      <c r="V62" s="448" t="s">
        <v>2502</v>
      </c>
      <c r="W62" s="448" t="s">
        <v>48</v>
      </c>
      <c r="X62" s="448" t="s">
        <v>56</v>
      </c>
      <c r="Y62" s="448" t="s">
        <v>55</v>
      </c>
      <c r="AH62" s="448"/>
      <c r="AI62" s="448"/>
      <c r="AJ62" s="448"/>
      <c r="AK62" s="448"/>
      <c r="AL62" s="448"/>
      <c r="AM62" s="448"/>
      <c r="AN62" s="485"/>
    </row>
    <row r="63" spans="1:59" s="486" customFormat="1" ht="15.95" customHeight="1" x14ac:dyDescent="0.25">
      <c r="A63" s="486" t="str">
        <f>LOOKUP('Repeating Values'!C1,About!G1:H50,About!H1:H50)</f>
        <v>LA</v>
      </c>
      <c r="B63" s="486">
        <f>SUMIFS(B64:B72,$A$64:$A$72,$A$63)</f>
        <v>0</v>
      </c>
      <c r="C63" s="486">
        <f t="shared" ref="C63:Y63" si="8">SUMIFS(C64:C72,$A$64:$A$72,$A$63)</f>
        <v>0</v>
      </c>
      <c r="D63" s="486">
        <f t="shared" si="8"/>
        <v>0</v>
      </c>
      <c r="E63" s="486">
        <f t="shared" si="8"/>
        <v>0</v>
      </c>
      <c r="F63" s="486">
        <f t="shared" si="8"/>
        <v>0</v>
      </c>
      <c r="G63" s="486">
        <f t="shared" si="8"/>
        <v>0</v>
      </c>
      <c r="H63" s="486">
        <f t="shared" si="8"/>
        <v>0</v>
      </c>
      <c r="I63" s="486">
        <f t="shared" si="8"/>
        <v>0</v>
      </c>
      <c r="J63" s="486">
        <f t="shared" si="8"/>
        <v>0</v>
      </c>
      <c r="K63" s="486">
        <f t="shared" si="8"/>
        <v>0</v>
      </c>
      <c r="L63" s="486">
        <f t="shared" si="8"/>
        <v>0</v>
      </c>
      <c r="M63" s="486">
        <f t="shared" si="8"/>
        <v>0</v>
      </c>
      <c r="N63" s="486">
        <f t="shared" si="8"/>
        <v>0</v>
      </c>
      <c r="O63" s="486">
        <f t="shared" si="8"/>
        <v>0</v>
      </c>
      <c r="P63" s="486">
        <f t="shared" si="8"/>
        <v>0</v>
      </c>
      <c r="Q63" s="486">
        <f t="shared" si="8"/>
        <v>0</v>
      </c>
      <c r="R63" s="486">
        <f t="shared" si="8"/>
        <v>0</v>
      </c>
      <c r="S63" s="487">
        <f t="shared" si="8"/>
        <v>0</v>
      </c>
      <c r="T63" s="487">
        <f t="shared" si="8"/>
        <v>0</v>
      </c>
      <c r="U63" s="487">
        <f t="shared" si="8"/>
        <v>0</v>
      </c>
      <c r="V63" s="487">
        <f t="shared" si="8"/>
        <v>0</v>
      </c>
      <c r="W63" s="487">
        <f t="shared" si="8"/>
        <v>0</v>
      </c>
      <c r="X63" s="487">
        <f t="shared" si="8"/>
        <v>0</v>
      </c>
      <c r="Y63" s="487">
        <f t="shared" si="8"/>
        <v>0</v>
      </c>
      <c r="AN63" s="488"/>
    </row>
    <row r="64" spans="1:59" x14ac:dyDescent="0.25">
      <c r="A64" s="489" t="s">
        <v>498</v>
      </c>
      <c r="B64" s="448">
        <v>1085693161000000</v>
      </c>
      <c r="C64" s="448">
        <v>0</v>
      </c>
      <c r="D64" s="448">
        <v>0</v>
      </c>
      <c r="E64" s="448">
        <v>0</v>
      </c>
      <c r="F64" s="448">
        <v>0</v>
      </c>
      <c r="G64" s="448">
        <v>1762853160000000</v>
      </c>
      <c r="H64" s="448">
        <v>0</v>
      </c>
      <c r="I64" s="448">
        <v>0</v>
      </c>
      <c r="J64" s="447">
        <v>1085693161000000</v>
      </c>
      <c r="K64" s="447">
        <v>249641566800000</v>
      </c>
      <c r="L64" s="447">
        <v>0</v>
      </c>
      <c r="M64" s="447">
        <v>0</v>
      </c>
      <c r="N64" s="447">
        <v>0</v>
      </c>
      <c r="O64" s="447">
        <v>2287978160000000</v>
      </c>
      <c r="P64" s="447">
        <v>0</v>
      </c>
      <c r="Q64" s="447">
        <v>0</v>
      </c>
      <c r="R64" s="448">
        <f t="shared" ref="R64:Y73" si="9">IFERROR(B64/J64,0)*100</f>
        <v>100</v>
      </c>
      <c r="S64" s="490">
        <f t="shared" si="9"/>
        <v>0</v>
      </c>
      <c r="T64" s="490">
        <f t="shared" si="9"/>
        <v>0</v>
      </c>
      <c r="U64" s="490">
        <f t="shared" si="9"/>
        <v>0</v>
      </c>
      <c r="V64" s="490">
        <f t="shared" si="9"/>
        <v>0</v>
      </c>
      <c r="W64" s="490">
        <f t="shared" si="9"/>
        <v>77.048513435110763</v>
      </c>
      <c r="X64" s="490">
        <f t="shared" si="9"/>
        <v>0</v>
      </c>
      <c r="Y64" s="490">
        <f t="shared" si="9"/>
        <v>0</v>
      </c>
      <c r="AH64" s="460"/>
      <c r="AI64" s="460"/>
      <c r="AJ64" s="460"/>
      <c r="AK64" s="460"/>
      <c r="AL64" s="460"/>
      <c r="AM64" s="460"/>
      <c r="AN64" s="491"/>
    </row>
    <row r="65" spans="1:40" x14ac:dyDescent="0.25">
      <c r="A65" s="489" t="s">
        <v>3533</v>
      </c>
      <c r="B65" s="448">
        <v>0</v>
      </c>
      <c r="C65" s="448">
        <v>0</v>
      </c>
      <c r="D65" s="448">
        <v>9331185722296.9902</v>
      </c>
      <c r="E65" s="448">
        <v>0</v>
      </c>
      <c r="F65" s="448">
        <v>19539453237819.602</v>
      </c>
      <c r="G65" s="448">
        <v>0</v>
      </c>
      <c r="H65" s="448">
        <v>50394120569762.203</v>
      </c>
      <c r="I65" s="448">
        <v>127125869998896</v>
      </c>
      <c r="J65" s="447">
        <v>0</v>
      </c>
      <c r="K65" s="447">
        <v>0</v>
      </c>
      <c r="L65" s="447">
        <v>9416185722296.9902</v>
      </c>
      <c r="M65" s="447">
        <v>51908392126514.102</v>
      </c>
      <c r="N65" s="447">
        <v>65064453237819.602</v>
      </c>
      <c r="O65" s="447">
        <v>0</v>
      </c>
      <c r="P65" s="447">
        <v>223005120569762</v>
      </c>
      <c r="Q65" s="447">
        <v>440834869998896</v>
      </c>
      <c r="R65" s="448">
        <f t="shared" si="9"/>
        <v>0</v>
      </c>
      <c r="S65" s="490">
        <f t="shared" si="9"/>
        <v>0</v>
      </c>
      <c r="T65" s="490">
        <f t="shared" si="9"/>
        <v>99.097299028430115</v>
      </c>
      <c r="U65" s="490">
        <f t="shared" si="9"/>
        <v>0</v>
      </c>
      <c r="V65" s="490">
        <f t="shared" si="9"/>
        <v>30.030918981828968</v>
      </c>
      <c r="W65" s="490">
        <f t="shared" si="9"/>
        <v>0</v>
      </c>
      <c r="X65" s="490">
        <f t="shared" si="9"/>
        <v>22.597741451411007</v>
      </c>
      <c r="Y65" s="490">
        <f t="shared" si="9"/>
        <v>28.837525942358955</v>
      </c>
      <c r="AH65" s="460"/>
      <c r="AI65" s="460"/>
      <c r="AJ65" s="460"/>
      <c r="AK65" s="460"/>
      <c r="AL65" s="460"/>
      <c r="AM65" s="460"/>
      <c r="AN65" s="491"/>
    </row>
    <row r="66" spans="1:40" x14ac:dyDescent="0.25">
      <c r="A66" s="489" t="s">
        <v>3534</v>
      </c>
      <c r="B66" s="448">
        <v>0</v>
      </c>
      <c r="C66" s="448">
        <v>0</v>
      </c>
      <c r="D66" s="448">
        <v>0</v>
      </c>
      <c r="E66" s="448">
        <v>0</v>
      </c>
      <c r="F66" s="448">
        <v>0</v>
      </c>
      <c r="G66" s="448">
        <v>0</v>
      </c>
      <c r="H66" s="448">
        <v>0</v>
      </c>
      <c r="I66" s="448">
        <v>0</v>
      </c>
      <c r="J66" s="447">
        <v>0</v>
      </c>
      <c r="K66" s="447">
        <v>0</v>
      </c>
      <c r="L66" s="447">
        <v>0</v>
      </c>
      <c r="M66" s="447">
        <v>0</v>
      </c>
      <c r="N66" s="447">
        <v>0</v>
      </c>
      <c r="O66" s="447">
        <v>0</v>
      </c>
      <c r="P66" s="447">
        <v>0</v>
      </c>
      <c r="Q66" s="447">
        <v>0</v>
      </c>
      <c r="R66" s="448">
        <f t="shared" si="9"/>
        <v>0</v>
      </c>
      <c r="S66" s="490">
        <f t="shared" si="9"/>
        <v>0</v>
      </c>
      <c r="T66" s="490">
        <f t="shared" si="9"/>
        <v>0</v>
      </c>
      <c r="U66" s="490">
        <f t="shared" si="9"/>
        <v>0</v>
      </c>
      <c r="V66" s="490">
        <f t="shared" si="9"/>
        <v>0</v>
      </c>
      <c r="W66" s="490">
        <f t="shared" si="9"/>
        <v>0</v>
      </c>
      <c r="X66" s="490">
        <f t="shared" si="9"/>
        <v>0</v>
      </c>
      <c r="Y66" s="490">
        <f t="shared" si="9"/>
        <v>0</v>
      </c>
      <c r="AH66" s="460"/>
      <c r="AI66" s="460"/>
      <c r="AJ66" s="460"/>
      <c r="AK66" s="460"/>
      <c r="AL66" s="460"/>
      <c r="AM66" s="460"/>
      <c r="AN66" s="491"/>
    </row>
    <row r="67" spans="1:40" x14ac:dyDescent="0.25">
      <c r="A67" s="489" t="s">
        <v>3535</v>
      </c>
      <c r="B67" s="448">
        <v>1569822951793760</v>
      </c>
      <c r="C67" s="448">
        <v>158850204000000</v>
      </c>
      <c r="D67" s="448">
        <v>6265495785837.5</v>
      </c>
      <c r="E67" s="448">
        <v>28083822007599.301</v>
      </c>
      <c r="F67" s="448">
        <v>16910855262890.699</v>
      </c>
      <c r="G67" s="448">
        <v>1514136560000000</v>
      </c>
      <c r="H67" s="448">
        <v>0</v>
      </c>
      <c r="I67" s="448">
        <v>0</v>
      </c>
      <c r="J67" s="447">
        <v>1885631209000000</v>
      </c>
      <c r="K67" s="447">
        <v>281991804000000</v>
      </c>
      <c r="L67" s="447">
        <v>6265495785837.5</v>
      </c>
      <c r="M67" s="447">
        <v>33324822007599.301</v>
      </c>
      <c r="N67" s="447">
        <v>24260855262890.699</v>
      </c>
      <c r="O67" s="447">
        <v>1795366560000000</v>
      </c>
      <c r="P67" s="447">
        <v>106619620381533</v>
      </c>
      <c r="Q67" s="447">
        <v>73976158075227.297</v>
      </c>
      <c r="R67" s="448">
        <f t="shared" si="9"/>
        <v>83.251854567377393</v>
      </c>
      <c r="S67" s="490">
        <f t="shared" si="9"/>
        <v>56.331496783502267</v>
      </c>
      <c r="T67" s="490">
        <f t="shared" si="9"/>
        <v>100</v>
      </c>
      <c r="U67" s="490">
        <f t="shared" si="9"/>
        <v>84.272984267388267</v>
      </c>
      <c r="V67" s="490">
        <f t="shared" si="9"/>
        <v>69.704283215264354</v>
      </c>
      <c r="W67" s="490">
        <f t="shared" si="9"/>
        <v>84.335789344321981</v>
      </c>
      <c r="X67" s="490">
        <f t="shared" si="9"/>
        <v>0</v>
      </c>
      <c r="Y67" s="490">
        <f t="shared" si="9"/>
        <v>0</v>
      </c>
      <c r="AH67" s="460"/>
      <c r="AI67" s="460"/>
      <c r="AJ67" s="460"/>
      <c r="AK67" s="460"/>
      <c r="AL67" s="460"/>
      <c r="AM67" s="460"/>
      <c r="AN67" s="491"/>
    </row>
    <row r="68" spans="1:40" x14ac:dyDescent="0.25">
      <c r="A68" s="489" t="s">
        <v>3536</v>
      </c>
      <c r="B68" s="448">
        <v>1528041000000</v>
      </c>
      <c r="C68" s="448">
        <v>0</v>
      </c>
      <c r="D68" s="448">
        <v>0</v>
      </c>
      <c r="E68" s="448">
        <v>0</v>
      </c>
      <c r="F68" s="448">
        <v>0</v>
      </c>
      <c r="G68" s="448">
        <v>0</v>
      </c>
      <c r="H68" s="448">
        <v>0</v>
      </c>
      <c r="I68" s="448">
        <v>0</v>
      </c>
      <c r="J68" s="447">
        <v>1528041000000</v>
      </c>
      <c r="K68" s="447">
        <v>0</v>
      </c>
      <c r="L68" s="447">
        <v>0</v>
      </c>
      <c r="M68" s="447">
        <v>0</v>
      </c>
      <c r="N68" s="447">
        <v>0</v>
      </c>
      <c r="O68" s="447">
        <v>3120000000</v>
      </c>
      <c r="P68" s="447">
        <v>0</v>
      </c>
      <c r="Q68" s="447">
        <v>0</v>
      </c>
      <c r="R68" s="448">
        <f t="shared" si="9"/>
        <v>100</v>
      </c>
      <c r="S68" s="490">
        <f t="shared" si="9"/>
        <v>0</v>
      </c>
      <c r="T68" s="490">
        <f>IFERROR(D68/L68,0)*100</f>
        <v>0</v>
      </c>
      <c r="U68" s="490">
        <f t="shared" si="9"/>
        <v>0</v>
      </c>
      <c r="V68" s="490">
        <f t="shared" si="9"/>
        <v>0</v>
      </c>
      <c r="W68" s="490">
        <f t="shared" si="9"/>
        <v>0</v>
      </c>
      <c r="X68" s="490">
        <f t="shared" si="9"/>
        <v>0</v>
      </c>
      <c r="Y68" s="490">
        <f t="shared" si="9"/>
        <v>0</v>
      </c>
      <c r="AH68" s="460"/>
      <c r="AI68" s="460"/>
      <c r="AJ68" s="460"/>
      <c r="AK68" s="460"/>
      <c r="AL68" s="460"/>
      <c r="AM68" s="460"/>
      <c r="AN68" s="491"/>
    </row>
    <row r="69" spans="1:40" x14ac:dyDescent="0.25">
      <c r="A69" s="489" t="s">
        <v>3537</v>
      </c>
      <c r="B69" s="448">
        <v>0</v>
      </c>
      <c r="C69" s="448">
        <v>0</v>
      </c>
      <c r="D69" s="448">
        <v>0</v>
      </c>
      <c r="E69" s="448">
        <v>0</v>
      </c>
      <c r="F69" s="448">
        <v>0</v>
      </c>
      <c r="G69" s="448">
        <v>0</v>
      </c>
      <c r="H69" s="448">
        <v>0</v>
      </c>
      <c r="I69" s="448">
        <v>0</v>
      </c>
      <c r="J69" s="447">
        <v>0</v>
      </c>
      <c r="K69" s="447">
        <v>0</v>
      </c>
      <c r="L69" s="447">
        <v>0</v>
      </c>
      <c r="M69" s="447">
        <v>0</v>
      </c>
      <c r="N69" s="447">
        <v>0</v>
      </c>
      <c r="O69" s="447">
        <v>550160000000</v>
      </c>
      <c r="P69" s="447">
        <v>0</v>
      </c>
      <c r="Q69" s="447">
        <v>0</v>
      </c>
      <c r="R69" s="448">
        <f t="shared" si="9"/>
        <v>0</v>
      </c>
      <c r="S69" s="490">
        <f t="shared" si="9"/>
        <v>0</v>
      </c>
      <c r="T69" s="490">
        <f t="shared" si="9"/>
        <v>0</v>
      </c>
      <c r="U69" s="490">
        <f t="shared" si="9"/>
        <v>0</v>
      </c>
      <c r="V69" s="490">
        <f t="shared" si="9"/>
        <v>0</v>
      </c>
      <c r="W69" s="490">
        <f t="shared" si="9"/>
        <v>0</v>
      </c>
      <c r="X69" s="490">
        <f t="shared" si="9"/>
        <v>0</v>
      </c>
      <c r="Y69" s="490">
        <f t="shared" si="9"/>
        <v>0</v>
      </c>
      <c r="AH69" s="460"/>
      <c r="AI69" s="460"/>
      <c r="AJ69" s="460"/>
      <c r="AK69" s="460"/>
      <c r="AL69" s="460"/>
      <c r="AM69" s="460"/>
      <c r="AN69" s="491"/>
    </row>
    <row r="70" spans="1:40" x14ac:dyDescent="0.25">
      <c r="A70" s="489" t="s">
        <v>3538</v>
      </c>
      <c r="B70" s="448">
        <v>0</v>
      </c>
      <c r="C70" s="448">
        <v>391368992400000</v>
      </c>
      <c r="D70" s="448">
        <v>25845301793202.898</v>
      </c>
      <c r="E70" s="448">
        <v>0</v>
      </c>
      <c r="F70" s="448">
        <v>94286730970854.797</v>
      </c>
      <c r="G70" s="448">
        <v>5326308840000000</v>
      </c>
      <c r="H70" s="448">
        <v>0</v>
      </c>
      <c r="I70" s="448">
        <v>1594979282691630</v>
      </c>
      <c r="J70" s="447">
        <v>37525711000000</v>
      </c>
      <c r="K70" s="447">
        <v>971019392400000</v>
      </c>
      <c r="L70" s="447">
        <v>27658301793202.898</v>
      </c>
      <c r="M70" s="447">
        <v>73046174750860.5</v>
      </c>
      <c r="N70" s="447">
        <v>128999730970854</v>
      </c>
      <c r="O70" s="447">
        <v>6839503840000000</v>
      </c>
      <c r="P70" s="447">
        <v>213605339025086</v>
      </c>
      <c r="Q70" s="447">
        <v>2178603282691630</v>
      </c>
      <c r="R70" s="448">
        <f t="shared" si="9"/>
        <v>0</v>
      </c>
      <c r="S70" s="490">
        <f t="shared" si="9"/>
        <v>40.304961513969452</v>
      </c>
      <c r="T70" s="490">
        <f t="shared" si="9"/>
        <v>93.445006083325225</v>
      </c>
      <c r="U70" s="490">
        <f t="shared" si="9"/>
        <v>0</v>
      </c>
      <c r="V70" s="490">
        <f t="shared" si="9"/>
        <v>73.090641555026025</v>
      </c>
      <c r="W70" s="490">
        <f t="shared" si="9"/>
        <v>77.875661226326613</v>
      </c>
      <c r="X70" s="490">
        <f t="shared" si="9"/>
        <v>0</v>
      </c>
      <c r="Y70" s="490">
        <f t="shared" si="9"/>
        <v>73.211093335040715</v>
      </c>
      <c r="AH70" s="460"/>
      <c r="AI70" s="460"/>
      <c r="AJ70" s="460"/>
      <c r="AK70" s="460"/>
      <c r="AL70" s="460"/>
      <c r="AM70" s="460"/>
      <c r="AN70" s="491"/>
    </row>
    <row r="71" spans="1:40" x14ac:dyDescent="0.25">
      <c r="A71" s="489" t="s">
        <v>3539</v>
      </c>
      <c r="B71" s="448">
        <v>0</v>
      </c>
      <c r="C71" s="448">
        <v>0</v>
      </c>
      <c r="D71" s="448">
        <v>9331190000000</v>
      </c>
      <c r="E71" s="448">
        <v>31580400000000</v>
      </c>
      <c r="F71" s="448">
        <v>19539500000000</v>
      </c>
      <c r="G71" s="448">
        <v>0</v>
      </c>
      <c r="H71" s="448">
        <v>50394100000000</v>
      </c>
      <c r="I71" s="448">
        <v>127126000000000</v>
      </c>
      <c r="J71" s="447">
        <v>0</v>
      </c>
      <c r="K71" s="447">
        <v>0</v>
      </c>
      <c r="L71" s="447">
        <v>9416190000000</v>
      </c>
      <c r="M71" s="447">
        <v>51908400000000</v>
      </c>
      <c r="N71" s="447">
        <v>65064500000000</v>
      </c>
      <c r="O71" s="447">
        <v>0</v>
      </c>
      <c r="P71" s="447">
        <v>223005000000000</v>
      </c>
      <c r="Q71" s="447">
        <v>440835000000000</v>
      </c>
      <c r="R71" s="448">
        <f t="shared" si="9"/>
        <v>0</v>
      </c>
      <c r="S71" s="490">
        <f t="shared" si="9"/>
        <v>0</v>
      </c>
      <c r="T71" s="490">
        <f t="shared" si="9"/>
        <v>99.097299438520253</v>
      </c>
      <c r="U71" s="490">
        <f t="shared" si="9"/>
        <v>60.838708185958346</v>
      </c>
      <c r="V71" s="490">
        <f t="shared" si="9"/>
        <v>30.030969268956188</v>
      </c>
      <c r="W71" s="490">
        <f t="shared" si="9"/>
        <v>0</v>
      </c>
      <c r="X71" s="490">
        <f t="shared" si="9"/>
        <v>22.597744445191811</v>
      </c>
      <c r="Y71" s="490">
        <f t="shared" si="9"/>
        <v>28.837546927988928</v>
      </c>
      <c r="AH71" s="460"/>
      <c r="AI71" s="460"/>
      <c r="AJ71" s="460"/>
      <c r="AK71" s="460"/>
      <c r="AL71" s="460"/>
      <c r="AM71" s="460"/>
      <c r="AN71" s="491"/>
    </row>
    <row r="72" spans="1:40" x14ac:dyDescent="0.25">
      <c r="A72" s="489" t="s">
        <v>3540</v>
      </c>
      <c r="B72" s="448">
        <v>34338000000</v>
      </c>
      <c r="C72" s="448">
        <v>104156740400000</v>
      </c>
      <c r="D72" s="448">
        <v>0</v>
      </c>
      <c r="E72" s="448">
        <v>0</v>
      </c>
      <c r="F72" s="448">
        <v>0</v>
      </c>
      <c r="G72" s="448">
        <v>0</v>
      </c>
      <c r="H72" s="448">
        <v>0</v>
      </c>
      <c r="I72" s="448">
        <v>0</v>
      </c>
      <c r="J72" s="447">
        <v>34338000000</v>
      </c>
      <c r="K72" s="447">
        <v>238570840400000</v>
      </c>
      <c r="L72" s="447">
        <v>0</v>
      </c>
      <c r="M72" s="447">
        <v>0</v>
      </c>
      <c r="N72" s="447">
        <v>0</v>
      </c>
      <c r="O72" s="447">
        <v>121963920000000</v>
      </c>
      <c r="P72" s="447">
        <v>0</v>
      </c>
      <c r="Q72" s="447">
        <v>0</v>
      </c>
      <c r="R72" s="448">
        <f t="shared" si="9"/>
        <v>100</v>
      </c>
      <c r="S72" s="490">
        <f t="shared" si="9"/>
        <v>43.658621575614816</v>
      </c>
      <c r="T72" s="490">
        <f t="shared" si="9"/>
        <v>0</v>
      </c>
      <c r="U72" s="490">
        <f t="shared" si="9"/>
        <v>0</v>
      </c>
      <c r="V72" s="490">
        <f t="shared" si="9"/>
        <v>0</v>
      </c>
      <c r="W72" s="490">
        <f t="shared" si="9"/>
        <v>0</v>
      </c>
      <c r="X72" s="490">
        <f t="shared" si="9"/>
        <v>0</v>
      </c>
      <c r="Y72" s="490">
        <f t="shared" si="9"/>
        <v>0</v>
      </c>
      <c r="AH72" s="460"/>
      <c r="AI72" s="460"/>
      <c r="AJ72" s="460"/>
      <c r="AK72" s="460"/>
      <c r="AL72" s="460"/>
      <c r="AM72" s="460"/>
      <c r="AN72" s="491"/>
    </row>
    <row r="73" spans="1:40" x14ac:dyDescent="0.25">
      <c r="A73" s="489" t="s">
        <v>3541</v>
      </c>
      <c r="B73" s="448">
        <v>0</v>
      </c>
      <c r="C73" s="448">
        <v>0</v>
      </c>
      <c r="D73" s="448">
        <v>0</v>
      </c>
      <c r="E73" s="448">
        <v>0</v>
      </c>
      <c r="F73" s="448">
        <v>0</v>
      </c>
      <c r="G73" s="448">
        <v>0</v>
      </c>
      <c r="H73" s="448">
        <v>0</v>
      </c>
      <c r="I73" s="448">
        <v>0</v>
      </c>
      <c r="J73" s="448">
        <v>0</v>
      </c>
      <c r="K73" s="489" t="s">
        <v>3541</v>
      </c>
      <c r="L73" s="448">
        <v>0</v>
      </c>
      <c r="M73" s="448">
        <v>0</v>
      </c>
      <c r="N73" s="448">
        <v>780854425751.45801</v>
      </c>
      <c r="O73" s="448">
        <v>4304598371467.02</v>
      </c>
      <c r="P73" s="448">
        <v>5395588805087.4805</v>
      </c>
      <c r="Q73" s="448">
        <v>0</v>
      </c>
      <c r="R73" s="448">
        <v>18493107559443.699</v>
      </c>
      <c r="S73" s="448">
        <v>36557037999908.398</v>
      </c>
      <c r="T73" s="490">
        <f t="shared" si="9"/>
        <v>0</v>
      </c>
      <c r="U73" s="490">
        <f t="shared" si="9"/>
        <v>0</v>
      </c>
      <c r="V73" s="490">
        <f t="shared" si="9"/>
        <v>0</v>
      </c>
      <c r="W73" s="490">
        <f t="shared" si="9"/>
        <v>0</v>
      </c>
      <c r="X73" s="490">
        <f t="shared" si="9"/>
        <v>0</v>
      </c>
      <c r="Y73" s="490">
        <f t="shared" si="9"/>
        <v>0</v>
      </c>
    </row>
    <row r="74" spans="1:40" x14ac:dyDescent="0.25">
      <c r="A74" s="448"/>
      <c r="B74" s="448"/>
      <c r="C74" s="448"/>
      <c r="D74" s="448"/>
      <c r="E74" s="448"/>
      <c r="F74" s="448"/>
      <c r="G74" s="448"/>
      <c r="H74" s="448"/>
      <c r="I74" s="448"/>
    </row>
    <row r="75" spans="1:40" x14ac:dyDescent="0.25">
      <c r="A75" s="448"/>
      <c r="B75" s="448"/>
      <c r="C75" s="447" t="s">
        <v>3542</v>
      </c>
      <c r="D75" s="448"/>
    </row>
    <row r="76" spans="1:40" ht="15.95" customHeight="1" x14ac:dyDescent="0.25">
      <c r="A76" s="448"/>
    </row>
    <row r="77" spans="1:40" ht="15.95" customHeight="1" x14ac:dyDescent="0.25">
      <c r="A77" s="448"/>
      <c r="C77" s="486" t="str">
        <f>LOOKUP('Repeating Values'!C1,About!G1:H50,About!H1:H50)</f>
        <v>LA</v>
      </c>
      <c r="D77" s="447">
        <v>2019</v>
      </c>
      <c r="E77" s="447">
        <v>2050</v>
      </c>
    </row>
    <row r="78" spans="1:40" ht="15.95" customHeight="1" x14ac:dyDescent="0.25">
      <c r="B78" s="447" t="s">
        <v>3543</v>
      </c>
      <c r="C78" s="447" t="s">
        <v>126</v>
      </c>
      <c r="D78" s="447" cm="1">
        <f t="array" ref="D78">ROUND(INDEX($B$95:$H$845,MATCH(1,($C78=$E$95:$E$845)*($B78=$F$95:$F$845)*($C$77=$B$95:$B$845),0),MATCH(D$77,$B$95:$H$95,0))*100,1)</f>
        <v>3.7</v>
      </c>
      <c r="E78" s="447" cm="1">
        <f t="array" ref="E78">ROUND(INDEX($B$95:$H$845,MATCH(1,($C78=$E$95:$E$845)*($B78=$F$95:$F$845)*($C$77=$B$95:$B$845),0),MATCH(E$77,$B$95:$H$95,0))*100,1)</f>
        <v>5.2</v>
      </c>
    </row>
    <row r="79" spans="1:40" ht="15.95" customHeight="1" x14ac:dyDescent="0.25">
      <c r="B79" s="447" t="s">
        <v>3543</v>
      </c>
      <c r="C79" s="447" t="s">
        <v>3544</v>
      </c>
      <c r="D79" s="447" cm="1">
        <f t="array" ref="D79">ROUND(INDEX($B$95:$H$845,MATCH(1,($C79=$E$95:$E$845)*($B79=$F$95:$F$845)*($C$77=$B$95:$B$845),0),MATCH(D$77,$B$95:$H$95,0))*100,1)</f>
        <v>31.2</v>
      </c>
      <c r="E79" s="447" cm="1">
        <f t="array" ref="E79">ROUND(INDEX($B$95:$H$845,MATCH(1,($C79=$E$95:$E$845)*($B79=$F$95:$F$845)*($C$77=$B$95:$B$845),0),MATCH(E$77,$B$95:$H$95,0))*100,1)</f>
        <v>21.9</v>
      </c>
    </row>
    <row r="80" spans="1:40" ht="15.95" customHeight="1" x14ac:dyDescent="0.25">
      <c r="B80" s="447" t="s">
        <v>3543</v>
      </c>
      <c r="C80" s="447" t="s">
        <v>770</v>
      </c>
      <c r="D80" s="447" cm="1">
        <f t="array" ref="D80">ROUND(INDEX($B$95:$H$845,MATCH(1,($C80=$E$95:$E$845)*($B80=$F$95:$F$845)*($C$77=$B$95:$B$845),0),MATCH(D$77,$B$95:$H$95,0))*100,1)</f>
        <v>100</v>
      </c>
      <c r="E80" s="447" cm="1">
        <f t="array" ref="E80">ROUND(INDEX($B$95:$H$845,MATCH(1,($C80=$E$95:$E$845)*($B80=$F$95:$F$845)*($C$77=$B$95:$B$845),0),MATCH(E$77,$B$95:$H$95,0))*100,1)</f>
        <v>100</v>
      </c>
    </row>
    <row r="81" spans="2:26" ht="15.95" customHeight="1" x14ac:dyDescent="0.25">
      <c r="B81" s="447" t="s">
        <v>3545</v>
      </c>
      <c r="C81" s="447" t="s">
        <v>126</v>
      </c>
      <c r="D81" s="447" cm="1">
        <f t="array" ref="D81">ROUND(INDEX($B$95:$H$845,MATCH(1,($C81=$E$95:$E$845)*($B81=$F$95:$F$845)*($C$77=$B$95:$B$845),0),MATCH(D$77,$B$95:$H$95,0))*100,1)</f>
        <v>3.7</v>
      </c>
      <c r="E81" s="447" cm="1">
        <f t="array" ref="E81">ROUND(INDEX($B$95:$H$845,MATCH(1,($C81=$E$95:$E$845)*($B81=$F$95:$F$845)*($C$77=$B$95:$B$845),0),MATCH(E$77,$B$95:$H$95,0))*100,1)</f>
        <v>5.2</v>
      </c>
    </row>
    <row r="82" spans="2:26" ht="15.95" customHeight="1" x14ac:dyDescent="0.25">
      <c r="B82" s="447" t="s">
        <v>3545</v>
      </c>
      <c r="C82" s="447" t="s">
        <v>3544</v>
      </c>
      <c r="D82" s="447" cm="1">
        <f t="array" ref="D82">ROUND(INDEX($B$95:$H$845,MATCH(1,($C82=$E$95:$E$845)*($B82=$F$95:$F$845)*($C$77=$B$95:$B$845),0),MATCH(D$77,$B$95:$H$95,0))*100,1)</f>
        <v>31.2</v>
      </c>
      <c r="E82" s="447" cm="1">
        <f t="array" ref="E82">ROUND(INDEX($B$95:$H$845,MATCH(1,($C82=$E$95:$E$845)*($B82=$F$95:$F$845)*($C$77=$B$95:$B$845),0),MATCH(E$77,$B$95:$H$95,0))*100,1)</f>
        <v>21.9</v>
      </c>
      <c r="M82" s="447" t="s">
        <v>3546</v>
      </c>
    </row>
    <row r="83" spans="2:26" ht="15.95" customHeight="1" x14ac:dyDescent="0.25">
      <c r="B83" s="447" t="s">
        <v>3545</v>
      </c>
      <c r="C83" s="447" t="s">
        <v>770</v>
      </c>
      <c r="D83" s="447" cm="1">
        <f t="array" ref="D83">ROUND(INDEX($B$95:$H$845,MATCH(1,($C83=$E$95:$E$845)*($B83=$F$95:$F$845)*($C$77=$B$95:$B$845),0),MATCH(D$77,$B$95:$H$95,0))*100,1)</f>
        <v>100</v>
      </c>
      <c r="E83" s="447" cm="1">
        <f t="array" ref="E83">ROUND(INDEX($B$95:$H$845,MATCH(1,($C83=$E$95:$E$845)*($B83=$F$95:$F$845)*($C$77=$B$95:$B$845),0),MATCH(E$77,$B$95:$H$95,0))*100,1)</f>
        <v>100</v>
      </c>
      <c r="J83" s="486" t="str">
        <f>A63</f>
        <v>LA</v>
      </c>
    </row>
    <row r="84" spans="2:26" ht="15.95" customHeight="1" x14ac:dyDescent="0.25">
      <c r="B84" s="447" t="s">
        <v>507</v>
      </c>
      <c r="C84" s="447" t="s">
        <v>126</v>
      </c>
      <c r="D84" s="447" cm="1">
        <f t="array" ref="D84">ROUND(INDEX($B$95:$H$845,MATCH(1,($C84=$E$95:$E$845)*($B84=$F$95:$F$845)*($C$77=$B$95:$B$845),0),MATCH(D$77,$B$95:$H$95,0))*100,1)</f>
        <v>0.5</v>
      </c>
      <c r="E84" s="447" cm="1">
        <f t="array" ref="E84">ROUND(INDEX($B$95:$H$845,MATCH(1,($C84=$E$95:$E$845)*($B84=$F$95:$F$845)*($C$77=$B$95:$B$845),0),MATCH(E$77,$B$95:$H$95,0))*100,1)</f>
        <v>0.6</v>
      </c>
    </row>
    <row r="85" spans="2:26" ht="15.95" customHeight="1" x14ac:dyDescent="0.25">
      <c r="B85" s="447" t="s">
        <v>507</v>
      </c>
      <c r="C85" s="447" t="s">
        <v>3544</v>
      </c>
      <c r="D85" s="447" cm="1">
        <f t="array" ref="D85">ROUND(INDEX($B$95:$H$845,MATCH(1,($C85=$E$95:$E$845)*($B85=$F$95:$F$845)*($C$77=$B$95:$B$845),0),MATCH(D$77,$B$95:$H$95,0))*100,1)</f>
        <v>31.7</v>
      </c>
      <c r="E85" s="447" cm="1">
        <f t="array" ref="E85">ROUND(INDEX($B$95:$H$845,MATCH(1,($C85=$E$95:$E$845)*($B85=$F$95:$F$845)*($C$77=$B$95:$B$845),0),MATCH(E$77,$B$95:$H$95,0))*100,1)</f>
        <v>18.899999999999999</v>
      </c>
      <c r="K85" s="448" t="s">
        <v>2501</v>
      </c>
      <c r="L85" s="448" t="s">
        <v>458</v>
      </c>
      <c r="M85" s="448" t="s">
        <v>3532</v>
      </c>
      <c r="N85" s="448" t="s">
        <v>3547</v>
      </c>
      <c r="O85" s="448" t="s">
        <v>3548</v>
      </c>
      <c r="P85" s="448" t="s">
        <v>48</v>
      </c>
      <c r="Q85" s="448" t="s">
        <v>56</v>
      </c>
      <c r="R85" s="448" t="s">
        <v>55</v>
      </c>
    </row>
    <row r="86" spans="2:26" ht="15.95" customHeight="1" x14ac:dyDescent="0.25">
      <c r="B86" s="447" t="s">
        <v>507</v>
      </c>
      <c r="C86" s="447" t="s">
        <v>770</v>
      </c>
      <c r="D86" s="447" cm="1">
        <f t="array" ref="D86">ROUND(INDEX($B$95:$H$845,MATCH(1,($C86=$E$95:$E$845)*($B86=$F$95:$F$845)*($C$77=$B$95:$B$845),0),MATCH(D$77,$B$95:$H$95,0))*100,1)</f>
        <v>56.7</v>
      </c>
      <c r="E86" s="447" cm="1">
        <f t="array" ref="E86">ROUND(INDEX($B$95:$H$845,MATCH(1,($C86=$E$95:$E$845)*($B86=$F$95:$F$845)*($C$77=$B$95:$B$845),0),MATCH(E$77,$B$95:$H$95,0))*100,1)</f>
        <v>79.099999999999994</v>
      </c>
      <c r="J86" s="447" t="s">
        <v>3549</v>
      </c>
      <c r="K86" s="447" cm="1">
        <f t="array" ref="K86">INDEX($K$95:$Z$195,MATCH(1,($J86=$L$95:$L$195)*($J$83=$K$95:$K$195),0),MATCH(K$85,$K$95:$Z$95,0))</f>
        <v>0</v>
      </c>
      <c r="L86" s="447" cm="1">
        <f t="array" ref="L86">INDEX($K$95:$Z$195,MATCH(1,($J86=$L$95:$L$195)*($J$83=$K$95:$K$195),0),MATCH(L$85,$K$95:$Z$95,0))</f>
        <v>0</v>
      </c>
      <c r="M86" s="447" cm="1">
        <f t="array" ref="M86">INDEX($K$95:$Z$195,MATCH(1,($J86=$L$95:$L$195)*($J$83=$K$95:$K$195),0),MATCH(M$85,$K$95:$Z$95,0))</f>
        <v>97021547441348.094</v>
      </c>
      <c r="N86" s="447" cm="1">
        <f t="array" ref="N86">INDEX($K$95:$Z$195,MATCH(1,($J86=$L$95:$L$195)*($J$83=$K$95:$K$195),0),MATCH(N$85,$K$95:$Z$95,0))</f>
        <v>633036926147176</v>
      </c>
      <c r="O86" s="447" cm="1">
        <f t="array" ref="O86">INDEX($K$95:$Z$195,MATCH(1,($J86=$L$95:$L$195)*($J$83=$K$95:$K$195),0),MATCH(O$85,$K$95:$Z$95,0))</f>
        <v>385106977176753</v>
      </c>
      <c r="P86" s="447" cm="1">
        <f t="array" ref="P86">INDEX($K$95:$Z$195,MATCH(1,($J86=$L$95:$L$195)*($J$83=$K$95:$K$195),0),MATCH(P$85,$K$95:$Z$95,0))</f>
        <v>0</v>
      </c>
      <c r="Q86" s="447" cm="1">
        <f t="array" ref="Q86">INDEX($K$95:$Z$195,MATCH(1,($J86=$L$95:$L$195)*($J$83=$K$95:$K$195),0),MATCH(Q$85,$K$95:$Z$95,0))</f>
        <v>1909999684208000</v>
      </c>
      <c r="R86" s="447" cm="1">
        <f t="array" ref="R86">INDEX($K$95:$Z$195,MATCH(1,($J86=$L$95:$L$195)*($J$83=$K$95:$K$195),0),MATCH(R$85,$K$95:$Z$95,0))</f>
        <v>1183996498471180</v>
      </c>
    </row>
    <row r="87" spans="2:26" ht="15.95" customHeight="1" x14ac:dyDescent="0.25">
      <c r="B87" s="492" t="s">
        <v>3550</v>
      </c>
      <c r="J87" s="447" t="s">
        <v>3551</v>
      </c>
      <c r="K87" s="447" cm="1">
        <f t="array" ref="K87">INDEX($K$95:$Z$195,MATCH(1,($J87=$L$95:$L$195)*($J$83=$K$95:$K$195),0),MATCH(K$85,$K$95:$Z$95,0))</f>
        <v>0</v>
      </c>
      <c r="L87" s="447" cm="1">
        <f t="array" ref="L87">INDEX($K$95:$Z$195,MATCH(1,($J87=$L$95:$L$195)*($J$83=$K$95:$K$195),0),MATCH(L$85,$K$95:$Z$95,0))</f>
        <v>0</v>
      </c>
      <c r="M87" s="447" cm="1">
        <f t="array" ref="M87">INDEX($K$95:$Z$195,MATCH(1,($J87=$L$95:$L$195)*($J$83=$K$95:$K$195),0),MATCH(M$85,$K$95:$Z$95,0))</f>
        <v>122804547441348</v>
      </c>
      <c r="N87" s="447" cm="1">
        <f t="array" ref="N87">INDEX($K$95:$Z$195,MATCH(1,($J87=$L$95:$L$195)*($J$83=$K$95:$K$195),0),MATCH(N$85,$K$95:$Z$95,0))</f>
        <v>653170926147176</v>
      </c>
      <c r="O87" s="447" cm="1">
        <f t="array" ref="O87">INDEX($K$95:$Z$195,MATCH(1,($J87=$L$95:$L$195)*($J$83=$K$95:$K$195),0),MATCH(O$85,$K$95:$Z$95,0))</f>
        <v>475515977176753</v>
      </c>
      <c r="P87" s="447" cm="1">
        <f t="array" ref="P87">INDEX($K$95:$Z$195,MATCH(1,($J87=$L$95:$L$195)*($J$83=$K$95:$K$195),0),MATCH(P$85,$K$95:$Z$95,0))</f>
        <v>0</v>
      </c>
      <c r="Q87" s="447" cm="1">
        <f t="array" ref="Q87">INDEX($K$95:$Z$195,MATCH(1,($J87=$L$95:$L$195)*($J$83=$K$95:$K$195),0),MATCH(Q$85,$K$95:$Z$95,0))</f>
        <v>2089758684208000</v>
      </c>
      <c r="R87" s="447" cm="1">
        <f t="array" ref="R87">INDEX($K$95:$Z$195,MATCH(1,($J87=$L$95:$L$195)*($J$83=$K$95:$K$195),0),MATCH(R$85,$K$95:$Z$95,0))</f>
        <v>1449942498471180</v>
      </c>
    </row>
    <row r="88" spans="2:26" ht="15.95" customHeight="1" x14ac:dyDescent="0.25">
      <c r="J88" s="447" t="s">
        <v>3552</v>
      </c>
      <c r="K88" s="447">
        <f>IFERROR(K86/K87 *100,0)</f>
        <v>0</v>
      </c>
      <c r="L88" s="447">
        <f t="shared" ref="L88:R88" si="10">IFERROR(L86/L87 *100,0)</f>
        <v>0</v>
      </c>
      <c r="M88" s="447">
        <f t="shared" si="10"/>
        <v>79.004849138576091</v>
      </c>
      <c r="N88" s="493">
        <f>ROUND(IFERROR(N86/N87 *100,0),0)</f>
        <v>97</v>
      </c>
      <c r="O88" s="447">
        <f>ROUND(IFERROR(O86/O87 *100,0),0)</f>
        <v>81</v>
      </c>
      <c r="P88" s="447">
        <f t="shared" si="10"/>
        <v>0</v>
      </c>
      <c r="Q88" s="447">
        <f t="shared" si="10"/>
        <v>91.398097715376778</v>
      </c>
      <c r="R88" s="447">
        <f t="shared" si="10"/>
        <v>81.658169183921871</v>
      </c>
    </row>
    <row r="89" spans="2:26" ht="15.95" customHeight="1" x14ac:dyDescent="0.25"/>
    <row r="90" spans="2:26" ht="15.95" customHeight="1" x14ac:dyDescent="0.25"/>
    <row r="91" spans="2:26" ht="15.95" customHeight="1" x14ac:dyDescent="0.25"/>
    <row r="94" spans="2:26" ht="30" x14ac:dyDescent="0.25">
      <c r="B94" s="465" t="s">
        <v>3553</v>
      </c>
      <c r="C94" s="447" t="s">
        <v>3554</v>
      </c>
      <c r="J94" s="465" t="s">
        <v>3555</v>
      </c>
    </row>
    <row r="95" spans="2:26" x14ac:dyDescent="0.25">
      <c r="B95" s="494" t="s">
        <v>3556</v>
      </c>
      <c r="C95" s="494" t="s">
        <v>3557</v>
      </c>
      <c r="D95" s="494" t="s">
        <v>3558</v>
      </c>
      <c r="E95" s="494" t="s">
        <v>3559</v>
      </c>
      <c r="F95" s="494" t="s">
        <v>3560</v>
      </c>
      <c r="G95" s="494">
        <v>2019</v>
      </c>
      <c r="H95" s="494">
        <v>2050</v>
      </c>
      <c r="J95" s="462"/>
      <c r="K95" s="462" t="s">
        <v>3556</v>
      </c>
      <c r="L95" s="462" t="s">
        <v>3561</v>
      </c>
      <c r="M95" s="462" t="s">
        <v>458</v>
      </c>
      <c r="N95" s="462" t="s">
        <v>451</v>
      </c>
      <c r="O95" s="462" t="s">
        <v>48</v>
      </c>
      <c r="P95" s="462" t="s">
        <v>49</v>
      </c>
      <c r="Q95" s="462" t="s">
        <v>53</v>
      </c>
      <c r="R95" s="462" t="s">
        <v>57</v>
      </c>
      <c r="S95" s="462" t="s">
        <v>58</v>
      </c>
      <c r="T95" s="462" t="s">
        <v>2501</v>
      </c>
      <c r="U95" s="462" t="s">
        <v>3532</v>
      </c>
      <c r="V95" s="462" t="s">
        <v>3548</v>
      </c>
      <c r="W95" s="462" t="s">
        <v>3562</v>
      </c>
      <c r="X95" s="462" t="s">
        <v>55</v>
      </c>
      <c r="Y95" s="462" t="s">
        <v>56</v>
      </c>
      <c r="Z95" s="462" t="s">
        <v>3547</v>
      </c>
    </row>
    <row r="96" spans="2:26" x14ac:dyDescent="0.25">
      <c r="B96" s="462" t="s">
        <v>3563</v>
      </c>
      <c r="C96" s="462" t="s">
        <v>54</v>
      </c>
      <c r="D96" s="462" t="s">
        <v>612</v>
      </c>
      <c r="E96" s="462" t="s">
        <v>126</v>
      </c>
      <c r="F96" s="462" t="s">
        <v>3545</v>
      </c>
      <c r="G96" s="462">
        <v>3.9998729637069498E-2</v>
      </c>
      <c r="H96" s="462">
        <v>4.0399940641462399E-2</v>
      </c>
      <c r="J96" s="462" t="s">
        <v>3563</v>
      </c>
      <c r="K96" s="462" t="s">
        <v>3563</v>
      </c>
      <c r="L96" s="462" t="s">
        <v>3530</v>
      </c>
      <c r="M96" s="462">
        <v>0</v>
      </c>
      <c r="N96" s="462">
        <v>0</v>
      </c>
      <c r="O96" s="462">
        <v>0</v>
      </c>
      <c r="P96" s="462">
        <v>0</v>
      </c>
      <c r="Q96" s="462">
        <v>36770707477017.398</v>
      </c>
      <c r="R96" s="462">
        <v>0</v>
      </c>
      <c r="S96" s="462">
        <v>0</v>
      </c>
      <c r="T96" s="462">
        <v>0</v>
      </c>
      <c r="U96" s="462">
        <v>0</v>
      </c>
      <c r="V96" s="462">
        <v>0</v>
      </c>
      <c r="W96" s="462">
        <v>26072978763473.301</v>
      </c>
      <c r="X96" s="462">
        <v>0</v>
      </c>
      <c r="Y96" s="462">
        <v>0</v>
      </c>
      <c r="Z96" s="462">
        <v>0</v>
      </c>
    </row>
    <row r="97" spans="2:26" x14ac:dyDescent="0.25">
      <c r="B97" s="462" t="s">
        <v>3563</v>
      </c>
      <c r="C97" s="462" t="s">
        <v>54</v>
      </c>
      <c r="D97" s="462" t="s">
        <v>612</v>
      </c>
      <c r="E97" s="462" t="s">
        <v>3564</v>
      </c>
      <c r="F97" s="462" t="s">
        <v>3545</v>
      </c>
      <c r="G97" s="462">
        <v>0.99963148385309297</v>
      </c>
      <c r="H97" s="462">
        <v>0.99920715825439799</v>
      </c>
      <c r="J97" s="462" t="s">
        <v>3563</v>
      </c>
      <c r="K97" s="462" t="s">
        <v>3563</v>
      </c>
      <c r="L97" s="462" t="s">
        <v>3549</v>
      </c>
      <c r="M97" s="462">
        <v>0</v>
      </c>
      <c r="N97" s="462">
        <v>0</v>
      </c>
      <c r="O97" s="462">
        <v>0</v>
      </c>
      <c r="P97" s="462">
        <v>0</v>
      </c>
      <c r="Q97" s="462">
        <v>0</v>
      </c>
      <c r="R97" s="462">
        <v>0</v>
      </c>
      <c r="S97" s="462">
        <v>0</v>
      </c>
      <c r="T97" s="462">
        <v>0</v>
      </c>
      <c r="U97" s="462">
        <v>0</v>
      </c>
      <c r="V97" s="462">
        <v>0</v>
      </c>
      <c r="W97" s="462">
        <v>0</v>
      </c>
      <c r="X97" s="462">
        <v>0</v>
      </c>
      <c r="Y97" s="462">
        <v>0</v>
      </c>
      <c r="Z97" s="462">
        <v>0</v>
      </c>
    </row>
    <row r="98" spans="2:26" x14ac:dyDescent="0.25">
      <c r="B98" s="462" t="s">
        <v>3563</v>
      </c>
      <c r="C98" s="462" t="s">
        <v>54</v>
      </c>
      <c r="D98" s="462" t="s">
        <v>612</v>
      </c>
      <c r="E98" s="462" t="s">
        <v>129</v>
      </c>
      <c r="F98" s="462" t="s">
        <v>3545</v>
      </c>
      <c r="G98" s="462">
        <v>1</v>
      </c>
      <c r="H98" s="462">
        <v>1</v>
      </c>
      <c r="J98" s="462" t="s">
        <v>3565</v>
      </c>
      <c r="K98" s="462" t="s">
        <v>3565</v>
      </c>
      <c r="L98" s="462" t="s">
        <v>3530</v>
      </c>
      <c r="M98" s="462">
        <v>0</v>
      </c>
      <c r="N98" s="462">
        <v>0</v>
      </c>
      <c r="O98" s="462">
        <v>0</v>
      </c>
      <c r="P98" s="462">
        <v>0</v>
      </c>
      <c r="Q98" s="462">
        <v>36770707477017.398</v>
      </c>
      <c r="R98" s="462">
        <v>0</v>
      </c>
      <c r="S98" s="462">
        <v>0</v>
      </c>
      <c r="T98" s="462">
        <v>0</v>
      </c>
      <c r="U98" s="462">
        <v>0</v>
      </c>
      <c r="V98" s="462">
        <v>0</v>
      </c>
      <c r="W98" s="462">
        <v>26072978763473.301</v>
      </c>
      <c r="X98" s="462">
        <v>0</v>
      </c>
      <c r="Y98" s="462">
        <v>0</v>
      </c>
      <c r="Z98" s="462">
        <v>0</v>
      </c>
    </row>
    <row r="99" spans="2:26" x14ac:dyDescent="0.25">
      <c r="B99" s="462" t="s">
        <v>3563</v>
      </c>
      <c r="C99" s="462" t="s">
        <v>54</v>
      </c>
      <c r="D99" s="462" t="s">
        <v>612</v>
      </c>
      <c r="E99" s="462" t="s">
        <v>3544</v>
      </c>
      <c r="F99" s="462" t="s">
        <v>3545</v>
      </c>
      <c r="G99" s="462">
        <v>0.57516558823078101</v>
      </c>
      <c r="H99" s="462">
        <v>0.44472588335528701</v>
      </c>
      <c r="J99" s="462" t="s">
        <v>3565</v>
      </c>
      <c r="K99" s="462" t="s">
        <v>3565</v>
      </c>
      <c r="L99" s="462" t="s">
        <v>3549</v>
      </c>
      <c r="M99" s="462">
        <v>0</v>
      </c>
      <c r="N99" s="462">
        <v>0</v>
      </c>
      <c r="O99" s="462">
        <v>0</v>
      </c>
      <c r="P99" s="462">
        <v>0</v>
      </c>
      <c r="Q99" s="462">
        <v>28586707477017.398</v>
      </c>
      <c r="R99" s="462">
        <v>0</v>
      </c>
      <c r="S99" s="462">
        <v>0</v>
      </c>
      <c r="T99" s="462">
        <v>0</v>
      </c>
      <c r="U99" s="462">
        <v>0</v>
      </c>
      <c r="V99" s="462">
        <v>0</v>
      </c>
      <c r="W99" s="462">
        <v>22182132146230.398</v>
      </c>
      <c r="X99" s="462">
        <v>0</v>
      </c>
      <c r="Y99" s="462">
        <v>0</v>
      </c>
      <c r="Z99" s="462">
        <v>0</v>
      </c>
    </row>
    <row r="100" spans="2:26" x14ac:dyDescent="0.25">
      <c r="B100" s="462" t="s">
        <v>3563</v>
      </c>
      <c r="C100" s="462" t="s">
        <v>54</v>
      </c>
      <c r="D100" s="462" t="s">
        <v>612</v>
      </c>
      <c r="E100" s="462" t="s">
        <v>770</v>
      </c>
      <c r="F100" s="462" t="s">
        <v>3545</v>
      </c>
      <c r="G100" s="462">
        <v>1</v>
      </c>
      <c r="H100" s="462">
        <v>1</v>
      </c>
      <c r="J100" s="462" t="s">
        <v>3566</v>
      </c>
      <c r="K100" s="462" t="s">
        <v>3566</v>
      </c>
      <c r="L100" s="462" t="s">
        <v>3530</v>
      </c>
      <c r="M100" s="462">
        <v>0</v>
      </c>
      <c r="N100" s="462">
        <v>0</v>
      </c>
      <c r="O100" s="462">
        <v>0</v>
      </c>
      <c r="P100" s="462">
        <v>0</v>
      </c>
      <c r="Q100" s="462">
        <v>36770707477017.398</v>
      </c>
      <c r="R100" s="462">
        <v>0</v>
      </c>
      <c r="S100" s="462">
        <v>0</v>
      </c>
      <c r="T100" s="462">
        <v>0</v>
      </c>
      <c r="U100" s="462">
        <v>0</v>
      </c>
      <c r="V100" s="462">
        <v>0</v>
      </c>
      <c r="W100" s="462">
        <v>26072978763473.301</v>
      </c>
      <c r="X100" s="462">
        <v>0</v>
      </c>
      <c r="Y100" s="462">
        <v>0</v>
      </c>
      <c r="Z100" s="462">
        <v>0</v>
      </c>
    </row>
    <row r="101" spans="2:26" x14ac:dyDescent="0.25">
      <c r="B101" s="462" t="s">
        <v>3563</v>
      </c>
      <c r="C101" s="462" t="s">
        <v>54</v>
      </c>
      <c r="D101" s="462" t="s">
        <v>612</v>
      </c>
      <c r="E101" s="462" t="s">
        <v>126</v>
      </c>
      <c r="F101" s="462" t="s">
        <v>3543</v>
      </c>
      <c r="G101" s="462">
        <v>3.9998729637069498E-2</v>
      </c>
      <c r="H101" s="462">
        <v>4.0399940641462399E-2</v>
      </c>
      <c r="J101" s="462" t="s">
        <v>3566</v>
      </c>
      <c r="K101" s="462" t="s">
        <v>3566</v>
      </c>
      <c r="L101" s="462" t="s">
        <v>3549</v>
      </c>
      <c r="M101" s="462">
        <v>0</v>
      </c>
      <c r="N101" s="462">
        <v>0</v>
      </c>
      <c r="O101" s="462">
        <v>0</v>
      </c>
      <c r="P101" s="462">
        <v>0</v>
      </c>
      <c r="Q101" s="462">
        <v>0</v>
      </c>
      <c r="R101" s="462">
        <v>0</v>
      </c>
      <c r="S101" s="462">
        <v>0</v>
      </c>
      <c r="T101" s="462">
        <v>0</v>
      </c>
      <c r="U101" s="462">
        <v>0</v>
      </c>
      <c r="V101" s="462">
        <v>0</v>
      </c>
      <c r="W101" s="462">
        <v>21460798397941.5</v>
      </c>
      <c r="X101" s="462">
        <v>0</v>
      </c>
      <c r="Y101" s="462">
        <v>0</v>
      </c>
      <c r="Z101" s="462">
        <v>0</v>
      </c>
    </row>
    <row r="102" spans="2:26" x14ac:dyDescent="0.25">
      <c r="B102" s="462" t="s">
        <v>3563</v>
      </c>
      <c r="C102" s="462" t="s">
        <v>54</v>
      </c>
      <c r="D102" s="462" t="s">
        <v>612</v>
      </c>
      <c r="E102" s="462" t="s">
        <v>3564</v>
      </c>
      <c r="F102" s="462" t="s">
        <v>3543</v>
      </c>
      <c r="G102" s="462">
        <v>0.99963148385309297</v>
      </c>
      <c r="H102" s="462">
        <v>0.99920715825439899</v>
      </c>
      <c r="J102" s="462" t="s">
        <v>3567</v>
      </c>
      <c r="K102" s="462" t="s">
        <v>3567</v>
      </c>
      <c r="L102" s="462" t="s">
        <v>3530</v>
      </c>
      <c r="M102" s="462">
        <v>0</v>
      </c>
      <c r="N102" s="462">
        <v>0</v>
      </c>
      <c r="O102" s="462">
        <v>0</v>
      </c>
      <c r="P102" s="462">
        <v>0</v>
      </c>
      <c r="Q102" s="462">
        <v>36770707477017.398</v>
      </c>
      <c r="R102" s="462">
        <v>196203374770.67401</v>
      </c>
      <c r="S102" s="462">
        <v>294509047662.76099</v>
      </c>
      <c r="T102" s="462">
        <v>0</v>
      </c>
      <c r="U102" s="462">
        <v>2507238616605.71</v>
      </c>
      <c r="V102" s="462">
        <v>9708370297606.2402</v>
      </c>
      <c r="W102" s="462">
        <v>26072978763473.301</v>
      </c>
      <c r="X102" s="462">
        <v>29602745987570.102</v>
      </c>
      <c r="Y102" s="462">
        <v>42665550922989</v>
      </c>
      <c r="Z102" s="462">
        <v>13335461946655.301</v>
      </c>
    </row>
    <row r="103" spans="2:26" x14ac:dyDescent="0.25">
      <c r="B103" s="462" t="s">
        <v>3563</v>
      </c>
      <c r="C103" s="462" t="s">
        <v>54</v>
      </c>
      <c r="D103" s="462" t="s">
        <v>612</v>
      </c>
      <c r="E103" s="462" t="s">
        <v>129</v>
      </c>
      <c r="F103" s="462" t="s">
        <v>3543</v>
      </c>
      <c r="G103" s="462">
        <v>1</v>
      </c>
      <c r="H103" s="462">
        <v>1</v>
      </c>
      <c r="J103" s="462" t="s">
        <v>3567</v>
      </c>
      <c r="K103" s="462" t="s">
        <v>3567</v>
      </c>
      <c r="L103" s="462" t="s">
        <v>3549</v>
      </c>
      <c r="M103" s="462">
        <v>0</v>
      </c>
      <c r="N103" s="462">
        <v>0</v>
      </c>
      <c r="O103" s="462">
        <v>0</v>
      </c>
      <c r="P103" s="462">
        <v>0</v>
      </c>
      <c r="Q103" s="462">
        <v>0</v>
      </c>
      <c r="R103" s="462">
        <v>0</v>
      </c>
      <c r="S103" s="462">
        <v>0</v>
      </c>
      <c r="T103" s="462">
        <v>0</v>
      </c>
      <c r="U103" s="462">
        <v>2507238616605.71</v>
      </c>
      <c r="V103" s="462">
        <v>1398370297606.24</v>
      </c>
      <c r="W103" s="462">
        <v>0</v>
      </c>
      <c r="X103" s="462">
        <v>0</v>
      </c>
      <c r="Y103" s="462">
        <v>0</v>
      </c>
      <c r="Z103" s="462">
        <v>7802461946655.2998</v>
      </c>
    </row>
    <row r="104" spans="2:26" x14ac:dyDescent="0.25">
      <c r="B104" s="462" t="s">
        <v>3563</v>
      </c>
      <c r="C104" s="462" t="s">
        <v>54</v>
      </c>
      <c r="D104" s="462" t="s">
        <v>612</v>
      </c>
      <c r="E104" s="462" t="s">
        <v>3544</v>
      </c>
      <c r="F104" s="462" t="s">
        <v>3543</v>
      </c>
      <c r="G104" s="462">
        <v>0.57516558823078001</v>
      </c>
      <c r="H104" s="462">
        <v>0.44472588335528701</v>
      </c>
      <c r="J104" s="462" t="s">
        <v>3568</v>
      </c>
      <c r="K104" s="462" t="s">
        <v>3568</v>
      </c>
      <c r="L104" s="462" t="s">
        <v>3530</v>
      </c>
      <c r="M104" s="462">
        <v>0</v>
      </c>
      <c r="N104" s="462">
        <v>0</v>
      </c>
      <c r="O104" s="462">
        <v>0</v>
      </c>
      <c r="P104" s="462">
        <v>0</v>
      </c>
      <c r="Q104" s="462">
        <v>36770707477017.398</v>
      </c>
      <c r="R104" s="462">
        <v>20133411780524.301</v>
      </c>
      <c r="S104" s="462">
        <v>14187107303794</v>
      </c>
      <c r="T104" s="462">
        <v>0</v>
      </c>
      <c r="U104" s="462">
        <v>214968565833874</v>
      </c>
      <c r="V104" s="462">
        <v>21566392925070.602</v>
      </c>
      <c r="W104" s="462">
        <v>26072978763473.301</v>
      </c>
      <c r="X104" s="462">
        <v>2408544045342420</v>
      </c>
      <c r="Y104" s="462">
        <v>1019287141182270</v>
      </c>
      <c r="Z104" s="462">
        <v>777844954553560</v>
      </c>
    </row>
    <row r="105" spans="2:26" x14ac:dyDescent="0.25">
      <c r="B105" s="462" t="s">
        <v>3563</v>
      </c>
      <c r="C105" s="462" t="s">
        <v>54</v>
      </c>
      <c r="D105" s="462" t="s">
        <v>612</v>
      </c>
      <c r="E105" s="462" t="s">
        <v>770</v>
      </c>
      <c r="F105" s="462" t="s">
        <v>3543</v>
      </c>
      <c r="G105" s="462">
        <v>1</v>
      </c>
      <c r="H105" s="462">
        <v>1</v>
      </c>
      <c r="J105" s="462" t="s">
        <v>3568</v>
      </c>
      <c r="K105" s="462" t="s">
        <v>3568</v>
      </c>
      <c r="L105" s="462" t="s">
        <v>3549</v>
      </c>
      <c r="M105" s="462">
        <v>0</v>
      </c>
      <c r="N105" s="462">
        <v>0</v>
      </c>
      <c r="O105" s="462">
        <v>0</v>
      </c>
      <c r="P105" s="462">
        <v>0</v>
      </c>
      <c r="Q105" s="462">
        <v>0</v>
      </c>
      <c r="R105" s="462">
        <v>0</v>
      </c>
      <c r="S105" s="462">
        <v>0</v>
      </c>
      <c r="T105" s="462">
        <v>0</v>
      </c>
      <c r="U105" s="462">
        <v>46066565833874.297</v>
      </c>
      <c r="V105" s="462">
        <v>0</v>
      </c>
      <c r="W105" s="462">
        <v>0</v>
      </c>
      <c r="X105" s="462">
        <v>588625045342425</v>
      </c>
      <c r="Y105" s="462">
        <v>443562141182276</v>
      </c>
      <c r="Z105" s="462">
        <v>175684954553560</v>
      </c>
    </row>
    <row r="106" spans="2:26" x14ac:dyDescent="0.25">
      <c r="B106" s="462" t="s">
        <v>3563</v>
      </c>
      <c r="C106" s="462" t="s">
        <v>54</v>
      </c>
      <c r="D106" s="462" t="s">
        <v>166</v>
      </c>
      <c r="E106" s="462" t="s">
        <v>126</v>
      </c>
      <c r="F106" s="462" t="s">
        <v>507</v>
      </c>
      <c r="G106" s="462">
        <v>7.01306018613635E-3</v>
      </c>
      <c r="H106" s="462">
        <v>6.8877775581482302E-3</v>
      </c>
      <c r="J106" s="462" t="s">
        <v>498</v>
      </c>
      <c r="K106" s="462" t="s">
        <v>498</v>
      </c>
      <c r="L106" s="462" t="s">
        <v>3530</v>
      </c>
      <c r="M106" s="462">
        <v>0</v>
      </c>
      <c r="N106" s="462">
        <v>0</v>
      </c>
      <c r="O106" s="462">
        <v>0</v>
      </c>
      <c r="P106" s="462">
        <v>0</v>
      </c>
      <c r="Q106" s="462">
        <v>36770707477017.398</v>
      </c>
      <c r="R106" s="462">
        <v>0</v>
      </c>
      <c r="S106" s="462">
        <v>0</v>
      </c>
      <c r="T106" s="462">
        <v>0</v>
      </c>
      <c r="U106" s="462">
        <v>0</v>
      </c>
      <c r="V106" s="462">
        <v>0</v>
      </c>
      <c r="W106" s="462">
        <v>26072978763473.301</v>
      </c>
      <c r="X106" s="462">
        <v>0</v>
      </c>
      <c r="Y106" s="462">
        <v>0</v>
      </c>
      <c r="Z106" s="462">
        <v>0</v>
      </c>
    </row>
    <row r="107" spans="2:26" x14ac:dyDescent="0.25">
      <c r="B107" s="462" t="s">
        <v>3563</v>
      </c>
      <c r="C107" s="462" t="s">
        <v>54</v>
      </c>
      <c r="D107" s="462" t="s">
        <v>166</v>
      </c>
      <c r="E107" s="462" t="s">
        <v>3564</v>
      </c>
      <c r="F107" s="462" t="s">
        <v>507</v>
      </c>
      <c r="G107" s="462">
        <v>0.99937619603415895</v>
      </c>
      <c r="H107" s="462">
        <v>0.99985422739603103</v>
      </c>
      <c r="J107" s="462" t="s">
        <v>498</v>
      </c>
      <c r="K107" s="462" t="s">
        <v>498</v>
      </c>
      <c r="L107" s="462" t="s">
        <v>3549</v>
      </c>
      <c r="M107" s="462">
        <v>0</v>
      </c>
      <c r="N107" s="462">
        <v>0</v>
      </c>
      <c r="O107" s="462">
        <v>0</v>
      </c>
      <c r="P107" s="462">
        <v>0</v>
      </c>
      <c r="Q107" s="462">
        <v>0</v>
      </c>
      <c r="R107" s="462">
        <v>0</v>
      </c>
      <c r="S107" s="462">
        <v>0</v>
      </c>
      <c r="T107" s="462">
        <v>0</v>
      </c>
      <c r="U107" s="462">
        <v>0</v>
      </c>
      <c r="V107" s="462">
        <v>0</v>
      </c>
      <c r="W107" s="462">
        <v>17804199338132.699</v>
      </c>
      <c r="X107" s="462">
        <v>0</v>
      </c>
      <c r="Y107" s="462">
        <v>0</v>
      </c>
      <c r="Z107" s="462">
        <v>0</v>
      </c>
    </row>
    <row r="108" spans="2:26" x14ac:dyDescent="0.25">
      <c r="B108" s="462" t="s">
        <v>3563</v>
      </c>
      <c r="C108" s="462" t="s">
        <v>54</v>
      </c>
      <c r="D108" s="462" t="s">
        <v>166</v>
      </c>
      <c r="E108" s="462" t="s">
        <v>129</v>
      </c>
      <c r="F108" s="462" t="s">
        <v>507</v>
      </c>
      <c r="G108" s="462">
        <v>1</v>
      </c>
      <c r="H108" s="462">
        <v>1</v>
      </c>
      <c r="J108" s="462" t="s">
        <v>3569</v>
      </c>
      <c r="K108" s="462" t="s">
        <v>3569</v>
      </c>
      <c r="L108" s="462" t="s">
        <v>3530</v>
      </c>
      <c r="M108" s="462">
        <v>0</v>
      </c>
      <c r="N108" s="462">
        <v>0</v>
      </c>
      <c r="O108" s="462">
        <v>0</v>
      </c>
      <c r="P108" s="462">
        <v>0</v>
      </c>
      <c r="Q108" s="462">
        <v>36770707477017.398</v>
      </c>
      <c r="R108" s="462">
        <v>0</v>
      </c>
      <c r="S108" s="462">
        <v>0</v>
      </c>
      <c r="T108" s="462">
        <v>0</v>
      </c>
      <c r="U108" s="462">
        <v>0</v>
      </c>
      <c r="V108" s="462">
        <v>0</v>
      </c>
      <c r="W108" s="462">
        <v>26072978763473.301</v>
      </c>
      <c r="X108" s="462">
        <v>0</v>
      </c>
      <c r="Y108" s="462">
        <v>0</v>
      </c>
      <c r="Z108" s="462">
        <v>0</v>
      </c>
    </row>
    <row r="109" spans="2:26" x14ac:dyDescent="0.25">
      <c r="B109" s="462" t="s">
        <v>3563</v>
      </c>
      <c r="C109" s="462" t="s">
        <v>54</v>
      </c>
      <c r="D109" s="462" t="s">
        <v>166</v>
      </c>
      <c r="E109" s="462" t="s">
        <v>3544</v>
      </c>
      <c r="F109" s="462" t="s">
        <v>507</v>
      </c>
      <c r="G109" s="462">
        <v>0.44908583278976999</v>
      </c>
      <c r="H109" s="462">
        <v>0.26862976122403998</v>
      </c>
      <c r="J109" s="462" t="s">
        <v>3569</v>
      </c>
      <c r="K109" s="462" t="s">
        <v>3569</v>
      </c>
      <c r="L109" s="462" t="s">
        <v>3549</v>
      </c>
      <c r="M109" s="462">
        <v>0</v>
      </c>
      <c r="N109" s="462">
        <v>0</v>
      </c>
      <c r="O109" s="462">
        <v>0</v>
      </c>
      <c r="P109" s="462">
        <v>0</v>
      </c>
      <c r="Q109" s="462">
        <v>0</v>
      </c>
      <c r="R109" s="462">
        <v>0</v>
      </c>
      <c r="S109" s="462">
        <v>0</v>
      </c>
      <c r="T109" s="462">
        <v>0</v>
      </c>
      <c r="U109" s="462">
        <v>0</v>
      </c>
      <c r="V109" s="462">
        <v>0</v>
      </c>
      <c r="W109" s="462">
        <v>13178739632610.301</v>
      </c>
      <c r="X109" s="462">
        <v>0</v>
      </c>
      <c r="Y109" s="462">
        <v>0</v>
      </c>
      <c r="Z109" s="462">
        <v>0</v>
      </c>
    </row>
    <row r="110" spans="2:26" x14ac:dyDescent="0.25">
      <c r="B110" s="462" t="s">
        <v>3563</v>
      </c>
      <c r="C110" s="462" t="s">
        <v>54</v>
      </c>
      <c r="D110" s="462" t="s">
        <v>166</v>
      </c>
      <c r="E110" s="462" t="s">
        <v>770</v>
      </c>
      <c r="F110" s="462" t="s">
        <v>507</v>
      </c>
      <c r="G110" s="462">
        <v>0.66022825495453197</v>
      </c>
      <c r="H110" s="462">
        <v>0.802091929896664</v>
      </c>
      <c r="J110" s="462" t="s">
        <v>3570</v>
      </c>
      <c r="K110" s="462" t="s">
        <v>3570</v>
      </c>
      <c r="L110" s="462" t="s">
        <v>3530</v>
      </c>
      <c r="M110" s="462">
        <v>0</v>
      </c>
      <c r="N110" s="462">
        <v>0</v>
      </c>
      <c r="O110" s="462">
        <v>0</v>
      </c>
      <c r="P110" s="462">
        <v>0</v>
      </c>
      <c r="Q110" s="462">
        <v>36770707477017.398</v>
      </c>
      <c r="R110" s="462">
        <v>6315576237002.8096</v>
      </c>
      <c r="S110" s="462">
        <v>1983107177155.8201</v>
      </c>
      <c r="T110" s="462">
        <v>0</v>
      </c>
      <c r="U110" s="462">
        <v>13516842572186.5</v>
      </c>
      <c r="V110" s="462">
        <v>63043243523214.797</v>
      </c>
      <c r="W110" s="462">
        <v>26072978763473.301</v>
      </c>
      <c r="X110" s="462">
        <v>1064701579278750</v>
      </c>
      <c r="Y110" s="462">
        <v>104390709226051</v>
      </c>
      <c r="Z110" s="462">
        <v>35698274318868.398</v>
      </c>
    </row>
    <row r="111" spans="2:26" x14ac:dyDescent="0.25">
      <c r="B111" s="462" t="s">
        <v>3565</v>
      </c>
      <c r="C111" s="462" t="s">
        <v>54</v>
      </c>
      <c r="D111" s="462" t="s">
        <v>612</v>
      </c>
      <c r="E111" s="462" t="s">
        <v>126</v>
      </c>
      <c r="F111" s="462" t="s">
        <v>3545</v>
      </c>
      <c r="G111" s="462">
        <v>0.163579767718085</v>
      </c>
      <c r="H111" s="462">
        <v>0.28795521475715702</v>
      </c>
      <c r="J111" s="462" t="s">
        <v>3570</v>
      </c>
      <c r="K111" s="462" t="s">
        <v>3570</v>
      </c>
      <c r="L111" s="462" t="s">
        <v>3549</v>
      </c>
      <c r="M111" s="462">
        <v>0</v>
      </c>
      <c r="N111" s="462">
        <v>0</v>
      </c>
      <c r="O111" s="462">
        <v>0</v>
      </c>
      <c r="P111" s="462">
        <v>0</v>
      </c>
      <c r="Q111" s="462">
        <v>30693707477017.398</v>
      </c>
      <c r="R111" s="462">
        <v>1652576237002.8101</v>
      </c>
      <c r="S111" s="462">
        <v>1744107177155.8201</v>
      </c>
      <c r="T111" s="462">
        <v>0</v>
      </c>
      <c r="U111" s="462">
        <v>12717842572186.5</v>
      </c>
      <c r="V111" s="462">
        <v>58129243523214.797</v>
      </c>
      <c r="W111" s="462">
        <v>25321899293605.5</v>
      </c>
      <c r="X111" s="462">
        <v>998855579278759</v>
      </c>
      <c r="Y111" s="462">
        <v>87004709226051.797</v>
      </c>
      <c r="Z111" s="462">
        <v>27591274318868.398</v>
      </c>
    </row>
    <row r="112" spans="2:26" x14ac:dyDescent="0.25">
      <c r="B112" s="462" t="s">
        <v>3565</v>
      </c>
      <c r="C112" s="462" t="s">
        <v>54</v>
      </c>
      <c r="D112" s="462" t="s">
        <v>612</v>
      </c>
      <c r="E112" s="462" t="s">
        <v>3564</v>
      </c>
      <c r="F112" s="462" t="s">
        <v>3545</v>
      </c>
      <c r="G112" s="462">
        <v>1</v>
      </c>
      <c r="H112" s="462">
        <v>1</v>
      </c>
      <c r="J112" s="462" t="s">
        <v>3571</v>
      </c>
      <c r="K112" s="462" t="s">
        <v>3571</v>
      </c>
      <c r="L112" s="462" t="s">
        <v>3530</v>
      </c>
      <c r="M112" s="462">
        <v>0</v>
      </c>
      <c r="N112" s="462">
        <v>0</v>
      </c>
      <c r="O112" s="462">
        <v>0</v>
      </c>
      <c r="P112" s="462">
        <v>0</v>
      </c>
      <c r="Q112" s="462">
        <v>36770707477017.398</v>
      </c>
      <c r="R112" s="462">
        <v>0</v>
      </c>
      <c r="S112" s="462">
        <v>0</v>
      </c>
      <c r="T112" s="462">
        <v>0</v>
      </c>
      <c r="U112" s="462">
        <v>0</v>
      </c>
      <c r="V112" s="462">
        <v>0</v>
      </c>
      <c r="W112" s="462">
        <v>26072978763473.301</v>
      </c>
      <c r="X112" s="462">
        <v>0</v>
      </c>
      <c r="Y112" s="462">
        <v>0</v>
      </c>
      <c r="Z112" s="462">
        <v>0</v>
      </c>
    </row>
    <row r="113" spans="2:26" x14ac:dyDescent="0.25">
      <c r="B113" s="462" t="s">
        <v>3565</v>
      </c>
      <c r="C113" s="462" t="s">
        <v>54</v>
      </c>
      <c r="D113" s="462" t="s">
        <v>612</v>
      </c>
      <c r="E113" s="462" t="s">
        <v>129</v>
      </c>
      <c r="F113" s="462" t="s">
        <v>3545</v>
      </c>
      <c r="G113" s="462">
        <v>1</v>
      </c>
      <c r="H113" s="462">
        <v>1</v>
      </c>
      <c r="J113" s="462" t="s">
        <v>3571</v>
      </c>
      <c r="K113" s="462" t="s">
        <v>3571</v>
      </c>
      <c r="L113" s="462" t="s">
        <v>3549</v>
      </c>
      <c r="M113" s="462">
        <v>0</v>
      </c>
      <c r="N113" s="462">
        <v>0</v>
      </c>
      <c r="O113" s="462">
        <v>0</v>
      </c>
      <c r="P113" s="462">
        <v>0</v>
      </c>
      <c r="Q113" s="462">
        <v>0</v>
      </c>
      <c r="R113" s="462">
        <v>0</v>
      </c>
      <c r="S113" s="462">
        <v>0</v>
      </c>
      <c r="T113" s="462">
        <v>0</v>
      </c>
      <c r="U113" s="462">
        <v>0</v>
      </c>
      <c r="V113" s="462">
        <v>0</v>
      </c>
      <c r="W113" s="462">
        <v>0</v>
      </c>
      <c r="X113" s="462">
        <v>0</v>
      </c>
      <c r="Y113" s="462">
        <v>0</v>
      </c>
      <c r="Z113" s="462">
        <v>0</v>
      </c>
    </row>
    <row r="114" spans="2:26" x14ac:dyDescent="0.25">
      <c r="B114" s="462" t="s">
        <v>3565</v>
      </c>
      <c r="C114" s="462" t="s">
        <v>54</v>
      </c>
      <c r="D114" s="462" t="s">
        <v>612</v>
      </c>
      <c r="E114" s="462" t="s">
        <v>3544</v>
      </c>
      <c r="F114" s="462" t="s">
        <v>3545</v>
      </c>
      <c r="G114" s="462">
        <v>0.78230644320604803</v>
      </c>
      <c r="H114" s="462">
        <v>0.804056755069393</v>
      </c>
      <c r="J114" s="462" t="s">
        <v>3572</v>
      </c>
      <c r="K114" s="462" t="s">
        <v>3572</v>
      </c>
      <c r="L114" s="462" t="s">
        <v>3530</v>
      </c>
      <c r="M114" s="462">
        <v>0</v>
      </c>
      <c r="N114" s="462">
        <v>0</v>
      </c>
      <c r="O114" s="462">
        <v>0</v>
      </c>
      <c r="P114" s="462">
        <v>0</v>
      </c>
      <c r="Q114" s="462">
        <v>36770707477017.398</v>
      </c>
      <c r="R114" s="462">
        <v>0</v>
      </c>
      <c r="S114" s="462">
        <v>0</v>
      </c>
      <c r="T114" s="462">
        <v>0</v>
      </c>
      <c r="U114" s="462">
        <v>0</v>
      </c>
      <c r="V114" s="462">
        <v>0</v>
      </c>
      <c r="W114" s="462">
        <v>26072978763473.301</v>
      </c>
      <c r="X114" s="462">
        <v>0</v>
      </c>
      <c r="Y114" s="462">
        <v>0</v>
      </c>
      <c r="Z114" s="462">
        <v>0</v>
      </c>
    </row>
    <row r="115" spans="2:26" x14ac:dyDescent="0.25">
      <c r="B115" s="462" t="s">
        <v>3565</v>
      </c>
      <c r="C115" s="462" t="s">
        <v>54</v>
      </c>
      <c r="D115" s="462" t="s">
        <v>612</v>
      </c>
      <c r="E115" s="462" t="s">
        <v>770</v>
      </c>
      <c r="F115" s="462" t="s">
        <v>3545</v>
      </c>
      <c r="G115" s="462">
        <v>1</v>
      </c>
      <c r="H115" s="462">
        <v>1</v>
      </c>
      <c r="J115" s="462" t="s">
        <v>3572</v>
      </c>
      <c r="K115" s="462" t="s">
        <v>3572</v>
      </c>
      <c r="L115" s="462" t="s">
        <v>3549</v>
      </c>
      <c r="M115" s="462">
        <v>0</v>
      </c>
      <c r="N115" s="462">
        <v>0</v>
      </c>
      <c r="O115" s="462">
        <v>0</v>
      </c>
      <c r="P115" s="462">
        <v>0</v>
      </c>
      <c r="Q115" s="462">
        <v>0</v>
      </c>
      <c r="R115" s="462">
        <v>0</v>
      </c>
      <c r="S115" s="462">
        <v>0</v>
      </c>
      <c r="T115" s="462">
        <v>0</v>
      </c>
      <c r="U115" s="462">
        <v>0</v>
      </c>
      <c r="V115" s="462">
        <v>0</v>
      </c>
      <c r="W115" s="462">
        <v>0</v>
      </c>
      <c r="X115" s="462">
        <v>0</v>
      </c>
      <c r="Y115" s="462">
        <v>0</v>
      </c>
      <c r="Z115" s="462">
        <v>0</v>
      </c>
    </row>
    <row r="116" spans="2:26" x14ac:dyDescent="0.25">
      <c r="B116" s="462" t="s">
        <v>3565</v>
      </c>
      <c r="C116" s="462" t="s">
        <v>54</v>
      </c>
      <c r="D116" s="462" t="s">
        <v>612</v>
      </c>
      <c r="E116" s="462" t="s">
        <v>126</v>
      </c>
      <c r="F116" s="462" t="s">
        <v>3543</v>
      </c>
      <c r="G116" s="462">
        <v>0.163579767718085</v>
      </c>
      <c r="H116" s="462">
        <v>0.28795521475715702</v>
      </c>
      <c r="J116" s="462" t="s">
        <v>3573</v>
      </c>
      <c r="K116" s="462" t="s">
        <v>3573</v>
      </c>
      <c r="L116" s="462" t="s">
        <v>3530</v>
      </c>
      <c r="M116" s="462">
        <v>0</v>
      </c>
      <c r="N116" s="462">
        <v>0</v>
      </c>
      <c r="O116" s="462">
        <v>0</v>
      </c>
      <c r="P116" s="462">
        <v>0</v>
      </c>
      <c r="Q116" s="462">
        <v>36770707477017.398</v>
      </c>
      <c r="R116" s="462">
        <v>0</v>
      </c>
      <c r="S116" s="462">
        <v>0</v>
      </c>
      <c r="T116" s="462">
        <v>0</v>
      </c>
      <c r="U116" s="462">
        <v>0</v>
      </c>
      <c r="V116" s="462">
        <v>0</v>
      </c>
      <c r="W116" s="462">
        <v>26072978763473.301</v>
      </c>
      <c r="X116" s="462">
        <v>0</v>
      </c>
      <c r="Y116" s="462">
        <v>0</v>
      </c>
      <c r="Z116" s="462">
        <v>0</v>
      </c>
    </row>
    <row r="117" spans="2:26" x14ac:dyDescent="0.25">
      <c r="B117" s="462" t="s">
        <v>3565</v>
      </c>
      <c r="C117" s="462" t="s">
        <v>54</v>
      </c>
      <c r="D117" s="462" t="s">
        <v>612</v>
      </c>
      <c r="E117" s="462" t="s">
        <v>3564</v>
      </c>
      <c r="F117" s="462" t="s">
        <v>3543</v>
      </c>
      <c r="G117" s="462">
        <v>1</v>
      </c>
      <c r="H117" s="462">
        <v>1</v>
      </c>
      <c r="J117" s="462" t="s">
        <v>3573</v>
      </c>
      <c r="K117" s="462" t="s">
        <v>3573</v>
      </c>
      <c r="L117" s="462" t="s">
        <v>3549</v>
      </c>
      <c r="M117" s="462">
        <v>0</v>
      </c>
      <c r="N117" s="462">
        <v>0</v>
      </c>
      <c r="O117" s="462">
        <v>0</v>
      </c>
      <c r="P117" s="462">
        <v>0</v>
      </c>
      <c r="Q117" s="462">
        <v>26113707477017.398</v>
      </c>
      <c r="R117" s="462">
        <v>0</v>
      </c>
      <c r="S117" s="462">
        <v>0</v>
      </c>
      <c r="T117" s="462">
        <v>0</v>
      </c>
      <c r="U117" s="462">
        <v>0</v>
      </c>
      <c r="V117" s="462">
        <v>0</v>
      </c>
      <c r="W117" s="462">
        <v>23254040470270.801</v>
      </c>
      <c r="X117" s="462">
        <v>0</v>
      </c>
      <c r="Y117" s="462">
        <v>0</v>
      </c>
      <c r="Z117" s="462">
        <v>0</v>
      </c>
    </row>
    <row r="118" spans="2:26" x14ac:dyDescent="0.25">
      <c r="B118" s="462" t="s">
        <v>3565</v>
      </c>
      <c r="C118" s="462" t="s">
        <v>54</v>
      </c>
      <c r="D118" s="462" t="s">
        <v>612</v>
      </c>
      <c r="E118" s="462" t="s">
        <v>129</v>
      </c>
      <c r="F118" s="462" t="s">
        <v>3543</v>
      </c>
      <c r="G118" s="462">
        <v>1</v>
      </c>
      <c r="H118" s="462">
        <v>1</v>
      </c>
      <c r="J118" s="462" t="s">
        <v>3574</v>
      </c>
      <c r="K118" s="462" t="s">
        <v>3574</v>
      </c>
      <c r="L118" s="462" t="s">
        <v>3530</v>
      </c>
      <c r="M118" s="462">
        <v>0</v>
      </c>
      <c r="N118" s="462">
        <v>0</v>
      </c>
      <c r="O118" s="462">
        <v>0</v>
      </c>
      <c r="P118" s="462">
        <v>0</v>
      </c>
      <c r="Q118" s="462">
        <v>36770707477017.398</v>
      </c>
      <c r="R118" s="462">
        <v>0</v>
      </c>
      <c r="S118" s="462">
        <v>0</v>
      </c>
      <c r="T118" s="462">
        <v>0</v>
      </c>
      <c r="U118" s="462">
        <v>0</v>
      </c>
      <c r="V118" s="462">
        <v>0</v>
      </c>
      <c r="W118" s="462">
        <v>26072978763473.301</v>
      </c>
      <c r="X118" s="462">
        <v>0</v>
      </c>
      <c r="Y118" s="462">
        <v>0</v>
      </c>
      <c r="Z118" s="462">
        <v>0</v>
      </c>
    </row>
    <row r="119" spans="2:26" x14ac:dyDescent="0.25">
      <c r="B119" s="462" t="s">
        <v>3565</v>
      </c>
      <c r="C119" s="462" t="s">
        <v>54</v>
      </c>
      <c r="D119" s="462" t="s">
        <v>612</v>
      </c>
      <c r="E119" s="462" t="s">
        <v>3544</v>
      </c>
      <c r="F119" s="462" t="s">
        <v>3543</v>
      </c>
      <c r="G119" s="462">
        <v>0.78230644320604803</v>
      </c>
      <c r="H119" s="462">
        <v>0.804056755069393</v>
      </c>
      <c r="J119" s="462" t="s">
        <v>3574</v>
      </c>
      <c r="K119" s="462" t="s">
        <v>3574</v>
      </c>
      <c r="L119" s="462" t="s">
        <v>3549</v>
      </c>
      <c r="M119" s="462">
        <v>0</v>
      </c>
      <c r="N119" s="462">
        <v>0</v>
      </c>
      <c r="O119" s="462">
        <v>0</v>
      </c>
      <c r="P119" s="462">
        <v>0</v>
      </c>
      <c r="Q119" s="462">
        <v>0</v>
      </c>
      <c r="R119" s="462">
        <v>0</v>
      </c>
      <c r="S119" s="462">
        <v>0</v>
      </c>
      <c r="T119" s="462">
        <v>0</v>
      </c>
      <c r="U119" s="462">
        <v>0</v>
      </c>
      <c r="V119" s="462">
        <v>0</v>
      </c>
      <c r="W119" s="462">
        <v>6653271961234.4102</v>
      </c>
      <c r="X119" s="462">
        <v>0</v>
      </c>
      <c r="Y119" s="462">
        <v>0</v>
      </c>
      <c r="Z119" s="462">
        <v>0</v>
      </c>
    </row>
    <row r="120" spans="2:26" x14ac:dyDescent="0.25">
      <c r="B120" s="462" t="s">
        <v>3565</v>
      </c>
      <c r="C120" s="462" t="s">
        <v>54</v>
      </c>
      <c r="D120" s="462" t="s">
        <v>612</v>
      </c>
      <c r="E120" s="462" t="s">
        <v>770</v>
      </c>
      <c r="F120" s="462" t="s">
        <v>3543</v>
      </c>
      <c r="G120" s="462">
        <v>1</v>
      </c>
      <c r="H120" s="462">
        <v>1</v>
      </c>
      <c r="J120" s="462" t="s">
        <v>3575</v>
      </c>
      <c r="K120" s="462" t="s">
        <v>3575</v>
      </c>
      <c r="L120" s="462" t="s">
        <v>3530</v>
      </c>
      <c r="M120" s="462">
        <v>0</v>
      </c>
      <c r="N120" s="462">
        <v>0</v>
      </c>
      <c r="O120" s="462">
        <v>0</v>
      </c>
      <c r="P120" s="462">
        <v>0</v>
      </c>
      <c r="Q120" s="462">
        <v>36770707477017.398</v>
      </c>
      <c r="R120" s="462">
        <v>476125310465113</v>
      </c>
      <c r="S120" s="462">
        <v>50815655131500.797</v>
      </c>
      <c r="T120" s="462">
        <v>0</v>
      </c>
      <c r="U120" s="462">
        <v>34985010433063</v>
      </c>
      <c r="V120" s="462">
        <v>241741257286011</v>
      </c>
      <c r="W120" s="462">
        <v>26072978763473.301</v>
      </c>
      <c r="X120" s="462">
        <v>1637883213119880</v>
      </c>
      <c r="Y120" s="462">
        <v>828555924856634</v>
      </c>
      <c r="Z120" s="462">
        <v>192861068554478</v>
      </c>
    </row>
    <row r="121" spans="2:26" x14ac:dyDescent="0.25">
      <c r="B121" s="462" t="s">
        <v>3565</v>
      </c>
      <c r="C121" s="462" t="s">
        <v>54</v>
      </c>
      <c r="D121" s="462" t="s">
        <v>166</v>
      </c>
      <c r="E121" s="462" t="s">
        <v>126</v>
      </c>
      <c r="F121" s="462" t="s">
        <v>507</v>
      </c>
      <c r="G121" s="462">
        <v>8.1887857763477997E-2</v>
      </c>
      <c r="H121" s="462">
        <v>3.6271895481627202E-2</v>
      </c>
      <c r="J121" s="462" t="s">
        <v>3575</v>
      </c>
      <c r="K121" s="462" t="s">
        <v>3575</v>
      </c>
      <c r="L121" s="462" t="s">
        <v>3549</v>
      </c>
      <c r="M121" s="462">
        <v>0</v>
      </c>
      <c r="N121" s="462">
        <v>0</v>
      </c>
      <c r="O121" s="462">
        <v>0</v>
      </c>
      <c r="P121" s="462">
        <v>0</v>
      </c>
      <c r="Q121" s="462">
        <v>0</v>
      </c>
      <c r="R121" s="462">
        <v>324903310465113</v>
      </c>
      <c r="S121" s="462">
        <v>27531655131500.801</v>
      </c>
      <c r="T121" s="462">
        <v>0</v>
      </c>
      <c r="U121" s="462">
        <v>34100010433063</v>
      </c>
      <c r="V121" s="462">
        <v>198837257286011</v>
      </c>
      <c r="W121" s="462">
        <v>15942967045051.6</v>
      </c>
      <c r="X121" s="462">
        <v>1080179213119880</v>
      </c>
      <c r="Y121" s="462">
        <v>515776924856634</v>
      </c>
      <c r="Z121" s="462">
        <v>3817068554478.9302</v>
      </c>
    </row>
    <row r="122" spans="2:26" x14ac:dyDescent="0.25">
      <c r="B122" s="462" t="s">
        <v>3565</v>
      </c>
      <c r="C122" s="462" t="s">
        <v>54</v>
      </c>
      <c r="D122" s="462" t="s">
        <v>166</v>
      </c>
      <c r="E122" s="462" t="s">
        <v>3564</v>
      </c>
      <c r="F122" s="462" t="s">
        <v>507</v>
      </c>
      <c r="G122" s="462">
        <v>1</v>
      </c>
      <c r="H122" s="462">
        <v>1</v>
      </c>
      <c r="J122" s="462" t="s">
        <v>3576</v>
      </c>
      <c r="K122" s="462" t="s">
        <v>3576</v>
      </c>
      <c r="L122" s="462" t="s">
        <v>3530</v>
      </c>
      <c r="M122" s="462">
        <v>0</v>
      </c>
      <c r="N122" s="462">
        <v>0</v>
      </c>
      <c r="O122" s="462">
        <v>0</v>
      </c>
      <c r="P122" s="462">
        <v>0</v>
      </c>
      <c r="Q122" s="462">
        <v>36770707477017.398</v>
      </c>
      <c r="R122" s="462">
        <v>188466268725774</v>
      </c>
      <c r="S122" s="462">
        <v>20114530156219.102</v>
      </c>
      <c r="T122" s="462">
        <v>0</v>
      </c>
      <c r="U122" s="462">
        <v>13848233296420.801</v>
      </c>
      <c r="V122" s="462">
        <v>95689247675712.797</v>
      </c>
      <c r="W122" s="462">
        <v>26072978763473.301</v>
      </c>
      <c r="X122" s="462">
        <v>648328771859954</v>
      </c>
      <c r="Y122" s="462">
        <v>327970053589084</v>
      </c>
      <c r="Z122" s="462">
        <v>76340839636147.906</v>
      </c>
    </row>
    <row r="123" spans="2:26" x14ac:dyDescent="0.25">
      <c r="B123" s="462" t="s">
        <v>3565</v>
      </c>
      <c r="C123" s="462" t="s">
        <v>54</v>
      </c>
      <c r="D123" s="462" t="s">
        <v>166</v>
      </c>
      <c r="E123" s="462" t="s">
        <v>129</v>
      </c>
      <c r="F123" s="462" t="s">
        <v>507</v>
      </c>
      <c r="G123" s="462">
        <v>1</v>
      </c>
      <c r="H123" s="462">
        <v>1</v>
      </c>
      <c r="J123" s="462" t="s">
        <v>3576</v>
      </c>
      <c r="K123" s="462" t="s">
        <v>3576</v>
      </c>
      <c r="L123" s="462" t="s">
        <v>3549</v>
      </c>
      <c r="M123" s="462">
        <v>0</v>
      </c>
      <c r="N123" s="462">
        <v>0</v>
      </c>
      <c r="O123" s="462">
        <v>0</v>
      </c>
      <c r="P123" s="462">
        <v>0</v>
      </c>
      <c r="Q123" s="462">
        <v>0</v>
      </c>
      <c r="R123" s="462">
        <v>97814268725774.094</v>
      </c>
      <c r="S123" s="462">
        <v>14791530156219.1</v>
      </c>
      <c r="T123" s="462">
        <v>0</v>
      </c>
      <c r="U123" s="462">
        <v>12383233296420.801</v>
      </c>
      <c r="V123" s="462">
        <v>74390247675712.797</v>
      </c>
      <c r="W123" s="462">
        <v>7283775023987.6201</v>
      </c>
      <c r="X123" s="462">
        <v>283148771859954</v>
      </c>
      <c r="Y123" s="462">
        <v>112443053589084</v>
      </c>
      <c r="Z123" s="462">
        <v>49902839636147.898</v>
      </c>
    </row>
    <row r="124" spans="2:26" x14ac:dyDescent="0.25">
      <c r="B124" s="462" t="s">
        <v>3565</v>
      </c>
      <c r="C124" s="462" t="s">
        <v>54</v>
      </c>
      <c r="D124" s="462" t="s">
        <v>166</v>
      </c>
      <c r="E124" s="462" t="s">
        <v>3544</v>
      </c>
      <c r="F124" s="462" t="s">
        <v>507</v>
      </c>
      <c r="G124" s="462">
        <v>0.61783497147322497</v>
      </c>
      <c r="H124" s="462">
        <v>0.38261151406011101</v>
      </c>
      <c r="J124" s="462" t="s">
        <v>3577</v>
      </c>
      <c r="K124" s="462" t="s">
        <v>3577</v>
      </c>
      <c r="L124" s="462" t="s">
        <v>3530</v>
      </c>
      <c r="M124" s="462">
        <v>0</v>
      </c>
      <c r="N124" s="462">
        <v>0</v>
      </c>
      <c r="O124" s="462">
        <v>0</v>
      </c>
      <c r="P124" s="462">
        <v>0</v>
      </c>
      <c r="Q124" s="462">
        <v>36770707477017.398</v>
      </c>
      <c r="R124" s="462">
        <v>0</v>
      </c>
      <c r="S124" s="462">
        <v>0</v>
      </c>
      <c r="T124" s="462">
        <v>0</v>
      </c>
      <c r="U124" s="462">
        <v>0</v>
      </c>
      <c r="V124" s="462">
        <v>0</v>
      </c>
      <c r="W124" s="462">
        <v>26072978763473.301</v>
      </c>
      <c r="X124" s="462">
        <v>0</v>
      </c>
      <c r="Y124" s="462">
        <v>0</v>
      </c>
      <c r="Z124" s="462">
        <v>0</v>
      </c>
    </row>
    <row r="125" spans="2:26" x14ac:dyDescent="0.25">
      <c r="B125" s="462" t="s">
        <v>3565</v>
      </c>
      <c r="C125" s="462" t="s">
        <v>54</v>
      </c>
      <c r="D125" s="462" t="s">
        <v>166</v>
      </c>
      <c r="E125" s="462" t="s">
        <v>770</v>
      </c>
      <c r="F125" s="462" t="s">
        <v>507</v>
      </c>
      <c r="G125" s="462">
        <v>0.68581963010232505</v>
      </c>
      <c r="H125" s="462">
        <v>0.84369397132716795</v>
      </c>
      <c r="J125" s="462" t="s">
        <v>3577</v>
      </c>
      <c r="K125" s="462" t="s">
        <v>3577</v>
      </c>
      <c r="L125" s="462" t="s">
        <v>3549</v>
      </c>
      <c r="M125" s="462">
        <v>0</v>
      </c>
      <c r="N125" s="462">
        <v>0</v>
      </c>
      <c r="O125" s="462">
        <v>0</v>
      </c>
      <c r="P125" s="462">
        <v>0</v>
      </c>
      <c r="Q125" s="462">
        <v>0</v>
      </c>
      <c r="R125" s="462">
        <v>0</v>
      </c>
      <c r="S125" s="462">
        <v>0</v>
      </c>
      <c r="T125" s="462">
        <v>0</v>
      </c>
      <c r="U125" s="462">
        <v>0</v>
      </c>
      <c r="V125" s="462">
        <v>0</v>
      </c>
      <c r="W125" s="462">
        <v>15045283661687.699</v>
      </c>
      <c r="X125" s="462">
        <v>0</v>
      </c>
      <c r="Y125" s="462">
        <v>0</v>
      </c>
      <c r="Z125" s="462">
        <v>0</v>
      </c>
    </row>
    <row r="126" spans="2:26" x14ac:dyDescent="0.25">
      <c r="B126" s="462" t="s">
        <v>3566</v>
      </c>
      <c r="C126" s="462" t="s">
        <v>54</v>
      </c>
      <c r="D126" s="462" t="s">
        <v>612</v>
      </c>
      <c r="E126" s="462" t="s">
        <v>126</v>
      </c>
      <c r="F126" s="462" t="s">
        <v>3545</v>
      </c>
      <c r="G126" s="462">
        <v>3.0752265786294801E-2</v>
      </c>
      <c r="H126" s="462">
        <v>6.7755972695367497E-2</v>
      </c>
      <c r="J126" s="462" t="s">
        <v>3578</v>
      </c>
      <c r="K126" s="462" t="s">
        <v>3578</v>
      </c>
      <c r="L126" s="462" t="s">
        <v>3530</v>
      </c>
      <c r="M126" s="462">
        <v>0</v>
      </c>
      <c r="N126" s="462">
        <v>0</v>
      </c>
      <c r="O126" s="462">
        <v>0</v>
      </c>
      <c r="P126" s="462">
        <v>0</v>
      </c>
      <c r="Q126" s="462">
        <v>36770707477017.398</v>
      </c>
      <c r="R126" s="462">
        <v>185159842958655</v>
      </c>
      <c r="S126" s="462">
        <v>19761643662250.301</v>
      </c>
      <c r="T126" s="462">
        <v>0</v>
      </c>
      <c r="U126" s="462">
        <v>13605281835080</v>
      </c>
      <c r="V126" s="462">
        <v>94010488944560</v>
      </c>
      <c r="W126" s="462">
        <v>26072978763473.301</v>
      </c>
      <c r="X126" s="462">
        <v>636954582879955</v>
      </c>
      <c r="Y126" s="462">
        <v>322216192999802</v>
      </c>
      <c r="Z126" s="462">
        <v>75001526660075.094</v>
      </c>
    </row>
    <row r="127" spans="2:26" x14ac:dyDescent="0.25">
      <c r="B127" s="462" t="s">
        <v>3566</v>
      </c>
      <c r="C127" s="462" t="s">
        <v>54</v>
      </c>
      <c r="D127" s="462" t="s">
        <v>612</v>
      </c>
      <c r="E127" s="462" t="s">
        <v>3564</v>
      </c>
      <c r="F127" s="462" t="s">
        <v>3545</v>
      </c>
      <c r="G127" s="462">
        <v>0.99972747176746102</v>
      </c>
      <c r="H127" s="462">
        <v>0.99968961585000404</v>
      </c>
      <c r="J127" s="462" t="s">
        <v>3578</v>
      </c>
      <c r="K127" s="462" t="s">
        <v>3578</v>
      </c>
      <c r="L127" s="462" t="s">
        <v>3549</v>
      </c>
      <c r="M127" s="462">
        <v>0</v>
      </c>
      <c r="N127" s="462">
        <v>0</v>
      </c>
      <c r="O127" s="462">
        <v>0</v>
      </c>
      <c r="P127" s="462">
        <v>0</v>
      </c>
      <c r="Q127" s="462">
        <v>0</v>
      </c>
      <c r="R127" s="462">
        <v>146504842958655</v>
      </c>
      <c r="S127" s="462">
        <v>16561643662250.301</v>
      </c>
      <c r="T127" s="462">
        <v>0</v>
      </c>
      <c r="U127" s="462">
        <v>11356281835080</v>
      </c>
      <c r="V127" s="462">
        <v>82671488944560</v>
      </c>
      <c r="W127" s="462">
        <v>21831557570478.801</v>
      </c>
      <c r="X127" s="462">
        <v>474244582879955</v>
      </c>
      <c r="Y127" s="462">
        <v>192651192999802</v>
      </c>
      <c r="Z127" s="462">
        <v>70116526660075.102</v>
      </c>
    </row>
    <row r="128" spans="2:26" x14ac:dyDescent="0.25">
      <c r="B128" s="462" t="s">
        <v>3566</v>
      </c>
      <c r="C128" s="462" t="s">
        <v>54</v>
      </c>
      <c r="D128" s="462" t="s">
        <v>612</v>
      </c>
      <c r="E128" s="462" t="s">
        <v>129</v>
      </c>
      <c r="F128" s="462" t="s">
        <v>3545</v>
      </c>
      <c r="G128" s="462">
        <v>1</v>
      </c>
      <c r="H128" s="462">
        <v>1</v>
      </c>
      <c r="J128" s="462" t="s">
        <v>3579</v>
      </c>
      <c r="K128" s="462" t="s">
        <v>3579</v>
      </c>
      <c r="L128" s="462" t="s">
        <v>3530</v>
      </c>
      <c r="M128" s="462">
        <v>0</v>
      </c>
      <c r="N128" s="462">
        <v>0</v>
      </c>
      <c r="O128" s="462">
        <v>0</v>
      </c>
      <c r="P128" s="462">
        <v>0</v>
      </c>
      <c r="Q128" s="462">
        <v>36770707477017.398</v>
      </c>
      <c r="R128" s="462">
        <v>118480256655091</v>
      </c>
      <c r="S128" s="462">
        <v>12645099367213.699</v>
      </c>
      <c r="T128" s="462">
        <v>0</v>
      </c>
      <c r="U128" s="462">
        <v>8705760698042.3096</v>
      </c>
      <c r="V128" s="462">
        <v>60155521199644</v>
      </c>
      <c r="W128" s="462">
        <v>26072978763473.301</v>
      </c>
      <c r="X128" s="462">
        <v>407575105116638</v>
      </c>
      <c r="Y128" s="462">
        <v>206180004449278</v>
      </c>
      <c r="Z128" s="462">
        <v>47992048309274.203</v>
      </c>
    </row>
    <row r="129" spans="1:26" x14ac:dyDescent="0.25">
      <c r="A129" s="448"/>
      <c r="B129" s="462" t="s">
        <v>3566</v>
      </c>
      <c r="C129" s="462" t="s">
        <v>54</v>
      </c>
      <c r="D129" s="462" t="s">
        <v>612</v>
      </c>
      <c r="E129" s="462" t="s">
        <v>3544</v>
      </c>
      <c r="F129" s="462" t="s">
        <v>3545</v>
      </c>
      <c r="G129" s="462">
        <v>0.322640956272359</v>
      </c>
      <c r="H129" s="462">
        <v>0.39079126217530002</v>
      </c>
      <c r="J129" s="462" t="s">
        <v>3579</v>
      </c>
      <c r="K129" s="462" t="s">
        <v>3579</v>
      </c>
      <c r="L129" s="462" t="s">
        <v>3549</v>
      </c>
      <c r="M129" s="462">
        <v>0</v>
      </c>
      <c r="N129" s="462">
        <v>0</v>
      </c>
      <c r="O129" s="462">
        <v>0</v>
      </c>
      <c r="P129" s="462">
        <v>0</v>
      </c>
      <c r="Q129" s="462">
        <v>0</v>
      </c>
      <c r="R129" s="462">
        <v>94723256655091.906</v>
      </c>
      <c r="S129" s="462">
        <v>8650099367213.7598</v>
      </c>
      <c r="T129" s="462">
        <v>0</v>
      </c>
      <c r="U129" s="462">
        <v>8622760698042.3096</v>
      </c>
      <c r="V129" s="462">
        <v>50507521199644</v>
      </c>
      <c r="W129" s="462">
        <v>7672062925312.4805</v>
      </c>
      <c r="X129" s="462">
        <v>140185105116638</v>
      </c>
      <c r="Y129" s="462">
        <v>44414004449278.203</v>
      </c>
      <c r="Z129" s="462">
        <v>0</v>
      </c>
    </row>
    <row r="130" spans="1:26" x14ac:dyDescent="0.25">
      <c r="A130" s="448"/>
      <c r="B130" s="462" t="s">
        <v>3566</v>
      </c>
      <c r="C130" s="462" t="s">
        <v>54</v>
      </c>
      <c r="D130" s="462" t="s">
        <v>612</v>
      </c>
      <c r="E130" s="462" t="s">
        <v>770</v>
      </c>
      <c r="F130" s="462" t="s">
        <v>3545</v>
      </c>
      <c r="G130" s="462">
        <v>1</v>
      </c>
      <c r="H130" s="462">
        <v>1</v>
      </c>
      <c r="J130" s="462" t="s">
        <v>3580</v>
      </c>
      <c r="K130" s="462" t="s">
        <v>3580</v>
      </c>
      <c r="L130" s="462" t="s">
        <v>3530</v>
      </c>
      <c r="M130" s="462">
        <v>0</v>
      </c>
      <c r="N130" s="462">
        <v>0</v>
      </c>
      <c r="O130" s="462">
        <v>0</v>
      </c>
      <c r="P130" s="462">
        <v>0</v>
      </c>
      <c r="Q130" s="462">
        <v>36770707477017.398</v>
      </c>
      <c r="R130" s="462">
        <v>9610041296267.6191</v>
      </c>
      <c r="S130" s="462">
        <v>14425053154522</v>
      </c>
      <c r="T130" s="462">
        <v>0</v>
      </c>
      <c r="U130" s="462">
        <v>122804547441348</v>
      </c>
      <c r="V130" s="462">
        <v>475515977176753</v>
      </c>
      <c r="W130" s="462">
        <v>26072978763473.301</v>
      </c>
      <c r="X130" s="462">
        <v>1449942498471180</v>
      </c>
      <c r="Y130" s="462">
        <v>2089758684208000</v>
      </c>
      <c r="Z130" s="462">
        <v>653170926147176</v>
      </c>
    </row>
    <row r="131" spans="1:26" x14ac:dyDescent="0.25">
      <c r="A131" s="448"/>
      <c r="B131" s="462" t="s">
        <v>3566</v>
      </c>
      <c r="C131" s="462" t="s">
        <v>54</v>
      </c>
      <c r="D131" s="462" t="s">
        <v>612</v>
      </c>
      <c r="E131" s="462" t="s">
        <v>126</v>
      </c>
      <c r="F131" s="462" t="s">
        <v>3543</v>
      </c>
      <c r="G131" s="462">
        <v>3.0752265786294801E-2</v>
      </c>
      <c r="H131" s="462">
        <v>6.7755972695367594E-2</v>
      </c>
      <c r="J131" s="462" t="s">
        <v>3580</v>
      </c>
      <c r="K131" s="462" t="s">
        <v>3580</v>
      </c>
      <c r="L131" s="462" t="s">
        <v>3549</v>
      </c>
      <c r="M131" s="462">
        <v>0</v>
      </c>
      <c r="N131" s="462">
        <v>0</v>
      </c>
      <c r="O131" s="462">
        <v>0</v>
      </c>
      <c r="P131" s="462">
        <v>0</v>
      </c>
      <c r="Q131" s="462">
        <v>0</v>
      </c>
      <c r="R131" s="462">
        <v>0</v>
      </c>
      <c r="S131" s="462">
        <v>7776053154522.04</v>
      </c>
      <c r="T131" s="462">
        <v>0</v>
      </c>
      <c r="U131" s="462">
        <v>97021547441348.094</v>
      </c>
      <c r="V131" s="462">
        <v>385106977176753</v>
      </c>
      <c r="W131" s="462">
        <v>0</v>
      </c>
      <c r="X131" s="462">
        <v>1183996498471180</v>
      </c>
      <c r="Y131" s="462">
        <v>1909999684208000</v>
      </c>
      <c r="Z131" s="462">
        <v>633036926147176</v>
      </c>
    </row>
    <row r="132" spans="1:26" x14ac:dyDescent="0.25">
      <c r="A132" s="448"/>
      <c r="B132" s="462" t="s">
        <v>3566</v>
      </c>
      <c r="C132" s="462" t="s">
        <v>54</v>
      </c>
      <c r="D132" s="462" t="s">
        <v>612</v>
      </c>
      <c r="E132" s="462" t="s">
        <v>3564</v>
      </c>
      <c r="F132" s="462" t="s">
        <v>3543</v>
      </c>
      <c r="G132" s="462">
        <v>0.99972747176746102</v>
      </c>
      <c r="H132" s="462">
        <v>0.99968961585000404</v>
      </c>
      <c r="J132" s="462" t="s">
        <v>3581</v>
      </c>
      <c r="K132" s="462" t="s">
        <v>3581</v>
      </c>
      <c r="L132" s="462" t="s">
        <v>3530</v>
      </c>
      <c r="M132" s="462">
        <v>0</v>
      </c>
      <c r="N132" s="462">
        <v>0</v>
      </c>
      <c r="O132" s="462">
        <v>0</v>
      </c>
      <c r="P132" s="462">
        <v>0</v>
      </c>
      <c r="Q132" s="462">
        <v>36770707477017.398</v>
      </c>
      <c r="R132" s="462">
        <v>0</v>
      </c>
      <c r="S132" s="462">
        <v>0</v>
      </c>
      <c r="T132" s="462">
        <v>0</v>
      </c>
      <c r="U132" s="462">
        <v>0</v>
      </c>
      <c r="V132" s="462">
        <v>0</v>
      </c>
      <c r="W132" s="462">
        <v>26072978763473.301</v>
      </c>
      <c r="X132" s="462">
        <v>0</v>
      </c>
      <c r="Y132" s="462">
        <v>0</v>
      </c>
      <c r="Z132" s="462">
        <v>0</v>
      </c>
    </row>
    <row r="133" spans="1:26" x14ac:dyDescent="0.25">
      <c r="A133" s="448"/>
      <c r="B133" s="462" t="s">
        <v>3566</v>
      </c>
      <c r="C133" s="462" t="s">
        <v>54</v>
      </c>
      <c r="D133" s="462" t="s">
        <v>612</v>
      </c>
      <c r="E133" s="462" t="s">
        <v>129</v>
      </c>
      <c r="F133" s="462" t="s">
        <v>3543</v>
      </c>
      <c r="G133" s="462">
        <v>1</v>
      </c>
      <c r="H133" s="462">
        <v>1</v>
      </c>
      <c r="J133" s="462" t="s">
        <v>3581</v>
      </c>
      <c r="K133" s="462" t="s">
        <v>3581</v>
      </c>
      <c r="L133" s="462" t="s">
        <v>3549</v>
      </c>
      <c r="M133" s="462">
        <v>0</v>
      </c>
      <c r="N133" s="462">
        <v>0</v>
      </c>
      <c r="O133" s="462">
        <v>0</v>
      </c>
      <c r="P133" s="462">
        <v>0</v>
      </c>
      <c r="Q133" s="462">
        <v>0</v>
      </c>
      <c r="R133" s="462">
        <v>0</v>
      </c>
      <c r="S133" s="462">
        <v>0</v>
      </c>
      <c r="T133" s="462">
        <v>0</v>
      </c>
      <c r="U133" s="462">
        <v>0</v>
      </c>
      <c r="V133" s="462">
        <v>0</v>
      </c>
      <c r="W133" s="462">
        <v>0</v>
      </c>
      <c r="X133" s="462">
        <v>0</v>
      </c>
      <c r="Y133" s="462">
        <v>0</v>
      </c>
      <c r="Z133" s="462">
        <v>0</v>
      </c>
    </row>
    <row r="134" spans="1:26" x14ac:dyDescent="0.25">
      <c r="A134" s="448"/>
      <c r="B134" s="462" t="s">
        <v>3566</v>
      </c>
      <c r="C134" s="462" t="s">
        <v>54</v>
      </c>
      <c r="D134" s="462" t="s">
        <v>612</v>
      </c>
      <c r="E134" s="462" t="s">
        <v>3544</v>
      </c>
      <c r="F134" s="462" t="s">
        <v>3543</v>
      </c>
      <c r="G134" s="462">
        <v>0.32264095627236</v>
      </c>
      <c r="H134" s="462">
        <v>0.39079126217530002</v>
      </c>
      <c r="J134" s="462" t="s">
        <v>3582</v>
      </c>
      <c r="K134" s="462" t="s">
        <v>3582</v>
      </c>
      <c r="L134" s="462" t="s">
        <v>3530</v>
      </c>
      <c r="M134" s="462">
        <v>0</v>
      </c>
      <c r="N134" s="462">
        <v>0</v>
      </c>
      <c r="O134" s="462">
        <v>0</v>
      </c>
      <c r="P134" s="462">
        <v>0</v>
      </c>
      <c r="Q134" s="462">
        <v>36770707477017.398</v>
      </c>
      <c r="R134" s="462">
        <v>0</v>
      </c>
      <c r="S134" s="462">
        <v>0</v>
      </c>
      <c r="T134" s="462">
        <v>0</v>
      </c>
      <c r="U134" s="462">
        <v>0</v>
      </c>
      <c r="V134" s="462">
        <v>0</v>
      </c>
      <c r="W134" s="462">
        <v>26072978763473.301</v>
      </c>
      <c r="X134" s="462">
        <v>0</v>
      </c>
      <c r="Y134" s="462">
        <v>0</v>
      </c>
      <c r="Z134" s="462">
        <v>0</v>
      </c>
    </row>
    <row r="135" spans="1:26" x14ac:dyDescent="0.25">
      <c r="A135" s="448"/>
      <c r="B135" s="462" t="s">
        <v>3566</v>
      </c>
      <c r="C135" s="462" t="s">
        <v>54</v>
      </c>
      <c r="D135" s="462" t="s">
        <v>612</v>
      </c>
      <c r="E135" s="462" t="s">
        <v>770</v>
      </c>
      <c r="F135" s="462" t="s">
        <v>3543</v>
      </c>
      <c r="G135" s="462">
        <v>1</v>
      </c>
      <c r="H135" s="462">
        <v>1</v>
      </c>
      <c r="J135" s="462" t="s">
        <v>3582</v>
      </c>
      <c r="K135" s="462" t="s">
        <v>3582</v>
      </c>
      <c r="L135" s="462" t="s">
        <v>3549</v>
      </c>
      <c r="M135" s="462">
        <v>0</v>
      </c>
      <c r="N135" s="462">
        <v>0</v>
      </c>
      <c r="O135" s="462">
        <v>0</v>
      </c>
      <c r="P135" s="462">
        <v>0</v>
      </c>
      <c r="Q135" s="462">
        <v>0</v>
      </c>
      <c r="R135" s="462">
        <v>0</v>
      </c>
      <c r="S135" s="462">
        <v>0</v>
      </c>
      <c r="T135" s="462">
        <v>0</v>
      </c>
      <c r="U135" s="462">
        <v>0</v>
      </c>
      <c r="V135" s="462">
        <v>0</v>
      </c>
      <c r="W135" s="462">
        <v>13882013478512</v>
      </c>
      <c r="X135" s="462">
        <v>0</v>
      </c>
      <c r="Y135" s="462">
        <v>0</v>
      </c>
      <c r="Z135" s="462">
        <v>0</v>
      </c>
    </row>
    <row r="136" spans="1:26" x14ac:dyDescent="0.25">
      <c r="A136" s="448"/>
      <c r="B136" s="462" t="s">
        <v>3566</v>
      </c>
      <c r="C136" s="462" t="s">
        <v>54</v>
      </c>
      <c r="D136" s="462" t="s">
        <v>166</v>
      </c>
      <c r="E136" s="462" t="s">
        <v>126</v>
      </c>
      <c r="F136" s="462" t="s">
        <v>507</v>
      </c>
      <c r="G136" s="462">
        <v>2.2621868203252398E-3</v>
      </c>
      <c r="H136" s="462">
        <v>3.2360972945333398E-3</v>
      </c>
      <c r="J136" s="462" t="s">
        <v>3583</v>
      </c>
      <c r="K136" s="462" t="s">
        <v>3583</v>
      </c>
      <c r="L136" s="462" t="s">
        <v>3530</v>
      </c>
      <c r="M136" s="462">
        <v>0</v>
      </c>
      <c r="N136" s="462">
        <v>0</v>
      </c>
      <c r="O136" s="462">
        <v>0</v>
      </c>
      <c r="P136" s="462">
        <v>0</v>
      </c>
      <c r="Q136" s="462">
        <v>36770707477017.398</v>
      </c>
      <c r="R136" s="462">
        <v>0</v>
      </c>
      <c r="S136" s="462">
        <v>0</v>
      </c>
      <c r="T136" s="462">
        <v>0</v>
      </c>
      <c r="U136" s="462">
        <v>0</v>
      </c>
      <c r="V136" s="462">
        <v>0</v>
      </c>
      <c r="W136" s="462">
        <v>26072978763473.301</v>
      </c>
      <c r="X136" s="462">
        <v>0</v>
      </c>
      <c r="Y136" s="462">
        <v>0</v>
      </c>
      <c r="Z136" s="462">
        <v>0</v>
      </c>
    </row>
    <row r="137" spans="1:26" x14ac:dyDescent="0.25">
      <c r="A137" s="448"/>
      <c r="B137" s="462" t="s">
        <v>3566</v>
      </c>
      <c r="C137" s="462" t="s">
        <v>54</v>
      </c>
      <c r="D137" s="462" t="s">
        <v>166</v>
      </c>
      <c r="E137" s="462" t="s">
        <v>3564</v>
      </c>
      <c r="F137" s="462" t="s">
        <v>507</v>
      </c>
      <c r="G137" s="462">
        <v>0.999666313480437</v>
      </c>
      <c r="H137" s="462">
        <v>0.99965017930966604</v>
      </c>
      <c r="J137" s="462" t="s">
        <v>3583</v>
      </c>
      <c r="K137" s="462" t="s">
        <v>3583</v>
      </c>
      <c r="L137" s="462" t="s">
        <v>3549</v>
      </c>
      <c r="M137" s="462">
        <v>0</v>
      </c>
      <c r="N137" s="462">
        <v>0</v>
      </c>
      <c r="O137" s="462">
        <v>0</v>
      </c>
      <c r="P137" s="462">
        <v>0</v>
      </c>
      <c r="Q137" s="462">
        <v>0</v>
      </c>
      <c r="R137" s="462">
        <v>0</v>
      </c>
      <c r="S137" s="462">
        <v>0</v>
      </c>
      <c r="T137" s="462">
        <v>0</v>
      </c>
      <c r="U137" s="462">
        <v>0</v>
      </c>
      <c r="V137" s="462">
        <v>0</v>
      </c>
      <c r="W137" s="462">
        <v>6021706551281.9404</v>
      </c>
      <c r="X137" s="462">
        <v>0</v>
      </c>
      <c r="Y137" s="462">
        <v>0</v>
      </c>
      <c r="Z137" s="462">
        <v>0</v>
      </c>
    </row>
    <row r="138" spans="1:26" x14ac:dyDescent="0.25">
      <c r="A138" s="448"/>
      <c r="B138" s="462" t="s">
        <v>3566</v>
      </c>
      <c r="C138" s="462" t="s">
        <v>54</v>
      </c>
      <c r="D138" s="462" t="s">
        <v>166</v>
      </c>
      <c r="E138" s="462" t="s">
        <v>129</v>
      </c>
      <c r="F138" s="462" t="s">
        <v>507</v>
      </c>
      <c r="G138" s="462">
        <v>1</v>
      </c>
      <c r="H138" s="462">
        <v>1</v>
      </c>
      <c r="J138" s="462" t="s">
        <v>3584</v>
      </c>
      <c r="K138" s="462" t="s">
        <v>3584</v>
      </c>
      <c r="L138" s="462" t="s">
        <v>3530</v>
      </c>
      <c r="M138" s="462">
        <v>0</v>
      </c>
      <c r="N138" s="462">
        <v>0</v>
      </c>
      <c r="O138" s="462">
        <v>0</v>
      </c>
      <c r="P138" s="462">
        <v>0</v>
      </c>
      <c r="Q138" s="462">
        <v>36770707477017.398</v>
      </c>
      <c r="R138" s="462">
        <v>41330322088985.5</v>
      </c>
      <c r="S138" s="462">
        <v>4411081174609.4502</v>
      </c>
      <c r="T138" s="462">
        <v>0</v>
      </c>
      <c r="U138" s="462">
        <v>3036893266758.9399</v>
      </c>
      <c r="V138" s="462">
        <v>20984484139410.699</v>
      </c>
      <c r="W138" s="462">
        <v>26072978763473.301</v>
      </c>
      <c r="X138" s="462">
        <v>142177362249990</v>
      </c>
      <c r="Y138" s="462">
        <v>71923257366027.297</v>
      </c>
      <c r="Z138" s="462">
        <v>16741412200909.6</v>
      </c>
    </row>
    <row r="139" spans="1:26" x14ac:dyDescent="0.25">
      <c r="A139" s="448"/>
      <c r="B139" s="462" t="s">
        <v>3566</v>
      </c>
      <c r="C139" s="462" t="s">
        <v>54</v>
      </c>
      <c r="D139" s="462" t="s">
        <v>166</v>
      </c>
      <c r="E139" s="462" t="s">
        <v>3544</v>
      </c>
      <c r="F139" s="462" t="s">
        <v>507</v>
      </c>
      <c r="G139" s="462">
        <v>0.24949287458917099</v>
      </c>
      <c r="H139" s="462">
        <v>0.14847776214359501</v>
      </c>
      <c r="J139" s="462" t="s">
        <v>3584</v>
      </c>
      <c r="K139" s="462" t="s">
        <v>3584</v>
      </c>
      <c r="L139" s="462" t="s">
        <v>3549</v>
      </c>
      <c r="M139" s="462">
        <v>0</v>
      </c>
      <c r="N139" s="462">
        <v>0</v>
      </c>
      <c r="O139" s="462">
        <v>0</v>
      </c>
      <c r="P139" s="462">
        <v>0</v>
      </c>
      <c r="Q139" s="462">
        <v>0</v>
      </c>
      <c r="R139" s="462">
        <v>0</v>
      </c>
      <c r="S139" s="462">
        <v>0</v>
      </c>
      <c r="T139" s="462">
        <v>0</v>
      </c>
      <c r="U139" s="462">
        <v>0</v>
      </c>
      <c r="V139" s="462">
        <v>0</v>
      </c>
      <c r="W139" s="462">
        <v>0</v>
      </c>
      <c r="X139" s="462">
        <v>0</v>
      </c>
      <c r="Y139" s="462">
        <v>0</v>
      </c>
      <c r="Z139" s="462">
        <v>0</v>
      </c>
    </row>
    <row r="140" spans="1:26" x14ac:dyDescent="0.25">
      <c r="A140" s="448"/>
      <c r="B140" s="462" t="s">
        <v>3566</v>
      </c>
      <c r="C140" s="462" t="s">
        <v>54</v>
      </c>
      <c r="D140" s="462" t="s">
        <v>166</v>
      </c>
      <c r="E140" s="462" t="s">
        <v>770</v>
      </c>
      <c r="F140" s="462" t="s">
        <v>507</v>
      </c>
      <c r="G140" s="462">
        <v>0.64678343980347197</v>
      </c>
      <c r="H140" s="462">
        <v>0.82568442100121398</v>
      </c>
      <c r="J140" s="462" t="s">
        <v>3533</v>
      </c>
      <c r="K140" s="462" t="s">
        <v>3533</v>
      </c>
      <c r="L140" s="462" t="s">
        <v>3530</v>
      </c>
      <c r="M140" s="462">
        <v>0</v>
      </c>
      <c r="N140" s="462">
        <v>0</v>
      </c>
      <c r="O140" s="462">
        <v>0</v>
      </c>
      <c r="P140" s="462">
        <v>0</v>
      </c>
      <c r="Q140" s="462">
        <v>36770707477017.398</v>
      </c>
      <c r="R140" s="462">
        <v>112969547043227</v>
      </c>
      <c r="S140" s="462">
        <v>12056955210599.1</v>
      </c>
      <c r="T140" s="462">
        <v>0</v>
      </c>
      <c r="U140" s="462">
        <v>8300841595807.79</v>
      </c>
      <c r="V140" s="462">
        <v>57357589981055.898</v>
      </c>
      <c r="W140" s="462">
        <v>26072978763473.301</v>
      </c>
      <c r="X140" s="462">
        <v>388618123483306</v>
      </c>
      <c r="Y140" s="462">
        <v>196590236800474</v>
      </c>
      <c r="Z140" s="462">
        <v>45759860015819.602</v>
      </c>
    </row>
    <row r="141" spans="1:26" x14ac:dyDescent="0.25">
      <c r="A141" s="448"/>
      <c r="B141" s="462" t="s">
        <v>3567</v>
      </c>
      <c r="C141" s="462" t="s">
        <v>54</v>
      </c>
      <c r="D141" s="462" t="s">
        <v>612</v>
      </c>
      <c r="E141" s="462" t="s">
        <v>126</v>
      </c>
      <c r="F141" s="462" t="s">
        <v>3545</v>
      </c>
      <c r="G141" s="462">
        <v>6.5953928091628505E-2</v>
      </c>
      <c r="H141" s="462">
        <v>8.5217338913260804E-2</v>
      </c>
      <c r="J141" s="462" t="s">
        <v>3533</v>
      </c>
      <c r="K141" s="462" t="s">
        <v>3533</v>
      </c>
      <c r="L141" s="462" t="s">
        <v>3549</v>
      </c>
      <c r="M141" s="462">
        <v>0</v>
      </c>
      <c r="N141" s="462">
        <v>0</v>
      </c>
      <c r="O141" s="462">
        <v>0</v>
      </c>
      <c r="P141" s="462">
        <v>0</v>
      </c>
      <c r="Q141" s="462">
        <v>0</v>
      </c>
      <c r="R141" s="462">
        <v>7751547043227.2002</v>
      </c>
      <c r="S141" s="462">
        <v>0</v>
      </c>
      <c r="T141" s="462">
        <v>0</v>
      </c>
      <c r="U141" s="462">
        <v>8215841595807.79</v>
      </c>
      <c r="V141" s="462">
        <v>11832589981055.9</v>
      </c>
      <c r="W141" s="462">
        <v>0</v>
      </c>
      <c r="X141" s="462">
        <v>76602123483306.297</v>
      </c>
      <c r="Y141" s="462">
        <v>23979236800474.5</v>
      </c>
      <c r="Z141" s="462">
        <v>0</v>
      </c>
    </row>
    <row r="142" spans="1:26" x14ac:dyDescent="0.25">
      <c r="A142" s="448"/>
      <c r="B142" s="462" t="s">
        <v>3567</v>
      </c>
      <c r="C142" s="462" t="s">
        <v>54</v>
      </c>
      <c r="D142" s="462" t="s">
        <v>612</v>
      </c>
      <c r="E142" s="462" t="s">
        <v>3564</v>
      </c>
      <c r="F142" s="462" t="s">
        <v>3545</v>
      </c>
      <c r="G142" s="462">
        <v>0.99998751787595297</v>
      </c>
      <c r="H142" s="462">
        <v>0.99996350359678599</v>
      </c>
      <c r="J142" s="462" t="s">
        <v>3585</v>
      </c>
      <c r="K142" s="462" t="s">
        <v>3585</v>
      </c>
      <c r="L142" s="462" t="s">
        <v>3530</v>
      </c>
      <c r="M142" s="462">
        <v>0</v>
      </c>
      <c r="N142" s="462">
        <v>0</v>
      </c>
      <c r="O142" s="462">
        <v>0</v>
      </c>
      <c r="P142" s="462">
        <v>0</v>
      </c>
      <c r="Q142" s="462">
        <v>36770707477017.398</v>
      </c>
      <c r="R142" s="462">
        <v>843674511513.89905</v>
      </c>
      <c r="S142" s="462">
        <v>1266388904949.8701</v>
      </c>
      <c r="T142" s="462">
        <v>0</v>
      </c>
      <c r="U142" s="462">
        <v>10781126051404.5</v>
      </c>
      <c r="V142" s="462">
        <v>41745992279706.797</v>
      </c>
      <c r="W142" s="462">
        <v>26072978763473.301</v>
      </c>
      <c r="X142" s="462">
        <v>127291807746551</v>
      </c>
      <c r="Y142" s="462">
        <v>183461868968852</v>
      </c>
      <c r="Z142" s="462">
        <v>57342486370617.797</v>
      </c>
    </row>
    <row r="143" spans="1:26" x14ac:dyDescent="0.25">
      <c r="A143" s="448"/>
      <c r="B143" s="462" t="s">
        <v>3567</v>
      </c>
      <c r="C143" s="462" t="s">
        <v>54</v>
      </c>
      <c r="D143" s="462" t="s">
        <v>612</v>
      </c>
      <c r="E143" s="462" t="s">
        <v>129</v>
      </c>
      <c r="F143" s="462" t="s">
        <v>3545</v>
      </c>
      <c r="G143" s="462">
        <v>1</v>
      </c>
      <c r="H143" s="462">
        <v>1</v>
      </c>
      <c r="J143" s="462" t="s">
        <v>3585</v>
      </c>
      <c r="K143" s="462" t="s">
        <v>3585</v>
      </c>
      <c r="L143" s="462" t="s">
        <v>3549</v>
      </c>
      <c r="M143" s="462">
        <v>0</v>
      </c>
      <c r="N143" s="462">
        <v>0</v>
      </c>
      <c r="O143" s="462">
        <v>0</v>
      </c>
      <c r="P143" s="462">
        <v>0</v>
      </c>
      <c r="Q143" s="462">
        <v>0</v>
      </c>
      <c r="R143" s="462">
        <v>0</v>
      </c>
      <c r="S143" s="462">
        <v>0</v>
      </c>
      <c r="T143" s="462">
        <v>0</v>
      </c>
      <c r="U143" s="462">
        <v>9435126051404.5898</v>
      </c>
      <c r="V143" s="462">
        <v>31728992279706.801</v>
      </c>
      <c r="W143" s="462">
        <v>0</v>
      </c>
      <c r="X143" s="462">
        <v>0</v>
      </c>
      <c r="Y143" s="462">
        <v>57782868968852.797</v>
      </c>
      <c r="Z143" s="462">
        <v>54262486370617.797</v>
      </c>
    </row>
    <row r="144" spans="1:26" x14ac:dyDescent="0.25">
      <c r="A144" s="448"/>
      <c r="B144" s="462" t="s">
        <v>3567</v>
      </c>
      <c r="C144" s="462" t="s">
        <v>54</v>
      </c>
      <c r="D144" s="462" t="s">
        <v>612</v>
      </c>
      <c r="E144" s="462" t="s">
        <v>3544</v>
      </c>
      <c r="F144" s="462" t="s">
        <v>3545</v>
      </c>
      <c r="G144" s="462">
        <v>0.46000051524485103</v>
      </c>
      <c r="H144" s="462">
        <v>0.32038330120049202</v>
      </c>
      <c r="J144" s="462" t="s">
        <v>3586</v>
      </c>
      <c r="K144" s="462" t="s">
        <v>3586</v>
      </c>
      <c r="L144" s="462" t="s">
        <v>3530</v>
      </c>
      <c r="M144" s="462">
        <v>0</v>
      </c>
      <c r="N144" s="462">
        <v>0</v>
      </c>
      <c r="O144" s="462">
        <v>0</v>
      </c>
      <c r="P144" s="462">
        <v>0</v>
      </c>
      <c r="Q144" s="462">
        <v>36770707477017.398</v>
      </c>
      <c r="R144" s="462">
        <v>0</v>
      </c>
      <c r="S144" s="462">
        <v>0</v>
      </c>
      <c r="T144" s="462">
        <v>0</v>
      </c>
      <c r="U144" s="462">
        <v>0</v>
      </c>
      <c r="V144" s="462">
        <v>0</v>
      </c>
      <c r="W144" s="462">
        <v>26072978763473.301</v>
      </c>
      <c r="X144" s="462">
        <v>0</v>
      </c>
      <c r="Y144" s="462">
        <v>0</v>
      </c>
      <c r="Z144" s="462">
        <v>0</v>
      </c>
    </row>
    <row r="145" spans="1:26" x14ac:dyDescent="0.25">
      <c r="A145" s="448"/>
      <c r="B145" s="462" t="s">
        <v>3567</v>
      </c>
      <c r="C145" s="462" t="s">
        <v>54</v>
      </c>
      <c r="D145" s="462" t="s">
        <v>612</v>
      </c>
      <c r="E145" s="462" t="s">
        <v>770</v>
      </c>
      <c r="F145" s="462" t="s">
        <v>3545</v>
      </c>
      <c r="G145" s="462">
        <v>1</v>
      </c>
      <c r="H145" s="462">
        <v>1</v>
      </c>
      <c r="J145" s="462" t="s">
        <v>3586</v>
      </c>
      <c r="K145" s="462" t="s">
        <v>3586</v>
      </c>
      <c r="L145" s="462" t="s">
        <v>3549</v>
      </c>
      <c r="M145" s="462">
        <v>0</v>
      </c>
      <c r="N145" s="462">
        <v>0</v>
      </c>
      <c r="O145" s="462">
        <v>0</v>
      </c>
      <c r="P145" s="462">
        <v>0</v>
      </c>
      <c r="Q145" s="462">
        <v>0</v>
      </c>
      <c r="R145" s="462">
        <v>0</v>
      </c>
      <c r="S145" s="462">
        <v>0</v>
      </c>
      <c r="T145" s="462">
        <v>0</v>
      </c>
      <c r="U145" s="462">
        <v>0</v>
      </c>
      <c r="V145" s="462">
        <v>0</v>
      </c>
      <c r="W145" s="462">
        <v>11330786679519.801</v>
      </c>
      <c r="X145" s="462">
        <v>0</v>
      </c>
      <c r="Y145" s="462">
        <v>0</v>
      </c>
      <c r="Z145" s="462">
        <v>0</v>
      </c>
    </row>
    <row r="146" spans="1:26" x14ac:dyDescent="0.25">
      <c r="A146" s="448"/>
      <c r="B146" s="462" t="s">
        <v>3567</v>
      </c>
      <c r="C146" s="462" t="s">
        <v>54</v>
      </c>
      <c r="D146" s="462" t="s">
        <v>612</v>
      </c>
      <c r="E146" s="462" t="s">
        <v>126</v>
      </c>
      <c r="F146" s="462" t="s">
        <v>3543</v>
      </c>
      <c r="G146" s="462">
        <v>6.5953928091628505E-2</v>
      </c>
      <c r="H146" s="462">
        <v>8.5217338913260804E-2</v>
      </c>
      <c r="J146" s="462" t="s">
        <v>3587</v>
      </c>
      <c r="K146" s="462" t="s">
        <v>3587</v>
      </c>
      <c r="L146" s="462" t="s">
        <v>3530</v>
      </c>
      <c r="M146" s="462">
        <v>0</v>
      </c>
      <c r="N146" s="462">
        <v>0</v>
      </c>
      <c r="O146" s="462">
        <v>0</v>
      </c>
      <c r="P146" s="462">
        <v>0</v>
      </c>
      <c r="Q146" s="462">
        <v>36770707477017.398</v>
      </c>
      <c r="R146" s="462">
        <v>6775731131922.6797</v>
      </c>
      <c r="S146" s="462">
        <v>0</v>
      </c>
      <c r="T146" s="462">
        <v>0</v>
      </c>
      <c r="U146" s="462">
        <v>9924454815869.7793</v>
      </c>
      <c r="V146" s="462">
        <v>109923019944354</v>
      </c>
      <c r="W146" s="462">
        <v>26072978763473.301</v>
      </c>
      <c r="X146" s="462">
        <v>200315028655106</v>
      </c>
      <c r="Y146" s="462">
        <v>156990428306205</v>
      </c>
      <c r="Z146" s="462">
        <v>24138989633774.102</v>
      </c>
    </row>
    <row r="147" spans="1:26" x14ac:dyDescent="0.25">
      <c r="A147" s="448"/>
      <c r="B147" s="462" t="s">
        <v>3567</v>
      </c>
      <c r="C147" s="462" t="s">
        <v>54</v>
      </c>
      <c r="D147" s="462" t="s">
        <v>612</v>
      </c>
      <c r="E147" s="462" t="s">
        <v>3564</v>
      </c>
      <c r="F147" s="462" t="s">
        <v>3543</v>
      </c>
      <c r="G147" s="462">
        <v>0.99998751787595197</v>
      </c>
      <c r="H147" s="462">
        <v>0.99996350359678599</v>
      </c>
      <c r="J147" s="462" t="s">
        <v>3587</v>
      </c>
      <c r="K147" s="462" t="s">
        <v>3587</v>
      </c>
      <c r="L147" s="462" t="s">
        <v>3549</v>
      </c>
      <c r="M147" s="462">
        <v>0</v>
      </c>
      <c r="N147" s="462">
        <v>0</v>
      </c>
      <c r="O147" s="462">
        <v>0</v>
      </c>
      <c r="P147" s="462">
        <v>0</v>
      </c>
      <c r="Q147" s="462">
        <v>13962707477017.4</v>
      </c>
      <c r="R147" s="462">
        <v>2147731131922.6799</v>
      </c>
      <c r="S147" s="462">
        <v>0</v>
      </c>
      <c r="T147" s="462">
        <v>0</v>
      </c>
      <c r="U147" s="462">
        <v>9924454815869.7793</v>
      </c>
      <c r="V147" s="462">
        <v>100294019944354</v>
      </c>
      <c r="W147" s="462">
        <v>16416242722316.199</v>
      </c>
      <c r="X147" s="462">
        <v>135642028655106</v>
      </c>
      <c r="Y147" s="462">
        <v>103837428306205</v>
      </c>
      <c r="Z147" s="462">
        <v>17113989633774.1</v>
      </c>
    </row>
    <row r="148" spans="1:26" x14ac:dyDescent="0.25">
      <c r="A148" s="448"/>
      <c r="B148" s="462" t="s">
        <v>3567</v>
      </c>
      <c r="C148" s="462" t="s">
        <v>54</v>
      </c>
      <c r="D148" s="462" t="s">
        <v>612</v>
      </c>
      <c r="E148" s="462" t="s">
        <v>129</v>
      </c>
      <c r="F148" s="462" t="s">
        <v>3543</v>
      </c>
      <c r="G148" s="462">
        <v>1</v>
      </c>
      <c r="H148" s="462">
        <v>1</v>
      </c>
      <c r="J148" s="462" t="s">
        <v>534</v>
      </c>
      <c r="K148" s="462" t="s">
        <v>534</v>
      </c>
      <c r="L148" s="462" t="s">
        <v>3530</v>
      </c>
      <c r="M148" s="462">
        <v>0</v>
      </c>
      <c r="N148" s="462">
        <v>0</v>
      </c>
      <c r="O148" s="462">
        <v>0</v>
      </c>
      <c r="P148" s="462">
        <v>0</v>
      </c>
      <c r="Q148" s="462">
        <v>36770707477017.398</v>
      </c>
      <c r="R148" s="462">
        <v>0</v>
      </c>
      <c r="S148" s="462">
        <v>0</v>
      </c>
      <c r="T148" s="462">
        <v>0</v>
      </c>
      <c r="U148" s="462">
        <v>0</v>
      </c>
      <c r="V148" s="462">
        <v>0</v>
      </c>
      <c r="W148" s="462">
        <v>26072978763473.301</v>
      </c>
      <c r="X148" s="462">
        <v>0</v>
      </c>
      <c r="Y148" s="462">
        <v>0</v>
      </c>
      <c r="Z148" s="462">
        <v>0</v>
      </c>
    </row>
    <row r="149" spans="1:26" x14ac:dyDescent="0.25">
      <c r="A149" s="448"/>
      <c r="B149" s="462" t="s">
        <v>3567</v>
      </c>
      <c r="C149" s="462" t="s">
        <v>54</v>
      </c>
      <c r="D149" s="462" t="s">
        <v>612</v>
      </c>
      <c r="E149" s="462" t="s">
        <v>3544</v>
      </c>
      <c r="F149" s="462" t="s">
        <v>3543</v>
      </c>
      <c r="G149" s="462">
        <v>0.46000051524485103</v>
      </c>
      <c r="H149" s="462">
        <v>0.32038330120049202</v>
      </c>
      <c r="J149" s="462" t="s">
        <v>534</v>
      </c>
      <c r="K149" s="462" t="s">
        <v>534</v>
      </c>
      <c r="L149" s="462" t="s">
        <v>3549</v>
      </c>
      <c r="M149" s="462">
        <v>0</v>
      </c>
      <c r="N149" s="462">
        <v>0</v>
      </c>
      <c r="O149" s="462">
        <v>0</v>
      </c>
      <c r="P149" s="462">
        <v>0</v>
      </c>
      <c r="Q149" s="462">
        <v>0</v>
      </c>
      <c r="R149" s="462">
        <v>0</v>
      </c>
      <c r="S149" s="462">
        <v>0</v>
      </c>
      <c r="T149" s="462">
        <v>0</v>
      </c>
      <c r="U149" s="462">
        <v>0</v>
      </c>
      <c r="V149" s="462">
        <v>0</v>
      </c>
      <c r="W149" s="462">
        <v>23310344871830.898</v>
      </c>
      <c r="X149" s="462">
        <v>0</v>
      </c>
      <c r="Y149" s="462">
        <v>0</v>
      </c>
      <c r="Z149" s="462">
        <v>0</v>
      </c>
    </row>
    <row r="150" spans="1:26" x14ac:dyDescent="0.25">
      <c r="A150" s="448"/>
      <c r="B150" s="462" t="s">
        <v>3567</v>
      </c>
      <c r="C150" s="462" t="s">
        <v>54</v>
      </c>
      <c r="D150" s="462" t="s">
        <v>612</v>
      </c>
      <c r="E150" s="462" t="s">
        <v>770</v>
      </c>
      <c r="F150" s="462" t="s">
        <v>3543</v>
      </c>
      <c r="G150" s="462">
        <v>1</v>
      </c>
      <c r="H150" s="462">
        <v>1</v>
      </c>
      <c r="J150" s="462" t="s">
        <v>3536</v>
      </c>
      <c r="K150" s="462" t="s">
        <v>3536</v>
      </c>
      <c r="L150" s="462" t="s">
        <v>3530</v>
      </c>
      <c r="M150" s="462">
        <v>0</v>
      </c>
      <c r="N150" s="462">
        <v>0</v>
      </c>
      <c r="O150" s="462">
        <v>0</v>
      </c>
      <c r="P150" s="462">
        <v>0</v>
      </c>
      <c r="Q150" s="462">
        <v>36770707477017.398</v>
      </c>
      <c r="R150" s="462">
        <v>0</v>
      </c>
      <c r="S150" s="462">
        <v>0</v>
      </c>
      <c r="T150" s="462">
        <v>0</v>
      </c>
      <c r="U150" s="462">
        <v>0</v>
      </c>
      <c r="V150" s="462">
        <v>0</v>
      </c>
      <c r="W150" s="462">
        <v>26072978763473.301</v>
      </c>
      <c r="X150" s="462">
        <v>0</v>
      </c>
      <c r="Y150" s="462">
        <v>0</v>
      </c>
      <c r="Z150" s="462">
        <v>0</v>
      </c>
    </row>
    <row r="151" spans="1:26" x14ac:dyDescent="0.25">
      <c r="A151" s="448"/>
      <c r="B151" s="462" t="s">
        <v>3567</v>
      </c>
      <c r="C151" s="462" t="s">
        <v>54</v>
      </c>
      <c r="D151" s="462" t="s">
        <v>166</v>
      </c>
      <c r="E151" s="462" t="s">
        <v>126</v>
      </c>
      <c r="F151" s="462" t="s">
        <v>507</v>
      </c>
      <c r="G151" s="462">
        <v>9.1294579645895997E-3</v>
      </c>
      <c r="H151" s="462">
        <v>1.11763762426004E-2</v>
      </c>
      <c r="J151" s="462" t="s">
        <v>3536</v>
      </c>
      <c r="K151" s="462" t="s">
        <v>3536</v>
      </c>
      <c r="L151" s="462" t="s">
        <v>3549</v>
      </c>
      <c r="M151" s="462">
        <v>0</v>
      </c>
      <c r="N151" s="462">
        <v>0</v>
      </c>
      <c r="O151" s="462">
        <v>0</v>
      </c>
      <c r="P151" s="462">
        <v>0</v>
      </c>
      <c r="Q151" s="462">
        <v>21060707477017.398</v>
      </c>
      <c r="R151" s="462">
        <v>0</v>
      </c>
      <c r="S151" s="462">
        <v>0</v>
      </c>
      <c r="T151" s="462">
        <v>0</v>
      </c>
      <c r="U151" s="462">
        <v>0</v>
      </c>
      <c r="V151" s="462">
        <v>0</v>
      </c>
      <c r="W151" s="462">
        <v>23909508692206.301</v>
      </c>
      <c r="X151" s="462">
        <v>0</v>
      </c>
      <c r="Y151" s="462">
        <v>0</v>
      </c>
      <c r="Z151" s="462">
        <v>0</v>
      </c>
    </row>
    <row r="152" spans="1:26" x14ac:dyDescent="0.25">
      <c r="A152" s="448"/>
      <c r="B152" s="462" t="s">
        <v>3567</v>
      </c>
      <c r="C152" s="462" t="s">
        <v>54</v>
      </c>
      <c r="D152" s="462" t="s">
        <v>166</v>
      </c>
      <c r="E152" s="462" t="s">
        <v>3564</v>
      </c>
      <c r="F152" s="462" t="s">
        <v>507</v>
      </c>
      <c r="G152" s="462">
        <v>0.99925804639253102</v>
      </c>
      <c r="H152" s="462">
        <v>0.99953795154974101</v>
      </c>
      <c r="J152" s="462" t="s">
        <v>3588</v>
      </c>
      <c r="K152" s="462" t="s">
        <v>3588</v>
      </c>
      <c r="L152" s="462" t="s">
        <v>3530</v>
      </c>
      <c r="M152" s="462">
        <v>0</v>
      </c>
      <c r="N152" s="462">
        <v>0</v>
      </c>
      <c r="O152" s="462">
        <v>0</v>
      </c>
      <c r="P152" s="462">
        <v>0</v>
      </c>
      <c r="Q152" s="462">
        <v>36770707477017.398</v>
      </c>
      <c r="R152" s="462">
        <v>0</v>
      </c>
      <c r="S152" s="462">
        <v>0</v>
      </c>
      <c r="T152" s="462">
        <v>0</v>
      </c>
      <c r="U152" s="462">
        <v>0</v>
      </c>
      <c r="V152" s="462">
        <v>0</v>
      </c>
      <c r="W152" s="462">
        <v>26072978763473.301</v>
      </c>
      <c r="X152" s="462">
        <v>0</v>
      </c>
      <c r="Y152" s="462">
        <v>0</v>
      </c>
      <c r="Z152" s="462">
        <v>0</v>
      </c>
    </row>
    <row r="153" spans="1:26" x14ac:dyDescent="0.25">
      <c r="A153" s="448"/>
      <c r="B153" s="462" t="s">
        <v>3567</v>
      </c>
      <c r="C153" s="462" t="s">
        <v>54</v>
      </c>
      <c r="D153" s="462" t="s">
        <v>166</v>
      </c>
      <c r="E153" s="462" t="s">
        <v>129</v>
      </c>
      <c r="F153" s="462" t="s">
        <v>507</v>
      </c>
      <c r="G153" s="462">
        <v>1</v>
      </c>
      <c r="H153" s="462">
        <v>1</v>
      </c>
      <c r="J153" s="462" t="s">
        <v>3588</v>
      </c>
      <c r="K153" s="462" t="s">
        <v>3588</v>
      </c>
      <c r="L153" s="462" t="s">
        <v>3549</v>
      </c>
      <c r="M153" s="462">
        <v>0</v>
      </c>
      <c r="N153" s="462">
        <v>0</v>
      </c>
      <c r="O153" s="462">
        <v>0</v>
      </c>
      <c r="P153" s="462">
        <v>0</v>
      </c>
      <c r="Q153" s="462">
        <v>0</v>
      </c>
      <c r="R153" s="462">
        <v>0</v>
      </c>
      <c r="S153" s="462">
        <v>0</v>
      </c>
      <c r="T153" s="462">
        <v>0</v>
      </c>
      <c r="U153" s="462">
        <v>0</v>
      </c>
      <c r="V153" s="462">
        <v>0</v>
      </c>
      <c r="W153" s="462">
        <v>5789052514646.7998</v>
      </c>
      <c r="X153" s="462">
        <v>0</v>
      </c>
      <c r="Y153" s="462">
        <v>0</v>
      </c>
      <c r="Z153" s="462">
        <v>0</v>
      </c>
    </row>
    <row r="154" spans="1:26" x14ac:dyDescent="0.25">
      <c r="A154" s="448"/>
      <c r="B154" s="462" t="s">
        <v>3567</v>
      </c>
      <c r="C154" s="462" t="s">
        <v>54</v>
      </c>
      <c r="D154" s="462" t="s">
        <v>166</v>
      </c>
      <c r="E154" s="462" t="s">
        <v>3544</v>
      </c>
      <c r="F154" s="462" t="s">
        <v>507</v>
      </c>
      <c r="G154" s="462">
        <v>0.44928608416659399</v>
      </c>
      <c r="H154" s="462">
        <v>0.26786861186424099</v>
      </c>
      <c r="J154" s="462" t="s">
        <v>3589</v>
      </c>
      <c r="K154" s="462" t="s">
        <v>3589</v>
      </c>
      <c r="L154" s="462" t="s">
        <v>3530</v>
      </c>
      <c r="M154" s="462">
        <v>0</v>
      </c>
      <c r="N154" s="462">
        <v>0</v>
      </c>
      <c r="O154" s="462">
        <v>0</v>
      </c>
      <c r="P154" s="462">
        <v>0</v>
      </c>
      <c r="Q154" s="462">
        <v>36770707477017.398</v>
      </c>
      <c r="R154" s="462">
        <v>16584512584166.301</v>
      </c>
      <c r="S154" s="462">
        <v>5207579593861.3203</v>
      </c>
      <c r="T154" s="462">
        <v>0</v>
      </c>
      <c r="U154" s="462">
        <v>35494820634610.398</v>
      </c>
      <c r="V154" s="462">
        <v>165549654745930</v>
      </c>
      <c r="W154" s="462">
        <v>26072978763473.301</v>
      </c>
      <c r="X154" s="462">
        <v>2795874212787600</v>
      </c>
      <c r="Y154" s="462">
        <v>274126851748861</v>
      </c>
      <c r="Z154" s="462">
        <v>93742590930271</v>
      </c>
    </row>
    <row r="155" spans="1:26" x14ac:dyDescent="0.25">
      <c r="A155" s="448"/>
      <c r="B155" s="462" t="s">
        <v>3567</v>
      </c>
      <c r="C155" s="462" t="s">
        <v>54</v>
      </c>
      <c r="D155" s="462" t="s">
        <v>166</v>
      </c>
      <c r="E155" s="462" t="s">
        <v>770</v>
      </c>
      <c r="F155" s="462" t="s">
        <v>507</v>
      </c>
      <c r="G155" s="462">
        <v>0.60648960928898998</v>
      </c>
      <c r="H155" s="462">
        <v>0.80599250832125902</v>
      </c>
      <c r="J155" s="462" t="s">
        <v>3589</v>
      </c>
      <c r="K155" s="462" t="s">
        <v>3589</v>
      </c>
      <c r="L155" s="462" t="s">
        <v>3549</v>
      </c>
      <c r="M155" s="462">
        <v>0</v>
      </c>
      <c r="N155" s="462">
        <v>0</v>
      </c>
      <c r="O155" s="462">
        <v>0</v>
      </c>
      <c r="P155" s="462">
        <v>0</v>
      </c>
      <c r="Q155" s="462">
        <v>0</v>
      </c>
      <c r="R155" s="462">
        <v>0</v>
      </c>
      <c r="S155" s="462">
        <v>2867579593861.3198</v>
      </c>
      <c r="T155" s="462">
        <v>0</v>
      </c>
      <c r="U155" s="462">
        <v>0</v>
      </c>
      <c r="V155" s="462">
        <v>158029654745930</v>
      </c>
      <c r="W155" s="462">
        <v>14497112506876.1</v>
      </c>
      <c r="X155" s="462">
        <v>2327246212787600</v>
      </c>
      <c r="Y155" s="462">
        <v>103971851748861</v>
      </c>
      <c r="Z155" s="462">
        <v>0</v>
      </c>
    </row>
    <row r="156" spans="1:26" x14ac:dyDescent="0.25">
      <c r="A156" s="448"/>
      <c r="B156" s="462" t="s">
        <v>3568</v>
      </c>
      <c r="C156" s="462" t="s">
        <v>54</v>
      </c>
      <c r="D156" s="462" t="s">
        <v>612</v>
      </c>
      <c r="E156" s="462" t="s">
        <v>126</v>
      </c>
      <c r="F156" s="462" t="s">
        <v>3545</v>
      </c>
      <c r="G156" s="462">
        <v>5.4445833781760399E-2</v>
      </c>
      <c r="H156" s="462">
        <v>0.121918465764992</v>
      </c>
      <c r="J156" s="462" t="s">
        <v>3535</v>
      </c>
      <c r="K156" s="462" t="s">
        <v>3535</v>
      </c>
      <c r="L156" s="462" t="s">
        <v>3530</v>
      </c>
      <c r="M156" s="462">
        <v>0</v>
      </c>
      <c r="N156" s="462">
        <v>0</v>
      </c>
      <c r="O156" s="462">
        <v>0</v>
      </c>
      <c r="P156" s="462">
        <v>0</v>
      </c>
      <c r="Q156" s="462">
        <v>36770707477017.398</v>
      </c>
      <c r="R156" s="462">
        <v>463039964458.79102</v>
      </c>
      <c r="S156" s="462">
        <v>695041352484.11694</v>
      </c>
      <c r="T156" s="462">
        <v>0</v>
      </c>
      <c r="U156" s="462">
        <v>5917083135189.4902</v>
      </c>
      <c r="V156" s="462">
        <v>22911753902350.699</v>
      </c>
      <c r="W156" s="462">
        <v>26072978763473.301</v>
      </c>
      <c r="X156" s="462">
        <v>69862480530665.602</v>
      </c>
      <c r="Y156" s="462">
        <v>100690700178254</v>
      </c>
      <c r="Z156" s="462">
        <v>31471690194106.5</v>
      </c>
    </row>
    <row r="157" spans="1:26" x14ac:dyDescent="0.25">
      <c r="A157" s="448"/>
      <c r="B157" s="462" t="s">
        <v>3568</v>
      </c>
      <c r="C157" s="462" t="s">
        <v>54</v>
      </c>
      <c r="D157" s="462" t="s">
        <v>612</v>
      </c>
      <c r="E157" s="462" t="s">
        <v>3564</v>
      </c>
      <c r="F157" s="462" t="s">
        <v>3545</v>
      </c>
      <c r="G157" s="462">
        <v>0.99998739279698501</v>
      </c>
      <c r="H157" s="462">
        <v>0.99999087624026395</v>
      </c>
      <c r="J157" s="462" t="s">
        <v>3535</v>
      </c>
      <c r="K157" s="462" t="s">
        <v>3535</v>
      </c>
      <c r="L157" s="462" t="s">
        <v>3549</v>
      </c>
      <c r="M157" s="462">
        <v>0</v>
      </c>
      <c r="N157" s="462">
        <v>0</v>
      </c>
      <c r="O157" s="462">
        <v>0</v>
      </c>
      <c r="P157" s="462">
        <v>0</v>
      </c>
      <c r="Q157" s="462">
        <v>13685707477017.4</v>
      </c>
      <c r="R157" s="462">
        <v>0</v>
      </c>
      <c r="S157" s="462">
        <v>0</v>
      </c>
      <c r="T157" s="462">
        <v>0</v>
      </c>
      <c r="U157" s="462">
        <v>5917083135189.4902</v>
      </c>
      <c r="V157" s="462">
        <v>15561753902350.699</v>
      </c>
      <c r="W157" s="462">
        <v>19149130892379.602</v>
      </c>
      <c r="X157" s="462">
        <v>0</v>
      </c>
      <c r="Y157" s="462">
        <v>0</v>
      </c>
      <c r="Z157" s="462">
        <v>26230690194106.5</v>
      </c>
    </row>
    <row r="158" spans="1:26" x14ac:dyDescent="0.25">
      <c r="A158" s="448"/>
      <c r="B158" s="462" t="s">
        <v>3568</v>
      </c>
      <c r="C158" s="462" t="s">
        <v>54</v>
      </c>
      <c r="D158" s="462" t="s">
        <v>612</v>
      </c>
      <c r="E158" s="462" t="s">
        <v>129</v>
      </c>
      <c r="F158" s="462" t="s">
        <v>3545</v>
      </c>
      <c r="G158" s="462">
        <v>1</v>
      </c>
      <c r="H158" s="462">
        <v>1</v>
      </c>
      <c r="J158" s="462" t="s">
        <v>3590</v>
      </c>
      <c r="K158" s="462" t="s">
        <v>3590</v>
      </c>
      <c r="L158" s="462" t="s">
        <v>3530</v>
      </c>
      <c r="M158" s="462">
        <v>0</v>
      </c>
      <c r="N158" s="462">
        <v>0</v>
      </c>
      <c r="O158" s="462">
        <v>0</v>
      </c>
      <c r="P158" s="462">
        <v>0</v>
      </c>
      <c r="Q158" s="462">
        <v>36770707477017.398</v>
      </c>
      <c r="R158" s="462">
        <v>0</v>
      </c>
      <c r="S158" s="462">
        <v>0</v>
      </c>
      <c r="T158" s="462">
        <v>0</v>
      </c>
      <c r="U158" s="462">
        <v>0</v>
      </c>
      <c r="V158" s="462">
        <v>0</v>
      </c>
      <c r="W158" s="462">
        <v>26072978763473.301</v>
      </c>
      <c r="X158" s="462">
        <v>0</v>
      </c>
      <c r="Y158" s="462">
        <v>0</v>
      </c>
      <c r="Z158" s="462">
        <v>0</v>
      </c>
    </row>
    <row r="159" spans="1:26" x14ac:dyDescent="0.25">
      <c r="A159" s="448"/>
      <c r="B159" s="462" t="s">
        <v>3568</v>
      </c>
      <c r="C159" s="462" t="s">
        <v>54</v>
      </c>
      <c r="D159" s="462" t="s">
        <v>612</v>
      </c>
      <c r="E159" s="462" t="s">
        <v>3544</v>
      </c>
      <c r="F159" s="462" t="s">
        <v>3545</v>
      </c>
      <c r="G159" s="462">
        <v>0.47406947630970903</v>
      </c>
      <c r="H159" s="462">
        <v>0.55897330362326403</v>
      </c>
      <c r="J159" s="462" t="s">
        <v>3590</v>
      </c>
      <c r="K159" s="462" t="s">
        <v>3590</v>
      </c>
      <c r="L159" s="462" t="s">
        <v>3549</v>
      </c>
      <c r="M159" s="462">
        <v>0</v>
      </c>
      <c r="N159" s="462">
        <v>0</v>
      </c>
      <c r="O159" s="462">
        <v>0</v>
      </c>
      <c r="P159" s="462">
        <v>0</v>
      </c>
      <c r="Q159" s="462">
        <v>0</v>
      </c>
      <c r="R159" s="462">
        <v>0</v>
      </c>
      <c r="S159" s="462">
        <v>0</v>
      </c>
      <c r="T159" s="462">
        <v>0</v>
      </c>
      <c r="U159" s="462">
        <v>0</v>
      </c>
      <c r="V159" s="462">
        <v>0</v>
      </c>
      <c r="W159" s="462">
        <v>0</v>
      </c>
      <c r="X159" s="462">
        <v>0</v>
      </c>
      <c r="Y159" s="462">
        <v>0</v>
      </c>
      <c r="Z159" s="462">
        <v>0</v>
      </c>
    </row>
    <row r="160" spans="1:26" x14ac:dyDescent="0.25">
      <c r="A160" s="448"/>
      <c r="B160" s="462" t="s">
        <v>3568</v>
      </c>
      <c r="C160" s="462" t="s">
        <v>54</v>
      </c>
      <c r="D160" s="462" t="s">
        <v>612</v>
      </c>
      <c r="E160" s="462" t="s">
        <v>770</v>
      </c>
      <c r="F160" s="462" t="s">
        <v>3545</v>
      </c>
      <c r="G160" s="462">
        <v>1</v>
      </c>
      <c r="H160" s="462">
        <v>1</v>
      </c>
      <c r="J160" s="462" t="s">
        <v>3534</v>
      </c>
      <c r="K160" s="462" t="s">
        <v>3534</v>
      </c>
      <c r="L160" s="462" t="s">
        <v>3530</v>
      </c>
      <c r="M160" s="462">
        <v>0</v>
      </c>
      <c r="N160" s="462">
        <v>0</v>
      </c>
      <c r="O160" s="462">
        <v>0</v>
      </c>
      <c r="P160" s="462">
        <v>0</v>
      </c>
      <c r="Q160" s="462">
        <v>36770707477017.398</v>
      </c>
      <c r="R160" s="462">
        <v>0</v>
      </c>
      <c r="S160" s="462">
        <v>0</v>
      </c>
      <c r="T160" s="462">
        <v>0</v>
      </c>
      <c r="U160" s="462">
        <v>0</v>
      </c>
      <c r="V160" s="462">
        <v>0</v>
      </c>
      <c r="W160" s="462">
        <v>26072978763473.301</v>
      </c>
      <c r="X160" s="462">
        <v>0</v>
      </c>
      <c r="Y160" s="462">
        <v>0</v>
      </c>
      <c r="Z160" s="462">
        <v>0</v>
      </c>
    </row>
    <row r="161" spans="1:26" x14ac:dyDescent="0.25">
      <c r="A161" s="448"/>
      <c r="B161" s="462" t="s">
        <v>3568</v>
      </c>
      <c r="C161" s="462" t="s">
        <v>54</v>
      </c>
      <c r="D161" s="462" t="s">
        <v>612</v>
      </c>
      <c r="E161" s="462" t="s">
        <v>126</v>
      </c>
      <c r="F161" s="462" t="s">
        <v>3543</v>
      </c>
      <c r="G161" s="462">
        <v>5.4445833781760399E-2</v>
      </c>
      <c r="H161" s="462">
        <v>0.121918465764992</v>
      </c>
      <c r="J161" s="462" t="s">
        <v>3534</v>
      </c>
      <c r="K161" s="462" t="s">
        <v>3534</v>
      </c>
      <c r="L161" s="462" t="s">
        <v>3549</v>
      </c>
      <c r="M161" s="462">
        <v>0</v>
      </c>
      <c r="N161" s="462">
        <v>0</v>
      </c>
      <c r="O161" s="462">
        <v>0</v>
      </c>
      <c r="P161" s="462">
        <v>0</v>
      </c>
      <c r="Q161" s="462">
        <v>0</v>
      </c>
      <c r="R161" s="462">
        <v>0</v>
      </c>
      <c r="S161" s="462">
        <v>0</v>
      </c>
      <c r="T161" s="462">
        <v>0</v>
      </c>
      <c r="U161" s="462">
        <v>0</v>
      </c>
      <c r="V161" s="462">
        <v>0</v>
      </c>
      <c r="W161" s="462">
        <v>0</v>
      </c>
      <c r="X161" s="462">
        <v>0</v>
      </c>
      <c r="Y161" s="462">
        <v>0</v>
      </c>
      <c r="Z161" s="462">
        <v>0</v>
      </c>
    </row>
    <row r="162" spans="1:26" x14ac:dyDescent="0.25">
      <c r="A162" s="448"/>
      <c r="B162" s="462" t="s">
        <v>3568</v>
      </c>
      <c r="C162" s="462" t="s">
        <v>54</v>
      </c>
      <c r="D162" s="462" t="s">
        <v>612</v>
      </c>
      <c r="E162" s="462" t="s">
        <v>3564</v>
      </c>
      <c r="F162" s="462" t="s">
        <v>3543</v>
      </c>
      <c r="G162" s="462">
        <v>0.99998739279698401</v>
      </c>
      <c r="H162" s="462">
        <v>0.99999087624026395</v>
      </c>
      <c r="J162" s="462" t="s">
        <v>3591</v>
      </c>
      <c r="K162" s="462" t="s">
        <v>3591</v>
      </c>
      <c r="L162" s="462" t="s">
        <v>3530</v>
      </c>
      <c r="M162" s="462">
        <v>0</v>
      </c>
      <c r="N162" s="462">
        <v>0</v>
      </c>
      <c r="O162" s="462">
        <v>0</v>
      </c>
      <c r="P162" s="462">
        <v>0</v>
      </c>
      <c r="Q162" s="462">
        <v>36770707477017.398</v>
      </c>
      <c r="R162" s="462">
        <v>26451406136950.699</v>
      </c>
      <c r="S162" s="462">
        <v>2823091951750.0498</v>
      </c>
      <c r="T162" s="462">
        <v>0</v>
      </c>
      <c r="U162" s="462">
        <v>1943611690725.72</v>
      </c>
      <c r="V162" s="462">
        <v>13430069849222.801</v>
      </c>
      <c r="W162" s="462">
        <v>26072978763473.301</v>
      </c>
      <c r="X162" s="462">
        <v>90993511839993.594</v>
      </c>
      <c r="Y162" s="462">
        <v>46030884714257.398</v>
      </c>
      <c r="Z162" s="462">
        <v>10714503808582.1</v>
      </c>
    </row>
    <row r="163" spans="1:26" x14ac:dyDescent="0.25">
      <c r="B163" s="462" t="s">
        <v>3568</v>
      </c>
      <c r="C163" s="462" t="s">
        <v>54</v>
      </c>
      <c r="D163" s="462" t="s">
        <v>612</v>
      </c>
      <c r="E163" s="462" t="s">
        <v>129</v>
      </c>
      <c r="F163" s="462" t="s">
        <v>3543</v>
      </c>
      <c r="G163" s="462">
        <v>1</v>
      </c>
      <c r="H163" s="462">
        <v>1</v>
      </c>
      <c r="J163" s="462" t="s">
        <v>3591</v>
      </c>
      <c r="K163" s="462" t="s">
        <v>3591</v>
      </c>
      <c r="L163" s="462" t="s">
        <v>3549</v>
      </c>
      <c r="M163" s="462">
        <v>0</v>
      </c>
      <c r="N163" s="462">
        <v>0</v>
      </c>
      <c r="O163" s="462">
        <v>0</v>
      </c>
      <c r="P163" s="462">
        <v>0</v>
      </c>
      <c r="Q163" s="462">
        <v>3907707477017.4702</v>
      </c>
      <c r="R163" s="462">
        <v>0</v>
      </c>
      <c r="S163" s="462">
        <v>137091951750.049</v>
      </c>
      <c r="T163" s="462">
        <v>0</v>
      </c>
      <c r="U163" s="462">
        <v>1943611690725.72</v>
      </c>
      <c r="V163" s="462">
        <v>2407069849222.8599</v>
      </c>
      <c r="W163" s="462">
        <v>24981417016246.801</v>
      </c>
      <c r="X163" s="462">
        <v>38023511839993.602</v>
      </c>
      <c r="Y163" s="462">
        <v>0</v>
      </c>
      <c r="Z163" s="462">
        <v>7646503808582.1602</v>
      </c>
    </row>
    <row r="164" spans="1:26" x14ac:dyDescent="0.25">
      <c r="B164" s="462" t="s">
        <v>3568</v>
      </c>
      <c r="C164" s="462" t="s">
        <v>54</v>
      </c>
      <c r="D164" s="462" t="s">
        <v>612</v>
      </c>
      <c r="E164" s="462" t="s">
        <v>3544</v>
      </c>
      <c r="F164" s="462" t="s">
        <v>3543</v>
      </c>
      <c r="G164" s="462">
        <v>0.47406947630970903</v>
      </c>
      <c r="H164" s="462">
        <v>0.55897330362326403</v>
      </c>
      <c r="J164" s="462" t="s">
        <v>3592</v>
      </c>
      <c r="K164" s="462" t="s">
        <v>3592</v>
      </c>
      <c r="L164" s="462" t="s">
        <v>3530</v>
      </c>
      <c r="M164" s="462">
        <v>0</v>
      </c>
      <c r="N164" s="462">
        <v>0</v>
      </c>
      <c r="O164" s="462">
        <v>0</v>
      </c>
      <c r="P164" s="462">
        <v>0</v>
      </c>
      <c r="Q164" s="462">
        <v>36770707477017.398</v>
      </c>
      <c r="R164" s="462">
        <v>165045752875349</v>
      </c>
      <c r="S164" s="462">
        <v>17614917490607</v>
      </c>
      <c r="T164" s="462">
        <v>0</v>
      </c>
      <c r="U164" s="462">
        <v>12127327111924</v>
      </c>
      <c r="V164" s="462">
        <v>83798039996713.406</v>
      </c>
      <c r="W164" s="462">
        <v>26072978763473.301</v>
      </c>
      <c r="X164" s="462">
        <v>567761599918293</v>
      </c>
      <c r="Y164" s="462">
        <v>287213541081668</v>
      </c>
      <c r="Z164" s="462">
        <v>66854039388965.703</v>
      </c>
    </row>
    <row r="165" spans="1:26" x14ac:dyDescent="0.25">
      <c r="B165" s="462" t="s">
        <v>3568</v>
      </c>
      <c r="C165" s="462" t="s">
        <v>54</v>
      </c>
      <c r="D165" s="462" t="s">
        <v>612</v>
      </c>
      <c r="E165" s="462" t="s">
        <v>770</v>
      </c>
      <c r="F165" s="462" t="s">
        <v>3543</v>
      </c>
      <c r="G165" s="462">
        <v>1</v>
      </c>
      <c r="H165" s="462">
        <v>1</v>
      </c>
      <c r="J165" s="462" t="s">
        <v>3592</v>
      </c>
      <c r="K165" s="462" t="s">
        <v>3592</v>
      </c>
      <c r="L165" s="462" t="s">
        <v>3549</v>
      </c>
      <c r="M165" s="462">
        <v>0</v>
      </c>
      <c r="N165" s="462">
        <v>0</v>
      </c>
      <c r="O165" s="462">
        <v>0</v>
      </c>
      <c r="P165" s="462">
        <v>0</v>
      </c>
      <c r="Q165" s="462">
        <v>0</v>
      </c>
      <c r="R165" s="462">
        <v>87862752875349</v>
      </c>
      <c r="S165" s="462">
        <v>10111917490607</v>
      </c>
      <c r="T165" s="462">
        <v>0</v>
      </c>
      <c r="U165" s="462">
        <v>9700327111924.0605</v>
      </c>
      <c r="V165" s="462">
        <v>55253039996713.398</v>
      </c>
      <c r="W165" s="462">
        <v>0</v>
      </c>
      <c r="X165" s="462">
        <v>0</v>
      </c>
      <c r="Y165" s="462">
        <v>0</v>
      </c>
      <c r="Z165" s="462">
        <v>34323039388965.699</v>
      </c>
    </row>
    <row r="166" spans="1:26" x14ac:dyDescent="0.25">
      <c r="B166" s="462" t="s">
        <v>3568</v>
      </c>
      <c r="C166" s="462" t="s">
        <v>54</v>
      </c>
      <c r="D166" s="462" t="s">
        <v>166</v>
      </c>
      <c r="E166" s="462" t="s">
        <v>126</v>
      </c>
      <c r="F166" s="462" t="s">
        <v>507</v>
      </c>
      <c r="G166" s="462">
        <v>2.5710829049795599E-2</v>
      </c>
      <c r="H166" s="462">
        <v>1.9522309804504701E-2</v>
      </c>
      <c r="J166" s="462" t="s">
        <v>3593</v>
      </c>
      <c r="K166" s="462" t="s">
        <v>3593</v>
      </c>
      <c r="L166" s="462" t="s">
        <v>3530</v>
      </c>
      <c r="M166" s="462">
        <v>0</v>
      </c>
      <c r="N166" s="462">
        <v>0</v>
      </c>
      <c r="O166" s="462">
        <v>0</v>
      </c>
      <c r="P166" s="462">
        <v>0</v>
      </c>
      <c r="Q166" s="462">
        <v>36770707477017.398</v>
      </c>
      <c r="R166" s="462">
        <v>1396418658917.8401</v>
      </c>
      <c r="S166" s="462">
        <v>2096079794025.3999</v>
      </c>
      <c r="T166" s="462">
        <v>0</v>
      </c>
      <c r="U166" s="462">
        <v>17844518682106.199</v>
      </c>
      <c r="V166" s="462">
        <v>69096413082123.102</v>
      </c>
      <c r="W166" s="462">
        <v>26072978763473.301</v>
      </c>
      <c r="X166" s="462">
        <v>210688663742734</v>
      </c>
      <c r="Y166" s="462">
        <v>303659259029097</v>
      </c>
      <c r="Z166" s="462">
        <v>94911149766735.094</v>
      </c>
    </row>
    <row r="167" spans="1:26" x14ac:dyDescent="0.25">
      <c r="B167" s="462" t="s">
        <v>3568</v>
      </c>
      <c r="C167" s="462" t="s">
        <v>54</v>
      </c>
      <c r="D167" s="462" t="s">
        <v>166</v>
      </c>
      <c r="E167" s="462" t="s">
        <v>3564</v>
      </c>
      <c r="F167" s="462" t="s">
        <v>507</v>
      </c>
      <c r="G167" s="462">
        <v>0.99983048927499396</v>
      </c>
      <c r="H167" s="462">
        <v>0.99994534372121402</v>
      </c>
      <c r="J167" s="462" t="s">
        <v>3593</v>
      </c>
      <c r="K167" s="462" t="s">
        <v>3593</v>
      </c>
      <c r="L167" s="462" t="s">
        <v>3549</v>
      </c>
      <c r="M167" s="462">
        <v>0</v>
      </c>
      <c r="N167" s="462">
        <v>0</v>
      </c>
      <c r="O167" s="462">
        <v>0</v>
      </c>
      <c r="P167" s="462">
        <v>0</v>
      </c>
      <c r="Q167" s="462">
        <v>0</v>
      </c>
      <c r="R167" s="462">
        <v>0</v>
      </c>
      <c r="S167" s="462">
        <v>0</v>
      </c>
      <c r="T167" s="462">
        <v>0</v>
      </c>
      <c r="U167" s="462">
        <v>15536518682106.199</v>
      </c>
      <c r="V167" s="462">
        <v>56474413082123.102</v>
      </c>
      <c r="W167" s="462">
        <v>10400701706578.9</v>
      </c>
      <c r="X167" s="462">
        <v>0</v>
      </c>
      <c r="Y167" s="462">
        <v>111972259029097</v>
      </c>
      <c r="Z167" s="462">
        <v>63482149766735.102</v>
      </c>
    </row>
    <row r="168" spans="1:26" x14ac:dyDescent="0.25">
      <c r="B168" s="462" t="s">
        <v>3568</v>
      </c>
      <c r="C168" s="462" t="s">
        <v>54</v>
      </c>
      <c r="D168" s="462" t="s">
        <v>166</v>
      </c>
      <c r="E168" s="462" t="s">
        <v>129</v>
      </c>
      <c r="F168" s="462" t="s">
        <v>507</v>
      </c>
      <c r="G168" s="462">
        <v>1</v>
      </c>
      <c r="H168" s="462">
        <v>1</v>
      </c>
      <c r="J168" s="462" t="s">
        <v>3537</v>
      </c>
      <c r="K168" s="462" t="s">
        <v>3537</v>
      </c>
      <c r="L168" s="462" t="s">
        <v>3530</v>
      </c>
      <c r="M168" s="462">
        <v>0</v>
      </c>
      <c r="N168" s="462">
        <v>0</v>
      </c>
      <c r="O168" s="462">
        <v>0</v>
      </c>
      <c r="P168" s="462">
        <v>0</v>
      </c>
      <c r="Q168" s="462">
        <v>36770707477017.398</v>
      </c>
      <c r="R168" s="462">
        <v>0</v>
      </c>
      <c r="S168" s="462">
        <v>0</v>
      </c>
      <c r="T168" s="462">
        <v>0</v>
      </c>
      <c r="U168" s="462">
        <v>0</v>
      </c>
      <c r="V168" s="462">
        <v>0</v>
      </c>
      <c r="W168" s="462">
        <v>26072978763473.301</v>
      </c>
      <c r="X168" s="462">
        <v>0</v>
      </c>
      <c r="Y168" s="462">
        <v>0</v>
      </c>
      <c r="Z168" s="462">
        <v>0</v>
      </c>
    </row>
    <row r="169" spans="1:26" x14ac:dyDescent="0.25">
      <c r="B169" s="462" t="s">
        <v>3568</v>
      </c>
      <c r="C169" s="462" t="s">
        <v>54</v>
      </c>
      <c r="D169" s="462" t="s">
        <v>166</v>
      </c>
      <c r="E169" s="462" t="s">
        <v>3544</v>
      </c>
      <c r="F169" s="462" t="s">
        <v>507</v>
      </c>
      <c r="G169" s="462">
        <v>0.33236832504477798</v>
      </c>
      <c r="H169" s="462">
        <v>0.18899889226609701</v>
      </c>
      <c r="J169" s="462" t="s">
        <v>3537</v>
      </c>
      <c r="K169" s="462" t="s">
        <v>3537</v>
      </c>
      <c r="L169" s="462" t="s">
        <v>3549</v>
      </c>
      <c r="M169" s="462">
        <v>0</v>
      </c>
      <c r="N169" s="462">
        <v>0</v>
      </c>
      <c r="O169" s="462">
        <v>0</v>
      </c>
      <c r="P169" s="462">
        <v>0</v>
      </c>
      <c r="Q169" s="462">
        <v>0</v>
      </c>
      <c r="R169" s="462">
        <v>0</v>
      </c>
      <c r="S169" s="462">
        <v>0</v>
      </c>
      <c r="T169" s="462">
        <v>0</v>
      </c>
      <c r="U169" s="462">
        <v>0</v>
      </c>
      <c r="V169" s="462">
        <v>0</v>
      </c>
      <c r="W169" s="462">
        <v>0</v>
      </c>
      <c r="X169" s="462">
        <v>0</v>
      </c>
      <c r="Y169" s="462">
        <v>0</v>
      </c>
      <c r="Z169" s="462">
        <v>0</v>
      </c>
    </row>
    <row r="170" spans="1:26" x14ac:dyDescent="0.25">
      <c r="B170" s="462" t="s">
        <v>3568</v>
      </c>
      <c r="C170" s="462" t="s">
        <v>54</v>
      </c>
      <c r="D170" s="462" t="s">
        <v>166</v>
      </c>
      <c r="E170" s="462" t="s">
        <v>770</v>
      </c>
      <c r="F170" s="462" t="s">
        <v>507</v>
      </c>
      <c r="G170" s="462">
        <v>0.64842027123012702</v>
      </c>
      <c r="H170" s="462">
        <v>0.82758022658284702</v>
      </c>
      <c r="J170" s="462" t="s">
        <v>3538</v>
      </c>
      <c r="K170" s="462" t="s">
        <v>3538</v>
      </c>
      <c r="L170" s="462" t="s">
        <v>3530</v>
      </c>
      <c r="M170" s="462">
        <v>0</v>
      </c>
      <c r="N170" s="462">
        <v>0</v>
      </c>
      <c r="O170" s="462">
        <v>0</v>
      </c>
      <c r="P170" s="462">
        <v>0</v>
      </c>
      <c r="Q170" s="462">
        <v>36770707477017.398</v>
      </c>
      <c r="R170" s="462">
        <v>12922996818830.801</v>
      </c>
      <c r="S170" s="462">
        <v>4057854228982.8501</v>
      </c>
      <c r="T170" s="462">
        <v>0</v>
      </c>
      <c r="U170" s="462">
        <v>27658301793202.898</v>
      </c>
      <c r="V170" s="462">
        <v>128999730970854</v>
      </c>
      <c r="W170" s="462">
        <v>26072978763473.301</v>
      </c>
      <c r="X170" s="462">
        <v>2178603282691630</v>
      </c>
      <c r="Y170" s="462">
        <v>213605339025086</v>
      </c>
      <c r="Z170" s="462">
        <v>73046174750860.5</v>
      </c>
    </row>
    <row r="171" spans="1:26" x14ac:dyDescent="0.25">
      <c r="B171" s="462" t="s">
        <v>498</v>
      </c>
      <c r="C171" s="462" t="s">
        <v>54</v>
      </c>
      <c r="D171" s="462" t="s">
        <v>612</v>
      </c>
      <c r="E171" s="462" t="s">
        <v>126</v>
      </c>
      <c r="F171" s="462" t="s">
        <v>3545</v>
      </c>
      <c r="G171" s="462">
        <v>7.9945498314140107E-2</v>
      </c>
      <c r="H171" s="462">
        <v>0.12140553844248</v>
      </c>
      <c r="J171" s="462" t="s">
        <v>3538</v>
      </c>
      <c r="K171" s="462" t="s">
        <v>3538</v>
      </c>
      <c r="L171" s="462" t="s">
        <v>3549</v>
      </c>
      <c r="M171" s="462">
        <v>0</v>
      </c>
      <c r="N171" s="462">
        <v>0</v>
      </c>
      <c r="O171" s="462">
        <v>0</v>
      </c>
      <c r="P171" s="462">
        <v>0</v>
      </c>
      <c r="Q171" s="462">
        <v>0</v>
      </c>
      <c r="R171" s="462">
        <v>0</v>
      </c>
      <c r="S171" s="462">
        <v>0</v>
      </c>
      <c r="T171" s="462">
        <v>0</v>
      </c>
      <c r="U171" s="462">
        <v>25845301793202.898</v>
      </c>
      <c r="V171" s="462">
        <v>94286730970854.797</v>
      </c>
      <c r="W171" s="462">
        <v>0</v>
      </c>
      <c r="X171" s="462">
        <v>1592611282691630</v>
      </c>
      <c r="Y171" s="462">
        <v>0</v>
      </c>
      <c r="Z171" s="462">
        <v>0</v>
      </c>
    </row>
    <row r="172" spans="1:26" x14ac:dyDescent="0.25">
      <c r="B172" s="462" t="s">
        <v>498</v>
      </c>
      <c r="C172" s="462" t="s">
        <v>54</v>
      </c>
      <c r="D172" s="462" t="s">
        <v>612</v>
      </c>
      <c r="E172" s="462" t="s">
        <v>3564</v>
      </c>
      <c r="F172" s="462" t="s">
        <v>3545</v>
      </c>
      <c r="G172" s="462">
        <v>0.99995481746739601</v>
      </c>
      <c r="H172" s="462">
        <v>0.99994292638332605</v>
      </c>
      <c r="J172" s="462" t="s">
        <v>3594</v>
      </c>
      <c r="K172" s="462" t="s">
        <v>3594</v>
      </c>
      <c r="L172" s="462" t="s">
        <v>3530</v>
      </c>
      <c r="M172" s="462">
        <v>0</v>
      </c>
      <c r="N172" s="462">
        <v>0</v>
      </c>
      <c r="O172" s="462">
        <v>0</v>
      </c>
      <c r="P172" s="462">
        <v>0</v>
      </c>
      <c r="Q172" s="462">
        <v>36770707477017.398</v>
      </c>
      <c r="R172" s="462">
        <v>0</v>
      </c>
      <c r="S172" s="462">
        <v>0</v>
      </c>
      <c r="T172" s="462">
        <v>0</v>
      </c>
      <c r="U172" s="462">
        <v>0</v>
      </c>
      <c r="V172" s="462">
        <v>0</v>
      </c>
      <c r="W172" s="462">
        <v>26072978763473.301</v>
      </c>
      <c r="X172" s="462">
        <v>0</v>
      </c>
      <c r="Y172" s="462">
        <v>0</v>
      </c>
      <c r="Z172" s="462">
        <v>0</v>
      </c>
    </row>
    <row r="173" spans="1:26" x14ac:dyDescent="0.25">
      <c r="B173" s="462" t="s">
        <v>498</v>
      </c>
      <c r="C173" s="462" t="s">
        <v>54</v>
      </c>
      <c r="D173" s="462" t="s">
        <v>612</v>
      </c>
      <c r="E173" s="462" t="s">
        <v>129</v>
      </c>
      <c r="F173" s="462" t="s">
        <v>3545</v>
      </c>
      <c r="G173" s="462">
        <v>1</v>
      </c>
      <c r="H173" s="462">
        <v>1</v>
      </c>
      <c r="J173" s="462" t="s">
        <v>3594</v>
      </c>
      <c r="K173" s="462" t="s">
        <v>3594</v>
      </c>
      <c r="L173" s="462" t="s">
        <v>3549</v>
      </c>
      <c r="M173" s="462">
        <v>0</v>
      </c>
      <c r="N173" s="462">
        <v>0</v>
      </c>
      <c r="O173" s="462">
        <v>0</v>
      </c>
      <c r="P173" s="462">
        <v>0</v>
      </c>
      <c r="Q173" s="462">
        <v>29450707477017.398</v>
      </c>
      <c r="R173" s="462">
        <v>0</v>
      </c>
      <c r="S173" s="462">
        <v>0</v>
      </c>
      <c r="T173" s="462">
        <v>0</v>
      </c>
      <c r="U173" s="462">
        <v>0</v>
      </c>
      <c r="V173" s="462">
        <v>0</v>
      </c>
      <c r="W173" s="462">
        <v>24157566763230.602</v>
      </c>
      <c r="X173" s="462">
        <v>0</v>
      </c>
      <c r="Y173" s="462">
        <v>0</v>
      </c>
      <c r="Z173" s="462">
        <v>0</v>
      </c>
    </row>
    <row r="174" spans="1:26" x14ac:dyDescent="0.25">
      <c r="B174" s="462" t="s">
        <v>498</v>
      </c>
      <c r="C174" s="462" t="s">
        <v>54</v>
      </c>
      <c r="D174" s="462" t="s">
        <v>612</v>
      </c>
      <c r="E174" s="462" t="s">
        <v>3544</v>
      </c>
      <c r="F174" s="462" t="s">
        <v>3545</v>
      </c>
      <c r="G174" s="462">
        <v>0.74231481615444395</v>
      </c>
      <c r="H174" s="462">
        <v>0.77495081246300801</v>
      </c>
      <c r="J174" s="462" t="s">
        <v>3595</v>
      </c>
      <c r="K174" s="462" t="s">
        <v>3595</v>
      </c>
      <c r="L174" s="462" t="s">
        <v>3530</v>
      </c>
      <c r="M174" s="462">
        <v>0</v>
      </c>
      <c r="N174" s="462">
        <v>0</v>
      </c>
      <c r="O174" s="462">
        <v>0</v>
      </c>
      <c r="P174" s="462">
        <v>0</v>
      </c>
      <c r="Q174" s="462">
        <v>36770707477017.398</v>
      </c>
      <c r="R174" s="462">
        <v>0</v>
      </c>
      <c r="S174" s="462">
        <v>0</v>
      </c>
      <c r="T174" s="462">
        <v>0</v>
      </c>
      <c r="U174" s="462">
        <v>0</v>
      </c>
      <c r="V174" s="462">
        <v>0</v>
      </c>
      <c r="W174" s="462">
        <v>26072978763473.301</v>
      </c>
      <c r="X174" s="462">
        <v>0</v>
      </c>
      <c r="Y174" s="462">
        <v>0</v>
      </c>
      <c r="Z174" s="462">
        <v>0</v>
      </c>
    </row>
    <row r="175" spans="1:26" x14ac:dyDescent="0.25">
      <c r="B175" s="462" t="s">
        <v>498</v>
      </c>
      <c r="C175" s="462" t="s">
        <v>54</v>
      </c>
      <c r="D175" s="462" t="s">
        <v>612</v>
      </c>
      <c r="E175" s="462" t="s">
        <v>770</v>
      </c>
      <c r="F175" s="462" t="s">
        <v>3545</v>
      </c>
      <c r="G175" s="462">
        <v>1</v>
      </c>
      <c r="H175" s="462">
        <v>1</v>
      </c>
      <c r="J175" s="462" t="s">
        <v>3595</v>
      </c>
      <c r="K175" s="462" t="s">
        <v>3595</v>
      </c>
      <c r="L175" s="462" t="s">
        <v>3549</v>
      </c>
      <c r="M175" s="462">
        <v>0</v>
      </c>
      <c r="N175" s="462">
        <v>0</v>
      </c>
      <c r="O175" s="462">
        <v>0</v>
      </c>
      <c r="P175" s="462">
        <v>0</v>
      </c>
      <c r="Q175" s="462">
        <v>0</v>
      </c>
      <c r="R175" s="462">
        <v>0</v>
      </c>
      <c r="S175" s="462">
        <v>0</v>
      </c>
      <c r="T175" s="462">
        <v>0</v>
      </c>
      <c r="U175" s="462">
        <v>0</v>
      </c>
      <c r="V175" s="462">
        <v>0</v>
      </c>
      <c r="W175" s="462">
        <v>0</v>
      </c>
      <c r="X175" s="462">
        <v>0</v>
      </c>
      <c r="Y175" s="462">
        <v>0</v>
      </c>
      <c r="Z175" s="462">
        <v>0</v>
      </c>
    </row>
    <row r="176" spans="1:26" x14ac:dyDescent="0.25">
      <c r="B176" s="462" t="s">
        <v>498</v>
      </c>
      <c r="C176" s="462" t="s">
        <v>54</v>
      </c>
      <c r="D176" s="462" t="s">
        <v>612</v>
      </c>
      <c r="E176" s="462" t="s">
        <v>126</v>
      </c>
      <c r="F176" s="462" t="s">
        <v>3543</v>
      </c>
      <c r="G176" s="462">
        <v>7.9945498314140204E-2</v>
      </c>
      <c r="H176" s="462">
        <v>0.12140553844248</v>
      </c>
      <c r="J176" s="462" t="s">
        <v>3596</v>
      </c>
      <c r="K176" s="462" t="s">
        <v>3596</v>
      </c>
      <c r="L176" s="462" t="s">
        <v>3530</v>
      </c>
      <c r="M176" s="462">
        <v>0</v>
      </c>
      <c r="N176" s="462">
        <v>0</v>
      </c>
      <c r="O176" s="462">
        <v>0</v>
      </c>
      <c r="P176" s="462">
        <v>0</v>
      </c>
      <c r="Q176" s="462">
        <v>36770707477017.398</v>
      </c>
      <c r="R176" s="462">
        <v>0</v>
      </c>
      <c r="S176" s="462">
        <v>0</v>
      </c>
      <c r="T176" s="462">
        <v>0</v>
      </c>
      <c r="U176" s="462">
        <v>0</v>
      </c>
      <c r="V176" s="462">
        <v>0</v>
      </c>
      <c r="W176" s="462">
        <v>26072978763473.301</v>
      </c>
      <c r="X176" s="462">
        <v>0</v>
      </c>
      <c r="Y176" s="462">
        <v>0</v>
      </c>
      <c r="Z176" s="462">
        <v>0</v>
      </c>
    </row>
    <row r="177" spans="2:26" x14ac:dyDescent="0.25">
      <c r="B177" s="462" t="s">
        <v>498</v>
      </c>
      <c r="C177" s="462" t="s">
        <v>54</v>
      </c>
      <c r="D177" s="462" t="s">
        <v>612</v>
      </c>
      <c r="E177" s="462" t="s">
        <v>3564</v>
      </c>
      <c r="F177" s="462" t="s">
        <v>3543</v>
      </c>
      <c r="G177" s="462">
        <v>0.99995481746739601</v>
      </c>
      <c r="H177" s="462">
        <v>0.99994292638332605</v>
      </c>
      <c r="J177" s="462" t="s">
        <v>3596</v>
      </c>
      <c r="K177" s="462" t="s">
        <v>3596</v>
      </c>
      <c r="L177" s="462" t="s">
        <v>3549</v>
      </c>
      <c r="M177" s="462">
        <v>0</v>
      </c>
      <c r="N177" s="462">
        <v>0</v>
      </c>
      <c r="O177" s="462">
        <v>0</v>
      </c>
      <c r="P177" s="462">
        <v>0</v>
      </c>
      <c r="Q177" s="462">
        <v>0</v>
      </c>
      <c r="R177" s="462">
        <v>0</v>
      </c>
      <c r="S177" s="462">
        <v>0</v>
      </c>
      <c r="T177" s="462">
        <v>0</v>
      </c>
      <c r="U177" s="462">
        <v>0</v>
      </c>
      <c r="V177" s="462">
        <v>0</v>
      </c>
      <c r="W177" s="462">
        <v>24136319819245.602</v>
      </c>
      <c r="X177" s="462">
        <v>0</v>
      </c>
      <c r="Y177" s="462">
        <v>0</v>
      </c>
      <c r="Z177" s="462">
        <v>0</v>
      </c>
    </row>
    <row r="178" spans="2:26" x14ac:dyDescent="0.25">
      <c r="B178" s="462" t="s">
        <v>498</v>
      </c>
      <c r="C178" s="462" t="s">
        <v>54</v>
      </c>
      <c r="D178" s="462" t="s">
        <v>612</v>
      </c>
      <c r="E178" s="462" t="s">
        <v>129</v>
      </c>
      <c r="F178" s="462" t="s">
        <v>3543</v>
      </c>
      <c r="G178" s="462">
        <v>1</v>
      </c>
      <c r="H178" s="462">
        <v>1</v>
      </c>
      <c r="J178" s="462" t="s">
        <v>3597</v>
      </c>
      <c r="K178" s="462" t="s">
        <v>3597</v>
      </c>
      <c r="L178" s="462" t="s">
        <v>3530</v>
      </c>
      <c r="M178" s="462">
        <v>0</v>
      </c>
      <c r="N178" s="462">
        <v>0</v>
      </c>
      <c r="O178" s="462">
        <v>0</v>
      </c>
      <c r="P178" s="462">
        <v>0</v>
      </c>
      <c r="Q178" s="462">
        <v>36770707477017.398</v>
      </c>
      <c r="R178" s="462">
        <v>69986012070682.203</v>
      </c>
      <c r="S178" s="462">
        <v>7469430789005.3301</v>
      </c>
      <c r="T178" s="462">
        <v>0</v>
      </c>
      <c r="U178" s="462">
        <v>5142472598378.4805</v>
      </c>
      <c r="V178" s="462">
        <v>35533726476068.797</v>
      </c>
      <c r="W178" s="462">
        <v>26072978763473.301</v>
      </c>
      <c r="X178" s="462">
        <v>240753666743316</v>
      </c>
      <c r="Y178" s="462">
        <v>121790049139806</v>
      </c>
      <c r="Z178" s="462">
        <v>28348791326873.602</v>
      </c>
    </row>
    <row r="179" spans="2:26" x14ac:dyDescent="0.25">
      <c r="B179" s="462" t="s">
        <v>498</v>
      </c>
      <c r="C179" s="462" t="s">
        <v>54</v>
      </c>
      <c r="D179" s="462" t="s">
        <v>612</v>
      </c>
      <c r="E179" s="462" t="s">
        <v>3544</v>
      </c>
      <c r="F179" s="462" t="s">
        <v>3543</v>
      </c>
      <c r="G179" s="462">
        <v>0.74231481615444395</v>
      </c>
      <c r="H179" s="462">
        <v>0.77495081246300901</v>
      </c>
      <c r="J179" s="462" t="s">
        <v>3597</v>
      </c>
      <c r="K179" s="462" t="s">
        <v>3597</v>
      </c>
      <c r="L179" s="462" t="s">
        <v>3549</v>
      </c>
      <c r="M179" s="462">
        <v>0</v>
      </c>
      <c r="N179" s="462">
        <v>0</v>
      </c>
      <c r="O179" s="462">
        <v>0</v>
      </c>
      <c r="P179" s="462">
        <v>0</v>
      </c>
      <c r="Q179" s="462">
        <v>0</v>
      </c>
      <c r="R179" s="462">
        <v>27227012070682.199</v>
      </c>
      <c r="S179" s="462">
        <v>2956430789005.3301</v>
      </c>
      <c r="T179" s="462">
        <v>0</v>
      </c>
      <c r="U179" s="462">
        <v>4876472598378.4805</v>
      </c>
      <c r="V179" s="462">
        <v>24755726476068.801</v>
      </c>
      <c r="W179" s="462">
        <v>0</v>
      </c>
      <c r="X179" s="462">
        <v>0</v>
      </c>
      <c r="Y179" s="462">
        <v>0</v>
      </c>
      <c r="Z179" s="462">
        <v>0</v>
      </c>
    </row>
    <row r="180" spans="2:26" x14ac:dyDescent="0.25">
      <c r="B180" s="462" t="s">
        <v>498</v>
      </c>
      <c r="C180" s="462" t="s">
        <v>54</v>
      </c>
      <c r="D180" s="462" t="s">
        <v>612</v>
      </c>
      <c r="E180" s="462" t="s">
        <v>770</v>
      </c>
      <c r="F180" s="462" t="s">
        <v>3543</v>
      </c>
      <c r="G180" s="462">
        <v>1</v>
      </c>
      <c r="H180" s="462">
        <v>1</v>
      </c>
      <c r="J180" s="462" t="s">
        <v>3539</v>
      </c>
      <c r="K180" s="462" t="s">
        <v>3539</v>
      </c>
      <c r="L180" s="462" t="s">
        <v>3530</v>
      </c>
      <c r="M180" s="462">
        <v>0</v>
      </c>
      <c r="N180" s="462">
        <v>0</v>
      </c>
      <c r="O180" s="462">
        <v>0</v>
      </c>
      <c r="P180" s="495">
        <v>6.3E+20</v>
      </c>
      <c r="Q180" s="462">
        <v>36770707477017.398</v>
      </c>
      <c r="R180" s="462">
        <v>16130703494071.1</v>
      </c>
      <c r="S180" s="462">
        <v>24212825746355.699</v>
      </c>
      <c r="T180" s="462">
        <v>0</v>
      </c>
      <c r="U180" s="462">
        <v>206130617073345</v>
      </c>
      <c r="V180" s="462">
        <v>798165897321459</v>
      </c>
      <c r="W180" s="462">
        <v>26072978763473.301</v>
      </c>
      <c r="X180" s="462">
        <v>2433766079171290</v>
      </c>
      <c r="Y180" s="462">
        <v>3507714136692800</v>
      </c>
      <c r="Z180" s="462">
        <v>1096364335574700</v>
      </c>
    </row>
    <row r="181" spans="2:26" x14ac:dyDescent="0.25">
      <c r="B181" s="462" t="s">
        <v>498</v>
      </c>
      <c r="C181" s="462" t="s">
        <v>54</v>
      </c>
      <c r="D181" s="462" t="s">
        <v>166</v>
      </c>
      <c r="E181" s="462" t="s">
        <v>126</v>
      </c>
      <c r="F181" s="462" t="s">
        <v>507</v>
      </c>
      <c r="G181" s="462">
        <v>7.4252061025569301E-3</v>
      </c>
      <c r="H181" s="462">
        <v>5.8481200188358401E-3</v>
      </c>
      <c r="J181" s="462" t="s">
        <v>3539</v>
      </c>
      <c r="K181" s="462" t="s">
        <v>3539</v>
      </c>
      <c r="L181" s="462" t="s">
        <v>3549</v>
      </c>
      <c r="M181" s="462">
        <v>0</v>
      </c>
      <c r="N181" s="462">
        <v>0</v>
      </c>
      <c r="O181" s="462">
        <v>0</v>
      </c>
      <c r="P181" s="495">
        <v>6.2999956876600004E+20</v>
      </c>
      <c r="Q181" s="462">
        <v>0</v>
      </c>
      <c r="R181" s="462">
        <v>0</v>
      </c>
      <c r="S181" s="462">
        <v>0</v>
      </c>
      <c r="T181" s="462">
        <v>0</v>
      </c>
      <c r="U181" s="462">
        <v>46671617073345.797</v>
      </c>
      <c r="V181" s="462">
        <v>470519897321459</v>
      </c>
      <c r="W181" s="462">
        <v>0</v>
      </c>
      <c r="X181" s="462">
        <v>672244079171291</v>
      </c>
      <c r="Y181" s="462">
        <v>2367875136692800</v>
      </c>
      <c r="Z181" s="462">
        <v>766180335574708</v>
      </c>
    </row>
    <row r="182" spans="2:26" x14ac:dyDescent="0.25">
      <c r="B182" s="462" t="s">
        <v>498</v>
      </c>
      <c r="C182" s="462" t="s">
        <v>54</v>
      </c>
      <c r="D182" s="462" t="s">
        <v>166</v>
      </c>
      <c r="E182" s="462" t="s">
        <v>3564</v>
      </c>
      <c r="F182" s="462" t="s">
        <v>507</v>
      </c>
      <c r="G182" s="462">
        <v>0.99999736191526101</v>
      </c>
      <c r="H182" s="462">
        <v>0.99999938651922504</v>
      </c>
      <c r="J182" s="462" t="s">
        <v>3598</v>
      </c>
      <c r="K182" s="462" t="s">
        <v>3598</v>
      </c>
      <c r="L182" s="462" t="s">
        <v>3530</v>
      </c>
      <c r="M182" s="462">
        <v>0</v>
      </c>
      <c r="N182" s="462">
        <v>0</v>
      </c>
      <c r="O182" s="462">
        <v>0</v>
      </c>
      <c r="P182" s="462">
        <v>0</v>
      </c>
      <c r="Q182" s="462">
        <v>36770707477017.398</v>
      </c>
      <c r="R182" s="462">
        <v>8494356812614.4404</v>
      </c>
      <c r="S182" s="462">
        <v>0</v>
      </c>
      <c r="T182" s="462">
        <v>0</v>
      </c>
      <c r="U182" s="462">
        <v>12441736358087.4</v>
      </c>
      <c r="V182" s="462">
        <v>137804369026449</v>
      </c>
      <c r="W182" s="462">
        <v>26072978763473.301</v>
      </c>
      <c r="X182" s="462">
        <v>251123796856256</v>
      </c>
      <c r="Y182" s="462">
        <v>196810157934893</v>
      </c>
      <c r="Z182" s="462">
        <v>30261707121057.898</v>
      </c>
    </row>
    <row r="183" spans="2:26" x14ac:dyDescent="0.25">
      <c r="B183" s="462" t="s">
        <v>498</v>
      </c>
      <c r="C183" s="462" t="s">
        <v>54</v>
      </c>
      <c r="D183" s="462" t="s">
        <v>166</v>
      </c>
      <c r="E183" s="462" t="s">
        <v>129</v>
      </c>
      <c r="F183" s="462" t="s">
        <v>507</v>
      </c>
      <c r="G183" s="462">
        <v>1</v>
      </c>
      <c r="H183" s="462">
        <v>1</v>
      </c>
      <c r="J183" s="462" t="s">
        <v>3598</v>
      </c>
      <c r="K183" s="462" t="s">
        <v>3598</v>
      </c>
      <c r="L183" s="462" t="s">
        <v>3549</v>
      </c>
      <c r="M183" s="462">
        <v>0</v>
      </c>
      <c r="N183" s="462">
        <v>0</v>
      </c>
      <c r="O183" s="462">
        <v>0</v>
      </c>
      <c r="P183" s="462">
        <v>0</v>
      </c>
      <c r="Q183" s="462">
        <v>19919707477017.398</v>
      </c>
      <c r="R183" s="462">
        <v>0</v>
      </c>
      <c r="S183" s="462">
        <v>0</v>
      </c>
      <c r="T183" s="462">
        <v>0</v>
      </c>
      <c r="U183" s="462">
        <v>12421736358087.4</v>
      </c>
      <c r="V183" s="462">
        <v>132696369026449</v>
      </c>
      <c r="W183" s="462">
        <v>22942241567291.801</v>
      </c>
      <c r="X183" s="462">
        <v>101247796856256</v>
      </c>
      <c r="Y183" s="462">
        <v>106393157934893</v>
      </c>
      <c r="Z183" s="462">
        <v>0</v>
      </c>
    </row>
    <row r="184" spans="2:26" x14ac:dyDescent="0.25">
      <c r="B184" s="462" t="s">
        <v>498</v>
      </c>
      <c r="C184" s="462" t="s">
        <v>54</v>
      </c>
      <c r="D184" s="462" t="s">
        <v>166</v>
      </c>
      <c r="E184" s="462" t="s">
        <v>3544</v>
      </c>
      <c r="F184" s="462" t="s">
        <v>507</v>
      </c>
      <c r="G184" s="462">
        <v>0.55737934687170299</v>
      </c>
      <c r="H184" s="462">
        <v>0.370405625864835</v>
      </c>
      <c r="J184" s="462" t="s">
        <v>3599</v>
      </c>
      <c r="K184" s="462" t="s">
        <v>3599</v>
      </c>
      <c r="L184" s="462" t="s">
        <v>3530</v>
      </c>
      <c r="M184" s="462">
        <v>0</v>
      </c>
      <c r="N184" s="462">
        <v>0</v>
      </c>
      <c r="O184" s="462">
        <v>0</v>
      </c>
      <c r="P184" s="462">
        <v>0</v>
      </c>
      <c r="Q184" s="462">
        <v>36770707477017.398</v>
      </c>
      <c r="R184" s="462">
        <v>0</v>
      </c>
      <c r="S184" s="462">
        <v>0</v>
      </c>
      <c r="T184" s="462">
        <v>0</v>
      </c>
      <c r="U184" s="462">
        <v>0</v>
      </c>
      <c r="V184" s="462">
        <v>0</v>
      </c>
      <c r="W184" s="462">
        <v>26072978763473.301</v>
      </c>
      <c r="X184" s="462">
        <v>0</v>
      </c>
      <c r="Y184" s="462">
        <v>0</v>
      </c>
      <c r="Z184" s="462">
        <v>0</v>
      </c>
    </row>
    <row r="185" spans="2:26" x14ac:dyDescent="0.25">
      <c r="B185" s="462" t="s">
        <v>498</v>
      </c>
      <c r="C185" s="462" t="s">
        <v>54</v>
      </c>
      <c r="D185" s="462" t="s">
        <v>166</v>
      </c>
      <c r="E185" s="462" t="s">
        <v>770</v>
      </c>
      <c r="F185" s="462" t="s">
        <v>507</v>
      </c>
      <c r="G185" s="462">
        <v>0.75874018616855499</v>
      </c>
      <c r="H185" s="462">
        <v>0.87014525641129703</v>
      </c>
      <c r="J185" s="462" t="s">
        <v>3599</v>
      </c>
      <c r="K185" s="462" t="s">
        <v>3599</v>
      </c>
      <c r="L185" s="462" t="s">
        <v>3549</v>
      </c>
      <c r="M185" s="462">
        <v>0</v>
      </c>
      <c r="N185" s="462">
        <v>0</v>
      </c>
      <c r="O185" s="462">
        <v>0</v>
      </c>
      <c r="P185" s="462">
        <v>0</v>
      </c>
      <c r="Q185" s="462">
        <v>9755707477017.4707</v>
      </c>
      <c r="R185" s="462">
        <v>0</v>
      </c>
      <c r="S185" s="462">
        <v>0</v>
      </c>
      <c r="T185" s="462">
        <v>0</v>
      </c>
      <c r="U185" s="462">
        <v>0</v>
      </c>
      <c r="V185" s="462">
        <v>0</v>
      </c>
      <c r="W185" s="462">
        <v>13180333153409.199</v>
      </c>
      <c r="X185" s="462">
        <v>0</v>
      </c>
      <c r="Y185" s="462">
        <v>0</v>
      </c>
      <c r="Z185" s="462">
        <v>0</v>
      </c>
    </row>
    <row r="186" spans="2:26" x14ac:dyDescent="0.25">
      <c r="B186" s="462" t="s">
        <v>3569</v>
      </c>
      <c r="C186" s="462" t="s">
        <v>54</v>
      </c>
      <c r="D186" s="462" t="s">
        <v>612</v>
      </c>
      <c r="E186" s="462" t="s">
        <v>126</v>
      </c>
      <c r="F186" s="462" t="s">
        <v>3545</v>
      </c>
      <c r="G186" s="462">
        <v>5.4298053861345202E-2</v>
      </c>
      <c r="H186" s="462">
        <v>0.142835101295543</v>
      </c>
      <c r="J186" s="462" t="s">
        <v>3540</v>
      </c>
      <c r="K186" s="462" t="s">
        <v>3540</v>
      </c>
      <c r="L186" s="462" t="s">
        <v>3530</v>
      </c>
      <c r="M186" s="462">
        <v>0</v>
      </c>
      <c r="N186" s="462">
        <v>0</v>
      </c>
      <c r="O186" s="462">
        <v>0</v>
      </c>
      <c r="P186" s="462">
        <v>0</v>
      </c>
      <c r="Q186" s="462">
        <v>36770707477017.398</v>
      </c>
      <c r="R186" s="462">
        <v>0</v>
      </c>
      <c r="S186" s="462">
        <v>0</v>
      </c>
      <c r="T186" s="462">
        <v>0</v>
      </c>
      <c r="U186" s="462">
        <v>0</v>
      </c>
      <c r="V186" s="462">
        <v>0</v>
      </c>
      <c r="W186" s="462">
        <v>26072978763473.301</v>
      </c>
      <c r="X186" s="462">
        <v>0</v>
      </c>
      <c r="Y186" s="462">
        <v>0</v>
      </c>
      <c r="Z186" s="462">
        <v>0</v>
      </c>
    </row>
    <row r="187" spans="2:26" x14ac:dyDescent="0.25">
      <c r="B187" s="462" t="s">
        <v>3569</v>
      </c>
      <c r="C187" s="462" t="s">
        <v>54</v>
      </c>
      <c r="D187" s="462" t="s">
        <v>612</v>
      </c>
      <c r="E187" s="462" t="s">
        <v>3564</v>
      </c>
      <c r="F187" s="462" t="s">
        <v>3545</v>
      </c>
      <c r="G187" s="462">
        <v>0.99999999998971201</v>
      </c>
      <c r="H187" s="462">
        <v>0.99999999999506395</v>
      </c>
      <c r="J187" s="462" t="s">
        <v>3540</v>
      </c>
      <c r="K187" s="462" t="s">
        <v>3540</v>
      </c>
      <c r="L187" s="462" t="s">
        <v>3549</v>
      </c>
      <c r="M187" s="462">
        <v>0</v>
      </c>
      <c r="N187" s="462">
        <v>0</v>
      </c>
      <c r="O187" s="462">
        <v>0</v>
      </c>
      <c r="P187" s="462">
        <v>0</v>
      </c>
      <c r="Q187" s="462">
        <v>0</v>
      </c>
      <c r="R187" s="462">
        <v>0</v>
      </c>
      <c r="S187" s="462">
        <v>0</v>
      </c>
      <c r="T187" s="462">
        <v>0</v>
      </c>
      <c r="U187" s="462">
        <v>0</v>
      </c>
      <c r="V187" s="462">
        <v>0</v>
      </c>
      <c r="W187" s="462">
        <v>0</v>
      </c>
      <c r="X187" s="462">
        <v>0</v>
      </c>
      <c r="Y187" s="462">
        <v>0</v>
      </c>
      <c r="Z187" s="462">
        <v>0</v>
      </c>
    </row>
    <row r="188" spans="2:26" x14ac:dyDescent="0.25">
      <c r="B188" s="462" t="s">
        <v>3569</v>
      </c>
      <c r="C188" s="462" t="s">
        <v>54</v>
      </c>
      <c r="D188" s="462" t="s">
        <v>612</v>
      </c>
      <c r="E188" s="462" t="s">
        <v>129</v>
      </c>
      <c r="F188" s="462" t="s">
        <v>3545</v>
      </c>
      <c r="G188" s="462">
        <v>1</v>
      </c>
      <c r="H188" s="462">
        <v>1</v>
      </c>
      <c r="J188" s="462" t="s">
        <v>3600</v>
      </c>
      <c r="K188" s="462" t="s">
        <v>3600</v>
      </c>
      <c r="L188" s="462" t="s">
        <v>3530</v>
      </c>
      <c r="M188" s="462">
        <v>0</v>
      </c>
      <c r="N188" s="462">
        <v>0</v>
      </c>
      <c r="O188" s="462">
        <v>0</v>
      </c>
      <c r="P188" s="462">
        <v>0</v>
      </c>
      <c r="Q188" s="462">
        <v>36770707477017.398</v>
      </c>
      <c r="R188" s="462">
        <v>4073752539475.6699</v>
      </c>
      <c r="S188" s="462">
        <v>2870589696205.96</v>
      </c>
      <c r="T188" s="462">
        <v>0</v>
      </c>
      <c r="U188" s="462">
        <v>43496291166125.602</v>
      </c>
      <c r="V188" s="462">
        <v>4363698954929.3701</v>
      </c>
      <c r="W188" s="462">
        <v>26072978763473.301</v>
      </c>
      <c r="X188" s="462">
        <v>487339777684575</v>
      </c>
      <c r="Y188" s="462">
        <v>206240433817723</v>
      </c>
      <c r="Z188" s="462">
        <v>157387525446439</v>
      </c>
    </row>
    <row r="189" spans="2:26" x14ac:dyDescent="0.25">
      <c r="B189" s="462" t="s">
        <v>3569</v>
      </c>
      <c r="C189" s="462" t="s">
        <v>54</v>
      </c>
      <c r="D189" s="462" t="s">
        <v>612</v>
      </c>
      <c r="E189" s="462" t="s">
        <v>3544</v>
      </c>
      <c r="F189" s="462" t="s">
        <v>3545</v>
      </c>
      <c r="G189" s="462">
        <v>0.76500765813719795</v>
      </c>
      <c r="H189" s="462">
        <v>0.84128530869954299</v>
      </c>
      <c r="J189" s="462" t="s">
        <v>3600</v>
      </c>
      <c r="K189" s="462" t="s">
        <v>3600</v>
      </c>
      <c r="L189" s="462" t="s">
        <v>3549</v>
      </c>
      <c r="M189" s="462">
        <v>0</v>
      </c>
      <c r="N189" s="462">
        <v>0</v>
      </c>
      <c r="O189" s="462">
        <v>0</v>
      </c>
      <c r="P189" s="462">
        <v>0</v>
      </c>
      <c r="Q189" s="462">
        <v>0</v>
      </c>
      <c r="R189" s="462">
        <v>0</v>
      </c>
      <c r="S189" s="462">
        <v>0</v>
      </c>
      <c r="T189" s="462">
        <v>0</v>
      </c>
      <c r="U189" s="462">
        <v>0</v>
      </c>
      <c r="V189" s="462">
        <v>0</v>
      </c>
      <c r="W189" s="462">
        <v>0</v>
      </c>
      <c r="X189" s="462">
        <v>133836777684575</v>
      </c>
      <c r="Y189" s="462">
        <v>41590433817723.5</v>
      </c>
      <c r="Z189" s="462">
        <v>49585525446439.203</v>
      </c>
    </row>
    <row r="190" spans="2:26" x14ac:dyDescent="0.25">
      <c r="B190" s="462" t="s">
        <v>3569</v>
      </c>
      <c r="C190" s="462" t="s">
        <v>54</v>
      </c>
      <c r="D190" s="462" t="s">
        <v>612</v>
      </c>
      <c r="E190" s="462" t="s">
        <v>770</v>
      </c>
      <c r="F190" s="462" t="s">
        <v>3545</v>
      </c>
      <c r="G190" s="462">
        <v>1</v>
      </c>
      <c r="H190" s="462">
        <v>1</v>
      </c>
      <c r="J190" s="462" t="s">
        <v>3601</v>
      </c>
      <c r="K190" s="462" t="s">
        <v>3601</v>
      </c>
      <c r="L190" s="462" t="s">
        <v>3530</v>
      </c>
      <c r="M190" s="462">
        <v>0</v>
      </c>
      <c r="N190" s="462">
        <v>0</v>
      </c>
      <c r="O190" s="462">
        <v>0</v>
      </c>
      <c r="P190" s="462">
        <v>0</v>
      </c>
      <c r="Q190" s="462">
        <v>36770707477017.398</v>
      </c>
      <c r="R190" s="462">
        <v>0</v>
      </c>
      <c r="S190" s="462">
        <v>0</v>
      </c>
      <c r="T190" s="462">
        <v>0</v>
      </c>
      <c r="U190" s="462">
        <v>0</v>
      </c>
      <c r="V190" s="462">
        <v>0</v>
      </c>
      <c r="W190" s="462">
        <v>26072978763473.301</v>
      </c>
      <c r="X190" s="462">
        <v>0</v>
      </c>
      <c r="Y190" s="462">
        <v>0</v>
      </c>
      <c r="Z190" s="462">
        <v>0</v>
      </c>
    </row>
    <row r="191" spans="2:26" x14ac:dyDescent="0.25">
      <c r="B191" s="462" t="s">
        <v>3569</v>
      </c>
      <c r="C191" s="462" t="s">
        <v>54</v>
      </c>
      <c r="D191" s="462" t="s">
        <v>612</v>
      </c>
      <c r="E191" s="462" t="s">
        <v>126</v>
      </c>
      <c r="F191" s="462" t="s">
        <v>3543</v>
      </c>
      <c r="G191" s="462">
        <v>5.4298053861345202E-2</v>
      </c>
      <c r="H191" s="462">
        <v>0.142835101295543</v>
      </c>
      <c r="J191" s="462" t="s">
        <v>3601</v>
      </c>
      <c r="K191" s="462" t="s">
        <v>3601</v>
      </c>
      <c r="L191" s="462" t="s">
        <v>3549</v>
      </c>
      <c r="M191" s="462">
        <v>0</v>
      </c>
      <c r="N191" s="462">
        <v>0</v>
      </c>
      <c r="O191" s="462">
        <v>0</v>
      </c>
      <c r="P191" s="462">
        <v>0</v>
      </c>
      <c r="Q191" s="462">
        <v>16176707477017.4</v>
      </c>
      <c r="R191" s="462">
        <v>0</v>
      </c>
      <c r="S191" s="462">
        <v>0</v>
      </c>
      <c r="T191" s="462">
        <v>0</v>
      </c>
      <c r="U191" s="462">
        <v>0</v>
      </c>
      <c r="V191" s="462">
        <v>0</v>
      </c>
      <c r="W191" s="462">
        <v>19525201800913.102</v>
      </c>
      <c r="X191" s="462">
        <v>0</v>
      </c>
      <c r="Y191" s="462">
        <v>0</v>
      </c>
      <c r="Z191" s="462">
        <v>0</v>
      </c>
    </row>
    <row r="192" spans="2:26" x14ac:dyDescent="0.25">
      <c r="B192" s="462" t="s">
        <v>3569</v>
      </c>
      <c r="C192" s="462" t="s">
        <v>54</v>
      </c>
      <c r="D192" s="462" t="s">
        <v>612</v>
      </c>
      <c r="E192" s="462" t="s">
        <v>3564</v>
      </c>
      <c r="F192" s="462" t="s">
        <v>3543</v>
      </c>
      <c r="G192" s="462">
        <v>0.99999999998971201</v>
      </c>
      <c r="H192" s="462">
        <v>0.99999999999506395</v>
      </c>
      <c r="J192" s="462" t="s">
        <v>3541</v>
      </c>
      <c r="K192" s="462" t="s">
        <v>3541</v>
      </c>
      <c r="L192" s="462" t="s">
        <v>3530</v>
      </c>
      <c r="M192" s="462">
        <v>0</v>
      </c>
      <c r="N192" s="462">
        <v>0</v>
      </c>
      <c r="O192" s="462">
        <v>0</v>
      </c>
      <c r="P192" s="462">
        <v>0</v>
      </c>
      <c r="Q192" s="462">
        <v>36770707477017.398</v>
      </c>
      <c r="R192" s="462">
        <v>9368206340170.0605</v>
      </c>
      <c r="S192" s="462">
        <v>999845066244.80896</v>
      </c>
      <c r="T192" s="462">
        <v>0</v>
      </c>
      <c r="U192" s="462">
        <v>688362473798.69495</v>
      </c>
      <c r="V192" s="462">
        <v>4756483071599.7598</v>
      </c>
      <c r="W192" s="462">
        <v>26072978763473.301</v>
      </c>
      <c r="X192" s="462">
        <v>32226868776664.398</v>
      </c>
      <c r="Y192" s="462">
        <v>16302605002966.1</v>
      </c>
      <c r="Z192" s="462">
        <v>3794720098872.8398</v>
      </c>
    </row>
    <row r="193" spans="2:26" x14ac:dyDescent="0.25">
      <c r="B193" s="462" t="s">
        <v>3569</v>
      </c>
      <c r="C193" s="462" t="s">
        <v>54</v>
      </c>
      <c r="D193" s="462" t="s">
        <v>612</v>
      </c>
      <c r="E193" s="462" t="s">
        <v>129</v>
      </c>
      <c r="F193" s="462" t="s">
        <v>3543</v>
      </c>
      <c r="G193" s="462">
        <v>1</v>
      </c>
      <c r="H193" s="462">
        <v>1</v>
      </c>
      <c r="J193" s="462" t="s">
        <v>3541</v>
      </c>
      <c r="K193" s="462" t="s">
        <v>3541</v>
      </c>
      <c r="L193" s="462" t="s">
        <v>3549</v>
      </c>
      <c r="M193" s="462">
        <v>0</v>
      </c>
      <c r="N193" s="462">
        <v>0</v>
      </c>
      <c r="O193" s="462">
        <v>0</v>
      </c>
      <c r="P193" s="462">
        <v>0</v>
      </c>
      <c r="Q193" s="462">
        <v>0</v>
      </c>
      <c r="R193" s="462">
        <v>0</v>
      </c>
      <c r="S193" s="462">
        <v>0</v>
      </c>
      <c r="T193" s="462">
        <v>0</v>
      </c>
      <c r="U193" s="462">
        <v>0</v>
      </c>
      <c r="V193" s="462">
        <v>0</v>
      </c>
      <c r="W193" s="462">
        <v>0</v>
      </c>
      <c r="X193" s="462">
        <v>0</v>
      </c>
      <c r="Y193" s="462">
        <v>0</v>
      </c>
      <c r="Z193" s="462">
        <v>0</v>
      </c>
    </row>
    <row r="194" spans="2:26" x14ac:dyDescent="0.25">
      <c r="B194" s="462" t="s">
        <v>3569</v>
      </c>
      <c r="C194" s="462" t="s">
        <v>54</v>
      </c>
      <c r="D194" s="462" t="s">
        <v>612</v>
      </c>
      <c r="E194" s="462" t="s">
        <v>3544</v>
      </c>
      <c r="F194" s="462" t="s">
        <v>3543</v>
      </c>
      <c r="G194" s="462">
        <v>0.76500765813719795</v>
      </c>
      <c r="H194" s="462">
        <v>0.84128530869954299</v>
      </c>
      <c r="J194" s="462" t="s">
        <v>3602</v>
      </c>
      <c r="K194" s="462" t="s">
        <v>3602</v>
      </c>
      <c r="L194" s="462" t="s">
        <v>3530</v>
      </c>
      <c r="M194" s="462">
        <v>0</v>
      </c>
      <c r="N194" s="462">
        <v>0</v>
      </c>
      <c r="O194" s="462">
        <v>0</v>
      </c>
      <c r="P194" s="495">
        <v>2.0115000000000001E+21</v>
      </c>
      <c r="Q194" s="462">
        <v>36770707477017.398</v>
      </c>
      <c r="R194" s="462">
        <v>4148406815462.8599</v>
      </c>
      <c r="S194" s="462">
        <v>0</v>
      </c>
      <c r="T194" s="462">
        <v>0</v>
      </c>
      <c r="U194" s="462">
        <v>6076196826042.7197</v>
      </c>
      <c r="V194" s="462">
        <v>67299808129196.297</v>
      </c>
      <c r="W194" s="462">
        <v>26072978763473.301</v>
      </c>
      <c r="X194" s="462">
        <v>122641854278636</v>
      </c>
      <c r="Y194" s="462">
        <v>96116588758901.297</v>
      </c>
      <c r="Z194" s="462">
        <v>14778973245167.801</v>
      </c>
    </row>
    <row r="195" spans="2:26" x14ac:dyDescent="0.25">
      <c r="B195" s="462" t="s">
        <v>3569</v>
      </c>
      <c r="C195" s="462" t="s">
        <v>54</v>
      </c>
      <c r="D195" s="462" t="s">
        <v>612</v>
      </c>
      <c r="E195" s="462" t="s">
        <v>770</v>
      </c>
      <c r="F195" s="462" t="s">
        <v>3543</v>
      </c>
      <c r="G195" s="462">
        <v>1</v>
      </c>
      <c r="H195" s="462">
        <v>1</v>
      </c>
      <c r="J195" s="462" t="s">
        <v>3602</v>
      </c>
      <c r="K195" s="462" t="s">
        <v>3602</v>
      </c>
      <c r="L195" s="462" t="s">
        <v>3549</v>
      </c>
      <c r="M195" s="462">
        <v>0</v>
      </c>
      <c r="N195" s="462">
        <v>0</v>
      </c>
      <c r="O195" s="462">
        <v>0</v>
      </c>
      <c r="P195" s="495">
        <v>2.0115000000000001E+21</v>
      </c>
      <c r="Q195" s="462">
        <v>28402707477017.398</v>
      </c>
      <c r="R195" s="462">
        <v>681406815462.86902</v>
      </c>
      <c r="S195" s="462">
        <v>0</v>
      </c>
      <c r="T195" s="462">
        <v>0</v>
      </c>
      <c r="U195" s="462">
        <v>6076196826042.7197</v>
      </c>
      <c r="V195" s="462">
        <v>61977808129196.297</v>
      </c>
      <c r="W195" s="462">
        <v>23469696951718</v>
      </c>
      <c r="X195" s="462">
        <v>82944854278636.797</v>
      </c>
      <c r="Y195" s="462">
        <v>7142588758901.3096</v>
      </c>
      <c r="Z195" s="462">
        <v>12831973245167.801</v>
      </c>
    </row>
    <row r="196" spans="2:26" x14ac:dyDescent="0.25">
      <c r="B196" s="462" t="s">
        <v>3569</v>
      </c>
      <c r="C196" s="462" t="s">
        <v>54</v>
      </c>
      <c r="D196" s="462" t="s">
        <v>166</v>
      </c>
      <c r="E196" s="462" t="s">
        <v>126</v>
      </c>
      <c r="F196" s="462" t="s">
        <v>507</v>
      </c>
      <c r="G196" s="462">
        <v>2.63558513825023E-3</v>
      </c>
      <c r="H196" s="462">
        <v>1.1988702472560001E-3</v>
      </c>
    </row>
    <row r="197" spans="2:26" x14ac:dyDescent="0.25">
      <c r="B197" s="462" t="s">
        <v>3569</v>
      </c>
      <c r="C197" s="462" t="s">
        <v>54</v>
      </c>
      <c r="D197" s="462" t="s">
        <v>166</v>
      </c>
      <c r="E197" s="462" t="s">
        <v>3564</v>
      </c>
      <c r="F197" s="462" t="s">
        <v>507</v>
      </c>
      <c r="G197" s="462">
        <v>0.99969551407233004</v>
      </c>
      <c r="H197" s="462">
        <v>0.999116096076057</v>
      </c>
    </row>
    <row r="198" spans="2:26" x14ac:dyDescent="0.25">
      <c r="B198" s="462" t="s">
        <v>3569</v>
      </c>
      <c r="C198" s="462" t="s">
        <v>54</v>
      </c>
      <c r="D198" s="462" t="s">
        <v>166</v>
      </c>
      <c r="E198" s="462" t="s">
        <v>129</v>
      </c>
      <c r="F198" s="462" t="s">
        <v>507</v>
      </c>
      <c r="G198" s="462">
        <v>1</v>
      </c>
      <c r="H198" s="462">
        <v>1</v>
      </c>
    </row>
    <row r="199" spans="2:26" x14ac:dyDescent="0.25">
      <c r="B199" s="462" t="s">
        <v>3569</v>
      </c>
      <c r="C199" s="462" t="s">
        <v>54</v>
      </c>
      <c r="D199" s="462" t="s">
        <v>166</v>
      </c>
      <c r="E199" s="462" t="s">
        <v>3544</v>
      </c>
      <c r="F199" s="462" t="s">
        <v>507</v>
      </c>
      <c r="G199" s="462">
        <v>0.80428858930033398</v>
      </c>
      <c r="H199" s="462">
        <v>0.55385911645069996</v>
      </c>
    </row>
    <row r="200" spans="2:26" x14ac:dyDescent="0.25">
      <c r="B200" s="462" t="s">
        <v>3569</v>
      </c>
      <c r="C200" s="462" t="s">
        <v>54</v>
      </c>
      <c r="D200" s="462" t="s">
        <v>166</v>
      </c>
      <c r="E200" s="462" t="s">
        <v>770</v>
      </c>
      <c r="F200" s="462" t="s">
        <v>507</v>
      </c>
      <c r="G200" s="462">
        <v>0.86744159368999896</v>
      </c>
      <c r="H200" s="462">
        <v>0.95140448823170398</v>
      </c>
    </row>
    <row r="201" spans="2:26" x14ac:dyDescent="0.25">
      <c r="B201" s="462" t="s">
        <v>3570</v>
      </c>
      <c r="C201" s="462" t="s">
        <v>54</v>
      </c>
      <c r="D201" s="462" t="s">
        <v>612</v>
      </c>
      <c r="E201" s="462" t="s">
        <v>126</v>
      </c>
      <c r="F201" s="462" t="s">
        <v>3545</v>
      </c>
      <c r="G201" s="462">
        <v>9.1070279622060504E-2</v>
      </c>
      <c r="H201" s="462">
        <v>7.7790638489451197E-2</v>
      </c>
    </row>
    <row r="202" spans="2:26" x14ac:dyDescent="0.25">
      <c r="B202" s="462" t="s">
        <v>3570</v>
      </c>
      <c r="C202" s="462" t="s">
        <v>54</v>
      </c>
      <c r="D202" s="462" t="s">
        <v>612</v>
      </c>
      <c r="E202" s="462" t="s">
        <v>3564</v>
      </c>
      <c r="F202" s="462" t="s">
        <v>3545</v>
      </c>
      <c r="G202" s="462">
        <v>0.99983985307560796</v>
      </c>
      <c r="H202" s="462">
        <v>0.99972519418089101</v>
      </c>
    </row>
    <row r="203" spans="2:26" x14ac:dyDescent="0.25">
      <c r="B203" s="462" t="s">
        <v>3570</v>
      </c>
      <c r="C203" s="462" t="s">
        <v>54</v>
      </c>
      <c r="D203" s="462" t="s">
        <v>612</v>
      </c>
      <c r="E203" s="462" t="s">
        <v>129</v>
      </c>
      <c r="F203" s="462" t="s">
        <v>3545</v>
      </c>
      <c r="G203" s="462">
        <v>1</v>
      </c>
      <c r="H203" s="462">
        <v>1</v>
      </c>
    </row>
    <row r="204" spans="2:26" x14ac:dyDescent="0.25">
      <c r="B204" s="462" t="s">
        <v>3570</v>
      </c>
      <c r="C204" s="462" t="s">
        <v>54</v>
      </c>
      <c r="D204" s="462" t="s">
        <v>612</v>
      </c>
      <c r="E204" s="462" t="s">
        <v>3544</v>
      </c>
      <c r="F204" s="462" t="s">
        <v>3545</v>
      </c>
      <c r="G204" s="462">
        <v>0.73838163307904703</v>
      </c>
      <c r="H204" s="462">
        <v>0.65440441697433605</v>
      </c>
    </row>
    <row r="205" spans="2:26" x14ac:dyDescent="0.25">
      <c r="B205" s="462" t="s">
        <v>3570</v>
      </c>
      <c r="C205" s="462" t="s">
        <v>54</v>
      </c>
      <c r="D205" s="462" t="s">
        <v>612</v>
      </c>
      <c r="E205" s="462" t="s">
        <v>770</v>
      </c>
      <c r="F205" s="462" t="s">
        <v>3545</v>
      </c>
      <c r="G205" s="462">
        <v>1</v>
      </c>
      <c r="H205" s="462">
        <v>1</v>
      </c>
    </row>
    <row r="206" spans="2:26" x14ac:dyDescent="0.25">
      <c r="B206" s="462" t="s">
        <v>3570</v>
      </c>
      <c r="C206" s="462" t="s">
        <v>54</v>
      </c>
      <c r="D206" s="462" t="s">
        <v>612</v>
      </c>
      <c r="E206" s="462" t="s">
        <v>126</v>
      </c>
      <c r="F206" s="462" t="s">
        <v>3543</v>
      </c>
      <c r="G206" s="462">
        <v>9.1070279622060504E-2</v>
      </c>
      <c r="H206" s="462">
        <v>7.7790638489451197E-2</v>
      </c>
    </row>
    <row r="207" spans="2:26" x14ac:dyDescent="0.25">
      <c r="B207" s="462" t="s">
        <v>3570</v>
      </c>
      <c r="C207" s="462" t="s">
        <v>54</v>
      </c>
      <c r="D207" s="462" t="s">
        <v>612</v>
      </c>
      <c r="E207" s="462" t="s">
        <v>3564</v>
      </c>
      <c r="F207" s="462" t="s">
        <v>3543</v>
      </c>
      <c r="G207" s="462">
        <v>0.99983985307560796</v>
      </c>
      <c r="H207" s="462">
        <v>0.99972519418089101</v>
      </c>
    </row>
    <row r="208" spans="2:26" x14ac:dyDescent="0.25">
      <c r="B208" s="462" t="s">
        <v>3570</v>
      </c>
      <c r="C208" s="462" t="s">
        <v>54</v>
      </c>
      <c r="D208" s="462" t="s">
        <v>612</v>
      </c>
      <c r="E208" s="462" t="s">
        <v>129</v>
      </c>
      <c r="F208" s="462" t="s">
        <v>3543</v>
      </c>
      <c r="G208" s="462">
        <v>1</v>
      </c>
      <c r="H208" s="462">
        <v>1</v>
      </c>
    </row>
    <row r="209" spans="2:8" x14ac:dyDescent="0.25">
      <c r="B209" s="462" t="s">
        <v>3570</v>
      </c>
      <c r="C209" s="462" t="s">
        <v>54</v>
      </c>
      <c r="D209" s="462" t="s">
        <v>612</v>
      </c>
      <c r="E209" s="462" t="s">
        <v>3544</v>
      </c>
      <c r="F209" s="462" t="s">
        <v>3543</v>
      </c>
      <c r="G209" s="462">
        <v>0.73838163307904703</v>
      </c>
      <c r="H209" s="462">
        <v>0.65440441697433605</v>
      </c>
    </row>
    <row r="210" spans="2:8" x14ac:dyDescent="0.25">
      <c r="B210" s="462" t="s">
        <v>3570</v>
      </c>
      <c r="C210" s="462" t="s">
        <v>54</v>
      </c>
      <c r="D210" s="462" t="s">
        <v>612</v>
      </c>
      <c r="E210" s="462" t="s">
        <v>770</v>
      </c>
      <c r="F210" s="462" t="s">
        <v>3543</v>
      </c>
      <c r="G210" s="462">
        <v>1</v>
      </c>
      <c r="H210" s="462">
        <v>1</v>
      </c>
    </row>
    <row r="211" spans="2:8" x14ac:dyDescent="0.25">
      <c r="B211" s="462" t="s">
        <v>3570</v>
      </c>
      <c r="C211" s="462" t="s">
        <v>54</v>
      </c>
      <c r="D211" s="462" t="s">
        <v>166</v>
      </c>
      <c r="E211" s="462" t="s">
        <v>126</v>
      </c>
      <c r="F211" s="462" t="s">
        <v>507</v>
      </c>
      <c r="G211" s="462">
        <v>9.33218667834536E-3</v>
      </c>
      <c r="H211" s="462">
        <v>7.8061928454367397E-3</v>
      </c>
    </row>
    <row r="212" spans="2:8" x14ac:dyDescent="0.25">
      <c r="B212" s="462" t="s">
        <v>3570</v>
      </c>
      <c r="C212" s="462" t="s">
        <v>54</v>
      </c>
      <c r="D212" s="462" t="s">
        <v>166</v>
      </c>
      <c r="E212" s="462" t="s">
        <v>3564</v>
      </c>
      <c r="F212" s="462" t="s">
        <v>507</v>
      </c>
      <c r="G212" s="462">
        <v>0.99954035980156497</v>
      </c>
      <c r="H212" s="462">
        <v>0.99991088835709596</v>
      </c>
    </row>
    <row r="213" spans="2:8" x14ac:dyDescent="0.25">
      <c r="B213" s="462" t="s">
        <v>3570</v>
      </c>
      <c r="C213" s="462" t="s">
        <v>54</v>
      </c>
      <c r="D213" s="462" t="s">
        <v>166</v>
      </c>
      <c r="E213" s="462" t="s">
        <v>129</v>
      </c>
      <c r="F213" s="462" t="s">
        <v>507</v>
      </c>
      <c r="G213" s="462">
        <v>1</v>
      </c>
      <c r="H213" s="462">
        <v>1</v>
      </c>
    </row>
    <row r="214" spans="2:8" x14ac:dyDescent="0.25">
      <c r="B214" s="462" t="s">
        <v>3570</v>
      </c>
      <c r="C214" s="462" t="s">
        <v>54</v>
      </c>
      <c r="D214" s="462" t="s">
        <v>166</v>
      </c>
      <c r="E214" s="462" t="s">
        <v>3544</v>
      </c>
      <c r="F214" s="462" t="s">
        <v>507</v>
      </c>
      <c r="G214" s="462">
        <v>0.51469297692439198</v>
      </c>
      <c r="H214" s="462">
        <v>0.30594943668147101</v>
      </c>
    </row>
    <row r="215" spans="2:8" x14ac:dyDescent="0.25">
      <c r="B215" s="462" t="s">
        <v>3570</v>
      </c>
      <c r="C215" s="462" t="s">
        <v>54</v>
      </c>
      <c r="D215" s="462" t="s">
        <v>166</v>
      </c>
      <c r="E215" s="462" t="s">
        <v>770</v>
      </c>
      <c r="F215" s="462" t="s">
        <v>507</v>
      </c>
      <c r="G215" s="462">
        <v>0.75541724217295902</v>
      </c>
      <c r="H215" s="462">
        <v>0.91139490285524605</v>
      </c>
    </row>
    <row r="216" spans="2:8" x14ac:dyDescent="0.25">
      <c r="B216" s="462" t="s">
        <v>3571</v>
      </c>
      <c r="C216" s="462" t="s">
        <v>54</v>
      </c>
      <c r="D216" s="462" t="s">
        <v>612</v>
      </c>
      <c r="E216" s="462" t="s">
        <v>126</v>
      </c>
      <c r="F216" s="462" t="s">
        <v>3545</v>
      </c>
      <c r="G216" s="462">
        <v>1.42872607794768E-2</v>
      </c>
      <c r="H216" s="462">
        <v>1.6896862873626899E-2</v>
      </c>
    </row>
    <row r="217" spans="2:8" x14ac:dyDescent="0.25">
      <c r="B217" s="462" t="s">
        <v>3571</v>
      </c>
      <c r="C217" s="462" t="s">
        <v>54</v>
      </c>
      <c r="D217" s="462" t="s">
        <v>612</v>
      </c>
      <c r="E217" s="462" t="s">
        <v>3564</v>
      </c>
      <c r="F217" s="462" t="s">
        <v>3545</v>
      </c>
      <c r="G217" s="462">
        <v>0.99897636385958399</v>
      </c>
      <c r="H217" s="462">
        <v>0.99860234327216102</v>
      </c>
    </row>
    <row r="218" spans="2:8" x14ac:dyDescent="0.25">
      <c r="B218" s="462" t="s">
        <v>3571</v>
      </c>
      <c r="C218" s="462" t="s">
        <v>54</v>
      </c>
      <c r="D218" s="462" t="s">
        <v>612</v>
      </c>
      <c r="E218" s="462" t="s">
        <v>129</v>
      </c>
      <c r="F218" s="462" t="s">
        <v>3545</v>
      </c>
      <c r="G218" s="462">
        <v>1</v>
      </c>
      <c r="H218" s="462">
        <v>1</v>
      </c>
    </row>
    <row r="219" spans="2:8" x14ac:dyDescent="0.25">
      <c r="B219" s="462" t="s">
        <v>3571</v>
      </c>
      <c r="C219" s="462" t="s">
        <v>54</v>
      </c>
      <c r="D219" s="462" t="s">
        <v>612</v>
      </c>
      <c r="E219" s="462" t="s">
        <v>3544</v>
      </c>
      <c r="F219" s="462" t="s">
        <v>3545</v>
      </c>
      <c r="G219" s="462">
        <v>0.31541971127989499</v>
      </c>
      <c r="H219" s="462">
        <v>0.27846575435682402</v>
      </c>
    </row>
    <row r="220" spans="2:8" x14ac:dyDescent="0.25">
      <c r="B220" s="462" t="s">
        <v>3571</v>
      </c>
      <c r="C220" s="462" t="s">
        <v>54</v>
      </c>
      <c r="D220" s="462" t="s">
        <v>612</v>
      </c>
      <c r="E220" s="462" t="s">
        <v>770</v>
      </c>
      <c r="F220" s="462" t="s">
        <v>3545</v>
      </c>
      <c r="G220" s="462">
        <v>1</v>
      </c>
      <c r="H220" s="462">
        <v>1</v>
      </c>
    </row>
    <row r="221" spans="2:8" x14ac:dyDescent="0.25">
      <c r="B221" s="462" t="s">
        <v>3571</v>
      </c>
      <c r="C221" s="462" t="s">
        <v>54</v>
      </c>
      <c r="D221" s="462" t="s">
        <v>612</v>
      </c>
      <c r="E221" s="462" t="s">
        <v>126</v>
      </c>
      <c r="F221" s="462" t="s">
        <v>3543</v>
      </c>
      <c r="G221" s="462">
        <v>1.42872607794768E-2</v>
      </c>
      <c r="H221" s="462">
        <v>1.6896862873626899E-2</v>
      </c>
    </row>
    <row r="222" spans="2:8" x14ac:dyDescent="0.25">
      <c r="B222" s="462" t="s">
        <v>3571</v>
      </c>
      <c r="C222" s="462" t="s">
        <v>54</v>
      </c>
      <c r="D222" s="462" t="s">
        <v>612</v>
      </c>
      <c r="E222" s="462" t="s">
        <v>3564</v>
      </c>
      <c r="F222" s="462" t="s">
        <v>3543</v>
      </c>
      <c r="G222" s="462">
        <v>0.99897636385958399</v>
      </c>
      <c r="H222" s="462">
        <v>0.99860234327216102</v>
      </c>
    </row>
    <row r="223" spans="2:8" x14ac:dyDescent="0.25">
      <c r="B223" s="462" t="s">
        <v>3571</v>
      </c>
      <c r="C223" s="462" t="s">
        <v>54</v>
      </c>
      <c r="D223" s="462" t="s">
        <v>612</v>
      </c>
      <c r="E223" s="462" t="s">
        <v>129</v>
      </c>
      <c r="F223" s="462" t="s">
        <v>3543</v>
      </c>
      <c r="G223" s="462">
        <v>1</v>
      </c>
      <c r="H223" s="462">
        <v>1</v>
      </c>
    </row>
    <row r="224" spans="2:8" x14ac:dyDescent="0.25">
      <c r="B224" s="462" t="s">
        <v>3571</v>
      </c>
      <c r="C224" s="462" t="s">
        <v>54</v>
      </c>
      <c r="D224" s="462" t="s">
        <v>612</v>
      </c>
      <c r="E224" s="462" t="s">
        <v>3544</v>
      </c>
      <c r="F224" s="462" t="s">
        <v>3543</v>
      </c>
      <c r="G224" s="462">
        <v>0.31541971127989499</v>
      </c>
      <c r="H224" s="462">
        <v>0.27846575435682402</v>
      </c>
    </row>
    <row r="225" spans="2:8" x14ac:dyDescent="0.25">
      <c r="B225" s="462" t="s">
        <v>3571</v>
      </c>
      <c r="C225" s="462" t="s">
        <v>54</v>
      </c>
      <c r="D225" s="462" t="s">
        <v>612</v>
      </c>
      <c r="E225" s="462" t="s">
        <v>770</v>
      </c>
      <c r="F225" s="462" t="s">
        <v>3543</v>
      </c>
      <c r="G225" s="462">
        <v>1</v>
      </c>
      <c r="H225" s="462">
        <v>1</v>
      </c>
    </row>
    <row r="226" spans="2:8" x14ac:dyDescent="0.25">
      <c r="B226" s="462" t="s">
        <v>3571</v>
      </c>
      <c r="C226" s="462" t="s">
        <v>54</v>
      </c>
      <c r="D226" s="462" t="s">
        <v>166</v>
      </c>
      <c r="E226" s="462" t="s">
        <v>126</v>
      </c>
      <c r="F226" s="462" t="s">
        <v>507</v>
      </c>
      <c r="G226" s="462">
        <v>2.95572015477686E-3</v>
      </c>
      <c r="H226" s="462">
        <v>2.2812584087877098E-3</v>
      </c>
    </row>
    <row r="227" spans="2:8" x14ac:dyDescent="0.25">
      <c r="B227" s="462" t="s">
        <v>3571</v>
      </c>
      <c r="C227" s="462" t="s">
        <v>54</v>
      </c>
      <c r="D227" s="462" t="s">
        <v>166</v>
      </c>
      <c r="E227" s="462" t="s">
        <v>3564</v>
      </c>
      <c r="F227" s="462" t="s">
        <v>507</v>
      </c>
      <c r="G227" s="462">
        <v>0.99532602650133795</v>
      </c>
      <c r="H227" s="462">
        <v>0.99833888447312003</v>
      </c>
    </row>
    <row r="228" spans="2:8" x14ac:dyDescent="0.25">
      <c r="B228" s="462" t="s">
        <v>3571</v>
      </c>
      <c r="C228" s="462" t="s">
        <v>54</v>
      </c>
      <c r="D228" s="462" t="s">
        <v>166</v>
      </c>
      <c r="E228" s="462" t="s">
        <v>129</v>
      </c>
      <c r="F228" s="462" t="s">
        <v>507</v>
      </c>
      <c r="G228" s="462">
        <v>1</v>
      </c>
      <c r="H228" s="462">
        <v>1</v>
      </c>
    </row>
    <row r="229" spans="2:8" x14ac:dyDescent="0.25">
      <c r="B229" s="462" t="s">
        <v>3571</v>
      </c>
      <c r="C229" s="462" t="s">
        <v>54</v>
      </c>
      <c r="D229" s="462" t="s">
        <v>166</v>
      </c>
      <c r="E229" s="462" t="s">
        <v>3544</v>
      </c>
      <c r="F229" s="462" t="s">
        <v>507</v>
      </c>
      <c r="G229" s="462">
        <v>0.27504129818081802</v>
      </c>
      <c r="H229" s="462">
        <v>0.163449098410272</v>
      </c>
    </row>
    <row r="230" spans="2:8" x14ac:dyDescent="0.25">
      <c r="B230" s="462" t="s">
        <v>3571</v>
      </c>
      <c r="C230" s="462" t="s">
        <v>54</v>
      </c>
      <c r="D230" s="462" t="s">
        <v>166</v>
      </c>
      <c r="E230" s="462" t="s">
        <v>770</v>
      </c>
      <c r="F230" s="462" t="s">
        <v>507</v>
      </c>
      <c r="G230" s="462">
        <v>0.51621990074156299</v>
      </c>
      <c r="H230" s="462">
        <v>0.78257081852510102</v>
      </c>
    </row>
    <row r="231" spans="2:8" x14ac:dyDescent="0.25">
      <c r="B231" s="462" t="s">
        <v>3572</v>
      </c>
      <c r="C231" s="462" t="s">
        <v>54</v>
      </c>
      <c r="D231" s="462" t="s">
        <v>612</v>
      </c>
      <c r="E231" s="462" t="s">
        <v>126</v>
      </c>
      <c r="F231" s="462" t="s">
        <v>3545</v>
      </c>
      <c r="G231" s="462">
        <v>5.4131096088364097E-2</v>
      </c>
      <c r="H231" s="462">
        <v>4.9646710216036997E-2</v>
      </c>
    </row>
    <row r="232" spans="2:8" x14ac:dyDescent="0.25">
      <c r="B232" s="462" t="s">
        <v>3572</v>
      </c>
      <c r="C232" s="462" t="s">
        <v>54</v>
      </c>
      <c r="D232" s="462" t="s">
        <v>612</v>
      </c>
      <c r="E232" s="462" t="s">
        <v>3564</v>
      </c>
      <c r="F232" s="462" t="s">
        <v>3545</v>
      </c>
      <c r="G232" s="462">
        <v>0.99972836134471399</v>
      </c>
      <c r="H232" s="462">
        <v>0.99955632296561003</v>
      </c>
    </row>
    <row r="233" spans="2:8" x14ac:dyDescent="0.25">
      <c r="B233" s="462" t="s">
        <v>3572</v>
      </c>
      <c r="C233" s="462" t="s">
        <v>54</v>
      </c>
      <c r="D233" s="462" t="s">
        <v>612</v>
      </c>
      <c r="E233" s="462" t="s">
        <v>129</v>
      </c>
      <c r="F233" s="462" t="s">
        <v>3545</v>
      </c>
      <c r="G233" s="462">
        <v>1</v>
      </c>
      <c r="H233" s="462">
        <v>1</v>
      </c>
    </row>
    <row r="234" spans="2:8" x14ac:dyDescent="0.25">
      <c r="B234" s="462" t="s">
        <v>3572</v>
      </c>
      <c r="C234" s="462" t="s">
        <v>54</v>
      </c>
      <c r="D234" s="462" t="s">
        <v>612</v>
      </c>
      <c r="E234" s="462" t="s">
        <v>3544</v>
      </c>
      <c r="F234" s="462" t="s">
        <v>3545</v>
      </c>
      <c r="G234" s="462">
        <v>0.62811345838070998</v>
      </c>
      <c r="H234" s="462">
        <v>0.54264304584017098</v>
      </c>
    </row>
    <row r="235" spans="2:8" x14ac:dyDescent="0.25">
      <c r="B235" s="462" t="s">
        <v>3572</v>
      </c>
      <c r="C235" s="462" t="s">
        <v>54</v>
      </c>
      <c r="D235" s="462" t="s">
        <v>612</v>
      </c>
      <c r="E235" s="462" t="s">
        <v>770</v>
      </c>
      <c r="F235" s="462" t="s">
        <v>3545</v>
      </c>
      <c r="G235" s="462">
        <v>1</v>
      </c>
      <c r="H235" s="462">
        <v>1</v>
      </c>
    </row>
    <row r="236" spans="2:8" x14ac:dyDescent="0.25">
      <c r="B236" s="462" t="s">
        <v>3572</v>
      </c>
      <c r="C236" s="462" t="s">
        <v>54</v>
      </c>
      <c r="D236" s="462" t="s">
        <v>612</v>
      </c>
      <c r="E236" s="462" t="s">
        <v>126</v>
      </c>
      <c r="F236" s="462" t="s">
        <v>3543</v>
      </c>
      <c r="G236" s="462">
        <v>5.4131096088364097E-2</v>
      </c>
      <c r="H236" s="462">
        <v>4.9646710216036997E-2</v>
      </c>
    </row>
    <row r="237" spans="2:8" x14ac:dyDescent="0.25">
      <c r="B237" s="462" t="s">
        <v>3572</v>
      </c>
      <c r="C237" s="462" t="s">
        <v>54</v>
      </c>
      <c r="D237" s="462" t="s">
        <v>612</v>
      </c>
      <c r="E237" s="462" t="s">
        <v>3564</v>
      </c>
      <c r="F237" s="462" t="s">
        <v>3543</v>
      </c>
      <c r="G237" s="462">
        <v>0.99972836134471399</v>
      </c>
      <c r="H237" s="462">
        <v>0.99955632296561003</v>
      </c>
    </row>
    <row r="238" spans="2:8" x14ac:dyDescent="0.25">
      <c r="B238" s="462" t="s">
        <v>3572</v>
      </c>
      <c r="C238" s="462" t="s">
        <v>54</v>
      </c>
      <c r="D238" s="462" t="s">
        <v>612</v>
      </c>
      <c r="E238" s="462" t="s">
        <v>129</v>
      </c>
      <c r="F238" s="462" t="s">
        <v>3543</v>
      </c>
      <c r="G238" s="462">
        <v>1</v>
      </c>
      <c r="H238" s="462">
        <v>1</v>
      </c>
    </row>
    <row r="239" spans="2:8" x14ac:dyDescent="0.25">
      <c r="B239" s="462" t="s">
        <v>3572</v>
      </c>
      <c r="C239" s="462" t="s">
        <v>54</v>
      </c>
      <c r="D239" s="462" t="s">
        <v>612</v>
      </c>
      <c r="E239" s="462" t="s">
        <v>3544</v>
      </c>
      <c r="F239" s="462" t="s">
        <v>3543</v>
      </c>
      <c r="G239" s="462">
        <v>0.62811345838070998</v>
      </c>
      <c r="H239" s="462">
        <v>0.54264304584017098</v>
      </c>
    </row>
    <row r="240" spans="2:8" x14ac:dyDescent="0.25">
      <c r="B240" s="462" t="s">
        <v>3572</v>
      </c>
      <c r="C240" s="462" t="s">
        <v>54</v>
      </c>
      <c r="D240" s="462" t="s">
        <v>612</v>
      </c>
      <c r="E240" s="462" t="s">
        <v>770</v>
      </c>
      <c r="F240" s="462" t="s">
        <v>3543</v>
      </c>
      <c r="G240" s="462">
        <v>1</v>
      </c>
      <c r="H240" s="462">
        <v>1</v>
      </c>
    </row>
    <row r="241" spans="2:8" x14ac:dyDescent="0.25">
      <c r="B241" s="462" t="s">
        <v>3572</v>
      </c>
      <c r="C241" s="462" t="s">
        <v>54</v>
      </c>
      <c r="D241" s="462" t="s">
        <v>166</v>
      </c>
      <c r="E241" s="462" t="s">
        <v>126</v>
      </c>
      <c r="F241" s="462" t="s">
        <v>507</v>
      </c>
      <c r="G241" s="462">
        <v>6.4152815489895397E-3</v>
      </c>
      <c r="H241" s="462">
        <v>5.1420779382121001E-3</v>
      </c>
    </row>
    <row r="242" spans="2:8" x14ac:dyDescent="0.25">
      <c r="B242" s="462" t="s">
        <v>3572</v>
      </c>
      <c r="C242" s="462" t="s">
        <v>54</v>
      </c>
      <c r="D242" s="462" t="s">
        <v>166</v>
      </c>
      <c r="E242" s="462" t="s">
        <v>3564</v>
      </c>
      <c r="F242" s="462" t="s">
        <v>507</v>
      </c>
      <c r="G242" s="462">
        <v>0.99882644111241303</v>
      </c>
      <c r="H242" s="462">
        <v>0.99964411206829196</v>
      </c>
    </row>
    <row r="243" spans="2:8" x14ac:dyDescent="0.25">
      <c r="B243" s="462" t="s">
        <v>3572</v>
      </c>
      <c r="C243" s="462" t="s">
        <v>54</v>
      </c>
      <c r="D243" s="462" t="s">
        <v>166</v>
      </c>
      <c r="E243" s="462" t="s">
        <v>129</v>
      </c>
      <c r="F243" s="462" t="s">
        <v>507</v>
      </c>
      <c r="G243" s="462">
        <v>1</v>
      </c>
      <c r="H243" s="462">
        <v>1</v>
      </c>
    </row>
    <row r="244" spans="2:8" x14ac:dyDescent="0.25">
      <c r="B244" s="462" t="s">
        <v>3572</v>
      </c>
      <c r="C244" s="462" t="s">
        <v>54</v>
      </c>
      <c r="D244" s="462" t="s">
        <v>166</v>
      </c>
      <c r="E244" s="462" t="s">
        <v>3544</v>
      </c>
      <c r="F244" s="462" t="s">
        <v>507</v>
      </c>
      <c r="G244" s="462">
        <v>0.42841441724707702</v>
      </c>
      <c r="H244" s="462">
        <v>0.25064198421749301</v>
      </c>
    </row>
    <row r="245" spans="2:8" x14ac:dyDescent="0.25">
      <c r="B245" s="462" t="s">
        <v>3572</v>
      </c>
      <c r="C245" s="462" t="s">
        <v>54</v>
      </c>
      <c r="D245" s="462" t="s">
        <v>166</v>
      </c>
      <c r="E245" s="462" t="s">
        <v>770</v>
      </c>
      <c r="F245" s="462" t="s">
        <v>507</v>
      </c>
      <c r="G245" s="462">
        <v>0.68411479303539702</v>
      </c>
      <c r="H245" s="462">
        <v>0.87841437775288</v>
      </c>
    </row>
    <row r="246" spans="2:8" x14ac:dyDescent="0.25">
      <c r="B246" s="462" t="s">
        <v>3573</v>
      </c>
      <c r="C246" s="462" t="s">
        <v>54</v>
      </c>
      <c r="D246" s="462" t="s">
        <v>612</v>
      </c>
      <c r="E246" s="462" t="s">
        <v>126</v>
      </c>
      <c r="F246" s="462" t="s">
        <v>3545</v>
      </c>
      <c r="G246" s="462">
        <v>1.8785734190099001E-2</v>
      </c>
      <c r="H246" s="462">
        <v>3.4909776946514398E-2</v>
      </c>
    </row>
    <row r="247" spans="2:8" x14ac:dyDescent="0.25">
      <c r="B247" s="462" t="s">
        <v>3573</v>
      </c>
      <c r="C247" s="462" t="s">
        <v>54</v>
      </c>
      <c r="D247" s="462" t="s">
        <v>612</v>
      </c>
      <c r="E247" s="462" t="s">
        <v>3564</v>
      </c>
      <c r="F247" s="462" t="s">
        <v>3545</v>
      </c>
      <c r="G247" s="462">
        <v>0.99994150394830195</v>
      </c>
      <c r="H247" s="462">
        <v>0.99995840843016204</v>
      </c>
    </row>
    <row r="248" spans="2:8" x14ac:dyDescent="0.25">
      <c r="B248" s="462" t="s">
        <v>3573</v>
      </c>
      <c r="C248" s="462" t="s">
        <v>54</v>
      </c>
      <c r="D248" s="462" t="s">
        <v>612</v>
      </c>
      <c r="E248" s="462" t="s">
        <v>129</v>
      </c>
      <c r="F248" s="462" t="s">
        <v>3545</v>
      </c>
      <c r="G248" s="462">
        <v>1</v>
      </c>
      <c r="H248" s="462">
        <v>1</v>
      </c>
    </row>
    <row r="249" spans="2:8" x14ac:dyDescent="0.25">
      <c r="B249" s="462" t="s">
        <v>3573</v>
      </c>
      <c r="C249" s="462" t="s">
        <v>54</v>
      </c>
      <c r="D249" s="462" t="s">
        <v>612</v>
      </c>
      <c r="E249" s="462" t="s">
        <v>3544</v>
      </c>
      <c r="F249" s="462" t="s">
        <v>3545</v>
      </c>
      <c r="G249" s="462">
        <v>0.15817719372893899</v>
      </c>
      <c r="H249" s="462">
        <v>0.217702273123732</v>
      </c>
    </row>
    <row r="250" spans="2:8" x14ac:dyDescent="0.25">
      <c r="B250" s="462" t="s">
        <v>3573</v>
      </c>
      <c r="C250" s="462" t="s">
        <v>54</v>
      </c>
      <c r="D250" s="462" t="s">
        <v>612</v>
      </c>
      <c r="E250" s="462" t="s">
        <v>770</v>
      </c>
      <c r="F250" s="462" t="s">
        <v>3545</v>
      </c>
      <c r="G250" s="462">
        <v>1</v>
      </c>
      <c r="H250" s="462">
        <v>1</v>
      </c>
    </row>
    <row r="251" spans="2:8" x14ac:dyDescent="0.25">
      <c r="B251" s="462" t="s">
        <v>3573</v>
      </c>
      <c r="C251" s="462" t="s">
        <v>54</v>
      </c>
      <c r="D251" s="462" t="s">
        <v>612</v>
      </c>
      <c r="E251" s="462" t="s">
        <v>126</v>
      </c>
      <c r="F251" s="462" t="s">
        <v>3543</v>
      </c>
      <c r="G251" s="462">
        <v>1.8785734190099001E-2</v>
      </c>
      <c r="H251" s="462">
        <v>3.4909776946514398E-2</v>
      </c>
    </row>
    <row r="252" spans="2:8" x14ac:dyDescent="0.25">
      <c r="B252" s="462" t="s">
        <v>3573</v>
      </c>
      <c r="C252" s="462" t="s">
        <v>54</v>
      </c>
      <c r="D252" s="462" t="s">
        <v>612</v>
      </c>
      <c r="E252" s="462" t="s">
        <v>3564</v>
      </c>
      <c r="F252" s="462" t="s">
        <v>3543</v>
      </c>
      <c r="G252" s="462">
        <v>0.99994150394830195</v>
      </c>
      <c r="H252" s="462">
        <v>0.99995840843016204</v>
      </c>
    </row>
    <row r="253" spans="2:8" x14ac:dyDescent="0.25">
      <c r="B253" s="462" t="s">
        <v>3573</v>
      </c>
      <c r="C253" s="462" t="s">
        <v>54</v>
      </c>
      <c r="D253" s="462" t="s">
        <v>612</v>
      </c>
      <c r="E253" s="462" t="s">
        <v>129</v>
      </c>
      <c r="F253" s="462" t="s">
        <v>3543</v>
      </c>
      <c r="G253" s="462">
        <v>1</v>
      </c>
      <c r="H253" s="462">
        <v>1</v>
      </c>
    </row>
    <row r="254" spans="2:8" x14ac:dyDescent="0.25">
      <c r="B254" s="462" t="s">
        <v>3573</v>
      </c>
      <c r="C254" s="462" t="s">
        <v>54</v>
      </c>
      <c r="D254" s="462" t="s">
        <v>612</v>
      </c>
      <c r="E254" s="462" t="s">
        <v>3544</v>
      </c>
      <c r="F254" s="462" t="s">
        <v>3543</v>
      </c>
      <c r="G254" s="462">
        <v>0.15817719372893899</v>
      </c>
      <c r="H254" s="462">
        <v>0.217702273123732</v>
      </c>
    </row>
    <row r="255" spans="2:8" x14ac:dyDescent="0.25">
      <c r="B255" s="462" t="s">
        <v>3573</v>
      </c>
      <c r="C255" s="462" t="s">
        <v>54</v>
      </c>
      <c r="D255" s="462" t="s">
        <v>612</v>
      </c>
      <c r="E255" s="462" t="s">
        <v>770</v>
      </c>
      <c r="F255" s="462" t="s">
        <v>3543</v>
      </c>
      <c r="G255" s="462">
        <v>1</v>
      </c>
      <c r="H255" s="462">
        <v>1</v>
      </c>
    </row>
    <row r="256" spans="2:8" x14ac:dyDescent="0.25">
      <c r="B256" s="462" t="s">
        <v>3573</v>
      </c>
      <c r="C256" s="462" t="s">
        <v>54</v>
      </c>
      <c r="D256" s="462" t="s">
        <v>166</v>
      </c>
      <c r="E256" s="462" t="s">
        <v>126</v>
      </c>
      <c r="F256" s="462" t="s">
        <v>507</v>
      </c>
      <c r="G256" s="462">
        <v>5.5692989418690698E-4</v>
      </c>
      <c r="H256" s="462">
        <v>5.1758463899959203E-4</v>
      </c>
    </row>
    <row r="257" spans="2:8" x14ac:dyDescent="0.25">
      <c r="B257" s="462" t="s">
        <v>3573</v>
      </c>
      <c r="C257" s="462" t="s">
        <v>54</v>
      </c>
      <c r="D257" s="462" t="s">
        <v>166</v>
      </c>
      <c r="E257" s="462" t="s">
        <v>3564</v>
      </c>
      <c r="F257" s="462" t="s">
        <v>507</v>
      </c>
      <c r="G257" s="462">
        <v>0.99764375115778303</v>
      </c>
      <c r="H257" s="462">
        <v>0.99768725965199001</v>
      </c>
    </row>
    <row r="258" spans="2:8" x14ac:dyDescent="0.25">
      <c r="B258" s="462" t="s">
        <v>3573</v>
      </c>
      <c r="C258" s="462" t="s">
        <v>54</v>
      </c>
      <c r="D258" s="462" t="s">
        <v>166</v>
      </c>
      <c r="E258" s="462" t="s">
        <v>129</v>
      </c>
      <c r="F258" s="462" t="s">
        <v>507</v>
      </c>
      <c r="G258" s="462">
        <v>1</v>
      </c>
      <c r="H258" s="462">
        <v>1</v>
      </c>
    </row>
    <row r="259" spans="2:8" x14ac:dyDescent="0.25">
      <c r="B259" s="462" t="s">
        <v>3573</v>
      </c>
      <c r="C259" s="462" t="s">
        <v>54</v>
      </c>
      <c r="D259" s="462" t="s">
        <v>166</v>
      </c>
      <c r="E259" s="462" t="s">
        <v>3544</v>
      </c>
      <c r="F259" s="462" t="s">
        <v>507</v>
      </c>
      <c r="G259" s="462">
        <v>0.154359149912599</v>
      </c>
      <c r="H259" s="462">
        <v>0.10597932065148399</v>
      </c>
    </row>
    <row r="260" spans="2:8" x14ac:dyDescent="0.25">
      <c r="B260" s="462" t="s">
        <v>3573</v>
      </c>
      <c r="C260" s="462" t="s">
        <v>54</v>
      </c>
      <c r="D260" s="462" t="s">
        <v>166</v>
      </c>
      <c r="E260" s="462" t="s">
        <v>770</v>
      </c>
      <c r="F260" s="462" t="s">
        <v>507</v>
      </c>
      <c r="G260" s="462">
        <v>0.49510382086729698</v>
      </c>
      <c r="H260" s="462">
        <v>0.76491347902760998</v>
      </c>
    </row>
    <row r="261" spans="2:8" x14ac:dyDescent="0.25">
      <c r="B261" s="462" t="s">
        <v>3574</v>
      </c>
      <c r="C261" s="462" t="s">
        <v>54</v>
      </c>
      <c r="D261" s="462" t="s">
        <v>612</v>
      </c>
      <c r="E261" s="462" t="s">
        <v>126</v>
      </c>
      <c r="F261" s="462" t="s">
        <v>3545</v>
      </c>
      <c r="G261" s="462">
        <v>7.8341475607513394E-2</v>
      </c>
      <c r="H261" s="462">
        <v>0.119249110020856</v>
      </c>
    </row>
    <row r="262" spans="2:8" x14ac:dyDescent="0.25">
      <c r="B262" s="462" t="s">
        <v>3574</v>
      </c>
      <c r="C262" s="462" t="s">
        <v>54</v>
      </c>
      <c r="D262" s="462" t="s">
        <v>612</v>
      </c>
      <c r="E262" s="462" t="s">
        <v>3564</v>
      </c>
      <c r="F262" s="462" t="s">
        <v>3545</v>
      </c>
      <c r="G262" s="462">
        <v>0.99995405791914405</v>
      </c>
      <c r="H262" s="462">
        <v>0.99994155472080604</v>
      </c>
    </row>
    <row r="263" spans="2:8" x14ac:dyDescent="0.25">
      <c r="B263" s="462" t="s">
        <v>3574</v>
      </c>
      <c r="C263" s="462" t="s">
        <v>54</v>
      </c>
      <c r="D263" s="462" t="s">
        <v>612</v>
      </c>
      <c r="E263" s="462" t="s">
        <v>129</v>
      </c>
      <c r="F263" s="462" t="s">
        <v>3545</v>
      </c>
      <c r="G263" s="462">
        <v>1</v>
      </c>
      <c r="H263" s="462">
        <v>1</v>
      </c>
    </row>
    <row r="264" spans="2:8" x14ac:dyDescent="0.25">
      <c r="B264" s="462" t="s">
        <v>3574</v>
      </c>
      <c r="C264" s="462" t="s">
        <v>54</v>
      </c>
      <c r="D264" s="462" t="s">
        <v>612</v>
      </c>
      <c r="E264" s="462" t="s">
        <v>3544</v>
      </c>
      <c r="F264" s="462" t="s">
        <v>3545</v>
      </c>
      <c r="G264" s="462">
        <v>0.740758054153973</v>
      </c>
      <c r="H264" s="462">
        <v>0.77372657180910998</v>
      </c>
    </row>
    <row r="265" spans="2:8" x14ac:dyDescent="0.25">
      <c r="B265" s="462" t="s">
        <v>3574</v>
      </c>
      <c r="C265" s="462" t="s">
        <v>54</v>
      </c>
      <c r="D265" s="462" t="s">
        <v>612</v>
      </c>
      <c r="E265" s="462" t="s">
        <v>770</v>
      </c>
      <c r="F265" s="462" t="s">
        <v>3545</v>
      </c>
      <c r="G265" s="462">
        <v>1</v>
      </c>
      <c r="H265" s="462">
        <v>1</v>
      </c>
    </row>
    <row r="266" spans="2:8" x14ac:dyDescent="0.25">
      <c r="B266" s="462" t="s">
        <v>3574</v>
      </c>
      <c r="C266" s="462" t="s">
        <v>54</v>
      </c>
      <c r="D266" s="462" t="s">
        <v>612</v>
      </c>
      <c r="E266" s="462" t="s">
        <v>126</v>
      </c>
      <c r="F266" s="462" t="s">
        <v>3543</v>
      </c>
      <c r="G266" s="462">
        <v>7.8341475607513394E-2</v>
      </c>
      <c r="H266" s="462">
        <v>0.119249110020856</v>
      </c>
    </row>
    <row r="267" spans="2:8" x14ac:dyDescent="0.25">
      <c r="B267" s="462" t="s">
        <v>3574</v>
      </c>
      <c r="C267" s="462" t="s">
        <v>54</v>
      </c>
      <c r="D267" s="462" t="s">
        <v>612</v>
      </c>
      <c r="E267" s="462" t="s">
        <v>3564</v>
      </c>
      <c r="F267" s="462" t="s">
        <v>3543</v>
      </c>
      <c r="G267" s="462">
        <v>0.99995405791914405</v>
      </c>
      <c r="H267" s="462">
        <v>0.99994155472080604</v>
      </c>
    </row>
    <row r="268" spans="2:8" x14ac:dyDescent="0.25">
      <c r="B268" s="462" t="s">
        <v>3574</v>
      </c>
      <c r="C268" s="462" t="s">
        <v>54</v>
      </c>
      <c r="D268" s="462" t="s">
        <v>612</v>
      </c>
      <c r="E268" s="462" t="s">
        <v>129</v>
      </c>
      <c r="F268" s="462" t="s">
        <v>3543</v>
      </c>
      <c r="G268" s="462">
        <v>1</v>
      </c>
      <c r="H268" s="462">
        <v>1</v>
      </c>
    </row>
    <row r="269" spans="2:8" x14ac:dyDescent="0.25">
      <c r="B269" s="462" t="s">
        <v>3574</v>
      </c>
      <c r="C269" s="462" t="s">
        <v>54</v>
      </c>
      <c r="D269" s="462" t="s">
        <v>612</v>
      </c>
      <c r="E269" s="462" t="s">
        <v>3544</v>
      </c>
      <c r="F269" s="462" t="s">
        <v>3543</v>
      </c>
      <c r="G269" s="462">
        <v>0.740758054153973</v>
      </c>
      <c r="H269" s="462">
        <v>0.77372657180910998</v>
      </c>
    </row>
    <row r="270" spans="2:8" x14ac:dyDescent="0.25">
      <c r="B270" s="462" t="s">
        <v>3574</v>
      </c>
      <c r="C270" s="462" t="s">
        <v>54</v>
      </c>
      <c r="D270" s="462" t="s">
        <v>612</v>
      </c>
      <c r="E270" s="462" t="s">
        <v>770</v>
      </c>
      <c r="F270" s="462" t="s">
        <v>3543</v>
      </c>
      <c r="G270" s="462">
        <v>1</v>
      </c>
      <c r="H270" s="462">
        <v>1</v>
      </c>
    </row>
    <row r="271" spans="2:8" x14ac:dyDescent="0.25">
      <c r="B271" s="462" t="s">
        <v>3574</v>
      </c>
      <c r="C271" s="462" t="s">
        <v>54</v>
      </c>
      <c r="D271" s="462" t="s">
        <v>166</v>
      </c>
      <c r="E271" s="462" t="s">
        <v>126</v>
      </c>
      <c r="F271" s="462" t="s">
        <v>507</v>
      </c>
      <c r="G271" s="462">
        <v>7.6039536883200304E-3</v>
      </c>
      <c r="H271" s="462">
        <v>5.8206087444847704E-3</v>
      </c>
    </row>
    <row r="272" spans="2:8" x14ac:dyDescent="0.25">
      <c r="B272" s="462" t="s">
        <v>3574</v>
      </c>
      <c r="C272" s="462" t="s">
        <v>54</v>
      </c>
      <c r="D272" s="462" t="s">
        <v>166</v>
      </c>
      <c r="E272" s="462" t="s">
        <v>3564</v>
      </c>
      <c r="F272" s="462" t="s">
        <v>507</v>
      </c>
      <c r="G272" s="462">
        <v>0.99999465895849504</v>
      </c>
      <c r="H272" s="462">
        <v>0.99999798007479901</v>
      </c>
    </row>
    <row r="273" spans="2:8" x14ac:dyDescent="0.25">
      <c r="B273" s="462" t="s">
        <v>3574</v>
      </c>
      <c r="C273" s="462" t="s">
        <v>54</v>
      </c>
      <c r="D273" s="462" t="s">
        <v>166</v>
      </c>
      <c r="E273" s="462" t="s">
        <v>129</v>
      </c>
      <c r="F273" s="462" t="s">
        <v>507</v>
      </c>
      <c r="G273" s="462">
        <v>1</v>
      </c>
      <c r="H273" s="462">
        <v>1</v>
      </c>
    </row>
    <row r="274" spans="2:8" x14ac:dyDescent="0.25">
      <c r="B274" s="462" t="s">
        <v>3574</v>
      </c>
      <c r="C274" s="462" t="s">
        <v>54</v>
      </c>
      <c r="D274" s="462" t="s">
        <v>166</v>
      </c>
      <c r="E274" s="462" t="s">
        <v>3544</v>
      </c>
      <c r="F274" s="462" t="s">
        <v>507</v>
      </c>
      <c r="G274" s="462">
        <v>0.54733982159327998</v>
      </c>
      <c r="H274" s="462">
        <v>0.36275747233972</v>
      </c>
    </row>
    <row r="275" spans="2:8" x14ac:dyDescent="0.25">
      <c r="B275" s="462" t="s">
        <v>3574</v>
      </c>
      <c r="C275" s="462" t="s">
        <v>54</v>
      </c>
      <c r="D275" s="462" t="s">
        <v>166</v>
      </c>
      <c r="E275" s="462" t="s">
        <v>770</v>
      </c>
      <c r="F275" s="462" t="s">
        <v>507</v>
      </c>
      <c r="G275" s="462">
        <v>0.75525812875926901</v>
      </c>
      <c r="H275" s="462">
        <v>0.86883851344673302</v>
      </c>
    </row>
    <row r="276" spans="2:8" x14ac:dyDescent="0.25">
      <c r="B276" s="462" t="s">
        <v>3575</v>
      </c>
      <c r="C276" s="462" t="s">
        <v>54</v>
      </c>
      <c r="D276" s="462" t="s">
        <v>612</v>
      </c>
      <c r="E276" s="462" t="s">
        <v>126</v>
      </c>
      <c r="F276" s="462" t="s">
        <v>3545</v>
      </c>
      <c r="G276" s="462">
        <v>7.1723756108245204E-2</v>
      </c>
      <c r="H276" s="462">
        <v>8.6477636128984403E-2</v>
      </c>
    </row>
    <row r="277" spans="2:8" x14ac:dyDescent="0.25">
      <c r="B277" s="462" t="s">
        <v>3575</v>
      </c>
      <c r="C277" s="462" t="s">
        <v>54</v>
      </c>
      <c r="D277" s="462" t="s">
        <v>612</v>
      </c>
      <c r="E277" s="462" t="s">
        <v>3564</v>
      </c>
      <c r="F277" s="462" t="s">
        <v>3545</v>
      </c>
      <c r="G277" s="462">
        <v>0.99999986366762805</v>
      </c>
      <c r="H277" s="462">
        <v>0.99999983096737499</v>
      </c>
    </row>
    <row r="278" spans="2:8" x14ac:dyDescent="0.25">
      <c r="B278" s="462" t="s">
        <v>3575</v>
      </c>
      <c r="C278" s="462" t="s">
        <v>54</v>
      </c>
      <c r="D278" s="462" t="s">
        <v>612</v>
      </c>
      <c r="E278" s="462" t="s">
        <v>129</v>
      </c>
      <c r="F278" s="462" t="s">
        <v>3545</v>
      </c>
      <c r="G278" s="462">
        <v>1</v>
      </c>
      <c r="H278" s="462">
        <v>1</v>
      </c>
    </row>
    <row r="279" spans="2:8" x14ac:dyDescent="0.25">
      <c r="B279" s="462" t="s">
        <v>3575</v>
      </c>
      <c r="C279" s="462" t="s">
        <v>54</v>
      </c>
      <c r="D279" s="462" t="s">
        <v>612</v>
      </c>
      <c r="E279" s="462" t="s">
        <v>3544</v>
      </c>
      <c r="F279" s="462" t="s">
        <v>3545</v>
      </c>
      <c r="G279" s="462">
        <v>0.763057311643626</v>
      </c>
      <c r="H279" s="462">
        <v>0.69059433466658104</v>
      </c>
    </row>
    <row r="280" spans="2:8" x14ac:dyDescent="0.25">
      <c r="B280" s="462" t="s">
        <v>3575</v>
      </c>
      <c r="C280" s="462" t="s">
        <v>54</v>
      </c>
      <c r="D280" s="462" t="s">
        <v>612</v>
      </c>
      <c r="E280" s="462" t="s">
        <v>770</v>
      </c>
      <c r="F280" s="462" t="s">
        <v>3545</v>
      </c>
      <c r="G280" s="462">
        <v>1</v>
      </c>
      <c r="H280" s="462">
        <v>1</v>
      </c>
    </row>
    <row r="281" spans="2:8" x14ac:dyDescent="0.25">
      <c r="B281" s="462" t="s">
        <v>3575</v>
      </c>
      <c r="C281" s="462" t="s">
        <v>54</v>
      </c>
      <c r="D281" s="462" t="s">
        <v>612</v>
      </c>
      <c r="E281" s="462" t="s">
        <v>126</v>
      </c>
      <c r="F281" s="462" t="s">
        <v>3543</v>
      </c>
      <c r="G281" s="462">
        <v>7.1723756108245093E-2</v>
      </c>
      <c r="H281" s="462">
        <v>8.64776361289845E-2</v>
      </c>
    </row>
    <row r="282" spans="2:8" x14ac:dyDescent="0.25">
      <c r="B282" s="462" t="s">
        <v>3575</v>
      </c>
      <c r="C282" s="462" t="s">
        <v>54</v>
      </c>
      <c r="D282" s="462" t="s">
        <v>612</v>
      </c>
      <c r="E282" s="462" t="s">
        <v>3564</v>
      </c>
      <c r="F282" s="462" t="s">
        <v>3543</v>
      </c>
      <c r="G282" s="462">
        <v>0.99999986366762805</v>
      </c>
      <c r="H282" s="462">
        <v>0.99999983096737499</v>
      </c>
    </row>
    <row r="283" spans="2:8" x14ac:dyDescent="0.25">
      <c r="B283" s="462" t="s">
        <v>3575</v>
      </c>
      <c r="C283" s="462" t="s">
        <v>54</v>
      </c>
      <c r="D283" s="462" t="s">
        <v>612</v>
      </c>
      <c r="E283" s="462" t="s">
        <v>129</v>
      </c>
      <c r="F283" s="462" t="s">
        <v>3543</v>
      </c>
      <c r="G283" s="462">
        <v>1</v>
      </c>
      <c r="H283" s="462">
        <v>1</v>
      </c>
    </row>
    <row r="284" spans="2:8" x14ac:dyDescent="0.25">
      <c r="B284" s="462" t="s">
        <v>3575</v>
      </c>
      <c r="C284" s="462" t="s">
        <v>54</v>
      </c>
      <c r="D284" s="462" t="s">
        <v>612</v>
      </c>
      <c r="E284" s="462" t="s">
        <v>3544</v>
      </c>
      <c r="F284" s="462" t="s">
        <v>3543</v>
      </c>
      <c r="G284" s="462">
        <v>0.763057311643626</v>
      </c>
      <c r="H284" s="462">
        <v>0.69059433466658104</v>
      </c>
    </row>
    <row r="285" spans="2:8" x14ac:dyDescent="0.25">
      <c r="B285" s="462" t="s">
        <v>3575</v>
      </c>
      <c r="C285" s="462" t="s">
        <v>54</v>
      </c>
      <c r="D285" s="462" t="s">
        <v>612</v>
      </c>
      <c r="E285" s="462" t="s">
        <v>770</v>
      </c>
      <c r="F285" s="462" t="s">
        <v>3543</v>
      </c>
      <c r="G285" s="462">
        <v>1</v>
      </c>
      <c r="H285" s="462">
        <v>1</v>
      </c>
    </row>
    <row r="286" spans="2:8" x14ac:dyDescent="0.25">
      <c r="B286" s="462" t="s">
        <v>3575</v>
      </c>
      <c r="C286" s="462" t="s">
        <v>54</v>
      </c>
      <c r="D286" s="462" t="s">
        <v>166</v>
      </c>
      <c r="E286" s="462" t="s">
        <v>126</v>
      </c>
      <c r="F286" s="462" t="s">
        <v>507</v>
      </c>
      <c r="G286" s="462">
        <v>4.4160172488300299E-3</v>
      </c>
      <c r="H286" s="462">
        <v>3.9433124489493604E-3</v>
      </c>
    </row>
    <row r="287" spans="2:8" x14ac:dyDescent="0.25">
      <c r="B287" s="462" t="s">
        <v>3575</v>
      </c>
      <c r="C287" s="462" t="s">
        <v>54</v>
      </c>
      <c r="D287" s="462" t="s">
        <v>166</v>
      </c>
      <c r="E287" s="462" t="s">
        <v>3564</v>
      </c>
      <c r="F287" s="462" t="s">
        <v>507</v>
      </c>
      <c r="G287" s="462">
        <v>0.99995425975580299</v>
      </c>
      <c r="H287" s="462">
        <v>0.99973660734782699</v>
      </c>
    </row>
    <row r="288" spans="2:8" x14ac:dyDescent="0.25">
      <c r="B288" s="462" t="s">
        <v>3575</v>
      </c>
      <c r="C288" s="462" t="s">
        <v>54</v>
      </c>
      <c r="D288" s="462" t="s">
        <v>166</v>
      </c>
      <c r="E288" s="462" t="s">
        <v>129</v>
      </c>
      <c r="F288" s="462" t="s">
        <v>507</v>
      </c>
      <c r="G288" s="462">
        <v>1</v>
      </c>
      <c r="H288" s="462">
        <v>1</v>
      </c>
    </row>
    <row r="289" spans="2:8" x14ac:dyDescent="0.25">
      <c r="B289" s="462" t="s">
        <v>3575</v>
      </c>
      <c r="C289" s="462" t="s">
        <v>54</v>
      </c>
      <c r="D289" s="462" t="s">
        <v>166</v>
      </c>
      <c r="E289" s="462" t="s">
        <v>3544</v>
      </c>
      <c r="F289" s="462" t="s">
        <v>507</v>
      </c>
      <c r="G289" s="462">
        <v>0.59678784007474694</v>
      </c>
      <c r="H289" s="462">
        <v>0.36261895321209497</v>
      </c>
    </row>
    <row r="290" spans="2:8" x14ac:dyDescent="0.25">
      <c r="B290" s="462" t="s">
        <v>3575</v>
      </c>
      <c r="C290" s="462" t="s">
        <v>54</v>
      </c>
      <c r="D290" s="462" t="s">
        <v>166</v>
      </c>
      <c r="E290" s="462" t="s">
        <v>770</v>
      </c>
      <c r="F290" s="462" t="s">
        <v>507</v>
      </c>
      <c r="G290" s="462">
        <v>0.80111417478012104</v>
      </c>
      <c r="H290" s="462">
        <v>0.86396910234625701</v>
      </c>
    </row>
    <row r="291" spans="2:8" x14ac:dyDescent="0.25">
      <c r="B291" s="462" t="s">
        <v>3576</v>
      </c>
      <c r="C291" s="462" t="s">
        <v>54</v>
      </c>
      <c r="D291" s="462" t="s">
        <v>612</v>
      </c>
      <c r="E291" s="462" t="s">
        <v>126</v>
      </c>
      <c r="F291" s="462" t="s">
        <v>3545</v>
      </c>
      <c r="G291" s="462">
        <v>6.9409621066694793E-2</v>
      </c>
      <c r="H291" s="462">
        <v>8.3948152957738498E-2</v>
      </c>
    </row>
    <row r="292" spans="2:8" x14ac:dyDescent="0.25">
      <c r="B292" s="462" t="s">
        <v>3576</v>
      </c>
      <c r="C292" s="462" t="s">
        <v>54</v>
      </c>
      <c r="D292" s="462" t="s">
        <v>612</v>
      </c>
      <c r="E292" s="462" t="s">
        <v>3564</v>
      </c>
      <c r="F292" s="462" t="s">
        <v>3545</v>
      </c>
      <c r="G292" s="462">
        <v>0.99999984600539504</v>
      </c>
      <c r="H292" s="462">
        <v>0.99999980950345302</v>
      </c>
    </row>
    <row r="293" spans="2:8" x14ac:dyDescent="0.25">
      <c r="B293" s="462" t="s">
        <v>3576</v>
      </c>
      <c r="C293" s="462" t="s">
        <v>54</v>
      </c>
      <c r="D293" s="462" t="s">
        <v>612</v>
      </c>
      <c r="E293" s="462" t="s">
        <v>129</v>
      </c>
      <c r="F293" s="462" t="s">
        <v>3545</v>
      </c>
      <c r="G293" s="462">
        <v>1</v>
      </c>
      <c r="H293" s="462">
        <v>1</v>
      </c>
    </row>
    <row r="294" spans="2:8" x14ac:dyDescent="0.25">
      <c r="B294" s="462" t="s">
        <v>3576</v>
      </c>
      <c r="C294" s="462" t="s">
        <v>54</v>
      </c>
      <c r="D294" s="462" t="s">
        <v>612</v>
      </c>
      <c r="E294" s="462" t="s">
        <v>3544</v>
      </c>
      <c r="F294" s="462" t="s">
        <v>3545</v>
      </c>
      <c r="G294" s="462">
        <v>0.74023121488836396</v>
      </c>
      <c r="H294" s="462">
        <v>0.66457564610955899</v>
      </c>
    </row>
    <row r="295" spans="2:8" x14ac:dyDescent="0.25">
      <c r="B295" s="462" t="s">
        <v>3576</v>
      </c>
      <c r="C295" s="462" t="s">
        <v>54</v>
      </c>
      <c r="D295" s="462" t="s">
        <v>612</v>
      </c>
      <c r="E295" s="462" t="s">
        <v>770</v>
      </c>
      <c r="F295" s="462" t="s">
        <v>3545</v>
      </c>
      <c r="G295" s="462">
        <v>1</v>
      </c>
      <c r="H295" s="462">
        <v>1</v>
      </c>
    </row>
    <row r="296" spans="2:8" x14ac:dyDescent="0.25">
      <c r="B296" s="462" t="s">
        <v>3576</v>
      </c>
      <c r="C296" s="462" t="s">
        <v>54</v>
      </c>
      <c r="D296" s="462" t="s">
        <v>612</v>
      </c>
      <c r="E296" s="462" t="s">
        <v>126</v>
      </c>
      <c r="F296" s="462" t="s">
        <v>3543</v>
      </c>
      <c r="G296" s="462">
        <v>6.9409621066694793E-2</v>
      </c>
      <c r="H296" s="462">
        <v>8.3948152957738498E-2</v>
      </c>
    </row>
    <row r="297" spans="2:8" x14ac:dyDescent="0.25">
      <c r="B297" s="462" t="s">
        <v>3576</v>
      </c>
      <c r="C297" s="462" t="s">
        <v>54</v>
      </c>
      <c r="D297" s="462" t="s">
        <v>612</v>
      </c>
      <c r="E297" s="462" t="s">
        <v>3564</v>
      </c>
      <c r="F297" s="462" t="s">
        <v>3543</v>
      </c>
      <c r="G297" s="462">
        <v>0.99999984600539504</v>
      </c>
      <c r="H297" s="462">
        <v>0.99999980950345302</v>
      </c>
    </row>
    <row r="298" spans="2:8" x14ac:dyDescent="0.25">
      <c r="B298" s="462" t="s">
        <v>3576</v>
      </c>
      <c r="C298" s="462" t="s">
        <v>54</v>
      </c>
      <c r="D298" s="462" t="s">
        <v>612</v>
      </c>
      <c r="E298" s="462" t="s">
        <v>129</v>
      </c>
      <c r="F298" s="462" t="s">
        <v>3543</v>
      </c>
      <c r="G298" s="462">
        <v>1</v>
      </c>
      <c r="H298" s="462">
        <v>1</v>
      </c>
    </row>
    <row r="299" spans="2:8" x14ac:dyDescent="0.25">
      <c r="B299" s="462" t="s">
        <v>3576</v>
      </c>
      <c r="C299" s="462" t="s">
        <v>54</v>
      </c>
      <c r="D299" s="462" t="s">
        <v>612</v>
      </c>
      <c r="E299" s="462" t="s">
        <v>3544</v>
      </c>
      <c r="F299" s="462" t="s">
        <v>3543</v>
      </c>
      <c r="G299" s="462">
        <v>0.74023121488836396</v>
      </c>
      <c r="H299" s="462">
        <v>0.66457564610955899</v>
      </c>
    </row>
    <row r="300" spans="2:8" x14ac:dyDescent="0.25">
      <c r="B300" s="462" t="s">
        <v>3576</v>
      </c>
      <c r="C300" s="462" t="s">
        <v>54</v>
      </c>
      <c r="D300" s="462" t="s">
        <v>612</v>
      </c>
      <c r="E300" s="462" t="s">
        <v>770</v>
      </c>
      <c r="F300" s="462" t="s">
        <v>3543</v>
      </c>
      <c r="G300" s="462">
        <v>1</v>
      </c>
      <c r="H300" s="462">
        <v>1</v>
      </c>
    </row>
    <row r="301" spans="2:8" x14ac:dyDescent="0.25">
      <c r="B301" s="462" t="s">
        <v>3576</v>
      </c>
      <c r="C301" s="462" t="s">
        <v>54</v>
      </c>
      <c r="D301" s="462" t="s">
        <v>166</v>
      </c>
      <c r="E301" s="462" t="s">
        <v>126</v>
      </c>
      <c r="F301" s="462" t="s">
        <v>507</v>
      </c>
      <c r="G301" s="462">
        <v>4.0641530696028704E-3</v>
      </c>
      <c r="H301" s="462">
        <v>3.8439395785001399E-3</v>
      </c>
    </row>
    <row r="302" spans="2:8" x14ac:dyDescent="0.25">
      <c r="B302" s="462" t="s">
        <v>3576</v>
      </c>
      <c r="C302" s="462" t="s">
        <v>54</v>
      </c>
      <c r="D302" s="462" t="s">
        <v>166</v>
      </c>
      <c r="E302" s="462" t="s">
        <v>3564</v>
      </c>
      <c r="F302" s="462" t="s">
        <v>507</v>
      </c>
      <c r="G302" s="462">
        <v>0.99994613426095003</v>
      </c>
      <c r="H302" s="462">
        <v>0.99968726039684297</v>
      </c>
    </row>
    <row r="303" spans="2:8" x14ac:dyDescent="0.25">
      <c r="B303" s="462" t="s">
        <v>3576</v>
      </c>
      <c r="C303" s="462" t="s">
        <v>54</v>
      </c>
      <c r="D303" s="462" t="s">
        <v>166</v>
      </c>
      <c r="E303" s="462" t="s">
        <v>129</v>
      </c>
      <c r="F303" s="462" t="s">
        <v>507</v>
      </c>
      <c r="G303" s="462">
        <v>1</v>
      </c>
      <c r="H303" s="462">
        <v>1</v>
      </c>
    </row>
    <row r="304" spans="2:8" x14ac:dyDescent="0.25">
      <c r="B304" s="462" t="s">
        <v>3576</v>
      </c>
      <c r="C304" s="462" t="s">
        <v>54</v>
      </c>
      <c r="D304" s="462" t="s">
        <v>166</v>
      </c>
      <c r="E304" s="462" t="s">
        <v>3544</v>
      </c>
      <c r="F304" s="462" t="s">
        <v>507</v>
      </c>
      <c r="G304" s="462">
        <v>0.57123740013469704</v>
      </c>
      <c r="H304" s="462">
        <v>0.33912817910606002</v>
      </c>
    </row>
    <row r="305" spans="2:8" x14ac:dyDescent="0.25">
      <c r="B305" s="462" t="s">
        <v>3576</v>
      </c>
      <c r="C305" s="462" t="s">
        <v>54</v>
      </c>
      <c r="D305" s="462" t="s">
        <v>166</v>
      </c>
      <c r="E305" s="462" t="s">
        <v>770</v>
      </c>
      <c r="F305" s="462" t="s">
        <v>507</v>
      </c>
      <c r="G305" s="462">
        <v>0.79092035971047403</v>
      </c>
      <c r="H305" s="462">
        <v>0.86165639482472201</v>
      </c>
    </row>
    <row r="306" spans="2:8" x14ac:dyDescent="0.25">
      <c r="B306" s="462" t="s">
        <v>3577</v>
      </c>
      <c r="C306" s="462" t="s">
        <v>54</v>
      </c>
      <c r="D306" s="462" t="s">
        <v>612</v>
      </c>
      <c r="E306" s="462" t="s">
        <v>126</v>
      </c>
      <c r="F306" s="462" t="s">
        <v>3545</v>
      </c>
      <c r="G306" s="462">
        <v>6.5466617132141594E-2</v>
      </c>
      <c r="H306" s="462">
        <v>8.2393114919560001E-2</v>
      </c>
    </row>
    <row r="307" spans="2:8" x14ac:dyDescent="0.25">
      <c r="B307" s="462" t="s">
        <v>3577</v>
      </c>
      <c r="C307" s="462" t="s">
        <v>54</v>
      </c>
      <c r="D307" s="462" t="s">
        <v>612</v>
      </c>
      <c r="E307" s="462" t="s">
        <v>3564</v>
      </c>
      <c r="F307" s="462" t="s">
        <v>3545</v>
      </c>
      <c r="G307" s="462">
        <v>0.99998338419092403</v>
      </c>
      <c r="H307" s="462">
        <v>0.999971971247264</v>
      </c>
    </row>
    <row r="308" spans="2:8" x14ac:dyDescent="0.25">
      <c r="B308" s="462" t="s">
        <v>3577</v>
      </c>
      <c r="C308" s="462" t="s">
        <v>54</v>
      </c>
      <c r="D308" s="462" t="s">
        <v>612</v>
      </c>
      <c r="E308" s="462" t="s">
        <v>129</v>
      </c>
      <c r="F308" s="462" t="s">
        <v>3545</v>
      </c>
      <c r="G308" s="462">
        <v>1</v>
      </c>
      <c r="H308" s="462">
        <v>1</v>
      </c>
    </row>
    <row r="309" spans="2:8" x14ac:dyDescent="0.25">
      <c r="B309" s="462" t="s">
        <v>3577</v>
      </c>
      <c r="C309" s="462" t="s">
        <v>54</v>
      </c>
      <c r="D309" s="462" t="s">
        <v>612</v>
      </c>
      <c r="E309" s="462" t="s">
        <v>3544</v>
      </c>
      <c r="F309" s="462" t="s">
        <v>3545</v>
      </c>
      <c r="G309" s="462">
        <v>0.73450763000050001</v>
      </c>
      <c r="H309" s="462">
        <v>0.65691380819495704</v>
      </c>
    </row>
    <row r="310" spans="2:8" x14ac:dyDescent="0.25">
      <c r="B310" s="462" t="s">
        <v>3577</v>
      </c>
      <c r="C310" s="462" t="s">
        <v>54</v>
      </c>
      <c r="D310" s="462" t="s">
        <v>612</v>
      </c>
      <c r="E310" s="462" t="s">
        <v>770</v>
      </c>
      <c r="F310" s="462" t="s">
        <v>3545</v>
      </c>
      <c r="G310" s="462">
        <v>1</v>
      </c>
      <c r="H310" s="462">
        <v>1</v>
      </c>
    </row>
    <row r="311" spans="2:8" x14ac:dyDescent="0.25">
      <c r="B311" s="462" t="s">
        <v>3577</v>
      </c>
      <c r="C311" s="462" t="s">
        <v>54</v>
      </c>
      <c r="D311" s="462" t="s">
        <v>612</v>
      </c>
      <c r="E311" s="462" t="s">
        <v>126</v>
      </c>
      <c r="F311" s="462" t="s">
        <v>3543</v>
      </c>
      <c r="G311" s="462">
        <v>6.5466617132141594E-2</v>
      </c>
      <c r="H311" s="462">
        <v>8.2393114919560001E-2</v>
      </c>
    </row>
    <row r="312" spans="2:8" x14ac:dyDescent="0.25">
      <c r="B312" s="462" t="s">
        <v>3577</v>
      </c>
      <c r="C312" s="462" t="s">
        <v>54</v>
      </c>
      <c r="D312" s="462" t="s">
        <v>612</v>
      </c>
      <c r="E312" s="462" t="s">
        <v>3564</v>
      </c>
      <c r="F312" s="462" t="s">
        <v>3543</v>
      </c>
      <c r="G312" s="462">
        <v>0.99998338419092403</v>
      </c>
      <c r="H312" s="462">
        <v>0.999971971247264</v>
      </c>
    </row>
    <row r="313" spans="2:8" x14ac:dyDescent="0.25">
      <c r="B313" s="462" t="s">
        <v>3577</v>
      </c>
      <c r="C313" s="462" t="s">
        <v>54</v>
      </c>
      <c r="D313" s="462" t="s">
        <v>612</v>
      </c>
      <c r="E313" s="462" t="s">
        <v>129</v>
      </c>
      <c r="F313" s="462" t="s">
        <v>3543</v>
      </c>
      <c r="G313" s="462">
        <v>1</v>
      </c>
      <c r="H313" s="462">
        <v>1</v>
      </c>
    </row>
    <row r="314" spans="2:8" x14ac:dyDescent="0.25">
      <c r="B314" s="462" t="s">
        <v>3577</v>
      </c>
      <c r="C314" s="462" t="s">
        <v>54</v>
      </c>
      <c r="D314" s="462" t="s">
        <v>612</v>
      </c>
      <c r="E314" s="462" t="s">
        <v>3544</v>
      </c>
      <c r="F314" s="462" t="s">
        <v>3543</v>
      </c>
      <c r="G314" s="462">
        <v>0.73450763000050001</v>
      </c>
      <c r="H314" s="462">
        <v>0.65691380819495704</v>
      </c>
    </row>
    <row r="315" spans="2:8" x14ac:dyDescent="0.25">
      <c r="B315" s="462" t="s">
        <v>3577</v>
      </c>
      <c r="C315" s="462" t="s">
        <v>54</v>
      </c>
      <c r="D315" s="462" t="s">
        <v>612</v>
      </c>
      <c r="E315" s="462" t="s">
        <v>770</v>
      </c>
      <c r="F315" s="462" t="s">
        <v>3543</v>
      </c>
      <c r="G315" s="462">
        <v>1</v>
      </c>
      <c r="H315" s="462">
        <v>1</v>
      </c>
    </row>
    <row r="316" spans="2:8" x14ac:dyDescent="0.25">
      <c r="B316" s="462" t="s">
        <v>3577</v>
      </c>
      <c r="C316" s="462" t="s">
        <v>54</v>
      </c>
      <c r="D316" s="462" t="s">
        <v>166</v>
      </c>
      <c r="E316" s="462" t="s">
        <v>126</v>
      </c>
      <c r="F316" s="462" t="s">
        <v>507</v>
      </c>
      <c r="G316" s="462">
        <v>8.4632068005549201E-3</v>
      </c>
      <c r="H316" s="462">
        <v>5.1513044756648398E-3</v>
      </c>
    </row>
    <row r="317" spans="2:8" x14ac:dyDescent="0.25">
      <c r="B317" s="462" t="s">
        <v>3577</v>
      </c>
      <c r="C317" s="462" t="s">
        <v>54</v>
      </c>
      <c r="D317" s="462" t="s">
        <v>166</v>
      </c>
      <c r="E317" s="462" t="s">
        <v>3564</v>
      </c>
      <c r="F317" s="462" t="s">
        <v>507</v>
      </c>
      <c r="G317" s="462">
        <v>0.99999070613331498</v>
      </c>
      <c r="H317" s="462">
        <v>0.99999412140694199</v>
      </c>
    </row>
    <row r="318" spans="2:8" x14ac:dyDescent="0.25">
      <c r="B318" s="462" t="s">
        <v>3577</v>
      </c>
      <c r="C318" s="462" t="s">
        <v>54</v>
      </c>
      <c r="D318" s="462" t="s">
        <v>166</v>
      </c>
      <c r="E318" s="462" t="s">
        <v>129</v>
      </c>
      <c r="F318" s="462" t="s">
        <v>507</v>
      </c>
      <c r="G318" s="462">
        <v>1</v>
      </c>
      <c r="H318" s="462">
        <v>1</v>
      </c>
    </row>
    <row r="319" spans="2:8" x14ac:dyDescent="0.25">
      <c r="B319" s="462" t="s">
        <v>3577</v>
      </c>
      <c r="C319" s="462" t="s">
        <v>54</v>
      </c>
      <c r="D319" s="462" t="s">
        <v>166</v>
      </c>
      <c r="E319" s="462" t="s">
        <v>3544</v>
      </c>
      <c r="F319" s="462" t="s">
        <v>507</v>
      </c>
      <c r="G319" s="462">
        <v>0.69615100168335897</v>
      </c>
      <c r="H319" s="462">
        <v>0.45240079266912903</v>
      </c>
    </row>
    <row r="320" spans="2:8" x14ac:dyDescent="0.25">
      <c r="B320" s="462" t="s">
        <v>3577</v>
      </c>
      <c r="C320" s="462" t="s">
        <v>54</v>
      </c>
      <c r="D320" s="462" t="s">
        <v>166</v>
      </c>
      <c r="E320" s="462" t="s">
        <v>770</v>
      </c>
      <c r="F320" s="462" t="s">
        <v>507</v>
      </c>
      <c r="G320" s="462">
        <v>0.81561489651365204</v>
      </c>
      <c r="H320" s="462">
        <v>0.92644001560604095</v>
      </c>
    </row>
    <row r="321" spans="2:8" x14ac:dyDescent="0.25">
      <c r="B321" s="462" t="s">
        <v>3578</v>
      </c>
      <c r="C321" s="462" t="s">
        <v>54</v>
      </c>
      <c r="D321" s="462" t="s">
        <v>612</v>
      </c>
      <c r="E321" s="462" t="s">
        <v>126</v>
      </c>
      <c r="F321" s="462" t="s">
        <v>3545</v>
      </c>
      <c r="G321" s="462">
        <v>5.0813581953815599E-2</v>
      </c>
      <c r="H321" s="462">
        <v>6.5142294070512405E-2</v>
      </c>
    </row>
    <row r="322" spans="2:8" x14ac:dyDescent="0.25">
      <c r="B322" s="462" t="s">
        <v>3578</v>
      </c>
      <c r="C322" s="462" t="s">
        <v>54</v>
      </c>
      <c r="D322" s="462" t="s">
        <v>612</v>
      </c>
      <c r="E322" s="462" t="s">
        <v>3564</v>
      </c>
      <c r="F322" s="462" t="s">
        <v>3545</v>
      </c>
      <c r="G322" s="462">
        <v>0.999972768629668</v>
      </c>
      <c r="H322" s="462">
        <v>0.99995530485338102</v>
      </c>
    </row>
    <row r="323" spans="2:8" x14ac:dyDescent="0.25">
      <c r="B323" s="462" t="s">
        <v>3578</v>
      </c>
      <c r="C323" s="462" t="s">
        <v>54</v>
      </c>
      <c r="D323" s="462" t="s">
        <v>612</v>
      </c>
      <c r="E323" s="462" t="s">
        <v>129</v>
      </c>
      <c r="F323" s="462" t="s">
        <v>3545</v>
      </c>
      <c r="G323" s="462">
        <v>1</v>
      </c>
      <c r="H323" s="462">
        <v>1</v>
      </c>
    </row>
    <row r="324" spans="2:8" x14ac:dyDescent="0.25">
      <c r="B324" s="462" t="s">
        <v>3578</v>
      </c>
      <c r="C324" s="462" t="s">
        <v>54</v>
      </c>
      <c r="D324" s="462" t="s">
        <v>612</v>
      </c>
      <c r="E324" s="462" t="s">
        <v>3544</v>
      </c>
      <c r="F324" s="462" t="s">
        <v>3545</v>
      </c>
      <c r="G324" s="462">
        <v>0.62823739998766504</v>
      </c>
      <c r="H324" s="462">
        <v>0.55016227857704203</v>
      </c>
    </row>
    <row r="325" spans="2:8" x14ac:dyDescent="0.25">
      <c r="B325" s="462" t="s">
        <v>3578</v>
      </c>
      <c r="C325" s="462" t="s">
        <v>54</v>
      </c>
      <c r="D325" s="462" t="s">
        <v>612</v>
      </c>
      <c r="E325" s="462" t="s">
        <v>770</v>
      </c>
      <c r="F325" s="462" t="s">
        <v>3545</v>
      </c>
      <c r="G325" s="462">
        <v>1</v>
      </c>
      <c r="H325" s="462">
        <v>1</v>
      </c>
    </row>
    <row r="326" spans="2:8" x14ac:dyDescent="0.25">
      <c r="B326" s="462" t="s">
        <v>3578</v>
      </c>
      <c r="C326" s="462" t="s">
        <v>54</v>
      </c>
      <c r="D326" s="462" t="s">
        <v>612</v>
      </c>
      <c r="E326" s="462" t="s">
        <v>126</v>
      </c>
      <c r="F326" s="462" t="s">
        <v>3543</v>
      </c>
      <c r="G326" s="462">
        <v>5.0813581953815599E-2</v>
      </c>
      <c r="H326" s="462">
        <v>6.5142294070512405E-2</v>
      </c>
    </row>
    <row r="327" spans="2:8" x14ac:dyDescent="0.25">
      <c r="B327" s="462" t="s">
        <v>3578</v>
      </c>
      <c r="C327" s="462" t="s">
        <v>54</v>
      </c>
      <c r="D327" s="462" t="s">
        <v>612</v>
      </c>
      <c r="E327" s="462" t="s">
        <v>3564</v>
      </c>
      <c r="F327" s="462" t="s">
        <v>3543</v>
      </c>
      <c r="G327" s="462">
        <v>0.999972768629668</v>
      </c>
      <c r="H327" s="462">
        <v>0.99995530485338102</v>
      </c>
    </row>
    <row r="328" spans="2:8" x14ac:dyDescent="0.25">
      <c r="B328" s="462" t="s">
        <v>3578</v>
      </c>
      <c r="C328" s="462" t="s">
        <v>54</v>
      </c>
      <c r="D328" s="462" t="s">
        <v>612</v>
      </c>
      <c r="E328" s="462" t="s">
        <v>129</v>
      </c>
      <c r="F328" s="462" t="s">
        <v>3543</v>
      </c>
      <c r="G328" s="462">
        <v>1</v>
      </c>
      <c r="H328" s="462">
        <v>1</v>
      </c>
    </row>
    <row r="329" spans="2:8" x14ac:dyDescent="0.25">
      <c r="B329" s="462" t="s">
        <v>3578</v>
      </c>
      <c r="C329" s="462" t="s">
        <v>54</v>
      </c>
      <c r="D329" s="462" t="s">
        <v>612</v>
      </c>
      <c r="E329" s="462" t="s">
        <v>3544</v>
      </c>
      <c r="F329" s="462" t="s">
        <v>3543</v>
      </c>
      <c r="G329" s="462">
        <v>0.62823739998766504</v>
      </c>
      <c r="H329" s="462">
        <v>0.55016227857704203</v>
      </c>
    </row>
    <row r="330" spans="2:8" x14ac:dyDescent="0.25">
      <c r="B330" s="462" t="s">
        <v>3578</v>
      </c>
      <c r="C330" s="462" t="s">
        <v>54</v>
      </c>
      <c r="D330" s="462" t="s">
        <v>612</v>
      </c>
      <c r="E330" s="462" t="s">
        <v>770</v>
      </c>
      <c r="F330" s="462" t="s">
        <v>3543</v>
      </c>
      <c r="G330" s="462">
        <v>1</v>
      </c>
      <c r="H330" s="462">
        <v>1</v>
      </c>
    </row>
    <row r="331" spans="2:8" x14ac:dyDescent="0.25">
      <c r="B331" s="462" t="s">
        <v>3578</v>
      </c>
      <c r="C331" s="462" t="s">
        <v>54</v>
      </c>
      <c r="D331" s="462" t="s">
        <v>166</v>
      </c>
      <c r="E331" s="462" t="s">
        <v>126</v>
      </c>
      <c r="F331" s="462" t="s">
        <v>507</v>
      </c>
      <c r="G331" s="462">
        <v>5.9712620482741501E-3</v>
      </c>
      <c r="H331" s="462">
        <v>5.4186945484561797E-3</v>
      </c>
    </row>
    <row r="332" spans="2:8" x14ac:dyDescent="0.25">
      <c r="B332" s="462" t="s">
        <v>3578</v>
      </c>
      <c r="C332" s="462" t="s">
        <v>54</v>
      </c>
      <c r="D332" s="462" t="s">
        <v>166</v>
      </c>
      <c r="E332" s="462" t="s">
        <v>3564</v>
      </c>
      <c r="F332" s="462" t="s">
        <v>507</v>
      </c>
      <c r="G332" s="462">
        <v>0.99996841810725601</v>
      </c>
      <c r="H332" s="462">
        <v>0.99997781447172096</v>
      </c>
    </row>
    <row r="333" spans="2:8" x14ac:dyDescent="0.25">
      <c r="B333" s="462" t="s">
        <v>3578</v>
      </c>
      <c r="C333" s="462" t="s">
        <v>54</v>
      </c>
      <c r="D333" s="462" t="s">
        <v>166</v>
      </c>
      <c r="E333" s="462" t="s">
        <v>129</v>
      </c>
      <c r="F333" s="462" t="s">
        <v>507</v>
      </c>
      <c r="G333" s="462">
        <v>1</v>
      </c>
      <c r="H333" s="462">
        <v>1</v>
      </c>
    </row>
    <row r="334" spans="2:8" x14ac:dyDescent="0.25">
      <c r="B334" s="462" t="s">
        <v>3578</v>
      </c>
      <c r="C334" s="462" t="s">
        <v>54</v>
      </c>
      <c r="D334" s="462" t="s">
        <v>166</v>
      </c>
      <c r="E334" s="462" t="s">
        <v>3544</v>
      </c>
      <c r="F334" s="462" t="s">
        <v>507</v>
      </c>
      <c r="G334" s="462">
        <v>0.59649747325028202</v>
      </c>
      <c r="H334" s="462">
        <v>0.347155039629714</v>
      </c>
    </row>
    <row r="335" spans="2:8" x14ac:dyDescent="0.25">
      <c r="B335" s="462" t="s">
        <v>3578</v>
      </c>
      <c r="C335" s="462" t="s">
        <v>54</v>
      </c>
      <c r="D335" s="462" t="s">
        <v>166</v>
      </c>
      <c r="E335" s="462" t="s">
        <v>770</v>
      </c>
      <c r="F335" s="462" t="s">
        <v>507</v>
      </c>
      <c r="G335" s="462">
        <v>0.75941699643664295</v>
      </c>
      <c r="H335" s="462">
        <v>0.90015316547819402</v>
      </c>
    </row>
    <row r="336" spans="2:8" x14ac:dyDescent="0.25">
      <c r="B336" s="462" t="s">
        <v>3579</v>
      </c>
      <c r="C336" s="462" t="s">
        <v>54</v>
      </c>
      <c r="D336" s="462" t="s">
        <v>612</v>
      </c>
      <c r="E336" s="462" t="s">
        <v>126</v>
      </c>
      <c r="F336" s="462" t="s">
        <v>3545</v>
      </c>
      <c r="G336" s="462">
        <v>7.0581332447061607E-2</v>
      </c>
      <c r="H336" s="462">
        <v>6.5932857958603E-2</v>
      </c>
    </row>
    <row r="337" spans="2:8" x14ac:dyDescent="0.25">
      <c r="B337" s="462" t="s">
        <v>3579</v>
      </c>
      <c r="C337" s="462" t="s">
        <v>54</v>
      </c>
      <c r="D337" s="462" t="s">
        <v>612</v>
      </c>
      <c r="E337" s="462" t="s">
        <v>3564</v>
      </c>
      <c r="F337" s="462" t="s">
        <v>3545</v>
      </c>
      <c r="G337" s="462">
        <v>0.99980855370695298</v>
      </c>
      <c r="H337" s="462">
        <v>0.99955929494333196</v>
      </c>
    </row>
    <row r="338" spans="2:8" x14ac:dyDescent="0.25">
      <c r="B338" s="462" t="s">
        <v>3579</v>
      </c>
      <c r="C338" s="462" t="s">
        <v>54</v>
      </c>
      <c r="D338" s="462" t="s">
        <v>612</v>
      </c>
      <c r="E338" s="462" t="s">
        <v>129</v>
      </c>
      <c r="F338" s="462" t="s">
        <v>3545</v>
      </c>
      <c r="G338" s="462">
        <v>1</v>
      </c>
      <c r="H338" s="462">
        <v>1</v>
      </c>
    </row>
    <row r="339" spans="2:8" x14ac:dyDescent="0.25">
      <c r="B339" s="462" t="s">
        <v>3579</v>
      </c>
      <c r="C339" s="462" t="s">
        <v>54</v>
      </c>
      <c r="D339" s="462" t="s">
        <v>612</v>
      </c>
      <c r="E339" s="462" t="s">
        <v>3544</v>
      </c>
      <c r="F339" s="462" t="s">
        <v>3545</v>
      </c>
      <c r="G339" s="462">
        <v>0.71005261817236398</v>
      </c>
      <c r="H339" s="462">
        <v>0.579744420755124</v>
      </c>
    </row>
    <row r="340" spans="2:8" x14ac:dyDescent="0.25">
      <c r="B340" s="462" t="s">
        <v>3579</v>
      </c>
      <c r="C340" s="462" t="s">
        <v>54</v>
      </c>
      <c r="D340" s="462" t="s">
        <v>612</v>
      </c>
      <c r="E340" s="462" t="s">
        <v>770</v>
      </c>
      <c r="F340" s="462" t="s">
        <v>3545</v>
      </c>
      <c r="G340" s="462">
        <v>1</v>
      </c>
      <c r="H340" s="462">
        <v>1</v>
      </c>
    </row>
    <row r="341" spans="2:8" x14ac:dyDescent="0.25">
      <c r="B341" s="462" t="s">
        <v>3579</v>
      </c>
      <c r="C341" s="462" t="s">
        <v>54</v>
      </c>
      <c r="D341" s="462" t="s">
        <v>612</v>
      </c>
      <c r="E341" s="462" t="s">
        <v>126</v>
      </c>
      <c r="F341" s="462" t="s">
        <v>3543</v>
      </c>
      <c r="G341" s="462">
        <v>7.0581332447061607E-2</v>
      </c>
      <c r="H341" s="462">
        <v>6.5932857958603E-2</v>
      </c>
    </row>
    <row r="342" spans="2:8" x14ac:dyDescent="0.25">
      <c r="B342" s="462" t="s">
        <v>3579</v>
      </c>
      <c r="C342" s="462" t="s">
        <v>54</v>
      </c>
      <c r="D342" s="462" t="s">
        <v>612</v>
      </c>
      <c r="E342" s="462" t="s">
        <v>3564</v>
      </c>
      <c r="F342" s="462" t="s">
        <v>3543</v>
      </c>
      <c r="G342" s="462">
        <v>0.99980855370695298</v>
      </c>
      <c r="H342" s="462">
        <v>0.99955929494333196</v>
      </c>
    </row>
    <row r="343" spans="2:8" x14ac:dyDescent="0.25">
      <c r="B343" s="462" t="s">
        <v>3579</v>
      </c>
      <c r="C343" s="462" t="s">
        <v>54</v>
      </c>
      <c r="D343" s="462" t="s">
        <v>612</v>
      </c>
      <c r="E343" s="462" t="s">
        <v>129</v>
      </c>
      <c r="F343" s="462" t="s">
        <v>3543</v>
      </c>
      <c r="G343" s="462">
        <v>1</v>
      </c>
      <c r="H343" s="462">
        <v>1</v>
      </c>
    </row>
    <row r="344" spans="2:8" x14ac:dyDescent="0.25">
      <c r="B344" s="462" t="s">
        <v>3579</v>
      </c>
      <c r="C344" s="462" t="s">
        <v>54</v>
      </c>
      <c r="D344" s="462" t="s">
        <v>612</v>
      </c>
      <c r="E344" s="462" t="s">
        <v>3544</v>
      </c>
      <c r="F344" s="462" t="s">
        <v>3543</v>
      </c>
      <c r="G344" s="462">
        <v>0.71005261817236398</v>
      </c>
      <c r="H344" s="462">
        <v>0.579744420755124</v>
      </c>
    </row>
    <row r="345" spans="2:8" x14ac:dyDescent="0.25">
      <c r="B345" s="462" t="s">
        <v>3579</v>
      </c>
      <c r="C345" s="462" t="s">
        <v>54</v>
      </c>
      <c r="D345" s="462" t="s">
        <v>612</v>
      </c>
      <c r="E345" s="462" t="s">
        <v>770</v>
      </c>
      <c r="F345" s="462" t="s">
        <v>3543</v>
      </c>
      <c r="G345" s="462">
        <v>1</v>
      </c>
      <c r="H345" s="462">
        <v>1</v>
      </c>
    </row>
    <row r="346" spans="2:8" x14ac:dyDescent="0.25">
      <c r="B346" s="462" t="s">
        <v>3579</v>
      </c>
      <c r="C346" s="462" t="s">
        <v>54</v>
      </c>
      <c r="D346" s="462" t="s">
        <v>166</v>
      </c>
      <c r="E346" s="462" t="s">
        <v>126</v>
      </c>
      <c r="F346" s="462" t="s">
        <v>507</v>
      </c>
      <c r="G346" s="462">
        <v>1.0894256900010901E-2</v>
      </c>
      <c r="H346" s="462">
        <v>1.1120349922879901E-2</v>
      </c>
    </row>
    <row r="347" spans="2:8" x14ac:dyDescent="0.25">
      <c r="B347" s="462" t="s">
        <v>3579</v>
      </c>
      <c r="C347" s="462" t="s">
        <v>54</v>
      </c>
      <c r="D347" s="462" t="s">
        <v>166</v>
      </c>
      <c r="E347" s="462" t="s">
        <v>3564</v>
      </c>
      <c r="F347" s="462" t="s">
        <v>507</v>
      </c>
      <c r="G347" s="462">
        <v>0.999737632539344</v>
      </c>
      <c r="H347" s="462">
        <v>0.99994555349913905</v>
      </c>
    </row>
    <row r="348" spans="2:8" x14ac:dyDescent="0.25">
      <c r="B348" s="462" t="s">
        <v>3579</v>
      </c>
      <c r="C348" s="462" t="s">
        <v>54</v>
      </c>
      <c r="D348" s="462" t="s">
        <v>166</v>
      </c>
      <c r="E348" s="462" t="s">
        <v>129</v>
      </c>
      <c r="F348" s="462" t="s">
        <v>507</v>
      </c>
      <c r="G348" s="462">
        <v>1</v>
      </c>
      <c r="H348" s="462">
        <v>1</v>
      </c>
    </row>
    <row r="349" spans="2:8" x14ac:dyDescent="0.25">
      <c r="B349" s="462" t="s">
        <v>3579</v>
      </c>
      <c r="C349" s="462" t="s">
        <v>54</v>
      </c>
      <c r="D349" s="462" t="s">
        <v>166</v>
      </c>
      <c r="E349" s="462" t="s">
        <v>3544</v>
      </c>
      <c r="F349" s="462" t="s">
        <v>507</v>
      </c>
      <c r="G349" s="462">
        <v>0.55525906407848702</v>
      </c>
      <c r="H349" s="462">
        <v>0.342015729094309</v>
      </c>
    </row>
    <row r="350" spans="2:8" x14ac:dyDescent="0.25">
      <c r="B350" s="462" t="s">
        <v>3579</v>
      </c>
      <c r="C350" s="462" t="s">
        <v>54</v>
      </c>
      <c r="D350" s="462" t="s">
        <v>166</v>
      </c>
      <c r="E350" s="462" t="s">
        <v>770</v>
      </c>
      <c r="F350" s="462" t="s">
        <v>507</v>
      </c>
      <c r="G350" s="462">
        <v>0.73402546953689995</v>
      </c>
      <c r="H350" s="462">
        <v>0.81772605676507104</v>
      </c>
    </row>
    <row r="351" spans="2:8" x14ac:dyDescent="0.25">
      <c r="B351" s="462" t="s">
        <v>3580</v>
      </c>
      <c r="C351" s="462" t="s">
        <v>54</v>
      </c>
      <c r="D351" s="462" t="s">
        <v>612</v>
      </c>
      <c r="E351" s="462" t="s">
        <v>126</v>
      </c>
      <c r="F351" s="462" t="s">
        <v>3545</v>
      </c>
      <c r="G351" s="462">
        <v>3.7071967965521001E-2</v>
      </c>
      <c r="H351" s="462">
        <v>5.1597506395099302E-2</v>
      </c>
    </row>
    <row r="352" spans="2:8" x14ac:dyDescent="0.25">
      <c r="B352" s="462" t="s">
        <v>3580</v>
      </c>
      <c r="C352" s="462" t="s">
        <v>54</v>
      </c>
      <c r="D352" s="462" t="s">
        <v>612</v>
      </c>
      <c r="E352" s="462" t="s">
        <v>3564</v>
      </c>
      <c r="F352" s="462" t="s">
        <v>3545</v>
      </c>
      <c r="G352" s="462">
        <v>0.99997690489398905</v>
      </c>
      <c r="H352" s="462">
        <v>0.99993937713113201</v>
      </c>
    </row>
    <row r="353" spans="2:8" x14ac:dyDescent="0.25">
      <c r="B353" s="462" t="s">
        <v>3580</v>
      </c>
      <c r="C353" s="462" t="s">
        <v>54</v>
      </c>
      <c r="D353" s="462" t="s">
        <v>612</v>
      </c>
      <c r="E353" s="462" t="s">
        <v>129</v>
      </c>
      <c r="F353" s="462" t="s">
        <v>3545</v>
      </c>
      <c r="G353" s="462">
        <v>1</v>
      </c>
      <c r="H353" s="462">
        <v>1</v>
      </c>
    </row>
    <row r="354" spans="2:8" x14ac:dyDescent="0.25">
      <c r="B354" s="462" t="s">
        <v>3580</v>
      </c>
      <c r="C354" s="462" t="s">
        <v>54</v>
      </c>
      <c r="D354" s="462" t="s">
        <v>612</v>
      </c>
      <c r="E354" s="462" t="s">
        <v>3544</v>
      </c>
      <c r="F354" s="462" t="s">
        <v>3545</v>
      </c>
      <c r="G354" s="462">
        <v>0.31164443233047501</v>
      </c>
      <c r="H354" s="462">
        <v>0.21900559422377</v>
      </c>
    </row>
    <row r="355" spans="2:8" x14ac:dyDescent="0.25">
      <c r="B355" s="462" t="s">
        <v>3580</v>
      </c>
      <c r="C355" s="462" t="s">
        <v>54</v>
      </c>
      <c r="D355" s="462" t="s">
        <v>612</v>
      </c>
      <c r="E355" s="462" t="s">
        <v>770</v>
      </c>
      <c r="F355" s="462" t="s">
        <v>3545</v>
      </c>
      <c r="G355" s="462">
        <v>1</v>
      </c>
      <c r="H355" s="462">
        <v>1</v>
      </c>
    </row>
    <row r="356" spans="2:8" x14ac:dyDescent="0.25">
      <c r="B356" s="462" t="s">
        <v>3580</v>
      </c>
      <c r="C356" s="462" t="s">
        <v>54</v>
      </c>
      <c r="D356" s="462" t="s">
        <v>612</v>
      </c>
      <c r="E356" s="462" t="s">
        <v>126</v>
      </c>
      <c r="F356" s="462" t="s">
        <v>3543</v>
      </c>
      <c r="G356" s="462">
        <v>3.7071967965521001E-2</v>
      </c>
      <c r="H356" s="462">
        <v>5.1597506395099399E-2</v>
      </c>
    </row>
    <row r="357" spans="2:8" x14ac:dyDescent="0.25">
      <c r="B357" s="462" t="s">
        <v>3580</v>
      </c>
      <c r="C357" s="462" t="s">
        <v>54</v>
      </c>
      <c r="D357" s="462" t="s">
        <v>612</v>
      </c>
      <c r="E357" s="462" t="s">
        <v>3564</v>
      </c>
      <c r="F357" s="462" t="s">
        <v>3543</v>
      </c>
      <c r="G357" s="462">
        <v>0.99997690489398905</v>
      </c>
      <c r="H357" s="462">
        <v>0.99993937713113201</v>
      </c>
    </row>
    <row r="358" spans="2:8" x14ac:dyDescent="0.25">
      <c r="B358" s="462" t="s">
        <v>3580</v>
      </c>
      <c r="C358" s="462" t="s">
        <v>54</v>
      </c>
      <c r="D358" s="462" t="s">
        <v>612</v>
      </c>
      <c r="E358" s="462" t="s">
        <v>129</v>
      </c>
      <c r="F358" s="462" t="s">
        <v>3543</v>
      </c>
      <c r="G358" s="462">
        <v>1</v>
      </c>
      <c r="H358" s="462">
        <v>1</v>
      </c>
    </row>
    <row r="359" spans="2:8" x14ac:dyDescent="0.25">
      <c r="B359" s="462" t="s">
        <v>3580</v>
      </c>
      <c r="C359" s="462" t="s">
        <v>54</v>
      </c>
      <c r="D359" s="462" t="s">
        <v>612</v>
      </c>
      <c r="E359" s="462" t="s">
        <v>3544</v>
      </c>
      <c r="F359" s="462" t="s">
        <v>3543</v>
      </c>
      <c r="G359" s="462">
        <v>0.31164443233047501</v>
      </c>
      <c r="H359" s="462">
        <v>0.21900559422377</v>
      </c>
    </row>
    <row r="360" spans="2:8" x14ac:dyDescent="0.25">
      <c r="B360" s="462" t="s">
        <v>3580</v>
      </c>
      <c r="C360" s="462" t="s">
        <v>54</v>
      </c>
      <c r="D360" s="462" t="s">
        <v>612</v>
      </c>
      <c r="E360" s="462" t="s">
        <v>770</v>
      </c>
      <c r="F360" s="462" t="s">
        <v>3543</v>
      </c>
      <c r="G360" s="462">
        <v>1</v>
      </c>
      <c r="H360" s="462">
        <v>1</v>
      </c>
    </row>
    <row r="361" spans="2:8" x14ac:dyDescent="0.25">
      <c r="B361" s="462" t="s">
        <v>3580</v>
      </c>
      <c r="C361" s="462" t="s">
        <v>54</v>
      </c>
      <c r="D361" s="462" t="s">
        <v>166</v>
      </c>
      <c r="E361" s="462" t="s">
        <v>126</v>
      </c>
      <c r="F361" s="462" t="s">
        <v>507</v>
      </c>
      <c r="G361" s="462">
        <v>5.0498712285255501E-3</v>
      </c>
      <c r="H361" s="462">
        <v>6.2587897567006204E-3</v>
      </c>
    </row>
    <row r="362" spans="2:8" x14ac:dyDescent="0.25">
      <c r="B362" s="462" t="s">
        <v>3580</v>
      </c>
      <c r="C362" s="462" t="s">
        <v>54</v>
      </c>
      <c r="D362" s="462" t="s">
        <v>166</v>
      </c>
      <c r="E362" s="462" t="s">
        <v>3564</v>
      </c>
      <c r="F362" s="462" t="s">
        <v>507</v>
      </c>
      <c r="G362" s="462">
        <v>0.99815951435558303</v>
      </c>
      <c r="H362" s="462">
        <v>0.99890393219892704</v>
      </c>
    </row>
    <row r="363" spans="2:8" x14ac:dyDescent="0.25">
      <c r="B363" s="462" t="s">
        <v>3580</v>
      </c>
      <c r="C363" s="462" t="s">
        <v>54</v>
      </c>
      <c r="D363" s="462" t="s">
        <v>166</v>
      </c>
      <c r="E363" s="462" t="s">
        <v>129</v>
      </c>
      <c r="F363" s="462" t="s">
        <v>507</v>
      </c>
      <c r="G363" s="462">
        <v>1</v>
      </c>
      <c r="H363" s="462">
        <v>1</v>
      </c>
    </row>
    <row r="364" spans="2:8" x14ac:dyDescent="0.25">
      <c r="B364" s="462" t="s">
        <v>3580</v>
      </c>
      <c r="C364" s="462" t="s">
        <v>54</v>
      </c>
      <c r="D364" s="462" t="s">
        <v>166</v>
      </c>
      <c r="E364" s="462" t="s">
        <v>3544</v>
      </c>
      <c r="F364" s="462" t="s">
        <v>507</v>
      </c>
      <c r="G364" s="462">
        <v>0.31694943824969601</v>
      </c>
      <c r="H364" s="462">
        <v>0.18874787652171601</v>
      </c>
    </row>
    <row r="365" spans="2:8" x14ac:dyDescent="0.25">
      <c r="B365" s="462" t="s">
        <v>3580</v>
      </c>
      <c r="C365" s="462" t="s">
        <v>54</v>
      </c>
      <c r="D365" s="462" t="s">
        <v>166</v>
      </c>
      <c r="E365" s="462" t="s">
        <v>770</v>
      </c>
      <c r="F365" s="462" t="s">
        <v>507</v>
      </c>
      <c r="G365" s="462">
        <v>0.56664882310287001</v>
      </c>
      <c r="H365" s="462">
        <v>0.79080511411490295</v>
      </c>
    </row>
    <row r="366" spans="2:8" x14ac:dyDescent="0.25">
      <c r="B366" s="462" t="s">
        <v>3581</v>
      </c>
      <c r="C366" s="462" t="s">
        <v>54</v>
      </c>
      <c r="D366" s="462" t="s">
        <v>612</v>
      </c>
      <c r="E366" s="462" t="s">
        <v>126</v>
      </c>
      <c r="F366" s="462" t="s">
        <v>3545</v>
      </c>
      <c r="G366" s="462">
        <v>6.5531675425399102E-2</v>
      </c>
      <c r="H366" s="462">
        <v>0.174558741665501</v>
      </c>
    </row>
    <row r="367" spans="2:8" x14ac:dyDescent="0.25">
      <c r="B367" s="462" t="s">
        <v>3581</v>
      </c>
      <c r="C367" s="462" t="s">
        <v>54</v>
      </c>
      <c r="D367" s="462" t="s">
        <v>612</v>
      </c>
      <c r="E367" s="462" t="s">
        <v>3564</v>
      </c>
      <c r="F367" s="462" t="s">
        <v>3545</v>
      </c>
      <c r="G367" s="462">
        <v>0.99999999999183398</v>
      </c>
      <c r="H367" s="462">
        <v>0.99999999999612299</v>
      </c>
    </row>
    <row r="368" spans="2:8" x14ac:dyDescent="0.25">
      <c r="B368" s="462" t="s">
        <v>3581</v>
      </c>
      <c r="C368" s="462" t="s">
        <v>54</v>
      </c>
      <c r="D368" s="462" t="s">
        <v>612</v>
      </c>
      <c r="E368" s="462" t="s">
        <v>129</v>
      </c>
      <c r="F368" s="462" t="s">
        <v>3545</v>
      </c>
      <c r="G368" s="462">
        <v>1</v>
      </c>
      <c r="H368" s="462">
        <v>1</v>
      </c>
    </row>
    <row r="369" spans="2:8" x14ac:dyDescent="0.25">
      <c r="B369" s="462" t="s">
        <v>3581</v>
      </c>
      <c r="C369" s="462" t="s">
        <v>54</v>
      </c>
      <c r="D369" s="462" t="s">
        <v>612</v>
      </c>
      <c r="E369" s="462" t="s">
        <v>3544</v>
      </c>
      <c r="F369" s="462" t="s">
        <v>3545</v>
      </c>
      <c r="G369" s="462">
        <v>0.81112307128308803</v>
      </c>
      <c r="H369" s="462">
        <v>0.873302019319666</v>
      </c>
    </row>
    <row r="370" spans="2:8" x14ac:dyDescent="0.25">
      <c r="B370" s="462" t="s">
        <v>3581</v>
      </c>
      <c r="C370" s="462" t="s">
        <v>54</v>
      </c>
      <c r="D370" s="462" t="s">
        <v>612</v>
      </c>
      <c r="E370" s="462" t="s">
        <v>770</v>
      </c>
      <c r="F370" s="462" t="s">
        <v>3545</v>
      </c>
      <c r="G370" s="462">
        <v>1</v>
      </c>
      <c r="H370" s="462">
        <v>1</v>
      </c>
    </row>
    <row r="371" spans="2:8" x14ac:dyDescent="0.25">
      <c r="B371" s="462" t="s">
        <v>3581</v>
      </c>
      <c r="C371" s="462" t="s">
        <v>54</v>
      </c>
      <c r="D371" s="462" t="s">
        <v>612</v>
      </c>
      <c r="E371" s="462" t="s">
        <v>126</v>
      </c>
      <c r="F371" s="462" t="s">
        <v>3543</v>
      </c>
      <c r="G371" s="462">
        <v>6.5531675425399102E-2</v>
      </c>
      <c r="H371" s="462">
        <v>0.174558741665501</v>
      </c>
    </row>
    <row r="372" spans="2:8" x14ac:dyDescent="0.25">
      <c r="B372" s="462" t="s">
        <v>3581</v>
      </c>
      <c r="C372" s="462" t="s">
        <v>54</v>
      </c>
      <c r="D372" s="462" t="s">
        <v>612</v>
      </c>
      <c r="E372" s="462" t="s">
        <v>3564</v>
      </c>
      <c r="F372" s="462" t="s">
        <v>3543</v>
      </c>
      <c r="G372" s="462">
        <v>0.99999999999183398</v>
      </c>
      <c r="H372" s="462">
        <v>0.99999999999612299</v>
      </c>
    </row>
    <row r="373" spans="2:8" x14ac:dyDescent="0.25">
      <c r="B373" s="462" t="s">
        <v>3581</v>
      </c>
      <c r="C373" s="462" t="s">
        <v>54</v>
      </c>
      <c r="D373" s="462" t="s">
        <v>612</v>
      </c>
      <c r="E373" s="462" t="s">
        <v>129</v>
      </c>
      <c r="F373" s="462" t="s">
        <v>3543</v>
      </c>
      <c r="G373" s="462">
        <v>1</v>
      </c>
      <c r="H373" s="462">
        <v>1</v>
      </c>
    </row>
    <row r="374" spans="2:8" x14ac:dyDescent="0.25">
      <c r="B374" s="462" t="s">
        <v>3581</v>
      </c>
      <c r="C374" s="462" t="s">
        <v>54</v>
      </c>
      <c r="D374" s="462" t="s">
        <v>612</v>
      </c>
      <c r="E374" s="462" t="s">
        <v>3544</v>
      </c>
      <c r="F374" s="462" t="s">
        <v>3543</v>
      </c>
      <c r="G374" s="462">
        <v>0.81112307128308803</v>
      </c>
      <c r="H374" s="462">
        <v>0.873302019319666</v>
      </c>
    </row>
    <row r="375" spans="2:8" x14ac:dyDescent="0.25">
      <c r="B375" s="462" t="s">
        <v>3581</v>
      </c>
      <c r="C375" s="462" t="s">
        <v>54</v>
      </c>
      <c r="D375" s="462" t="s">
        <v>612</v>
      </c>
      <c r="E375" s="462" t="s">
        <v>770</v>
      </c>
      <c r="F375" s="462" t="s">
        <v>3543</v>
      </c>
      <c r="G375" s="462">
        <v>1</v>
      </c>
      <c r="H375" s="462">
        <v>1</v>
      </c>
    </row>
    <row r="376" spans="2:8" x14ac:dyDescent="0.25">
      <c r="B376" s="462" t="s">
        <v>3581</v>
      </c>
      <c r="C376" s="462" t="s">
        <v>54</v>
      </c>
      <c r="D376" s="462" t="s">
        <v>166</v>
      </c>
      <c r="E376" s="462" t="s">
        <v>126</v>
      </c>
      <c r="F376" s="462" t="s">
        <v>507</v>
      </c>
      <c r="G376" s="462">
        <v>4.5435501259958799E-3</v>
      </c>
      <c r="H376" s="462">
        <v>1.80880059659837E-3</v>
      </c>
    </row>
    <row r="377" spans="2:8" x14ac:dyDescent="0.25">
      <c r="B377" s="462" t="s">
        <v>3581</v>
      </c>
      <c r="C377" s="462" t="s">
        <v>54</v>
      </c>
      <c r="D377" s="462" t="s">
        <v>166</v>
      </c>
      <c r="E377" s="462" t="s">
        <v>3564</v>
      </c>
      <c r="F377" s="462" t="s">
        <v>507</v>
      </c>
      <c r="G377" s="462">
        <v>0.99995269707797696</v>
      </c>
      <c r="H377" s="462">
        <v>0.99988719021883399</v>
      </c>
    </row>
    <row r="378" spans="2:8" x14ac:dyDescent="0.25">
      <c r="B378" s="462" t="s">
        <v>3581</v>
      </c>
      <c r="C378" s="462" t="s">
        <v>54</v>
      </c>
      <c r="D378" s="462" t="s">
        <v>166</v>
      </c>
      <c r="E378" s="462" t="s">
        <v>129</v>
      </c>
      <c r="F378" s="462" t="s">
        <v>507</v>
      </c>
      <c r="G378" s="462">
        <v>1</v>
      </c>
      <c r="H378" s="462">
        <v>1</v>
      </c>
    </row>
    <row r="379" spans="2:8" x14ac:dyDescent="0.25">
      <c r="B379" s="462" t="s">
        <v>3581</v>
      </c>
      <c r="C379" s="462" t="s">
        <v>54</v>
      </c>
      <c r="D379" s="462" t="s">
        <v>166</v>
      </c>
      <c r="E379" s="462" t="s">
        <v>3544</v>
      </c>
      <c r="F379" s="462" t="s">
        <v>507</v>
      </c>
      <c r="G379" s="462">
        <v>0.84552443509694397</v>
      </c>
      <c r="H379" s="462">
        <v>0.61187358144900195</v>
      </c>
    </row>
    <row r="380" spans="2:8" x14ac:dyDescent="0.25">
      <c r="B380" s="462" t="s">
        <v>3581</v>
      </c>
      <c r="C380" s="462" t="s">
        <v>54</v>
      </c>
      <c r="D380" s="462" t="s">
        <v>166</v>
      </c>
      <c r="E380" s="462" t="s">
        <v>770</v>
      </c>
      <c r="F380" s="462" t="s">
        <v>507</v>
      </c>
      <c r="G380" s="462">
        <v>0.89768063396444797</v>
      </c>
      <c r="H380" s="462">
        <v>0.96170032190002197</v>
      </c>
    </row>
    <row r="381" spans="2:8" x14ac:dyDescent="0.25">
      <c r="B381" s="462" t="s">
        <v>3582</v>
      </c>
      <c r="C381" s="462" t="s">
        <v>54</v>
      </c>
      <c r="D381" s="462" t="s">
        <v>612</v>
      </c>
      <c r="E381" s="462" t="s">
        <v>126</v>
      </c>
      <c r="F381" s="462" t="s">
        <v>3545</v>
      </c>
      <c r="G381" s="462">
        <v>0.11013757811256</v>
      </c>
      <c r="H381" s="462">
        <v>9.4346728658425597E-2</v>
      </c>
    </row>
    <row r="382" spans="2:8" x14ac:dyDescent="0.25">
      <c r="B382" s="462" t="s">
        <v>3582</v>
      </c>
      <c r="C382" s="462" t="s">
        <v>54</v>
      </c>
      <c r="D382" s="462" t="s">
        <v>612</v>
      </c>
      <c r="E382" s="462" t="s">
        <v>3564</v>
      </c>
      <c r="F382" s="462" t="s">
        <v>3545</v>
      </c>
      <c r="G382" s="462">
        <v>0.99987129707920497</v>
      </c>
      <c r="H382" s="462">
        <v>0.99978154407534603</v>
      </c>
    </row>
    <row r="383" spans="2:8" x14ac:dyDescent="0.25">
      <c r="B383" s="462" t="s">
        <v>3582</v>
      </c>
      <c r="C383" s="462" t="s">
        <v>54</v>
      </c>
      <c r="D383" s="462" t="s">
        <v>612</v>
      </c>
      <c r="E383" s="462" t="s">
        <v>129</v>
      </c>
      <c r="F383" s="462" t="s">
        <v>3545</v>
      </c>
      <c r="G383" s="462">
        <v>1</v>
      </c>
      <c r="H383" s="462">
        <v>1</v>
      </c>
    </row>
    <row r="384" spans="2:8" x14ac:dyDescent="0.25">
      <c r="B384" s="462" t="s">
        <v>3582</v>
      </c>
      <c r="C384" s="462" t="s">
        <v>54</v>
      </c>
      <c r="D384" s="462" t="s">
        <v>612</v>
      </c>
      <c r="E384" s="462" t="s">
        <v>3544</v>
      </c>
      <c r="F384" s="462" t="s">
        <v>3545</v>
      </c>
      <c r="G384" s="462">
        <v>0.77742599305438698</v>
      </c>
      <c r="H384" s="462">
        <v>0.70386015297530102</v>
      </c>
    </row>
    <row r="385" spans="2:8" x14ac:dyDescent="0.25">
      <c r="B385" s="462" t="s">
        <v>3582</v>
      </c>
      <c r="C385" s="462" t="s">
        <v>54</v>
      </c>
      <c r="D385" s="462" t="s">
        <v>612</v>
      </c>
      <c r="E385" s="462" t="s">
        <v>770</v>
      </c>
      <c r="F385" s="462" t="s">
        <v>3545</v>
      </c>
      <c r="G385" s="462">
        <v>1</v>
      </c>
      <c r="H385" s="462">
        <v>1</v>
      </c>
    </row>
    <row r="386" spans="2:8" x14ac:dyDescent="0.25">
      <c r="B386" s="462" t="s">
        <v>3582</v>
      </c>
      <c r="C386" s="462" t="s">
        <v>54</v>
      </c>
      <c r="D386" s="462" t="s">
        <v>612</v>
      </c>
      <c r="E386" s="462" t="s">
        <v>126</v>
      </c>
      <c r="F386" s="462" t="s">
        <v>3543</v>
      </c>
      <c r="G386" s="462">
        <v>0.11013757811256</v>
      </c>
      <c r="H386" s="462">
        <v>9.4346728658425597E-2</v>
      </c>
    </row>
    <row r="387" spans="2:8" x14ac:dyDescent="0.25">
      <c r="B387" s="462" t="s">
        <v>3582</v>
      </c>
      <c r="C387" s="462" t="s">
        <v>54</v>
      </c>
      <c r="D387" s="462" t="s">
        <v>612</v>
      </c>
      <c r="E387" s="462" t="s">
        <v>3564</v>
      </c>
      <c r="F387" s="462" t="s">
        <v>3543</v>
      </c>
      <c r="G387" s="462">
        <v>0.99987129707920497</v>
      </c>
      <c r="H387" s="462">
        <v>0.99978154407534603</v>
      </c>
    </row>
    <row r="388" spans="2:8" x14ac:dyDescent="0.25">
      <c r="B388" s="462" t="s">
        <v>3582</v>
      </c>
      <c r="C388" s="462" t="s">
        <v>54</v>
      </c>
      <c r="D388" s="462" t="s">
        <v>612</v>
      </c>
      <c r="E388" s="462" t="s">
        <v>129</v>
      </c>
      <c r="F388" s="462" t="s">
        <v>3543</v>
      </c>
      <c r="G388" s="462">
        <v>1</v>
      </c>
      <c r="H388" s="462">
        <v>1</v>
      </c>
    </row>
    <row r="389" spans="2:8" x14ac:dyDescent="0.25">
      <c r="B389" s="462" t="s">
        <v>3582</v>
      </c>
      <c r="C389" s="462" t="s">
        <v>54</v>
      </c>
      <c r="D389" s="462" t="s">
        <v>612</v>
      </c>
      <c r="E389" s="462" t="s">
        <v>3544</v>
      </c>
      <c r="F389" s="462" t="s">
        <v>3543</v>
      </c>
      <c r="G389" s="462">
        <v>0.77742599305438698</v>
      </c>
      <c r="H389" s="462">
        <v>0.70386015297530102</v>
      </c>
    </row>
    <row r="390" spans="2:8" x14ac:dyDescent="0.25">
      <c r="B390" s="462" t="s">
        <v>3582</v>
      </c>
      <c r="C390" s="462" t="s">
        <v>54</v>
      </c>
      <c r="D390" s="462" t="s">
        <v>612</v>
      </c>
      <c r="E390" s="462" t="s">
        <v>770</v>
      </c>
      <c r="F390" s="462" t="s">
        <v>3543</v>
      </c>
      <c r="G390" s="462">
        <v>1</v>
      </c>
      <c r="H390" s="462">
        <v>1</v>
      </c>
    </row>
    <row r="391" spans="2:8" x14ac:dyDescent="0.25">
      <c r="B391" s="462" t="s">
        <v>3582</v>
      </c>
      <c r="C391" s="462" t="s">
        <v>54</v>
      </c>
      <c r="D391" s="462" t="s">
        <v>166</v>
      </c>
      <c r="E391" s="462" t="s">
        <v>126</v>
      </c>
      <c r="F391" s="462" t="s">
        <v>507</v>
      </c>
      <c r="G391" s="462">
        <v>1.07141298283375E-2</v>
      </c>
      <c r="H391" s="462">
        <v>9.1385637319263292E-3</v>
      </c>
    </row>
    <row r="392" spans="2:8" x14ac:dyDescent="0.25">
      <c r="B392" s="462" t="s">
        <v>3582</v>
      </c>
      <c r="C392" s="462" t="s">
        <v>54</v>
      </c>
      <c r="D392" s="462" t="s">
        <v>166</v>
      </c>
      <c r="E392" s="462" t="s">
        <v>3564</v>
      </c>
      <c r="F392" s="462" t="s">
        <v>507</v>
      </c>
      <c r="G392" s="462">
        <v>0.99949384956788301</v>
      </c>
      <c r="H392" s="462">
        <v>0.99989388309944405</v>
      </c>
    </row>
    <row r="393" spans="2:8" x14ac:dyDescent="0.25">
      <c r="B393" s="462" t="s">
        <v>3582</v>
      </c>
      <c r="C393" s="462" t="s">
        <v>54</v>
      </c>
      <c r="D393" s="462" t="s">
        <v>166</v>
      </c>
      <c r="E393" s="462" t="s">
        <v>129</v>
      </c>
      <c r="F393" s="462" t="s">
        <v>507</v>
      </c>
      <c r="G393" s="462">
        <v>1</v>
      </c>
      <c r="H393" s="462">
        <v>1</v>
      </c>
    </row>
    <row r="394" spans="2:8" x14ac:dyDescent="0.25">
      <c r="B394" s="462" t="s">
        <v>3582</v>
      </c>
      <c r="C394" s="462" t="s">
        <v>54</v>
      </c>
      <c r="D394" s="462" t="s">
        <v>166</v>
      </c>
      <c r="E394" s="462" t="s">
        <v>3544</v>
      </c>
      <c r="F394" s="462" t="s">
        <v>507</v>
      </c>
      <c r="G394" s="462">
        <v>0.54903692045139996</v>
      </c>
      <c r="H394" s="462">
        <v>0.33447825009007098</v>
      </c>
    </row>
    <row r="395" spans="2:8" x14ac:dyDescent="0.25">
      <c r="B395" s="462" t="s">
        <v>3582</v>
      </c>
      <c r="C395" s="462" t="s">
        <v>54</v>
      </c>
      <c r="D395" s="462" t="s">
        <v>166</v>
      </c>
      <c r="E395" s="462" t="s">
        <v>770</v>
      </c>
      <c r="F395" s="462" t="s">
        <v>507</v>
      </c>
      <c r="G395" s="462">
        <v>0.779694677463596</v>
      </c>
      <c r="H395" s="462">
        <v>0.92406253420588402</v>
      </c>
    </row>
    <row r="396" spans="2:8" x14ac:dyDescent="0.25">
      <c r="B396" s="462" t="s">
        <v>3583</v>
      </c>
      <c r="C396" s="462" t="s">
        <v>54</v>
      </c>
      <c r="D396" s="462" t="s">
        <v>612</v>
      </c>
      <c r="E396" s="462" t="s">
        <v>126</v>
      </c>
      <c r="F396" s="462" t="s">
        <v>3545</v>
      </c>
      <c r="G396" s="462">
        <v>5.5925238360321698E-2</v>
      </c>
      <c r="H396" s="462">
        <v>0.14795655537333299</v>
      </c>
    </row>
    <row r="397" spans="2:8" x14ac:dyDescent="0.25">
      <c r="B397" s="462" t="s">
        <v>3583</v>
      </c>
      <c r="C397" s="462" t="s">
        <v>54</v>
      </c>
      <c r="D397" s="462" t="s">
        <v>612</v>
      </c>
      <c r="E397" s="462" t="s">
        <v>3564</v>
      </c>
      <c r="F397" s="462" t="s">
        <v>3545</v>
      </c>
      <c r="G397" s="462">
        <v>0.99999999999046996</v>
      </c>
      <c r="H397" s="462">
        <v>0.99999999999543998</v>
      </c>
    </row>
    <row r="398" spans="2:8" x14ac:dyDescent="0.25">
      <c r="B398" s="462" t="s">
        <v>3583</v>
      </c>
      <c r="C398" s="462" t="s">
        <v>54</v>
      </c>
      <c r="D398" s="462" t="s">
        <v>612</v>
      </c>
      <c r="E398" s="462" t="s">
        <v>129</v>
      </c>
      <c r="F398" s="462" t="s">
        <v>3545</v>
      </c>
      <c r="G398" s="462">
        <v>1</v>
      </c>
      <c r="H398" s="462">
        <v>1</v>
      </c>
    </row>
    <row r="399" spans="2:8" x14ac:dyDescent="0.25">
      <c r="B399" s="462" t="s">
        <v>3583</v>
      </c>
      <c r="C399" s="462" t="s">
        <v>54</v>
      </c>
      <c r="D399" s="462" t="s">
        <v>612</v>
      </c>
      <c r="E399" s="462" t="s">
        <v>3544</v>
      </c>
      <c r="F399" s="462" t="s">
        <v>3545</v>
      </c>
      <c r="G399" s="462">
        <v>0.77859106288334601</v>
      </c>
      <c r="H399" s="462">
        <v>0.85122234376517503</v>
      </c>
    </row>
    <row r="400" spans="2:8" x14ac:dyDescent="0.25">
      <c r="B400" s="462" t="s">
        <v>3583</v>
      </c>
      <c r="C400" s="462" t="s">
        <v>54</v>
      </c>
      <c r="D400" s="462" t="s">
        <v>612</v>
      </c>
      <c r="E400" s="462" t="s">
        <v>770</v>
      </c>
      <c r="F400" s="462" t="s">
        <v>3545</v>
      </c>
      <c r="G400" s="462">
        <v>1</v>
      </c>
      <c r="H400" s="462">
        <v>1</v>
      </c>
    </row>
    <row r="401" spans="2:8" x14ac:dyDescent="0.25">
      <c r="B401" s="462" t="s">
        <v>3583</v>
      </c>
      <c r="C401" s="462" t="s">
        <v>54</v>
      </c>
      <c r="D401" s="462" t="s">
        <v>612</v>
      </c>
      <c r="E401" s="462" t="s">
        <v>126</v>
      </c>
      <c r="F401" s="462" t="s">
        <v>3543</v>
      </c>
      <c r="G401" s="462">
        <v>5.5925238360321601E-2</v>
      </c>
      <c r="H401" s="462">
        <v>0.14795655537333399</v>
      </c>
    </row>
    <row r="402" spans="2:8" x14ac:dyDescent="0.25">
      <c r="B402" s="462" t="s">
        <v>3583</v>
      </c>
      <c r="C402" s="462" t="s">
        <v>54</v>
      </c>
      <c r="D402" s="462" t="s">
        <v>612</v>
      </c>
      <c r="E402" s="462" t="s">
        <v>3564</v>
      </c>
      <c r="F402" s="462" t="s">
        <v>3543</v>
      </c>
      <c r="G402" s="462">
        <v>0.99999999999046996</v>
      </c>
      <c r="H402" s="462">
        <v>0.99999999999543998</v>
      </c>
    </row>
    <row r="403" spans="2:8" x14ac:dyDescent="0.25">
      <c r="B403" s="462" t="s">
        <v>3583</v>
      </c>
      <c r="C403" s="462" t="s">
        <v>54</v>
      </c>
      <c r="D403" s="462" t="s">
        <v>612</v>
      </c>
      <c r="E403" s="462" t="s">
        <v>129</v>
      </c>
      <c r="F403" s="462" t="s">
        <v>3543</v>
      </c>
      <c r="G403" s="462">
        <v>1</v>
      </c>
      <c r="H403" s="462">
        <v>1</v>
      </c>
    </row>
    <row r="404" spans="2:8" x14ac:dyDescent="0.25">
      <c r="B404" s="462" t="s">
        <v>3583</v>
      </c>
      <c r="C404" s="462" t="s">
        <v>54</v>
      </c>
      <c r="D404" s="462" t="s">
        <v>612</v>
      </c>
      <c r="E404" s="462" t="s">
        <v>3544</v>
      </c>
      <c r="F404" s="462" t="s">
        <v>3543</v>
      </c>
      <c r="G404" s="462">
        <v>0.77859106288334601</v>
      </c>
      <c r="H404" s="462">
        <v>0.85122234376517503</v>
      </c>
    </row>
    <row r="405" spans="2:8" x14ac:dyDescent="0.25">
      <c r="B405" s="462" t="s">
        <v>3583</v>
      </c>
      <c r="C405" s="462" t="s">
        <v>54</v>
      </c>
      <c r="D405" s="462" t="s">
        <v>612</v>
      </c>
      <c r="E405" s="462" t="s">
        <v>770</v>
      </c>
      <c r="F405" s="462" t="s">
        <v>3543</v>
      </c>
      <c r="G405" s="462">
        <v>1</v>
      </c>
      <c r="H405" s="462">
        <v>1</v>
      </c>
    </row>
    <row r="406" spans="2:8" x14ac:dyDescent="0.25">
      <c r="B406" s="462" t="s">
        <v>3583</v>
      </c>
      <c r="C406" s="462" t="s">
        <v>54</v>
      </c>
      <c r="D406" s="462" t="s">
        <v>166</v>
      </c>
      <c r="E406" s="462" t="s">
        <v>126</v>
      </c>
      <c r="F406" s="462" t="s">
        <v>507</v>
      </c>
      <c r="G406" s="462">
        <v>2.7961673643311499E-3</v>
      </c>
      <c r="H406" s="462">
        <v>1.26174744070619E-3</v>
      </c>
    </row>
    <row r="407" spans="2:8" x14ac:dyDescent="0.25">
      <c r="B407" s="462" t="s">
        <v>3583</v>
      </c>
      <c r="C407" s="462" t="s">
        <v>54</v>
      </c>
      <c r="D407" s="462" t="s">
        <v>166</v>
      </c>
      <c r="E407" s="462" t="s">
        <v>3564</v>
      </c>
      <c r="F407" s="462" t="s">
        <v>507</v>
      </c>
      <c r="G407" s="462">
        <v>0.99975560725219603</v>
      </c>
      <c r="H407" s="462">
        <v>0.99930843761262</v>
      </c>
    </row>
    <row r="408" spans="2:8" x14ac:dyDescent="0.25">
      <c r="B408" s="462" t="s">
        <v>3583</v>
      </c>
      <c r="C408" s="462" t="s">
        <v>54</v>
      </c>
      <c r="D408" s="462" t="s">
        <v>166</v>
      </c>
      <c r="E408" s="462" t="s">
        <v>129</v>
      </c>
      <c r="F408" s="462" t="s">
        <v>507</v>
      </c>
      <c r="G408" s="462">
        <v>1</v>
      </c>
      <c r="H408" s="462">
        <v>1</v>
      </c>
    </row>
    <row r="409" spans="2:8" x14ac:dyDescent="0.25">
      <c r="B409" s="462" t="s">
        <v>3583</v>
      </c>
      <c r="C409" s="462" t="s">
        <v>54</v>
      </c>
      <c r="D409" s="462" t="s">
        <v>166</v>
      </c>
      <c r="E409" s="462" t="s">
        <v>3544</v>
      </c>
      <c r="F409" s="462" t="s">
        <v>507</v>
      </c>
      <c r="G409" s="462">
        <v>0.81068551514927001</v>
      </c>
      <c r="H409" s="462">
        <v>0.56190353769851598</v>
      </c>
    </row>
    <row r="410" spans="2:8" x14ac:dyDescent="0.25">
      <c r="B410" s="462" t="s">
        <v>3583</v>
      </c>
      <c r="C410" s="462" t="s">
        <v>54</v>
      </c>
      <c r="D410" s="462" t="s">
        <v>166</v>
      </c>
      <c r="E410" s="462" t="s">
        <v>770</v>
      </c>
      <c r="F410" s="462" t="s">
        <v>507</v>
      </c>
      <c r="G410" s="462">
        <v>0.87221739051480296</v>
      </c>
      <c r="H410" s="462">
        <v>0.95294744614495197</v>
      </c>
    </row>
    <row r="411" spans="2:8" x14ac:dyDescent="0.25">
      <c r="B411" s="462" t="s">
        <v>3584</v>
      </c>
      <c r="C411" s="462" t="s">
        <v>54</v>
      </c>
      <c r="D411" s="462" t="s">
        <v>612</v>
      </c>
      <c r="E411" s="462" t="s">
        <v>126</v>
      </c>
      <c r="F411" s="462" t="s">
        <v>3545</v>
      </c>
      <c r="G411" s="462">
        <v>7.7599558136351901E-2</v>
      </c>
      <c r="H411" s="462">
        <v>9.2081732958024104E-2</v>
      </c>
    </row>
    <row r="412" spans="2:8" x14ac:dyDescent="0.25">
      <c r="B412" s="462" t="s">
        <v>3584</v>
      </c>
      <c r="C412" s="462" t="s">
        <v>54</v>
      </c>
      <c r="D412" s="462" t="s">
        <v>612</v>
      </c>
      <c r="E412" s="462" t="s">
        <v>3564</v>
      </c>
      <c r="F412" s="462" t="s">
        <v>3545</v>
      </c>
      <c r="G412" s="462">
        <v>0.99999988173958598</v>
      </c>
      <c r="H412" s="462">
        <v>0.99999985152357695</v>
      </c>
    </row>
    <row r="413" spans="2:8" x14ac:dyDescent="0.25">
      <c r="B413" s="462" t="s">
        <v>3584</v>
      </c>
      <c r="C413" s="462" t="s">
        <v>54</v>
      </c>
      <c r="D413" s="462" t="s">
        <v>612</v>
      </c>
      <c r="E413" s="462" t="s">
        <v>129</v>
      </c>
      <c r="F413" s="462" t="s">
        <v>3545</v>
      </c>
      <c r="G413" s="462">
        <v>1</v>
      </c>
      <c r="H413" s="462">
        <v>1</v>
      </c>
    </row>
    <row r="414" spans="2:8" x14ac:dyDescent="0.25">
      <c r="B414" s="462" t="s">
        <v>3584</v>
      </c>
      <c r="C414" s="462" t="s">
        <v>54</v>
      </c>
      <c r="D414" s="462" t="s">
        <v>612</v>
      </c>
      <c r="E414" s="462" t="s">
        <v>3544</v>
      </c>
      <c r="F414" s="462" t="s">
        <v>3545</v>
      </c>
      <c r="G414" s="462">
        <v>0.78772114745268995</v>
      </c>
      <c r="H414" s="462">
        <v>0.717003834433809</v>
      </c>
    </row>
    <row r="415" spans="2:8" x14ac:dyDescent="0.25">
      <c r="B415" s="462" t="s">
        <v>3584</v>
      </c>
      <c r="C415" s="462" t="s">
        <v>54</v>
      </c>
      <c r="D415" s="462" t="s">
        <v>612</v>
      </c>
      <c r="E415" s="462" t="s">
        <v>770</v>
      </c>
      <c r="F415" s="462" t="s">
        <v>3545</v>
      </c>
      <c r="G415" s="462">
        <v>1</v>
      </c>
      <c r="H415" s="462">
        <v>1</v>
      </c>
    </row>
    <row r="416" spans="2:8" x14ac:dyDescent="0.25">
      <c r="B416" s="462" t="s">
        <v>3584</v>
      </c>
      <c r="C416" s="462" t="s">
        <v>54</v>
      </c>
      <c r="D416" s="462" t="s">
        <v>612</v>
      </c>
      <c r="E416" s="462" t="s">
        <v>126</v>
      </c>
      <c r="F416" s="462" t="s">
        <v>3543</v>
      </c>
      <c r="G416" s="462">
        <v>7.7599558136351901E-2</v>
      </c>
      <c r="H416" s="462">
        <v>9.2081732958024104E-2</v>
      </c>
    </row>
    <row r="417" spans="2:8" x14ac:dyDescent="0.25">
      <c r="B417" s="462" t="s">
        <v>3584</v>
      </c>
      <c r="C417" s="462" t="s">
        <v>54</v>
      </c>
      <c r="D417" s="462" t="s">
        <v>612</v>
      </c>
      <c r="E417" s="462" t="s">
        <v>3564</v>
      </c>
      <c r="F417" s="462" t="s">
        <v>3543</v>
      </c>
      <c r="G417" s="462">
        <v>0.99999988173958598</v>
      </c>
      <c r="H417" s="462">
        <v>0.99999985152357695</v>
      </c>
    </row>
    <row r="418" spans="2:8" x14ac:dyDescent="0.25">
      <c r="B418" s="462" t="s">
        <v>3584</v>
      </c>
      <c r="C418" s="462" t="s">
        <v>54</v>
      </c>
      <c r="D418" s="462" t="s">
        <v>612</v>
      </c>
      <c r="E418" s="462" t="s">
        <v>129</v>
      </c>
      <c r="F418" s="462" t="s">
        <v>3543</v>
      </c>
      <c r="G418" s="462">
        <v>1</v>
      </c>
      <c r="H418" s="462">
        <v>1</v>
      </c>
    </row>
    <row r="419" spans="2:8" x14ac:dyDescent="0.25">
      <c r="B419" s="462" t="s">
        <v>3584</v>
      </c>
      <c r="C419" s="462" t="s">
        <v>54</v>
      </c>
      <c r="D419" s="462" t="s">
        <v>612</v>
      </c>
      <c r="E419" s="462" t="s">
        <v>3544</v>
      </c>
      <c r="F419" s="462" t="s">
        <v>3543</v>
      </c>
      <c r="G419" s="462">
        <v>0.78772114745268995</v>
      </c>
      <c r="H419" s="462">
        <v>0.717003834433809</v>
      </c>
    </row>
    <row r="420" spans="2:8" x14ac:dyDescent="0.25">
      <c r="B420" s="462" t="s">
        <v>3584</v>
      </c>
      <c r="C420" s="462" t="s">
        <v>54</v>
      </c>
      <c r="D420" s="462" t="s">
        <v>612</v>
      </c>
      <c r="E420" s="462" t="s">
        <v>770</v>
      </c>
      <c r="F420" s="462" t="s">
        <v>3543</v>
      </c>
      <c r="G420" s="462">
        <v>1</v>
      </c>
      <c r="H420" s="462">
        <v>1</v>
      </c>
    </row>
    <row r="421" spans="2:8" x14ac:dyDescent="0.25">
      <c r="B421" s="462" t="s">
        <v>3584</v>
      </c>
      <c r="C421" s="462" t="s">
        <v>54</v>
      </c>
      <c r="D421" s="462" t="s">
        <v>166</v>
      </c>
      <c r="E421" s="462" t="s">
        <v>126</v>
      </c>
      <c r="F421" s="462" t="s">
        <v>507</v>
      </c>
      <c r="G421" s="462">
        <v>5.1469463374537797E-3</v>
      </c>
      <c r="H421" s="462">
        <v>4.0999288106969003E-3</v>
      </c>
    </row>
    <row r="422" spans="2:8" x14ac:dyDescent="0.25">
      <c r="B422" s="462" t="s">
        <v>3584</v>
      </c>
      <c r="C422" s="462" t="s">
        <v>54</v>
      </c>
      <c r="D422" s="462" t="s">
        <v>166</v>
      </c>
      <c r="E422" s="462" t="s">
        <v>3564</v>
      </c>
      <c r="F422" s="462" t="s">
        <v>507</v>
      </c>
      <c r="G422" s="462">
        <v>0.99997815536407497</v>
      </c>
      <c r="H422" s="462">
        <v>0.999891070818826</v>
      </c>
    </row>
    <row r="423" spans="2:8" x14ac:dyDescent="0.25">
      <c r="B423" s="462" t="s">
        <v>3584</v>
      </c>
      <c r="C423" s="462" t="s">
        <v>54</v>
      </c>
      <c r="D423" s="462" t="s">
        <v>166</v>
      </c>
      <c r="E423" s="462" t="s">
        <v>129</v>
      </c>
      <c r="F423" s="462" t="s">
        <v>507</v>
      </c>
      <c r="G423" s="462">
        <v>1</v>
      </c>
      <c r="H423" s="462">
        <v>1</v>
      </c>
    </row>
    <row r="424" spans="2:8" x14ac:dyDescent="0.25">
      <c r="B424" s="462" t="s">
        <v>3584</v>
      </c>
      <c r="C424" s="462" t="s">
        <v>54</v>
      </c>
      <c r="D424" s="462" t="s">
        <v>166</v>
      </c>
      <c r="E424" s="462" t="s">
        <v>3544</v>
      </c>
      <c r="F424" s="462" t="s">
        <v>507</v>
      </c>
      <c r="G424" s="462">
        <v>0.63690055353368402</v>
      </c>
      <c r="H424" s="462">
        <v>0.39804537301017001</v>
      </c>
    </row>
    <row r="425" spans="2:8" x14ac:dyDescent="0.25">
      <c r="B425" s="462" t="s">
        <v>3584</v>
      </c>
      <c r="C425" s="462" t="s">
        <v>54</v>
      </c>
      <c r="D425" s="462" t="s">
        <v>166</v>
      </c>
      <c r="E425" s="462" t="s">
        <v>770</v>
      </c>
      <c r="F425" s="462" t="s">
        <v>507</v>
      </c>
      <c r="G425" s="462">
        <v>0.82007206626398998</v>
      </c>
      <c r="H425" s="462">
        <v>0.870273983851517</v>
      </c>
    </row>
    <row r="426" spans="2:8" x14ac:dyDescent="0.25">
      <c r="B426" s="462" t="s">
        <v>3533</v>
      </c>
      <c r="C426" s="462" t="s">
        <v>54</v>
      </c>
      <c r="D426" s="462" t="s">
        <v>612</v>
      </c>
      <c r="E426" s="462" t="s">
        <v>126</v>
      </c>
      <c r="F426" s="462" t="s">
        <v>3545</v>
      </c>
      <c r="G426" s="462">
        <v>7.9418080813231803E-2</v>
      </c>
      <c r="H426" s="462">
        <v>9.7850910532413196E-2</v>
      </c>
    </row>
    <row r="427" spans="2:8" x14ac:dyDescent="0.25">
      <c r="B427" s="462" t="s">
        <v>3533</v>
      </c>
      <c r="C427" s="462" t="s">
        <v>54</v>
      </c>
      <c r="D427" s="462" t="s">
        <v>612</v>
      </c>
      <c r="E427" s="462" t="s">
        <v>3564</v>
      </c>
      <c r="F427" s="462" t="s">
        <v>3545</v>
      </c>
      <c r="G427" s="462">
        <v>0.99998854158244599</v>
      </c>
      <c r="H427" s="462">
        <v>0.99998027806822998</v>
      </c>
    </row>
    <row r="428" spans="2:8" x14ac:dyDescent="0.25">
      <c r="B428" s="462" t="s">
        <v>3533</v>
      </c>
      <c r="C428" s="462" t="s">
        <v>54</v>
      </c>
      <c r="D428" s="462" t="s">
        <v>612</v>
      </c>
      <c r="E428" s="462" t="s">
        <v>129</v>
      </c>
      <c r="F428" s="462" t="s">
        <v>3545</v>
      </c>
      <c r="G428" s="462">
        <v>1</v>
      </c>
      <c r="H428" s="462">
        <v>1</v>
      </c>
    </row>
    <row r="429" spans="2:8" x14ac:dyDescent="0.25">
      <c r="B429" s="462" t="s">
        <v>3533</v>
      </c>
      <c r="C429" s="462" t="s">
        <v>54</v>
      </c>
      <c r="D429" s="462" t="s">
        <v>612</v>
      </c>
      <c r="E429" s="462" t="s">
        <v>3544</v>
      </c>
      <c r="F429" s="462" t="s">
        <v>3545</v>
      </c>
      <c r="G429" s="462">
        <v>0.79975778210506299</v>
      </c>
      <c r="H429" s="462">
        <v>0.72737149959593606</v>
      </c>
    </row>
    <row r="430" spans="2:8" x14ac:dyDescent="0.25">
      <c r="B430" s="462" t="s">
        <v>3533</v>
      </c>
      <c r="C430" s="462" t="s">
        <v>54</v>
      </c>
      <c r="D430" s="462" t="s">
        <v>612</v>
      </c>
      <c r="E430" s="462" t="s">
        <v>770</v>
      </c>
      <c r="F430" s="462" t="s">
        <v>3545</v>
      </c>
      <c r="G430" s="462">
        <v>1</v>
      </c>
      <c r="H430" s="462">
        <v>1</v>
      </c>
    </row>
    <row r="431" spans="2:8" x14ac:dyDescent="0.25">
      <c r="B431" s="462" t="s">
        <v>3533</v>
      </c>
      <c r="C431" s="462" t="s">
        <v>54</v>
      </c>
      <c r="D431" s="462" t="s">
        <v>612</v>
      </c>
      <c r="E431" s="462" t="s">
        <v>126</v>
      </c>
      <c r="F431" s="462" t="s">
        <v>3543</v>
      </c>
      <c r="G431" s="462">
        <v>7.9418080813231803E-2</v>
      </c>
      <c r="H431" s="462">
        <v>9.7850910532413099E-2</v>
      </c>
    </row>
    <row r="432" spans="2:8" x14ac:dyDescent="0.25">
      <c r="B432" s="462" t="s">
        <v>3533</v>
      </c>
      <c r="C432" s="462" t="s">
        <v>54</v>
      </c>
      <c r="D432" s="462" t="s">
        <v>612</v>
      </c>
      <c r="E432" s="462" t="s">
        <v>3564</v>
      </c>
      <c r="F432" s="462" t="s">
        <v>3543</v>
      </c>
      <c r="G432" s="462">
        <v>0.99998854158244599</v>
      </c>
      <c r="H432" s="462">
        <v>0.99998027806823098</v>
      </c>
    </row>
    <row r="433" spans="2:8" x14ac:dyDescent="0.25">
      <c r="B433" s="462" t="s">
        <v>3533</v>
      </c>
      <c r="C433" s="462" t="s">
        <v>54</v>
      </c>
      <c r="D433" s="462" t="s">
        <v>612</v>
      </c>
      <c r="E433" s="462" t="s">
        <v>129</v>
      </c>
      <c r="F433" s="462" t="s">
        <v>3543</v>
      </c>
      <c r="G433" s="462">
        <v>1</v>
      </c>
      <c r="H433" s="462">
        <v>1</v>
      </c>
    </row>
    <row r="434" spans="2:8" x14ac:dyDescent="0.25">
      <c r="B434" s="462" t="s">
        <v>3533</v>
      </c>
      <c r="C434" s="462" t="s">
        <v>54</v>
      </c>
      <c r="D434" s="462" t="s">
        <v>612</v>
      </c>
      <c r="E434" s="462" t="s">
        <v>3544</v>
      </c>
      <c r="F434" s="462" t="s">
        <v>3543</v>
      </c>
      <c r="G434" s="462">
        <v>0.79975778210506299</v>
      </c>
      <c r="H434" s="462">
        <v>0.72737149959593606</v>
      </c>
    </row>
    <row r="435" spans="2:8" x14ac:dyDescent="0.25">
      <c r="B435" s="462" t="s">
        <v>3533</v>
      </c>
      <c r="C435" s="462" t="s">
        <v>54</v>
      </c>
      <c r="D435" s="462" t="s">
        <v>612</v>
      </c>
      <c r="E435" s="462" t="s">
        <v>770</v>
      </c>
      <c r="F435" s="462" t="s">
        <v>3543</v>
      </c>
      <c r="G435" s="462">
        <v>1</v>
      </c>
      <c r="H435" s="462">
        <v>1</v>
      </c>
    </row>
    <row r="436" spans="2:8" x14ac:dyDescent="0.25">
      <c r="B436" s="462" t="s">
        <v>3533</v>
      </c>
      <c r="C436" s="462" t="s">
        <v>54</v>
      </c>
      <c r="D436" s="462" t="s">
        <v>166</v>
      </c>
      <c r="E436" s="462" t="s">
        <v>126</v>
      </c>
      <c r="F436" s="462" t="s">
        <v>507</v>
      </c>
      <c r="G436" s="462">
        <v>1.2264182969183499E-2</v>
      </c>
      <c r="H436" s="462">
        <v>6.7070878975554202E-3</v>
      </c>
    </row>
    <row r="437" spans="2:8" x14ac:dyDescent="0.25">
      <c r="B437" s="462" t="s">
        <v>3533</v>
      </c>
      <c r="C437" s="462" t="s">
        <v>54</v>
      </c>
      <c r="D437" s="462" t="s">
        <v>166</v>
      </c>
      <c r="E437" s="462" t="s">
        <v>3564</v>
      </c>
      <c r="F437" s="462" t="s">
        <v>507</v>
      </c>
      <c r="G437" s="462">
        <v>0.99999789656674298</v>
      </c>
      <c r="H437" s="462">
        <v>0.99999909268262699</v>
      </c>
    </row>
    <row r="438" spans="2:8" x14ac:dyDescent="0.25">
      <c r="B438" s="462" t="s">
        <v>3533</v>
      </c>
      <c r="C438" s="462" t="s">
        <v>54</v>
      </c>
      <c r="D438" s="462" t="s">
        <v>166</v>
      </c>
      <c r="E438" s="462" t="s">
        <v>129</v>
      </c>
      <c r="F438" s="462" t="s">
        <v>507</v>
      </c>
      <c r="G438" s="462">
        <v>1</v>
      </c>
      <c r="H438" s="462">
        <v>1</v>
      </c>
    </row>
    <row r="439" spans="2:8" x14ac:dyDescent="0.25">
      <c r="B439" s="462" t="s">
        <v>3533</v>
      </c>
      <c r="C439" s="462" t="s">
        <v>54</v>
      </c>
      <c r="D439" s="462" t="s">
        <v>166</v>
      </c>
      <c r="E439" s="462" t="s">
        <v>3544</v>
      </c>
      <c r="F439" s="462" t="s">
        <v>507</v>
      </c>
      <c r="G439" s="462">
        <v>0.752754234744891</v>
      </c>
      <c r="H439" s="462">
        <v>0.51548443734706295</v>
      </c>
    </row>
    <row r="440" spans="2:8" x14ac:dyDescent="0.25">
      <c r="B440" s="462" t="s">
        <v>3533</v>
      </c>
      <c r="C440" s="462" t="s">
        <v>54</v>
      </c>
      <c r="D440" s="462" t="s">
        <v>166</v>
      </c>
      <c r="E440" s="462" t="s">
        <v>770</v>
      </c>
      <c r="F440" s="462" t="s">
        <v>507</v>
      </c>
      <c r="G440" s="462">
        <v>0.84659796107602903</v>
      </c>
      <c r="H440" s="462">
        <v>0.93995309880554401</v>
      </c>
    </row>
    <row r="441" spans="2:8" x14ac:dyDescent="0.25">
      <c r="B441" s="462" t="s">
        <v>3585</v>
      </c>
      <c r="C441" s="462" t="s">
        <v>54</v>
      </c>
      <c r="D441" s="462" t="s">
        <v>612</v>
      </c>
      <c r="E441" s="462" t="s">
        <v>126</v>
      </c>
      <c r="F441" s="462" t="s">
        <v>3545</v>
      </c>
      <c r="G441" s="462">
        <v>3.60205760096627E-2</v>
      </c>
      <c r="H441" s="462">
        <v>3.72769118984956E-2</v>
      </c>
    </row>
    <row r="442" spans="2:8" x14ac:dyDescent="0.25">
      <c r="B442" s="462" t="s">
        <v>3585</v>
      </c>
      <c r="C442" s="462" t="s">
        <v>54</v>
      </c>
      <c r="D442" s="462" t="s">
        <v>612</v>
      </c>
      <c r="E442" s="462" t="s">
        <v>3564</v>
      </c>
      <c r="F442" s="462" t="s">
        <v>3545</v>
      </c>
      <c r="G442" s="462">
        <v>0.99958375465205496</v>
      </c>
      <c r="H442" s="462">
        <v>0.99912535518769596</v>
      </c>
    </row>
    <row r="443" spans="2:8" x14ac:dyDescent="0.25">
      <c r="B443" s="462" t="s">
        <v>3585</v>
      </c>
      <c r="C443" s="462" t="s">
        <v>54</v>
      </c>
      <c r="D443" s="462" t="s">
        <v>612</v>
      </c>
      <c r="E443" s="462" t="s">
        <v>129</v>
      </c>
      <c r="F443" s="462" t="s">
        <v>3545</v>
      </c>
      <c r="G443" s="462">
        <v>1</v>
      </c>
      <c r="H443" s="462">
        <v>1</v>
      </c>
    </row>
    <row r="444" spans="2:8" x14ac:dyDescent="0.25">
      <c r="B444" s="462" t="s">
        <v>3585</v>
      </c>
      <c r="C444" s="462" t="s">
        <v>54</v>
      </c>
      <c r="D444" s="462" t="s">
        <v>612</v>
      </c>
      <c r="E444" s="462" t="s">
        <v>3544</v>
      </c>
      <c r="F444" s="462" t="s">
        <v>3545</v>
      </c>
      <c r="G444" s="462">
        <v>0.54690940397087795</v>
      </c>
      <c r="H444" s="462">
        <v>0.42189963772949102</v>
      </c>
    </row>
    <row r="445" spans="2:8" x14ac:dyDescent="0.25">
      <c r="B445" s="462" t="s">
        <v>3585</v>
      </c>
      <c r="C445" s="462" t="s">
        <v>54</v>
      </c>
      <c r="D445" s="462" t="s">
        <v>612</v>
      </c>
      <c r="E445" s="462" t="s">
        <v>770</v>
      </c>
      <c r="F445" s="462" t="s">
        <v>3545</v>
      </c>
      <c r="G445" s="462">
        <v>1</v>
      </c>
      <c r="H445" s="462">
        <v>1</v>
      </c>
    </row>
    <row r="446" spans="2:8" x14ac:dyDescent="0.25">
      <c r="B446" s="462" t="s">
        <v>3585</v>
      </c>
      <c r="C446" s="462" t="s">
        <v>54</v>
      </c>
      <c r="D446" s="462" t="s">
        <v>612</v>
      </c>
      <c r="E446" s="462" t="s">
        <v>126</v>
      </c>
      <c r="F446" s="462" t="s">
        <v>3543</v>
      </c>
      <c r="G446" s="462">
        <v>3.60205760096627E-2</v>
      </c>
      <c r="H446" s="462">
        <v>3.72769118984956E-2</v>
      </c>
    </row>
    <row r="447" spans="2:8" x14ac:dyDescent="0.25">
      <c r="B447" s="462" t="s">
        <v>3585</v>
      </c>
      <c r="C447" s="462" t="s">
        <v>54</v>
      </c>
      <c r="D447" s="462" t="s">
        <v>612</v>
      </c>
      <c r="E447" s="462" t="s">
        <v>3564</v>
      </c>
      <c r="F447" s="462" t="s">
        <v>3543</v>
      </c>
      <c r="G447" s="462">
        <v>0.99958375465205496</v>
      </c>
      <c r="H447" s="462">
        <v>0.99912535518769596</v>
      </c>
    </row>
    <row r="448" spans="2:8" x14ac:dyDescent="0.25">
      <c r="B448" s="462" t="s">
        <v>3585</v>
      </c>
      <c r="C448" s="462" t="s">
        <v>54</v>
      </c>
      <c r="D448" s="462" t="s">
        <v>612</v>
      </c>
      <c r="E448" s="462" t="s">
        <v>129</v>
      </c>
      <c r="F448" s="462" t="s">
        <v>3543</v>
      </c>
      <c r="G448" s="462">
        <v>1</v>
      </c>
      <c r="H448" s="462">
        <v>1</v>
      </c>
    </row>
    <row r="449" spans="2:8" x14ac:dyDescent="0.25">
      <c r="B449" s="462" t="s">
        <v>3585</v>
      </c>
      <c r="C449" s="462" t="s">
        <v>54</v>
      </c>
      <c r="D449" s="462" t="s">
        <v>612</v>
      </c>
      <c r="E449" s="462" t="s">
        <v>3544</v>
      </c>
      <c r="F449" s="462" t="s">
        <v>3543</v>
      </c>
      <c r="G449" s="462">
        <v>0.54690940397087795</v>
      </c>
      <c r="H449" s="462">
        <v>0.42189963772949102</v>
      </c>
    </row>
    <row r="450" spans="2:8" x14ac:dyDescent="0.25">
      <c r="B450" s="462" t="s">
        <v>3585</v>
      </c>
      <c r="C450" s="462" t="s">
        <v>54</v>
      </c>
      <c r="D450" s="462" t="s">
        <v>612</v>
      </c>
      <c r="E450" s="462" t="s">
        <v>770</v>
      </c>
      <c r="F450" s="462" t="s">
        <v>3543</v>
      </c>
      <c r="G450" s="462">
        <v>1</v>
      </c>
      <c r="H450" s="462">
        <v>1</v>
      </c>
    </row>
    <row r="451" spans="2:8" x14ac:dyDescent="0.25">
      <c r="B451" s="462" t="s">
        <v>3585</v>
      </c>
      <c r="C451" s="462" t="s">
        <v>54</v>
      </c>
      <c r="D451" s="462" t="s">
        <v>166</v>
      </c>
      <c r="E451" s="462" t="s">
        <v>126</v>
      </c>
      <c r="F451" s="462" t="s">
        <v>507</v>
      </c>
      <c r="G451" s="462">
        <v>6.3641118222548801E-3</v>
      </c>
      <c r="H451" s="462">
        <v>6.3259663393647903E-3</v>
      </c>
    </row>
    <row r="452" spans="2:8" x14ac:dyDescent="0.25">
      <c r="B452" s="462" t="s">
        <v>3585</v>
      </c>
      <c r="C452" s="462" t="s">
        <v>54</v>
      </c>
      <c r="D452" s="462" t="s">
        <v>166</v>
      </c>
      <c r="E452" s="462" t="s">
        <v>3564</v>
      </c>
      <c r="F452" s="462" t="s">
        <v>507</v>
      </c>
      <c r="G452" s="462">
        <v>0.99924119717785898</v>
      </c>
      <c r="H452" s="462">
        <v>0.99981791897386596</v>
      </c>
    </row>
    <row r="453" spans="2:8" x14ac:dyDescent="0.25">
      <c r="B453" s="462" t="s">
        <v>3585</v>
      </c>
      <c r="C453" s="462" t="s">
        <v>54</v>
      </c>
      <c r="D453" s="462" t="s">
        <v>166</v>
      </c>
      <c r="E453" s="462" t="s">
        <v>129</v>
      </c>
      <c r="F453" s="462" t="s">
        <v>507</v>
      </c>
      <c r="G453" s="462">
        <v>1</v>
      </c>
      <c r="H453" s="462">
        <v>1</v>
      </c>
    </row>
    <row r="454" spans="2:8" x14ac:dyDescent="0.25">
      <c r="B454" s="462" t="s">
        <v>3585</v>
      </c>
      <c r="C454" s="462" t="s">
        <v>54</v>
      </c>
      <c r="D454" s="462" t="s">
        <v>166</v>
      </c>
      <c r="E454" s="462" t="s">
        <v>3544</v>
      </c>
      <c r="F454" s="462" t="s">
        <v>507</v>
      </c>
      <c r="G454" s="462">
        <v>0.42495193301897199</v>
      </c>
      <c r="H454" s="462">
        <v>0.25329478371268499</v>
      </c>
    </row>
    <row r="455" spans="2:8" x14ac:dyDescent="0.25">
      <c r="B455" s="462" t="s">
        <v>3585</v>
      </c>
      <c r="C455" s="462" t="s">
        <v>54</v>
      </c>
      <c r="D455" s="462" t="s">
        <v>166</v>
      </c>
      <c r="E455" s="462" t="s">
        <v>770</v>
      </c>
      <c r="F455" s="462" t="s">
        <v>507</v>
      </c>
      <c r="G455" s="462">
        <v>0.64123719686337399</v>
      </c>
      <c r="H455" s="462">
        <v>0.79689691711303601</v>
      </c>
    </row>
    <row r="456" spans="2:8" x14ac:dyDescent="0.25">
      <c r="B456" s="462" t="s">
        <v>3586</v>
      </c>
      <c r="C456" s="462" t="s">
        <v>54</v>
      </c>
      <c r="D456" s="462" t="s">
        <v>612</v>
      </c>
      <c r="E456" s="462" t="s">
        <v>126</v>
      </c>
      <c r="F456" s="462" t="s">
        <v>3545</v>
      </c>
      <c r="G456" s="462">
        <v>5.42891584083217E-2</v>
      </c>
      <c r="H456" s="462">
        <v>7.0143627519530599E-2</v>
      </c>
    </row>
    <row r="457" spans="2:8" x14ac:dyDescent="0.25">
      <c r="B457" s="462" t="s">
        <v>3586</v>
      </c>
      <c r="C457" s="462" t="s">
        <v>54</v>
      </c>
      <c r="D457" s="462" t="s">
        <v>612</v>
      </c>
      <c r="E457" s="462" t="s">
        <v>3564</v>
      </c>
      <c r="F457" s="462" t="s">
        <v>3545</v>
      </c>
      <c r="G457" s="462">
        <v>0.999978748656703</v>
      </c>
      <c r="H457" s="462">
        <v>0.99996490556638296</v>
      </c>
    </row>
    <row r="458" spans="2:8" x14ac:dyDescent="0.25">
      <c r="B458" s="462" t="s">
        <v>3586</v>
      </c>
      <c r="C458" s="462" t="s">
        <v>54</v>
      </c>
      <c r="D458" s="462" t="s">
        <v>612</v>
      </c>
      <c r="E458" s="462" t="s">
        <v>129</v>
      </c>
      <c r="F458" s="462" t="s">
        <v>3545</v>
      </c>
      <c r="G458" s="462">
        <v>1</v>
      </c>
      <c r="H458" s="462">
        <v>1</v>
      </c>
    </row>
    <row r="459" spans="2:8" x14ac:dyDescent="0.25">
      <c r="B459" s="462" t="s">
        <v>3586</v>
      </c>
      <c r="C459" s="462" t="s">
        <v>54</v>
      </c>
      <c r="D459" s="462" t="s">
        <v>612</v>
      </c>
      <c r="E459" s="462" t="s">
        <v>3544</v>
      </c>
      <c r="F459" s="462" t="s">
        <v>3545</v>
      </c>
      <c r="G459" s="462">
        <v>0.684818796451787</v>
      </c>
      <c r="H459" s="462">
        <v>0.60959138568083504</v>
      </c>
    </row>
    <row r="460" spans="2:8" x14ac:dyDescent="0.25">
      <c r="B460" s="462" t="s">
        <v>3586</v>
      </c>
      <c r="C460" s="462" t="s">
        <v>54</v>
      </c>
      <c r="D460" s="462" t="s">
        <v>612</v>
      </c>
      <c r="E460" s="462" t="s">
        <v>770</v>
      </c>
      <c r="F460" s="462" t="s">
        <v>3545</v>
      </c>
      <c r="G460" s="462">
        <v>1</v>
      </c>
      <c r="H460" s="462">
        <v>1</v>
      </c>
    </row>
    <row r="461" spans="2:8" x14ac:dyDescent="0.25">
      <c r="B461" s="462" t="s">
        <v>3586</v>
      </c>
      <c r="C461" s="462" t="s">
        <v>54</v>
      </c>
      <c r="D461" s="462" t="s">
        <v>612</v>
      </c>
      <c r="E461" s="462" t="s">
        <v>126</v>
      </c>
      <c r="F461" s="462" t="s">
        <v>3543</v>
      </c>
      <c r="G461" s="462">
        <v>5.42891584083217E-2</v>
      </c>
      <c r="H461" s="462">
        <v>7.0143627519530599E-2</v>
      </c>
    </row>
    <row r="462" spans="2:8" x14ac:dyDescent="0.25">
      <c r="B462" s="462" t="s">
        <v>3586</v>
      </c>
      <c r="C462" s="462" t="s">
        <v>54</v>
      </c>
      <c r="D462" s="462" t="s">
        <v>612</v>
      </c>
      <c r="E462" s="462" t="s">
        <v>3564</v>
      </c>
      <c r="F462" s="462" t="s">
        <v>3543</v>
      </c>
      <c r="G462" s="462">
        <v>0.999978748656703</v>
      </c>
      <c r="H462" s="462">
        <v>0.99996490556638296</v>
      </c>
    </row>
    <row r="463" spans="2:8" x14ac:dyDescent="0.25">
      <c r="B463" s="462" t="s">
        <v>3586</v>
      </c>
      <c r="C463" s="462" t="s">
        <v>54</v>
      </c>
      <c r="D463" s="462" t="s">
        <v>612</v>
      </c>
      <c r="E463" s="462" t="s">
        <v>129</v>
      </c>
      <c r="F463" s="462" t="s">
        <v>3543</v>
      </c>
      <c r="G463" s="462">
        <v>1</v>
      </c>
      <c r="H463" s="462">
        <v>1</v>
      </c>
    </row>
    <row r="464" spans="2:8" x14ac:dyDescent="0.25">
      <c r="B464" s="462" t="s">
        <v>3586</v>
      </c>
      <c r="C464" s="462" t="s">
        <v>54</v>
      </c>
      <c r="D464" s="462" t="s">
        <v>612</v>
      </c>
      <c r="E464" s="462" t="s">
        <v>3544</v>
      </c>
      <c r="F464" s="462" t="s">
        <v>3543</v>
      </c>
      <c r="G464" s="462">
        <v>0.684818796451787</v>
      </c>
      <c r="H464" s="462">
        <v>0.60959138568083504</v>
      </c>
    </row>
    <row r="465" spans="2:8" x14ac:dyDescent="0.25">
      <c r="B465" s="462" t="s">
        <v>3586</v>
      </c>
      <c r="C465" s="462" t="s">
        <v>54</v>
      </c>
      <c r="D465" s="462" t="s">
        <v>612</v>
      </c>
      <c r="E465" s="462" t="s">
        <v>770</v>
      </c>
      <c r="F465" s="462" t="s">
        <v>3543</v>
      </c>
      <c r="G465" s="462">
        <v>1</v>
      </c>
      <c r="H465" s="462">
        <v>1</v>
      </c>
    </row>
    <row r="466" spans="2:8" x14ac:dyDescent="0.25">
      <c r="B466" s="462" t="s">
        <v>3586</v>
      </c>
      <c r="C466" s="462" t="s">
        <v>54</v>
      </c>
      <c r="D466" s="462" t="s">
        <v>166</v>
      </c>
      <c r="E466" s="462" t="s">
        <v>126</v>
      </c>
      <c r="F466" s="462" t="s">
        <v>507</v>
      </c>
      <c r="G466" s="462">
        <v>7.7898520679309602E-3</v>
      </c>
      <c r="H466" s="462">
        <v>6.9880986469068804E-3</v>
      </c>
    </row>
    <row r="467" spans="2:8" x14ac:dyDescent="0.25">
      <c r="B467" s="462" t="s">
        <v>3586</v>
      </c>
      <c r="C467" s="462" t="s">
        <v>54</v>
      </c>
      <c r="D467" s="462" t="s">
        <v>166</v>
      </c>
      <c r="E467" s="462" t="s">
        <v>3564</v>
      </c>
      <c r="F467" s="462" t="s">
        <v>507</v>
      </c>
      <c r="G467" s="462">
        <v>0.99997484713567197</v>
      </c>
      <c r="H467" s="462">
        <v>0.999982699188396</v>
      </c>
    </row>
    <row r="468" spans="2:8" x14ac:dyDescent="0.25">
      <c r="B468" s="462" t="s">
        <v>3586</v>
      </c>
      <c r="C468" s="462" t="s">
        <v>54</v>
      </c>
      <c r="D468" s="462" t="s">
        <v>166</v>
      </c>
      <c r="E468" s="462" t="s">
        <v>129</v>
      </c>
      <c r="F468" s="462" t="s">
        <v>507</v>
      </c>
      <c r="G468" s="462">
        <v>1</v>
      </c>
      <c r="H468" s="462">
        <v>1</v>
      </c>
    </row>
    <row r="469" spans="2:8" x14ac:dyDescent="0.25">
      <c r="B469" s="462" t="s">
        <v>3586</v>
      </c>
      <c r="C469" s="462" t="s">
        <v>54</v>
      </c>
      <c r="D469" s="462" t="s">
        <v>166</v>
      </c>
      <c r="E469" s="462" t="s">
        <v>3544</v>
      </c>
      <c r="F469" s="462" t="s">
        <v>507</v>
      </c>
      <c r="G469" s="462">
        <v>0.65817221240233603</v>
      </c>
      <c r="H469" s="462">
        <v>0.403894289332352</v>
      </c>
    </row>
    <row r="470" spans="2:8" x14ac:dyDescent="0.25">
      <c r="B470" s="462" t="s">
        <v>3586</v>
      </c>
      <c r="C470" s="462" t="s">
        <v>54</v>
      </c>
      <c r="D470" s="462" t="s">
        <v>166</v>
      </c>
      <c r="E470" s="462" t="s">
        <v>770</v>
      </c>
      <c r="F470" s="462" t="s">
        <v>507</v>
      </c>
      <c r="G470" s="462">
        <v>0.79181434896819702</v>
      </c>
      <c r="H470" s="462">
        <v>0.91696473174980997</v>
      </c>
    </row>
    <row r="471" spans="2:8" x14ac:dyDescent="0.25">
      <c r="B471" s="462" t="s">
        <v>3587</v>
      </c>
      <c r="C471" s="462" t="s">
        <v>54</v>
      </c>
      <c r="D471" s="462" t="s">
        <v>612</v>
      </c>
      <c r="E471" s="462" t="s">
        <v>126</v>
      </c>
      <c r="F471" s="462" t="s">
        <v>3545</v>
      </c>
      <c r="G471" s="462">
        <v>8.3675759150612997E-2</v>
      </c>
      <c r="H471" s="462">
        <v>0.12535734220776601</v>
      </c>
    </row>
    <row r="472" spans="2:8" x14ac:dyDescent="0.25">
      <c r="B472" s="462" t="s">
        <v>3587</v>
      </c>
      <c r="C472" s="462" t="s">
        <v>54</v>
      </c>
      <c r="D472" s="462" t="s">
        <v>612</v>
      </c>
      <c r="E472" s="462" t="s">
        <v>3564</v>
      </c>
      <c r="F472" s="462" t="s">
        <v>3545</v>
      </c>
      <c r="G472" s="462">
        <v>0.99995839539380504</v>
      </c>
      <c r="H472" s="462">
        <v>0.99994727517068305</v>
      </c>
    </row>
    <row r="473" spans="2:8" x14ac:dyDescent="0.25">
      <c r="B473" s="462" t="s">
        <v>3587</v>
      </c>
      <c r="C473" s="462" t="s">
        <v>54</v>
      </c>
      <c r="D473" s="462" t="s">
        <v>612</v>
      </c>
      <c r="E473" s="462" t="s">
        <v>129</v>
      </c>
      <c r="F473" s="462" t="s">
        <v>3545</v>
      </c>
      <c r="G473" s="462">
        <v>1</v>
      </c>
      <c r="H473" s="462">
        <v>1</v>
      </c>
    </row>
    <row r="474" spans="2:8" x14ac:dyDescent="0.25">
      <c r="B474" s="462" t="s">
        <v>3587</v>
      </c>
      <c r="C474" s="462" t="s">
        <v>54</v>
      </c>
      <c r="D474" s="462" t="s">
        <v>612</v>
      </c>
      <c r="E474" s="462" t="s">
        <v>3544</v>
      </c>
      <c r="F474" s="462" t="s">
        <v>3545</v>
      </c>
      <c r="G474" s="462">
        <v>0.75423408745793996</v>
      </c>
      <c r="H474" s="462">
        <v>0.784753052267398</v>
      </c>
    </row>
    <row r="475" spans="2:8" x14ac:dyDescent="0.25">
      <c r="B475" s="462" t="s">
        <v>3587</v>
      </c>
      <c r="C475" s="462" t="s">
        <v>54</v>
      </c>
      <c r="D475" s="462" t="s">
        <v>612</v>
      </c>
      <c r="E475" s="462" t="s">
        <v>770</v>
      </c>
      <c r="F475" s="462" t="s">
        <v>3545</v>
      </c>
      <c r="G475" s="462">
        <v>1</v>
      </c>
      <c r="H475" s="462">
        <v>1</v>
      </c>
    </row>
    <row r="476" spans="2:8" x14ac:dyDescent="0.25">
      <c r="B476" s="462" t="s">
        <v>3587</v>
      </c>
      <c r="C476" s="462" t="s">
        <v>54</v>
      </c>
      <c r="D476" s="462" t="s">
        <v>612</v>
      </c>
      <c r="E476" s="462" t="s">
        <v>126</v>
      </c>
      <c r="F476" s="462" t="s">
        <v>3543</v>
      </c>
      <c r="G476" s="462">
        <v>8.3675759150612997E-2</v>
      </c>
      <c r="H476" s="462">
        <v>0.12535734220776601</v>
      </c>
    </row>
    <row r="477" spans="2:8" x14ac:dyDescent="0.25">
      <c r="B477" s="462" t="s">
        <v>3587</v>
      </c>
      <c r="C477" s="462" t="s">
        <v>54</v>
      </c>
      <c r="D477" s="462" t="s">
        <v>612</v>
      </c>
      <c r="E477" s="462" t="s">
        <v>3564</v>
      </c>
      <c r="F477" s="462" t="s">
        <v>3543</v>
      </c>
      <c r="G477" s="462">
        <v>0.99995839539380504</v>
      </c>
      <c r="H477" s="462">
        <v>0.99994727517068305</v>
      </c>
    </row>
    <row r="478" spans="2:8" x14ac:dyDescent="0.25">
      <c r="B478" s="462" t="s">
        <v>3587</v>
      </c>
      <c r="C478" s="462" t="s">
        <v>54</v>
      </c>
      <c r="D478" s="462" t="s">
        <v>612</v>
      </c>
      <c r="E478" s="462" t="s">
        <v>129</v>
      </c>
      <c r="F478" s="462" t="s">
        <v>3543</v>
      </c>
      <c r="G478" s="462">
        <v>1</v>
      </c>
      <c r="H478" s="462">
        <v>1</v>
      </c>
    </row>
    <row r="479" spans="2:8" x14ac:dyDescent="0.25">
      <c r="B479" s="462" t="s">
        <v>3587</v>
      </c>
      <c r="C479" s="462" t="s">
        <v>54</v>
      </c>
      <c r="D479" s="462" t="s">
        <v>612</v>
      </c>
      <c r="E479" s="462" t="s">
        <v>3544</v>
      </c>
      <c r="F479" s="462" t="s">
        <v>3543</v>
      </c>
      <c r="G479" s="462">
        <v>0.75423408745793996</v>
      </c>
      <c r="H479" s="462">
        <v>0.784753052267397</v>
      </c>
    </row>
    <row r="480" spans="2:8" x14ac:dyDescent="0.25">
      <c r="B480" s="462" t="s">
        <v>3587</v>
      </c>
      <c r="C480" s="462" t="s">
        <v>54</v>
      </c>
      <c r="D480" s="462" t="s">
        <v>612</v>
      </c>
      <c r="E480" s="462" t="s">
        <v>770</v>
      </c>
      <c r="F480" s="462" t="s">
        <v>3543</v>
      </c>
      <c r="G480" s="462">
        <v>1</v>
      </c>
      <c r="H480" s="462">
        <v>1</v>
      </c>
    </row>
    <row r="481" spans="2:8" x14ac:dyDescent="0.25">
      <c r="B481" s="462" t="s">
        <v>3587</v>
      </c>
      <c r="C481" s="462" t="s">
        <v>54</v>
      </c>
      <c r="D481" s="462" t="s">
        <v>166</v>
      </c>
      <c r="E481" s="462" t="s">
        <v>126</v>
      </c>
      <c r="F481" s="462" t="s">
        <v>507</v>
      </c>
      <c r="G481" s="462">
        <v>1.09595247577166E-2</v>
      </c>
      <c r="H481" s="462">
        <v>7.3705331299360197E-3</v>
      </c>
    </row>
    <row r="482" spans="2:8" x14ac:dyDescent="0.25">
      <c r="B482" s="462" t="s">
        <v>3587</v>
      </c>
      <c r="C482" s="462" t="s">
        <v>54</v>
      </c>
      <c r="D482" s="462" t="s">
        <v>166</v>
      </c>
      <c r="E482" s="462" t="s">
        <v>3564</v>
      </c>
      <c r="F482" s="462" t="s">
        <v>507</v>
      </c>
      <c r="G482" s="462">
        <v>0.99999953387899998</v>
      </c>
      <c r="H482" s="462">
        <v>0.99999999984136101</v>
      </c>
    </row>
    <row r="483" spans="2:8" x14ac:dyDescent="0.25">
      <c r="B483" s="462" t="s">
        <v>3587</v>
      </c>
      <c r="C483" s="462" t="s">
        <v>54</v>
      </c>
      <c r="D483" s="462" t="s">
        <v>166</v>
      </c>
      <c r="E483" s="462" t="s">
        <v>129</v>
      </c>
      <c r="F483" s="462" t="s">
        <v>507</v>
      </c>
      <c r="G483" s="462">
        <v>1</v>
      </c>
      <c r="H483" s="462">
        <v>1</v>
      </c>
    </row>
    <row r="484" spans="2:8" x14ac:dyDescent="0.25">
      <c r="B484" s="462" t="s">
        <v>3587</v>
      </c>
      <c r="C484" s="462" t="s">
        <v>54</v>
      </c>
      <c r="D484" s="462" t="s">
        <v>166</v>
      </c>
      <c r="E484" s="462" t="s">
        <v>3544</v>
      </c>
      <c r="F484" s="462" t="s">
        <v>507</v>
      </c>
      <c r="G484" s="462">
        <v>0.59032035459868004</v>
      </c>
      <c r="H484" s="462">
        <v>0.40179824007876602</v>
      </c>
    </row>
    <row r="485" spans="2:8" x14ac:dyDescent="0.25">
      <c r="B485" s="462" t="s">
        <v>3587</v>
      </c>
      <c r="C485" s="462" t="s">
        <v>54</v>
      </c>
      <c r="D485" s="462" t="s">
        <v>166</v>
      </c>
      <c r="E485" s="462" t="s">
        <v>770</v>
      </c>
      <c r="F485" s="462" t="s">
        <v>507</v>
      </c>
      <c r="G485" s="462">
        <v>0.76332728700403796</v>
      </c>
      <c r="H485" s="462">
        <v>0.87187239606058198</v>
      </c>
    </row>
    <row r="486" spans="2:8" x14ac:dyDescent="0.25">
      <c r="B486" s="462" t="s">
        <v>534</v>
      </c>
      <c r="C486" s="462" t="s">
        <v>54</v>
      </c>
      <c r="D486" s="462" t="s">
        <v>612</v>
      </c>
      <c r="E486" s="462" t="s">
        <v>126</v>
      </c>
      <c r="F486" s="462" t="s">
        <v>3545</v>
      </c>
      <c r="G486" s="462">
        <v>6.1527294203126498E-2</v>
      </c>
      <c r="H486" s="462">
        <v>7.8299201130010404E-2</v>
      </c>
    </row>
    <row r="487" spans="2:8" x14ac:dyDescent="0.25">
      <c r="B487" s="462" t="s">
        <v>534</v>
      </c>
      <c r="C487" s="462" t="s">
        <v>54</v>
      </c>
      <c r="D487" s="462" t="s">
        <v>612</v>
      </c>
      <c r="E487" s="462" t="s">
        <v>3564</v>
      </c>
      <c r="F487" s="462" t="s">
        <v>3545</v>
      </c>
      <c r="G487" s="462">
        <v>0.99998163110696803</v>
      </c>
      <c r="H487" s="462">
        <v>0.99996938980601502</v>
      </c>
    </row>
    <row r="488" spans="2:8" x14ac:dyDescent="0.25">
      <c r="B488" s="462" t="s">
        <v>534</v>
      </c>
      <c r="C488" s="462" t="s">
        <v>54</v>
      </c>
      <c r="D488" s="462" t="s">
        <v>612</v>
      </c>
      <c r="E488" s="462" t="s">
        <v>129</v>
      </c>
      <c r="F488" s="462" t="s">
        <v>3545</v>
      </c>
      <c r="G488" s="462">
        <v>1</v>
      </c>
      <c r="H488" s="462">
        <v>1</v>
      </c>
    </row>
    <row r="489" spans="2:8" x14ac:dyDescent="0.25">
      <c r="B489" s="462" t="s">
        <v>534</v>
      </c>
      <c r="C489" s="462" t="s">
        <v>54</v>
      </c>
      <c r="D489" s="462" t="s">
        <v>612</v>
      </c>
      <c r="E489" s="462" t="s">
        <v>3544</v>
      </c>
      <c r="F489" s="462" t="s">
        <v>3545</v>
      </c>
      <c r="G489" s="462">
        <v>0.71475176922252903</v>
      </c>
      <c r="H489" s="462">
        <v>0.63728087085044505</v>
      </c>
    </row>
    <row r="490" spans="2:8" x14ac:dyDescent="0.25">
      <c r="B490" s="462" t="s">
        <v>534</v>
      </c>
      <c r="C490" s="462" t="s">
        <v>54</v>
      </c>
      <c r="D490" s="462" t="s">
        <v>612</v>
      </c>
      <c r="E490" s="462" t="s">
        <v>770</v>
      </c>
      <c r="F490" s="462" t="s">
        <v>3545</v>
      </c>
      <c r="G490" s="462">
        <v>1</v>
      </c>
      <c r="H490" s="462">
        <v>1</v>
      </c>
    </row>
    <row r="491" spans="2:8" x14ac:dyDescent="0.25">
      <c r="B491" s="462" t="s">
        <v>534</v>
      </c>
      <c r="C491" s="462" t="s">
        <v>54</v>
      </c>
      <c r="D491" s="462" t="s">
        <v>612</v>
      </c>
      <c r="E491" s="462" t="s">
        <v>126</v>
      </c>
      <c r="F491" s="462" t="s">
        <v>3543</v>
      </c>
      <c r="G491" s="462">
        <v>6.1527294203126498E-2</v>
      </c>
      <c r="H491" s="462">
        <v>7.8299201130010404E-2</v>
      </c>
    </row>
    <row r="492" spans="2:8" x14ac:dyDescent="0.25">
      <c r="B492" s="462" t="s">
        <v>534</v>
      </c>
      <c r="C492" s="462" t="s">
        <v>54</v>
      </c>
      <c r="D492" s="462" t="s">
        <v>612</v>
      </c>
      <c r="E492" s="462" t="s">
        <v>3564</v>
      </c>
      <c r="F492" s="462" t="s">
        <v>3543</v>
      </c>
      <c r="G492" s="462">
        <v>0.99998163110696803</v>
      </c>
      <c r="H492" s="462">
        <v>0.99996938980601502</v>
      </c>
    </row>
    <row r="493" spans="2:8" x14ac:dyDescent="0.25">
      <c r="B493" s="462" t="s">
        <v>534</v>
      </c>
      <c r="C493" s="462" t="s">
        <v>54</v>
      </c>
      <c r="D493" s="462" t="s">
        <v>612</v>
      </c>
      <c r="E493" s="462" t="s">
        <v>129</v>
      </c>
      <c r="F493" s="462" t="s">
        <v>3543</v>
      </c>
      <c r="G493" s="462">
        <v>1</v>
      </c>
      <c r="H493" s="462">
        <v>1</v>
      </c>
    </row>
    <row r="494" spans="2:8" x14ac:dyDescent="0.25">
      <c r="B494" s="462" t="s">
        <v>534</v>
      </c>
      <c r="C494" s="462" t="s">
        <v>54</v>
      </c>
      <c r="D494" s="462" t="s">
        <v>612</v>
      </c>
      <c r="E494" s="462" t="s">
        <v>3544</v>
      </c>
      <c r="F494" s="462" t="s">
        <v>3543</v>
      </c>
      <c r="G494" s="462">
        <v>0.71475176922252903</v>
      </c>
      <c r="H494" s="462">
        <v>0.63728087085044505</v>
      </c>
    </row>
    <row r="495" spans="2:8" x14ac:dyDescent="0.25">
      <c r="B495" s="462" t="s">
        <v>534</v>
      </c>
      <c r="C495" s="462" t="s">
        <v>54</v>
      </c>
      <c r="D495" s="462" t="s">
        <v>612</v>
      </c>
      <c r="E495" s="462" t="s">
        <v>770</v>
      </c>
      <c r="F495" s="462" t="s">
        <v>3543</v>
      </c>
      <c r="G495" s="462">
        <v>1</v>
      </c>
      <c r="H495" s="462">
        <v>1</v>
      </c>
    </row>
    <row r="496" spans="2:8" x14ac:dyDescent="0.25">
      <c r="B496" s="462" t="s">
        <v>534</v>
      </c>
      <c r="C496" s="462" t="s">
        <v>54</v>
      </c>
      <c r="D496" s="462" t="s">
        <v>166</v>
      </c>
      <c r="E496" s="462" t="s">
        <v>126</v>
      </c>
      <c r="F496" s="462" t="s">
        <v>507</v>
      </c>
      <c r="G496" s="462">
        <v>7.3491696523379103E-3</v>
      </c>
      <c r="H496" s="462">
        <v>4.6215001963129197E-3</v>
      </c>
    </row>
    <row r="497" spans="2:8" x14ac:dyDescent="0.25">
      <c r="B497" s="462" t="s">
        <v>534</v>
      </c>
      <c r="C497" s="462" t="s">
        <v>54</v>
      </c>
      <c r="D497" s="462" t="s">
        <v>166</v>
      </c>
      <c r="E497" s="462" t="s">
        <v>3564</v>
      </c>
      <c r="F497" s="462" t="s">
        <v>507</v>
      </c>
      <c r="G497" s="462">
        <v>0.99998594234159299</v>
      </c>
      <c r="H497" s="462">
        <v>0.999990316822568</v>
      </c>
    </row>
    <row r="498" spans="2:8" x14ac:dyDescent="0.25">
      <c r="B498" s="462" t="s">
        <v>534</v>
      </c>
      <c r="C498" s="462" t="s">
        <v>54</v>
      </c>
      <c r="D498" s="462" t="s">
        <v>166</v>
      </c>
      <c r="E498" s="462" t="s">
        <v>129</v>
      </c>
      <c r="F498" s="462" t="s">
        <v>507</v>
      </c>
      <c r="G498" s="462">
        <v>1</v>
      </c>
      <c r="H498" s="462">
        <v>1</v>
      </c>
    </row>
    <row r="499" spans="2:8" x14ac:dyDescent="0.25">
      <c r="B499" s="462" t="s">
        <v>534</v>
      </c>
      <c r="C499" s="462" t="s">
        <v>54</v>
      </c>
      <c r="D499" s="462" t="s">
        <v>166</v>
      </c>
      <c r="E499" s="462" t="s">
        <v>3544</v>
      </c>
      <c r="F499" s="462" t="s">
        <v>507</v>
      </c>
      <c r="G499" s="462">
        <v>0.67344414744382397</v>
      </c>
      <c r="H499" s="462">
        <v>0.429951833055772</v>
      </c>
    </row>
    <row r="500" spans="2:8" x14ac:dyDescent="0.25">
      <c r="B500" s="462" t="s">
        <v>534</v>
      </c>
      <c r="C500" s="462" t="s">
        <v>54</v>
      </c>
      <c r="D500" s="462" t="s">
        <v>166</v>
      </c>
      <c r="E500" s="462" t="s">
        <v>770</v>
      </c>
      <c r="F500" s="462" t="s">
        <v>507</v>
      </c>
      <c r="G500" s="462">
        <v>0.80271701809404705</v>
      </c>
      <c r="H500" s="462">
        <v>0.92094622750578703</v>
      </c>
    </row>
    <row r="501" spans="2:8" x14ac:dyDescent="0.25">
      <c r="B501" s="462" t="s">
        <v>3536</v>
      </c>
      <c r="C501" s="462" t="s">
        <v>54</v>
      </c>
      <c r="D501" s="462" t="s">
        <v>612</v>
      </c>
      <c r="E501" s="462" t="s">
        <v>126</v>
      </c>
      <c r="F501" s="462" t="s">
        <v>3545</v>
      </c>
      <c r="G501" s="462">
        <v>4.2236159564672401E-2</v>
      </c>
      <c r="H501" s="462">
        <v>8.0434690991280103E-2</v>
      </c>
    </row>
    <row r="502" spans="2:8" x14ac:dyDescent="0.25">
      <c r="B502" s="462" t="s">
        <v>3536</v>
      </c>
      <c r="C502" s="462" t="s">
        <v>54</v>
      </c>
      <c r="D502" s="462" t="s">
        <v>612</v>
      </c>
      <c r="E502" s="462" t="s">
        <v>3564</v>
      </c>
      <c r="F502" s="462" t="s">
        <v>3545</v>
      </c>
      <c r="G502" s="462">
        <v>0.99987449224359004</v>
      </c>
      <c r="H502" s="462">
        <v>0.99984866639334102</v>
      </c>
    </row>
    <row r="503" spans="2:8" x14ac:dyDescent="0.25">
      <c r="B503" s="462" t="s">
        <v>3536</v>
      </c>
      <c r="C503" s="462" t="s">
        <v>54</v>
      </c>
      <c r="D503" s="462" t="s">
        <v>612</v>
      </c>
      <c r="E503" s="462" t="s">
        <v>129</v>
      </c>
      <c r="F503" s="462" t="s">
        <v>3545</v>
      </c>
      <c r="G503" s="462">
        <v>1</v>
      </c>
      <c r="H503" s="462">
        <v>1</v>
      </c>
    </row>
    <row r="504" spans="2:8" x14ac:dyDescent="0.25">
      <c r="B504" s="462" t="s">
        <v>3536</v>
      </c>
      <c r="C504" s="462" t="s">
        <v>54</v>
      </c>
      <c r="D504" s="462" t="s">
        <v>612</v>
      </c>
      <c r="E504" s="462" t="s">
        <v>3544</v>
      </c>
      <c r="F504" s="462" t="s">
        <v>3545</v>
      </c>
      <c r="G504" s="462">
        <v>0.51216488947136196</v>
      </c>
      <c r="H504" s="462">
        <v>0.57209836576831097</v>
      </c>
    </row>
    <row r="505" spans="2:8" x14ac:dyDescent="0.25">
      <c r="B505" s="462" t="s">
        <v>3536</v>
      </c>
      <c r="C505" s="462" t="s">
        <v>54</v>
      </c>
      <c r="D505" s="462" t="s">
        <v>612</v>
      </c>
      <c r="E505" s="462" t="s">
        <v>770</v>
      </c>
      <c r="F505" s="462" t="s">
        <v>3545</v>
      </c>
      <c r="G505" s="462">
        <v>1</v>
      </c>
      <c r="H505" s="462">
        <v>1</v>
      </c>
    </row>
    <row r="506" spans="2:8" x14ac:dyDescent="0.25">
      <c r="B506" s="462" t="s">
        <v>3536</v>
      </c>
      <c r="C506" s="462" t="s">
        <v>54</v>
      </c>
      <c r="D506" s="462" t="s">
        <v>612</v>
      </c>
      <c r="E506" s="462" t="s">
        <v>126</v>
      </c>
      <c r="F506" s="462" t="s">
        <v>3543</v>
      </c>
      <c r="G506" s="462">
        <v>4.2236159564672401E-2</v>
      </c>
      <c r="H506" s="462">
        <v>8.0434690991280103E-2</v>
      </c>
    </row>
    <row r="507" spans="2:8" x14ac:dyDescent="0.25">
      <c r="B507" s="462" t="s">
        <v>3536</v>
      </c>
      <c r="C507" s="462" t="s">
        <v>54</v>
      </c>
      <c r="D507" s="462" t="s">
        <v>612</v>
      </c>
      <c r="E507" s="462" t="s">
        <v>3564</v>
      </c>
      <c r="F507" s="462" t="s">
        <v>3543</v>
      </c>
      <c r="G507" s="462">
        <v>0.99987449224359004</v>
      </c>
      <c r="H507" s="462">
        <v>0.99984866639334102</v>
      </c>
    </row>
    <row r="508" spans="2:8" x14ac:dyDescent="0.25">
      <c r="B508" s="462" t="s">
        <v>3536</v>
      </c>
      <c r="C508" s="462" t="s">
        <v>54</v>
      </c>
      <c r="D508" s="462" t="s">
        <v>612</v>
      </c>
      <c r="E508" s="462" t="s">
        <v>129</v>
      </c>
      <c r="F508" s="462" t="s">
        <v>3543</v>
      </c>
      <c r="G508" s="462">
        <v>1</v>
      </c>
      <c r="H508" s="462">
        <v>1</v>
      </c>
    </row>
    <row r="509" spans="2:8" x14ac:dyDescent="0.25">
      <c r="B509" s="462" t="s">
        <v>3536</v>
      </c>
      <c r="C509" s="462" t="s">
        <v>54</v>
      </c>
      <c r="D509" s="462" t="s">
        <v>612</v>
      </c>
      <c r="E509" s="462" t="s">
        <v>3544</v>
      </c>
      <c r="F509" s="462" t="s">
        <v>3543</v>
      </c>
      <c r="G509" s="462">
        <v>0.51216488947136196</v>
      </c>
      <c r="H509" s="462">
        <v>0.57209836576831097</v>
      </c>
    </row>
    <row r="510" spans="2:8" x14ac:dyDescent="0.25">
      <c r="B510" s="462" t="s">
        <v>3536</v>
      </c>
      <c r="C510" s="462" t="s">
        <v>54</v>
      </c>
      <c r="D510" s="462" t="s">
        <v>612</v>
      </c>
      <c r="E510" s="462" t="s">
        <v>770</v>
      </c>
      <c r="F510" s="462" t="s">
        <v>3543</v>
      </c>
      <c r="G510" s="462">
        <v>1</v>
      </c>
      <c r="H510" s="462">
        <v>1</v>
      </c>
    </row>
    <row r="511" spans="2:8" x14ac:dyDescent="0.25">
      <c r="B511" s="462" t="s">
        <v>3536</v>
      </c>
      <c r="C511" s="462" t="s">
        <v>54</v>
      </c>
      <c r="D511" s="462" t="s">
        <v>166</v>
      </c>
      <c r="E511" s="462" t="s">
        <v>126</v>
      </c>
      <c r="F511" s="462" t="s">
        <v>507</v>
      </c>
      <c r="G511" s="462">
        <v>3.8086961588558298E-3</v>
      </c>
      <c r="H511" s="462">
        <v>4.5694647771587502E-3</v>
      </c>
    </row>
    <row r="512" spans="2:8" x14ac:dyDescent="0.25">
      <c r="B512" s="462" t="s">
        <v>3536</v>
      </c>
      <c r="C512" s="462" t="s">
        <v>54</v>
      </c>
      <c r="D512" s="462" t="s">
        <v>166</v>
      </c>
      <c r="E512" s="462" t="s">
        <v>3564</v>
      </c>
      <c r="F512" s="462" t="s">
        <v>507</v>
      </c>
      <c r="G512" s="462">
        <v>0.99987905762629004</v>
      </c>
      <c r="H512" s="462">
        <v>0.99989200197671202</v>
      </c>
    </row>
    <row r="513" spans="2:8" x14ac:dyDescent="0.25">
      <c r="B513" s="462" t="s">
        <v>3536</v>
      </c>
      <c r="C513" s="462" t="s">
        <v>54</v>
      </c>
      <c r="D513" s="462" t="s">
        <v>166</v>
      </c>
      <c r="E513" s="462" t="s">
        <v>129</v>
      </c>
      <c r="F513" s="462" t="s">
        <v>507</v>
      </c>
      <c r="G513" s="462">
        <v>1</v>
      </c>
      <c r="H513" s="462">
        <v>1</v>
      </c>
    </row>
    <row r="514" spans="2:8" x14ac:dyDescent="0.25">
      <c r="B514" s="462" t="s">
        <v>3536</v>
      </c>
      <c r="C514" s="462" t="s">
        <v>54</v>
      </c>
      <c r="D514" s="462" t="s">
        <v>166</v>
      </c>
      <c r="E514" s="462" t="s">
        <v>3544</v>
      </c>
      <c r="F514" s="462" t="s">
        <v>507</v>
      </c>
      <c r="G514" s="462">
        <v>0.36812694095964299</v>
      </c>
      <c r="H514" s="462">
        <v>0.22259583211072001</v>
      </c>
    </row>
    <row r="515" spans="2:8" x14ac:dyDescent="0.25">
      <c r="B515" s="462" t="s">
        <v>3536</v>
      </c>
      <c r="C515" s="462" t="s">
        <v>54</v>
      </c>
      <c r="D515" s="462" t="s">
        <v>166</v>
      </c>
      <c r="E515" s="462" t="s">
        <v>770</v>
      </c>
      <c r="F515" s="462" t="s">
        <v>507</v>
      </c>
      <c r="G515" s="462">
        <v>0.70032793080887601</v>
      </c>
      <c r="H515" s="462">
        <v>0.84700796208840601</v>
      </c>
    </row>
    <row r="516" spans="2:8" x14ac:dyDescent="0.25">
      <c r="B516" s="462" t="s">
        <v>3588</v>
      </c>
      <c r="C516" s="462" t="s">
        <v>54</v>
      </c>
      <c r="D516" s="462" t="s">
        <v>612</v>
      </c>
      <c r="E516" s="462" t="s">
        <v>126</v>
      </c>
      <c r="F516" s="462" t="s">
        <v>3545</v>
      </c>
      <c r="G516" s="462">
        <v>6.2892613054781998E-2</v>
      </c>
      <c r="H516" s="462">
        <v>0.16848334227056599</v>
      </c>
    </row>
    <row r="517" spans="2:8" x14ac:dyDescent="0.25">
      <c r="B517" s="462" t="s">
        <v>3588</v>
      </c>
      <c r="C517" s="462" t="s">
        <v>54</v>
      </c>
      <c r="D517" s="462" t="s">
        <v>612</v>
      </c>
      <c r="E517" s="462" t="s">
        <v>3564</v>
      </c>
      <c r="F517" s="462" t="s">
        <v>3545</v>
      </c>
      <c r="G517" s="462">
        <v>0.99999999999225697</v>
      </c>
      <c r="H517" s="462">
        <v>0.99999999999630795</v>
      </c>
    </row>
    <row r="518" spans="2:8" x14ac:dyDescent="0.25">
      <c r="B518" s="462" t="s">
        <v>3588</v>
      </c>
      <c r="C518" s="462" t="s">
        <v>54</v>
      </c>
      <c r="D518" s="462" t="s">
        <v>612</v>
      </c>
      <c r="E518" s="462" t="s">
        <v>129</v>
      </c>
      <c r="F518" s="462" t="s">
        <v>3545</v>
      </c>
      <c r="G518" s="462">
        <v>1</v>
      </c>
      <c r="H518" s="462">
        <v>1</v>
      </c>
    </row>
    <row r="519" spans="2:8" x14ac:dyDescent="0.25">
      <c r="B519" s="462" t="s">
        <v>3588</v>
      </c>
      <c r="C519" s="462" t="s">
        <v>54</v>
      </c>
      <c r="D519" s="462" t="s">
        <v>612</v>
      </c>
      <c r="E519" s="462" t="s">
        <v>3544</v>
      </c>
      <c r="F519" s="462" t="s">
        <v>3545</v>
      </c>
      <c r="G519" s="462">
        <v>0.81416293354610603</v>
      </c>
      <c r="H519" s="462">
        <v>0.87612037897339401</v>
      </c>
    </row>
    <row r="520" spans="2:8" x14ac:dyDescent="0.25">
      <c r="B520" s="462" t="s">
        <v>3588</v>
      </c>
      <c r="C520" s="462" t="s">
        <v>54</v>
      </c>
      <c r="D520" s="462" t="s">
        <v>612</v>
      </c>
      <c r="E520" s="462" t="s">
        <v>770</v>
      </c>
      <c r="F520" s="462" t="s">
        <v>3545</v>
      </c>
      <c r="G520" s="462">
        <v>1</v>
      </c>
      <c r="H520" s="462">
        <v>1</v>
      </c>
    </row>
    <row r="521" spans="2:8" x14ac:dyDescent="0.25">
      <c r="B521" s="462" t="s">
        <v>3588</v>
      </c>
      <c r="C521" s="462" t="s">
        <v>54</v>
      </c>
      <c r="D521" s="462" t="s">
        <v>612</v>
      </c>
      <c r="E521" s="462" t="s">
        <v>126</v>
      </c>
      <c r="F521" s="462" t="s">
        <v>3543</v>
      </c>
      <c r="G521" s="462">
        <v>6.2892613054781998E-2</v>
      </c>
      <c r="H521" s="462">
        <v>0.16848334227056599</v>
      </c>
    </row>
    <row r="522" spans="2:8" x14ac:dyDescent="0.25">
      <c r="B522" s="462" t="s">
        <v>3588</v>
      </c>
      <c r="C522" s="462" t="s">
        <v>54</v>
      </c>
      <c r="D522" s="462" t="s">
        <v>612</v>
      </c>
      <c r="E522" s="462" t="s">
        <v>3564</v>
      </c>
      <c r="F522" s="462" t="s">
        <v>3543</v>
      </c>
      <c r="G522" s="462">
        <v>0.99999999999225697</v>
      </c>
      <c r="H522" s="462">
        <v>0.99999999999630795</v>
      </c>
    </row>
    <row r="523" spans="2:8" x14ac:dyDescent="0.25">
      <c r="B523" s="462" t="s">
        <v>3588</v>
      </c>
      <c r="C523" s="462" t="s">
        <v>54</v>
      </c>
      <c r="D523" s="462" t="s">
        <v>612</v>
      </c>
      <c r="E523" s="462" t="s">
        <v>129</v>
      </c>
      <c r="F523" s="462" t="s">
        <v>3543</v>
      </c>
      <c r="G523" s="462">
        <v>1</v>
      </c>
      <c r="H523" s="462">
        <v>1</v>
      </c>
    </row>
    <row r="524" spans="2:8" x14ac:dyDescent="0.25">
      <c r="B524" s="462" t="s">
        <v>3588</v>
      </c>
      <c r="C524" s="462" t="s">
        <v>54</v>
      </c>
      <c r="D524" s="462" t="s">
        <v>612</v>
      </c>
      <c r="E524" s="462" t="s">
        <v>3544</v>
      </c>
      <c r="F524" s="462" t="s">
        <v>3543</v>
      </c>
      <c r="G524" s="462">
        <v>0.81416293354610503</v>
      </c>
      <c r="H524" s="462">
        <v>0.87612037897339401</v>
      </c>
    </row>
    <row r="525" spans="2:8" x14ac:dyDescent="0.25">
      <c r="B525" s="462" t="s">
        <v>3588</v>
      </c>
      <c r="C525" s="462" t="s">
        <v>54</v>
      </c>
      <c r="D525" s="462" t="s">
        <v>612</v>
      </c>
      <c r="E525" s="462" t="s">
        <v>770</v>
      </c>
      <c r="F525" s="462" t="s">
        <v>3543</v>
      </c>
      <c r="G525" s="462">
        <v>1</v>
      </c>
      <c r="H525" s="462">
        <v>1</v>
      </c>
    </row>
    <row r="526" spans="2:8" x14ac:dyDescent="0.25">
      <c r="B526" s="462" t="s">
        <v>3588</v>
      </c>
      <c r="C526" s="462" t="s">
        <v>54</v>
      </c>
      <c r="D526" s="462" t="s">
        <v>166</v>
      </c>
      <c r="E526" s="462" t="s">
        <v>126</v>
      </c>
      <c r="F526" s="462" t="s">
        <v>507</v>
      </c>
      <c r="G526" s="462">
        <v>3.8362166643313199E-3</v>
      </c>
      <c r="H526" s="462">
        <v>1.6358516281650499E-3</v>
      </c>
    </row>
    <row r="527" spans="2:8" x14ac:dyDescent="0.25">
      <c r="B527" s="462" t="s">
        <v>3588</v>
      </c>
      <c r="C527" s="462" t="s">
        <v>54</v>
      </c>
      <c r="D527" s="462" t="s">
        <v>166</v>
      </c>
      <c r="E527" s="462" t="s">
        <v>3564</v>
      </c>
      <c r="F527" s="462" t="s">
        <v>507</v>
      </c>
      <c r="G527" s="462">
        <v>0.99992099819029401</v>
      </c>
      <c r="H527" s="462">
        <v>0.99980155853181296</v>
      </c>
    </row>
    <row r="528" spans="2:8" x14ac:dyDescent="0.25">
      <c r="B528" s="462" t="s">
        <v>3588</v>
      </c>
      <c r="C528" s="462" t="s">
        <v>54</v>
      </c>
      <c r="D528" s="462" t="s">
        <v>166</v>
      </c>
      <c r="E528" s="462" t="s">
        <v>129</v>
      </c>
      <c r="F528" s="462" t="s">
        <v>507</v>
      </c>
      <c r="G528" s="462">
        <v>1</v>
      </c>
      <c r="H528" s="462">
        <v>1</v>
      </c>
    </row>
    <row r="529" spans="2:8" x14ac:dyDescent="0.25">
      <c r="B529" s="462" t="s">
        <v>3588</v>
      </c>
      <c r="C529" s="462" t="s">
        <v>54</v>
      </c>
      <c r="D529" s="462" t="s">
        <v>166</v>
      </c>
      <c r="E529" s="462" t="s">
        <v>3544</v>
      </c>
      <c r="F529" s="462" t="s">
        <v>507</v>
      </c>
      <c r="G529" s="462">
        <v>0.83785294692322398</v>
      </c>
      <c r="H529" s="462">
        <v>0.60003395159602801</v>
      </c>
    </row>
    <row r="530" spans="2:8" x14ac:dyDescent="0.25">
      <c r="B530" s="462" t="s">
        <v>3588</v>
      </c>
      <c r="C530" s="462" t="s">
        <v>54</v>
      </c>
      <c r="D530" s="462" t="s">
        <v>166</v>
      </c>
      <c r="E530" s="462" t="s">
        <v>770</v>
      </c>
      <c r="F530" s="462" t="s">
        <v>507</v>
      </c>
      <c r="G530" s="462">
        <v>0.89215705882457896</v>
      </c>
      <c r="H530" s="462">
        <v>0.95970571910541702</v>
      </c>
    </row>
    <row r="531" spans="2:8" x14ac:dyDescent="0.25">
      <c r="B531" s="462" t="s">
        <v>3589</v>
      </c>
      <c r="C531" s="462" t="s">
        <v>54</v>
      </c>
      <c r="D531" s="462" t="s">
        <v>612</v>
      </c>
      <c r="E531" s="462" t="s">
        <v>126</v>
      </c>
      <c r="F531" s="462" t="s">
        <v>3545</v>
      </c>
      <c r="G531" s="462">
        <v>5.7877484325482703E-2</v>
      </c>
      <c r="H531" s="462">
        <v>0.113225223163303</v>
      </c>
    </row>
    <row r="532" spans="2:8" x14ac:dyDescent="0.25">
      <c r="B532" s="462" t="s">
        <v>3589</v>
      </c>
      <c r="C532" s="462" t="s">
        <v>54</v>
      </c>
      <c r="D532" s="462" t="s">
        <v>612</v>
      </c>
      <c r="E532" s="462" t="s">
        <v>3564</v>
      </c>
      <c r="F532" s="462" t="s">
        <v>3545</v>
      </c>
      <c r="G532" s="462">
        <v>0.99999895195882504</v>
      </c>
      <c r="H532" s="462">
        <v>0.99999610501786895</v>
      </c>
    </row>
    <row r="533" spans="2:8" x14ac:dyDescent="0.25">
      <c r="B533" s="462" t="s">
        <v>3589</v>
      </c>
      <c r="C533" s="462" t="s">
        <v>54</v>
      </c>
      <c r="D533" s="462" t="s">
        <v>612</v>
      </c>
      <c r="E533" s="462" t="s">
        <v>129</v>
      </c>
      <c r="F533" s="462" t="s">
        <v>3545</v>
      </c>
      <c r="G533" s="462">
        <v>1</v>
      </c>
      <c r="H533" s="462">
        <v>1</v>
      </c>
    </row>
    <row r="534" spans="2:8" x14ac:dyDescent="0.25">
      <c r="B534" s="462" t="s">
        <v>3589</v>
      </c>
      <c r="C534" s="462" t="s">
        <v>54</v>
      </c>
      <c r="D534" s="462" t="s">
        <v>612</v>
      </c>
      <c r="E534" s="462" t="s">
        <v>3544</v>
      </c>
      <c r="F534" s="462" t="s">
        <v>3545</v>
      </c>
      <c r="G534" s="462">
        <v>0.71321761398805095</v>
      </c>
      <c r="H534" s="462">
        <v>0.70101307602963403</v>
      </c>
    </row>
    <row r="535" spans="2:8" x14ac:dyDescent="0.25">
      <c r="B535" s="462" t="s">
        <v>3589</v>
      </c>
      <c r="C535" s="462" t="s">
        <v>54</v>
      </c>
      <c r="D535" s="462" t="s">
        <v>612</v>
      </c>
      <c r="E535" s="462" t="s">
        <v>770</v>
      </c>
      <c r="F535" s="462" t="s">
        <v>3545</v>
      </c>
      <c r="G535" s="462">
        <v>1</v>
      </c>
      <c r="H535" s="462">
        <v>1</v>
      </c>
    </row>
    <row r="536" spans="2:8" x14ac:dyDescent="0.25">
      <c r="B536" s="462" t="s">
        <v>3589</v>
      </c>
      <c r="C536" s="462" t="s">
        <v>54</v>
      </c>
      <c r="D536" s="462" t="s">
        <v>612</v>
      </c>
      <c r="E536" s="462" t="s">
        <v>126</v>
      </c>
      <c r="F536" s="462" t="s">
        <v>3543</v>
      </c>
      <c r="G536" s="462">
        <v>5.7877484325482703E-2</v>
      </c>
      <c r="H536" s="462">
        <v>0.113225223163303</v>
      </c>
    </row>
    <row r="537" spans="2:8" x14ac:dyDescent="0.25">
      <c r="B537" s="462" t="s">
        <v>3589</v>
      </c>
      <c r="C537" s="462" t="s">
        <v>54</v>
      </c>
      <c r="D537" s="462" t="s">
        <v>612</v>
      </c>
      <c r="E537" s="462" t="s">
        <v>3564</v>
      </c>
      <c r="F537" s="462" t="s">
        <v>3543</v>
      </c>
      <c r="G537" s="462">
        <v>0.99999895195882504</v>
      </c>
      <c r="H537" s="462">
        <v>0.99999610501786895</v>
      </c>
    </row>
    <row r="538" spans="2:8" x14ac:dyDescent="0.25">
      <c r="B538" s="462" t="s">
        <v>3589</v>
      </c>
      <c r="C538" s="462" t="s">
        <v>54</v>
      </c>
      <c r="D538" s="462" t="s">
        <v>612</v>
      </c>
      <c r="E538" s="462" t="s">
        <v>129</v>
      </c>
      <c r="F538" s="462" t="s">
        <v>3543</v>
      </c>
      <c r="G538" s="462">
        <v>1</v>
      </c>
      <c r="H538" s="462">
        <v>1</v>
      </c>
    </row>
    <row r="539" spans="2:8" x14ac:dyDescent="0.25">
      <c r="B539" s="462" t="s">
        <v>3589</v>
      </c>
      <c r="C539" s="462" t="s">
        <v>54</v>
      </c>
      <c r="D539" s="462" t="s">
        <v>612</v>
      </c>
      <c r="E539" s="462" t="s">
        <v>3544</v>
      </c>
      <c r="F539" s="462" t="s">
        <v>3543</v>
      </c>
      <c r="G539" s="462">
        <v>0.71321761398805095</v>
      </c>
      <c r="H539" s="462">
        <v>0.70101307602963403</v>
      </c>
    </row>
    <row r="540" spans="2:8" x14ac:dyDescent="0.25">
      <c r="B540" s="462" t="s">
        <v>3589</v>
      </c>
      <c r="C540" s="462" t="s">
        <v>54</v>
      </c>
      <c r="D540" s="462" t="s">
        <v>612</v>
      </c>
      <c r="E540" s="462" t="s">
        <v>770</v>
      </c>
      <c r="F540" s="462" t="s">
        <v>3543</v>
      </c>
      <c r="G540" s="462">
        <v>1</v>
      </c>
      <c r="H540" s="462">
        <v>1</v>
      </c>
    </row>
    <row r="541" spans="2:8" x14ac:dyDescent="0.25">
      <c r="B541" s="462" t="s">
        <v>3589</v>
      </c>
      <c r="C541" s="462" t="s">
        <v>54</v>
      </c>
      <c r="D541" s="462" t="s">
        <v>166</v>
      </c>
      <c r="E541" s="462" t="s">
        <v>126</v>
      </c>
      <c r="F541" s="462" t="s">
        <v>507</v>
      </c>
      <c r="G541" s="462">
        <v>3.0606736352630001E-3</v>
      </c>
      <c r="H541" s="462">
        <v>2.3676852744734002E-3</v>
      </c>
    </row>
    <row r="542" spans="2:8" x14ac:dyDescent="0.25">
      <c r="B542" s="462" t="s">
        <v>3589</v>
      </c>
      <c r="C542" s="462" t="s">
        <v>54</v>
      </c>
      <c r="D542" s="462" t="s">
        <v>166</v>
      </c>
      <c r="E542" s="462" t="s">
        <v>3564</v>
      </c>
      <c r="F542" s="462" t="s">
        <v>507</v>
      </c>
      <c r="G542" s="462">
        <v>0.99975436002486995</v>
      </c>
      <c r="H542" s="462">
        <v>0.99895644702660003</v>
      </c>
    </row>
    <row r="543" spans="2:8" x14ac:dyDescent="0.25">
      <c r="B543" s="462" t="s">
        <v>3589</v>
      </c>
      <c r="C543" s="462" t="s">
        <v>54</v>
      </c>
      <c r="D543" s="462" t="s">
        <v>166</v>
      </c>
      <c r="E543" s="462" t="s">
        <v>129</v>
      </c>
      <c r="F543" s="462" t="s">
        <v>507</v>
      </c>
      <c r="G543" s="462">
        <v>1</v>
      </c>
      <c r="H543" s="462">
        <v>1</v>
      </c>
    </row>
    <row r="544" spans="2:8" x14ac:dyDescent="0.25">
      <c r="B544" s="462" t="s">
        <v>3589</v>
      </c>
      <c r="C544" s="462" t="s">
        <v>54</v>
      </c>
      <c r="D544" s="462" t="s">
        <v>166</v>
      </c>
      <c r="E544" s="462" t="s">
        <v>3544</v>
      </c>
      <c r="F544" s="462" t="s">
        <v>507</v>
      </c>
      <c r="G544" s="462">
        <v>0.44021701512078298</v>
      </c>
      <c r="H544" s="462">
        <v>0.24067753843992201</v>
      </c>
    </row>
    <row r="545" spans="2:8" x14ac:dyDescent="0.25">
      <c r="B545" s="462" t="s">
        <v>3589</v>
      </c>
      <c r="C545" s="462" t="s">
        <v>54</v>
      </c>
      <c r="D545" s="462" t="s">
        <v>166</v>
      </c>
      <c r="E545" s="462" t="s">
        <v>770</v>
      </c>
      <c r="F545" s="462" t="s">
        <v>507</v>
      </c>
      <c r="G545" s="462">
        <v>0.93700735994626405</v>
      </c>
      <c r="H545" s="462">
        <v>0.97829587157322895</v>
      </c>
    </row>
    <row r="546" spans="2:8" x14ac:dyDescent="0.25">
      <c r="B546" s="462" t="s">
        <v>3535</v>
      </c>
      <c r="C546" s="462" t="s">
        <v>54</v>
      </c>
      <c r="D546" s="462" t="s">
        <v>612</v>
      </c>
      <c r="E546" s="462" t="s">
        <v>126</v>
      </c>
      <c r="F546" s="462" t="s">
        <v>3545</v>
      </c>
      <c r="G546" s="462">
        <v>5.56114496170226E-2</v>
      </c>
      <c r="H546" s="462">
        <v>9.9519231021711702E-2</v>
      </c>
    </row>
    <row r="547" spans="2:8" x14ac:dyDescent="0.25">
      <c r="B547" s="462" t="s">
        <v>3535</v>
      </c>
      <c r="C547" s="462" t="s">
        <v>54</v>
      </c>
      <c r="D547" s="462" t="s">
        <v>612</v>
      </c>
      <c r="E547" s="462" t="s">
        <v>3564</v>
      </c>
      <c r="F547" s="462" t="s">
        <v>3545</v>
      </c>
      <c r="G547" s="462">
        <v>0.99991337309216299</v>
      </c>
      <c r="H547" s="462">
        <v>0.99989315627945496</v>
      </c>
    </row>
    <row r="548" spans="2:8" x14ac:dyDescent="0.25">
      <c r="B548" s="462" t="s">
        <v>3535</v>
      </c>
      <c r="C548" s="462" t="s">
        <v>54</v>
      </c>
      <c r="D548" s="462" t="s">
        <v>612</v>
      </c>
      <c r="E548" s="462" t="s">
        <v>129</v>
      </c>
      <c r="F548" s="462" t="s">
        <v>3545</v>
      </c>
      <c r="G548" s="462">
        <v>1</v>
      </c>
      <c r="H548" s="462">
        <v>1</v>
      </c>
    </row>
    <row r="549" spans="2:8" x14ac:dyDescent="0.25">
      <c r="B549" s="462" t="s">
        <v>3535</v>
      </c>
      <c r="C549" s="462" t="s">
        <v>54</v>
      </c>
      <c r="D549" s="462" t="s">
        <v>612</v>
      </c>
      <c r="E549" s="462" t="s">
        <v>3544</v>
      </c>
      <c r="F549" s="462" t="s">
        <v>3545</v>
      </c>
      <c r="G549" s="462">
        <v>0.60270143821321698</v>
      </c>
      <c r="H549" s="462">
        <v>0.65325029591384298</v>
      </c>
    </row>
    <row r="550" spans="2:8" x14ac:dyDescent="0.25">
      <c r="B550" s="462" t="s">
        <v>3535</v>
      </c>
      <c r="C550" s="462" t="s">
        <v>54</v>
      </c>
      <c r="D550" s="462" t="s">
        <v>612</v>
      </c>
      <c r="E550" s="462" t="s">
        <v>770</v>
      </c>
      <c r="F550" s="462" t="s">
        <v>3545</v>
      </c>
      <c r="G550" s="462">
        <v>1</v>
      </c>
      <c r="H550" s="462">
        <v>1</v>
      </c>
    </row>
    <row r="551" spans="2:8" x14ac:dyDescent="0.25">
      <c r="B551" s="462" t="s">
        <v>3535</v>
      </c>
      <c r="C551" s="462" t="s">
        <v>54</v>
      </c>
      <c r="D551" s="462" t="s">
        <v>612</v>
      </c>
      <c r="E551" s="462" t="s">
        <v>126</v>
      </c>
      <c r="F551" s="462" t="s">
        <v>3543</v>
      </c>
      <c r="G551" s="462">
        <v>5.56114496170226E-2</v>
      </c>
      <c r="H551" s="462">
        <v>9.9519231021711799E-2</v>
      </c>
    </row>
    <row r="552" spans="2:8" x14ac:dyDescent="0.25">
      <c r="B552" s="462" t="s">
        <v>3535</v>
      </c>
      <c r="C552" s="462" t="s">
        <v>54</v>
      </c>
      <c r="D552" s="462" t="s">
        <v>612</v>
      </c>
      <c r="E552" s="462" t="s">
        <v>3564</v>
      </c>
      <c r="F552" s="462" t="s">
        <v>3543</v>
      </c>
      <c r="G552" s="462">
        <v>0.99991337309216299</v>
      </c>
      <c r="H552" s="462">
        <v>0.99989315627945496</v>
      </c>
    </row>
    <row r="553" spans="2:8" x14ac:dyDescent="0.25">
      <c r="B553" s="462" t="s">
        <v>3535</v>
      </c>
      <c r="C553" s="462" t="s">
        <v>54</v>
      </c>
      <c r="D553" s="462" t="s">
        <v>612</v>
      </c>
      <c r="E553" s="462" t="s">
        <v>129</v>
      </c>
      <c r="F553" s="462" t="s">
        <v>3543</v>
      </c>
      <c r="G553" s="462">
        <v>1</v>
      </c>
      <c r="H553" s="462">
        <v>1</v>
      </c>
    </row>
    <row r="554" spans="2:8" x14ac:dyDescent="0.25">
      <c r="B554" s="462" t="s">
        <v>3535</v>
      </c>
      <c r="C554" s="462" t="s">
        <v>54</v>
      </c>
      <c r="D554" s="462" t="s">
        <v>612</v>
      </c>
      <c r="E554" s="462" t="s">
        <v>3544</v>
      </c>
      <c r="F554" s="462" t="s">
        <v>3543</v>
      </c>
      <c r="G554" s="462">
        <v>0.60270143821321698</v>
      </c>
      <c r="H554" s="462">
        <v>0.65325029591384298</v>
      </c>
    </row>
    <row r="555" spans="2:8" x14ac:dyDescent="0.25">
      <c r="B555" s="462" t="s">
        <v>3535</v>
      </c>
      <c r="C555" s="462" t="s">
        <v>54</v>
      </c>
      <c r="D555" s="462" t="s">
        <v>612</v>
      </c>
      <c r="E555" s="462" t="s">
        <v>770</v>
      </c>
      <c r="F555" s="462" t="s">
        <v>3543</v>
      </c>
      <c r="G555" s="462">
        <v>1</v>
      </c>
      <c r="H555" s="462">
        <v>1</v>
      </c>
    </row>
    <row r="556" spans="2:8" x14ac:dyDescent="0.25">
      <c r="B556" s="462" t="s">
        <v>3535</v>
      </c>
      <c r="C556" s="462" t="s">
        <v>54</v>
      </c>
      <c r="D556" s="462" t="s">
        <v>166</v>
      </c>
      <c r="E556" s="462" t="s">
        <v>126</v>
      </c>
      <c r="F556" s="462" t="s">
        <v>507</v>
      </c>
      <c r="G556" s="462">
        <v>4.96341217100518E-3</v>
      </c>
      <c r="H556" s="462">
        <v>5.6399374019683998E-3</v>
      </c>
    </row>
    <row r="557" spans="2:8" x14ac:dyDescent="0.25">
      <c r="B557" s="462" t="s">
        <v>3535</v>
      </c>
      <c r="C557" s="462" t="s">
        <v>54</v>
      </c>
      <c r="D557" s="462" t="s">
        <v>166</v>
      </c>
      <c r="E557" s="462" t="s">
        <v>3564</v>
      </c>
      <c r="F557" s="462" t="s">
        <v>507</v>
      </c>
      <c r="G557" s="462">
        <v>0.99996279216888695</v>
      </c>
      <c r="H557" s="462">
        <v>0.99997676722739404</v>
      </c>
    </row>
    <row r="558" spans="2:8" x14ac:dyDescent="0.25">
      <c r="B558" s="462" t="s">
        <v>3535</v>
      </c>
      <c r="C558" s="462" t="s">
        <v>54</v>
      </c>
      <c r="D558" s="462" t="s">
        <v>166</v>
      </c>
      <c r="E558" s="462" t="s">
        <v>129</v>
      </c>
      <c r="F558" s="462" t="s">
        <v>507</v>
      </c>
      <c r="G558" s="462">
        <v>1</v>
      </c>
      <c r="H558" s="462">
        <v>1</v>
      </c>
    </row>
    <row r="559" spans="2:8" x14ac:dyDescent="0.25">
      <c r="B559" s="462" t="s">
        <v>3535</v>
      </c>
      <c r="C559" s="462" t="s">
        <v>54</v>
      </c>
      <c r="D559" s="462" t="s">
        <v>166</v>
      </c>
      <c r="E559" s="462" t="s">
        <v>3544</v>
      </c>
      <c r="F559" s="462" t="s">
        <v>507</v>
      </c>
      <c r="G559" s="462">
        <v>0.432529351719317</v>
      </c>
      <c r="H559" s="462">
        <v>0.263342461218802</v>
      </c>
    </row>
    <row r="560" spans="2:8" x14ac:dyDescent="0.25">
      <c r="B560" s="462" t="s">
        <v>3535</v>
      </c>
      <c r="C560" s="462" t="s">
        <v>54</v>
      </c>
      <c r="D560" s="462" t="s">
        <v>166</v>
      </c>
      <c r="E560" s="462" t="s">
        <v>770</v>
      </c>
      <c r="F560" s="462" t="s">
        <v>507</v>
      </c>
      <c r="G560" s="462">
        <v>0.72980224300868102</v>
      </c>
      <c r="H560" s="462">
        <v>0.85850201613625698</v>
      </c>
    </row>
    <row r="561" spans="2:8" x14ac:dyDescent="0.25">
      <c r="B561" s="462" t="s">
        <v>3590</v>
      </c>
      <c r="C561" s="462" t="s">
        <v>54</v>
      </c>
      <c r="D561" s="462" t="s">
        <v>612</v>
      </c>
      <c r="E561" s="462" t="s">
        <v>126</v>
      </c>
      <c r="F561" s="462" t="s">
        <v>3545</v>
      </c>
      <c r="G561" s="462">
        <v>6.6505067595431594E-2</v>
      </c>
      <c r="H561" s="462">
        <v>0.13224922424732699</v>
      </c>
    </row>
    <row r="562" spans="2:8" x14ac:dyDescent="0.25">
      <c r="B562" s="462" t="s">
        <v>3590</v>
      </c>
      <c r="C562" s="462" t="s">
        <v>54</v>
      </c>
      <c r="D562" s="462" t="s">
        <v>612</v>
      </c>
      <c r="E562" s="462" t="s">
        <v>3564</v>
      </c>
      <c r="F562" s="462" t="s">
        <v>3545</v>
      </c>
      <c r="G562" s="462">
        <v>0.99999916434080605</v>
      </c>
      <c r="H562" s="462">
        <v>0.999997006853377</v>
      </c>
    </row>
    <row r="563" spans="2:8" x14ac:dyDescent="0.25">
      <c r="B563" s="462" t="s">
        <v>3590</v>
      </c>
      <c r="C563" s="462" t="s">
        <v>54</v>
      </c>
      <c r="D563" s="462" t="s">
        <v>612</v>
      </c>
      <c r="E563" s="462" t="s">
        <v>129</v>
      </c>
      <c r="F563" s="462" t="s">
        <v>3545</v>
      </c>
      <c r="G563" s="462">
        <v>1</v>
      </c>
      <c r="H563" s="462">
        <v>1</v>
      </c>
    </row>
    <row r="564" spans="2:8" x14ac:dyDescent="0.25">
      <c r="B564" s="462" t="s">
        <v>3590</v>
      </c>
      <c r="C564" s="462" t="s">
        <v>54</v>
      </c>
      <c r="D564" s="462" t="s">
        <v>612</v>
      </c>
      <c r="E564" s="462" t="s">
        <v>3544</v>
      </c>
      <c r="F564" s="462" t="s">
        <v>3545</v>
      </c>
      <c r="G564" s="462">
        <v>0.75593584892919496</v>
      </c>
      <c r="H564" s="462">
        <v>0.74920404481511105</v>
      </c>
    </row>
    <row r="565" spans="2:8" x14ac:dyDescent="0.25">
      <c r="B565" s="462" t="s">
        <v>3590</v>
      </c>
      <c r="C565" s="462" t="s">
        <v>54</v>
      </c>
      <c r="D565" s="462" t="s">
        <v>612</v>
      </c>
      <c r="E565" s="462" t="s">
        <v>770</v>
      </c>
      <c r="F565" s="462" t="s">
        <v>3545</v>
      </c>
      <c r="G565" s="462">
        <v>1</v>
      </c>
      <c r="H565" s="462">
        <v>1</v>
      </c>
    </row>
    <row r="566" spans="2:8" x14ac:dyDescent="0.25">
      <c r="B566" s="462" t="s">
        <v>3590</v>
      </c>
      <c r="C566" s="462" t="s">
        <v>54</v>
      </c>
      <c r="D566" s="462" t="s">
        <v>612</v>
      </c>
      <c r="E566" s="462" t="s">
        <v>126</v>
      </c>
      <c r="F566" s="462" t="s">
        <v>3543</v>
      </c>
      <c r="G566" s="462">
        <v>6.6505067595431594E-2</v>
      </c>
      <c r="H566" s="462">
        <v>0.13224922424732699</v>
      </c>
    </row>
    <row r="567" spans="2:8" x14ac:dyDescent="0.25">
      <c r="B567" s="462" t="s">
        <v>3590</v>
      </c>
      <c r="C567" s="462" t="s">
        <v>54</v>
      </c>
      <c r="D567" s="462" t="s">
        <v>612</v>
      </c>
      <c r="E567" s="462" t="s">
        <v>3564</v>
      </c>
      <c r="F567" s="462" t="s">
        <v>3543</v>
      </c>
      <c r="G567" s="462">
        <v>0.99999916434080605</v>
      </c>
      <c r="H567" s="462">
        <v>0.999997006853378</v>
      </c>
    </row>
    <row r="568" spans="2:8" x14ac:dyDescent="0.25">
      <c r="B568" s="462" t="s">
        <v>3590</v>
      </c>
      <c r="C568" s="462" t="s">
        <v>54</v>
      </c>
      <c r="D568" s="462" t="s">
        <v>612</v>
      </c>
      <c r="E568" s="462" t="s">
        <v>129</v>
      </c>
      <c r="F568" s="462" t="s">
        <v>3543</v>
      </c>
      <c r="G568" s="462">
        <v>1</v>
      </c>
      <c r="H568" s="462">
        <v>1</v>
      </c>
    </row>
    <row r="569" spans="2:8" x14ac:dyDescent="0.25">
      <c r="B569" s="462" t="s">
        <v>3590</v>
      </c>
      <c r="C569" s="462" t="s">
        <v>54</v>
      </c>
      <c r="D569" s="462" t="s">
        <v>612</v>
      </c>
      <c r="E569" s="462" t="s">
        <v>3544</v>
      </c>
      <c r="F569" s="462" t="s">
        <v>3543</v>
      </c>
      <c r="G569" s="462">
        <v>0.75593584892919496</v>
      </c>
      <c r="H569" s="462">
        <v>0.74920404481511105</v>
      </c>
    </row>
    <row r="570" spans="2:8" x14ac:dyDescent="0.25">
      <c r="B570" s="462" t="s">
        <v>3590</v>
      </c>
      <c r="C570" s="462" t="s">
        <v>54</v>
      </c>
      <c r="D570" s="462" t="s">
        <v>612</v>
      </c>
      <c r="E570" s="462" t="s">
        <v>770</v>
      </c>
      <c r="F570" s="462" t="s">
        <v>3543</v>
      </c>
      <c r="G570" s="462">
        <v>1</v>
      </c>
      <c r="H570" s="462">
        <v>1</v>
      </c>
    </row>
    <row r="571" spans="2:8" x14ac:dyDescent="0.25">
      <c r="B571" s="462" t="s">
        <v>3590</v>
      </c>
      <c r="C571" s="462" t="s">
        <v>54</v>
      </c>
      <c r="D571" s="462" t="s">
        <v>166</v>
      </c>
      <c r="E571" s="462" t="s">
        <v>126</v>
      </c>
      <c r="F571" s="462" t="s">
        <v>507</v>
      </c>
      <c r="G571" s="462">
        <v>4.0331622823496296E-3</v>
      </c>
      <c r="H571" s="462">
        <v>2.9876666958034898E-3</v>
      </c>
    </row>
    <row r="572" spans="2:8" x14ac:dyDescent="0.25">
      <c r="B572" s="462" t="s">
        <v>3590</v>
      </c>
      <c r="C572" s="462" t="s">
        <v>54</v>
      </c>
      <c r="D572" s="462" t="s">
        <v>166</v>
      </c>
      <c r="E572" s="462" t="s">
        <v>3564</v>
      </c>
      <c r="F572" s="462" t="s">
        <v>507</v>
      </c>
      <c r="G572" s="462">
        <v>0.99987851093163804</v>
      </c>
      <c r="H572" s="462">
        <v>0.99953708438572397</v>
      </c>
    </row>
    <row r="573" spans="2:8" x14ac:dyDescent="0.25">
      <c r="B573" s="462" t="s">
        <v>3590</v>
      </c>
      <c r="C573" s="462" t="s">
        <v>54</v>
      </c>
      <c r="D573" s="462" t="s">
        <v>166</v>
      </c>
      <c r="E573" s="462" t="s">
        <v>129</v>
      </c>
      <c r="F573" s="462" t="s">
        <v>507</v>
      </c>
      <c r="G573" s="462">
        <v>1</v>
      </c>
      <c r="H573" s="462">
        <v>1</v>
      </c>
    </row>
    <row r="574" spans="2:8" x14ac:dyDescent="0.25">
      <c r="B574" s="462" t="s">
        <v>3590</v>
      </c>
      <c r="C574" s="462" t="s">
        <v>54</v>
      </c>
      <c r="D574" s="462" t="s">
        <v>166</v>
      </c>
      <c r="E574" s="462" t="s">
        <v>3544</v>
      </c>
      <c r="F574" s="462" t="s">
        <v>507</v>
      </c>
      <c r="G574" s="462">
        <v>0.49321229538066302</v>
      </c>
      <c r="H574" s="462">
        <v>0.27313734672983198</v>
      </c>
    </row>
    <row r="575" spans="2:8" x14ac:dyDescent="0.25">
      <c r="B575" s="462" t="s">
        <v>3590</v>
      </c>
      <c r="C575" s="462" t="s">
        <v>54</v>
      </c>
      <c r="D575" s="462" t="s">
        <v>166</v>
      </c>
      <c r="E575" s="462" t="s">
        <v>770</v>
      </c>
      <c r="F575" s="462" t="s">
        <v>507</v>
      </c>
      <c r="G575" s="462">
        <v>0.94964746926518395</v>
      </c>
      <c r="H575" s="462">
        <v>0.98216731653557898</v>
      </c>
    </row>
    <row r="576" spans="2:8" x14ac:dyDescent="0.25">
      <c r="B576" s="462" t="s">
        <v>3534</v>
      </c>
      <c r="C576" s="462" t="s">
        <v>54</v>
      </c>
      <c r="D576" s="462" t="s">
        <v>612</v>
      </c>
      <c r="E576" s="462" t="s">
        <v>126</v>
      </c>
      <c r="F576" s="462" t="s">
        <v>3545</v>
      </c>
      <c r="G576" s="462">
        <v>6.4975002086756106E-2</v>
      </c>
      <c r="H576" s="462">
        <v>5.7727766545145602E-2</v>
      </c>
    </row>
    <row r="577" spans="2:8" x14ac:dyDescent="0.25">
      <c r="B577" s="462" t="s">
        <v>3534</v>
      </c>
      <c r="C577" s="462" t="s">
        <v>54</v>
      </c>
      <c r="D577" s="462" t="s">
        <v>612</v>
      </c>
      <c r="E577" s="462" t="s">
        <v>3564</v>
      </c>
      <c r="F577" s="462" t="s">
        <v>3545</v>
      </c>
      <c r="G577" s="462">
        <v>0.99977109761518201</v>
      </c>
      <c r="H577" s="462">
        <v>0.99961757333288004</v>
      </c>
    </row>
    <row r="578" spans="2:8" x14ac:dyDescent="0.25">
      <c r="B578" s="462" t="s">
        <v>3534</v>
      </c>
      <c r="C578" s="462" t="s">
        <v>54</v>
      </c>
      <c r="D578" s="462" t="s">
        <v>612</v>
      </c>
      <c r="E578" s="462" t="s">
        <v>129</v>
      </c>
      <c r="F578" s="462" t="s">
        <v>3545</v>
      </c>
      <c r="G578" s="462">
        <v>1</v>
      </c>
      <c r="H578" s="462">
        <v>1</v>
      </c>
    </row>
    <row r="579" spans="2:8" x14ac:dyDescent="0.25">
      <c r="B579" s="462" t="s">
        <v>3534</v>
      </c>
      <c r="C579" s="462" t="s">
        <v>54</v>
      </c>
      <c r="D579" s="462" t="s">
        <v>612</v>
      </c>
      <c r="E579" s="462" t="s">
        <v>3544</v>
      </c>
      <c r="F579" s="462" t="s">
        <v>3545</v>
      </c>
      <c r="G579" s="462">
        <v>0.66614625302040797</v>
      </c>
      <c r="H579" s="462">
        <v>0.57809960856005504</v>
      </c>
    </row>
    <row r="580" spans="2:8" x14ac:dyDescent="0.25">
      <c r="B580" s="462" t="s">
        <v>3534</v>
      </c>
      <c r="C580" s="462" t="s">
        <v>54</v>
      </c>
      <c r="D580" s="462" t="s">
        <v>612</v>
      </c>
      <c r="E580" s="462" t="s">
        <v>770</v>
      </c>
      <c r="F580" s="462" t="s">
        <v>3545</v>
      </c>
      <c r="G580" s="462">
        <v>1</v>
      </c>
      <c r="H580" s="462">
        <v>1</v>
      </c>
    </row>
    <row r="581" spans="2:8" x14ac:dyDescent="0.25">
      <c r="B581" s="462" t="s">
        <v>3534</v>
      </c>
      <c r="C581" s="462" t="s">
        <v>54</v>
      </c>
      <c r="D581" s="462" t="s">
        <v>612</v>
      </c>
      <c r="E581" s="462" t="s">
        <v>126</v>
      </c>
      <c r="F581" s="462" t="s">
        <v>3543</v>
      </c>
      <c r="G581" s="462">
        <v>6.4975002086756106E-2</v>
      </c>
      <c r="H581" s="462">
        <v>5.7727766545145602E-2</v>
      </c>
    </row>
    <row r="582" spans="2:8" x14ac:dyDescent="0.25">
      <c r="B582" s="462" t="s">
        <v>3534</v>
      </c>
      <c r="C582" s="462" t="s">
        <v>54</v>
      </c>
      <c r="D582" s="462" t="s">
        <v>612</v>
      </c>
      <c r="E582" s="462" t="s">
        <v>3564</v>
      </c>
      <c r="F582" s="462" t="s">
        <v>3543</v>
      </c>
      <c r="G582" s="462">
        <v>0.99977109761518201</v>
      </c>
      <c r="H582" s="462">
        <v>0.99961757333288004</v>
      </c>
    </row>
    <row r="583" spans="2:8" x14ac:dyDescent="0.25">
      <c r="B583" s="462" t="s">
        <v>3534</v>
      </c>
      <c r="C583" s="462" t="s">
        <v>54</v>
      </c>
      <c r="D583" s="462" t="s">
        <v>612</v>
      </c>
      <c r="E583" s="462" t="s">
        <v>129</v>
      </c>
      <c r="F583" s="462" t="s">
        <v>3543</v>
      </c>
      <c r="G583" s="462">
        <v>1</v>
      </c>
      <c r="H583" s="462">
        <v>1</v>
      </c>
    </row>
    <row r="584" spans="2:8" x14ac:dyDescent="0.25">
      <c r="B584" s="462" t="s">
        <v>3534</v>
      </c>
      <c r="C584" s="462" t="s">
        <v>54</v>
      </c>
      <c r="D584" s="462" t="s">
        <v>612</v>
      </c>
      <c r="E584" s="462" t="s">
        <v>3544</v>
      </c>
      <c r="F584" s="462" t="s">
        <v>3543</v>
      </c>
      <c r="G584" s="462">
        <v>0.66614625302040797</v>
      </c>
      <c r="H584" s="462">
        <v>0.57809960856005604</v>
      </c>
    </row>
    <row r="585" spans="2:8" x14ac:dyDescent="0.25">
      <c r="B585" s="462" t="s">
        <v>3534</v>
      </c>
      <c r="C585" s="462" t="s">
        <v>54</v>
      </c>
      <c r="D585" s="462" t="s">
        <v>612</v>
      </c>
      <c r="E585" s="462" t="s">
        <v>770</v>
      </c>
      <c r="F585" s="462" t="s">
        <v>3543</v>
      </c>
      <c r="G585" s="462">
        <v>1</v>
      </c>
      <c r="H585" s="462">
        <v>1</v>
      </c>
    </row>
    <row r="586" spans="2:8" x14ac:dyDescent="0.25">
      <c r="B586" s="462" t="s">
        <v>3534</v>
      </c>
      <c r="C586" s="462" t="s">
        <v>54</v>
      </c>
      <c r="D586" s="462" t="s">
        <v>166</v>
      </c>
      <c r="E586" s="462" t="s">
        <v>126</v>
      </c>
      <c r="F586" s="462" t="s">
        <v>507</v>
      </c>
      <c r="G586" s="462">
        <v>7.3454445927913E-3</v>
      </c>
      <c r="H586" s="462">
        <v>6.0096208267894297E-3</v>
      </c>
    </row>
    <row r="587" spans="2:8" x14ac:dyDescent="0.25">
      <c r="B587" s="462" t="s">
        <v>3534</v>
      </c>
      <c r="C587" s="462" t="s">
        <v>54</v>
      </c>
      <c r="D587" s="462" t="s">
        <v>166</v>
      </c>
      <c r="E587" s="462" t="s">
        <v>3564</v>
      </c>
      <c r="F587" s="462" t="s">
        <v>507</v>
      </c>
      <c r="G587" s="462">
        <v>0.99913477667635098</v>
      </c>
      <c r="H587" s="462">
        <v>0.99976423668248704</v>
      </c>
    </row>
    <row r="588" spans="2:8" x14ac:dyDescent="0.25">
      <c r="B588" s="462" t="s">
        <v>3534</v>
      </c>
      <c r="C588" s="462" t="s">
        <v>54</v>
      </c>
      <c r="D588" s="462" t="s">
        <v>166</v>
      </c>
      <c r="E588" s="462" t="s">
        <v>129</v>
      </c>
      <c r="F588" s="462" t="s">
        <v>507</v>
      </c>
      <c r="G588" s="462">
        <v>1</v>
      </c>
      <c r="H588" s="462">
        <v>1</v>
      </c>
    </row>
    <row r="589" spans="2:8" x14ac:dyDescent="0.25">
      <c r="B589" s="462" t="s">
        <v>3534</v>
      </c>
      <c r="C589" s="462" t="s">
        <v>54</v>
      </c>
      <c r="D589" s="462" t="s">
        <v>166</v>
      </c>
      <c r="E589" s="462" t="s">
        <v>3544</v>
      </c>
      <c r="F589" s="462" t="s">
        <v>507</v>
      </c>
      <c r="G589" s="462">
        <v>0.45871333019947802</v>
      </c>
      <c r="H589" s="462">
        <v>0.26920229756150199</v>
      </c>
    </row>
    <row r="590" spans="2:8" x14ac:dyDescent="0.25">
      <c r="B590" s="462" t="s">
        <v>3534</v>
      </c>
      <c r="C590" s="462" t="s">
        <v>54</v>
      </c>
      <c r="D590" s="462" t="s">
        <v>166</v>
      </c>
      <c r="E590" s="462" t="s">
        <v>770</v>
      </c>
      <c r="F590" s="462" t="s">
        <v>507</v>
      </c>
      <c r="G590" s="462">
        <v>0.71069213017958399</v>
      </c>
      <c r="H590" s="462">
        <v>0.89115917054735605</v>
      </c>
    </row>
    <row r="591" spans="2:8" x14ac:dyDescent="0.25">
      <c r="B591" s="462" t="s">
        <v>3591</v>
      </c>
      <c r="C591" s="462" t="s">
        <v>54</v>
      </c>
      <c r="D591" s="462" t="s">
        <v>612</v>
      </c>
      <c r="E591" s="462" t="s">
        <v>126</v>
      </c>
      <c r="F591" s="462" t="s">
        <v>3545</v>
      </c>
      <c r="G591" s="462">
        <v>8.4963508692232598E-2</v>
      </c>
      <c r="H591" s="462">
        <v>0.103129319263147</v>
      </c>
    </row>
    <row r="592" spans="2:8" x14ac:dyDescent="0.25">
      <c r="B592" s="462" t="s">
        <v>3591</v>
      </c>
      <c r="C592" s="462" t="s">
        <v>54</v>
      </c>
      <c r="D592" s="462" t="s">
        <v>612</v>
      </c>
      <c r="E592" s="462" t="s">
        <v>3564</v>
      </c>
      <c r="F592" s="462" t="s">
        <v>3545</v>
      </c>
      <c r="G592" s="462">
        <v>0.999989864312542</v>
      </c>
      <c r="H592" s="462">
        <v>0.99998269561324205</v>
      </c>
    </row>
    <row r="593" spans="2:8" x14ac:dyDescent="0.25">
      <c r="B593" s="462" t="s">
        <v>3591</v>
      </c>
      <c r="C593" s="462" t="s">
        <v>54</v>
      </c>
      <c r="D593" s="462" t="s">
        <v>612</v>
      </c>
      <c r="E593" s="462" t="s">
        <v>129</v>
      </c>
      <c r="F593" s="462" t="s">
        <v>3545</v>
      </c>
      <c r="G593" s="462">
        <v>1</v>
      </c>
      <c r="H593" s="462">
        <v>1</v>
      </c>
    </row>
    <row r="594" spans="2:8" x14ac:dyDescent="0.25">
      <c r="B594" s="462" t="s">
        <v>3591</v>
      </c>
      <c r="C594" s="462" t="s">
        <v>54</v>
      </c>
      <c r="D594" s="462" t="s">
        <v>612</v>
      </c>
      <c r="E594" s="462" t="s">
        <v>3544</v>
      </c>
      <c r="F594" s="462" t="s">
        <v>3545</v>
      </c>
      <c r="G594" s="462">
        <v>0.81862470490683203</v>
      </c>
      <c r="H594" s="462">
        <v>0.745280999925791</v>
      </c>
    </row>
    <row r="595" spans="2:8" x14ac:dyDescent="0.25">
      <c r="B595" s="462" t="s">
        <v>3591</v>
      </c>
      <c r="C595" s="462" t="s">
        <v>54</v>
      </c>
      <c r="D595" s="462" t="s">
        <v>612</v>
      </c>
      <c r="E595" s="462" t="s">
        <v>770</v>
      </c>
      <c r="F595" s="462" t="s">
        <v>3545</v>
      </c>
      <c r="G595" s="462">
        <v>1</v>
      </c>
      <c r="H595" s="462">
        <v>1</v>
      </c>
    </row>
    <row r="596" spans="2:8" x14ac:dyDescent="0.25">
      <c r="B596" s="462" t="s">
        <v>3591</v>
      </c>
      <c r="C596" s="462" t="s">
        <v>54</v>
      </c>
      <c r="D596" s="462" t="s">
        <v>612</v>
      </c>
      <c r="E596" s="462" t="s">
        <v>126</v>
      </c>
      <c r="F596" s="462" t="s">
        <v>3543</v>
      </c>
      <c r="G596" s="462">
        <v>8.4963508692232598E-2</v>
      </c>
      <c r="H596" s="462">
        <v>0.103129319263147</v>
      </c>
    </row>
    <row r="597" spans="2:8" x14ac:dyDescent="0.25">
      <c r="B597" s="462" t="s">
        <v>3591</v>
      </c>
      <c r="C597" s="462" t="s">
        <v>54</v>
      </c>
      <c r="D597" s="462" t="s">
        <v>612</v>
      </c>
      <c r="E597" s="462" t="s">
        <v>3564</v>
      </c>
      <c r="F597" s="462" t="s">
        <v>3543</v>
      </c>
      <c r="G597" s="462">
        <v>0.999989864312542</v>
      </c>
      <c r="H597" s="462">
        <v>0.99998269561324205</v>
      </c>
    </row>
    <row r="598" spans="2:8" x14ac:dyDescent="0.25">
      <c r="B598" s="462" t="s">
        <v>3591</v>
      </c>
      <c r="C598" s="462" t="s">
        <v>54</v>
      </c>
      <c r="D598" s="462" t="s">
        <v>612</v>
      </c>
      <c r="E598" s="462" t="s">
        <v>129</v>
      </c>
      <c r="F598" s="462" t="s">
        <v>3543</v>
      </c>
      <c r="G598" s="462">
        <v>1</v>
      </c>
      <c r="H598" s="462">
        <v>1</v>
      </c>
    </row>
    <row r="599" spans="2:8" x14ac:dyDescent="0.25">
      <c r="B599" s="462" t="s">
        <v>3591</v>
      </c>
      <c r="C599" s="462" t="s">
        <v>54</v>
      </c>
      <c r="D599" s="462" t="s">
        <v>612</v>
      </c>
      <c r="E599" s="462" t="s">
        <v>3544</v>
      </c>
      <c r="F599" s="462" t="s">
        <v>3543</v>
      </c>
      <c r="G599" s="462">
        <v>0.81862470490683203</v>
      </c>
      <c r="H599" s="462">
        <v>0.745280999925791</v>
      </c>
    </row>
    <row r="600" spans="2:8" x14ac:dyDescent="0.25">
      <c r="B600" s="462" t="s">
        <v>3591</v>
      </c>
      <c r="C600" s="462" t="s">
        <v>54</v>
      </c>
      <c r="D600" s="462" t="s">
        <v>612</v>
      </c>
      <c r="E600" s="462" t="s">
        <v>770</v>
      </c>
      <c r="F600" s="462" t="s">
        <v>3543</v>
      </c>
      <c r="G600" s="462">
        <v>1</v>
      </c>
      <c r="H600" s="462">
        <v>1</v>
      </c>
    </row>
    <row r="601" spans="2:8" x14ac:dyDescent="0.25">
      <c r="B601" s="462" t="s">
        <v>3591</v>
      </c>
      <c r="C601" s="462" t="s">
        <v>54</v>
      </c>
      <c r="D601" s="462" t="s">
        <v>166</v>
      </c>
      <c r="E601" s="462" t="s">
        <v>126</v>
      </c>
      <c r="F601" s="462" t="s">
        <v>507</v>
      </c>
      <c r="G601" s="462">
        <v>1.27597695099998E-2</v>
      </c>
      <c r="H601" s="462">
        <v>6.4221098468167596E-3</v>
      </c>
    </row>
    <row r="602" spans="2:8" x14ac:dyDescent="0.25">
      <c r="B602" s="462" t="s">
        <v>3591</v>
      </c>
      <c r="C602" s="462" t="s">
        <v>54</v>
      </c>
      <c r="D602" s="462" t="s">
        <v>166</v>
      </c>
      <c r="E602" s="462" t="s">
        <v>3564</v>
      </c>
      <c r="F602" s="462" t="s">
        <v>507</v>
      </c>
      <c r="G602" s="462">
        <v>0.999998431712254</v>
      </c>
      <c r="H602" s="462">
        <v>0.99999919811981297</v>
      </c>
    </row>
    <row r="603" spans="2:8" x14ac:dyDescent="0.25">
      <c r="B603" s="462" t="s">
        <v>3591</v>
      </c>
      <c r="C603" s="462" t="s">
        <v>54</v>
      </c>
      <c r="D603" s="462" t="s">
        <v>166</v>
      </c>
      <c r="E603" s="462" t="s">
        <v>129</v>
      </c>
      <c r="F603" s="462" t="s">
        <v>507</v>
      </c>
      <c r="G603" s="462">
        <v>1</v>
      </c>
      <c r="H603" s="462">
        <v>1</v>
      </c>
    </row>
    <row r="604" spans="2:8" x14ac:dyDescent="0.25">
      <c r="B604" s="462" t="s">
        <v>3591</v>
      </c>
      <c r="C604" s="462" t="s">
        <v>54</v>
      </c>
      <c r="D604" s="462" t="s">
        <v>166</v>
      </c>
      <c r="E604" s="462" t="s">
        <v>3544</v>
      </c>
      <c r="F604" s="462" t="s">
        <v>507</v>
      </c>
      <c r="G604" s="462">
        <v>0.76915425989607</v>
      </c>
      <c r="H604" s="462">
        <v>0.53590300218863895</v>
      </c>
    </row>
    <row r="605" spans="2:8" x14ac:dyDescent="0.25">
      <c r="B605" s="462" t="s">
        <v>3591</v>
      </c>
      <c r="C605" s="462" t="s">
        <v>54</v>
      </c>
      <c r="D605" s="462" t="s">
        <v>166</v>
      </c>
      <c r="E605" s="462" t="s">
        <v>770</v>
      </c>
      <c r="F605" s="462" t="s">
        <v>507</v>
      </c>
      <c r="G605" s="462">
        <v>0.85502467880459598</v>
      </c>
      <c r="H605" s="462">
        <v>0.94401267043779402</v>
      </c>
    </row>
    <row r="606" spans="2:8" x14ac:dyDescent="0.25">
      <c r="B606" s="462" t="s">
        <v>3592</v>
      </c>
      <c r="C606" s="462" t="s">
        <v>54</v>
      </c>
      <c r="D606" s="462" t="s">
        <v>612</v>
      </c>
      <c r="E606" s="462" t="s">
        <v>126</v>
      </c>
      <c r="F606" s="462" t="s">
        <v>3545</v>
      </c>
      <c r="G606" s="462">
        <v>7.1927578720433996E-2</v>
      </c>
      <c r="H606" s="462">
        <v>8.6147061735964606E-2</v>
      </c>
    </row>
    <row r="607" spans="2:8" x14ac:dyDescent="0.25">
      <c r="B607" s="462" t="s">
        <v>3592</v>
      </c>
      <c r="C607" s="462" t="s">
        <v>54</v>
      </c>
      <c r="D607" s="462" t="s">
        <v>612</v>
      </c>
      <c r="E607" s="462" t="s">
        <v>3564</v>
      </c>
      <c r="F607" s="462" t="s">
        <v>3545</v>
      </c>
      <c r="G607" s="462">
        <v>0.99999984936189601</v>
      </c>
      <c r="H607" s="462">
        <v>0.99999981218221501</v>
      </c>
    </row>
    <row r="608" spans="2:8" x14ac:dyDescent="0.25">
      <c r="B608" s="462" t="s">
        <v>3592</v>
      </c>
      <c r="C608" s="462" t="s">
        <v>54</v>
      </c>
      <c r="D608" s="462" t="s">
        <v>612</v>
      </c>
      <c r="E608" s="462" t="s">
        <v>129</v>
      </c>
      <c r="F608" s="462" t="s">
        <v>3545</v>
      </c>
      <c r="G608" s="462">
        <v>1</v>
      </c>
      <c r="H608" s="462">
        <v>1</v>
      </c>
    </row>
    <row r="609" spans="2:8" x14ac:dyDescent="0.25">
      <c r="B609" s="462" t="s">
        <v>3592</v>
      </c>
      <c r="C609" s="462" t="s">
        <v>54</v>
      </c>
      <c r="D609" s="462" t="s">
        <v>612</v>
      </c>
      <c r="E609" s="462" t="s">
        <v>3544</v>
      </c>
      <c r="F609" s="462" t="s">
        <v>3545</v>
      </c>
      <c r="G609" s="462">
        <v>0.74434211258400595</v>
      </c>
      <c r="H609" s="462">
        <v>0.66744996044675697</v>
      </c>
    </row>
    <row r="610" spans="2:8" x14ac:dyDescent="0.25">
      <c r="B610" s="462" t="s">
        <v>3592</v>
      </c>
      <c r="C610" s="462" t="s">
        <v>54</v>
      </c>
      <c r="D610" s="462" t="s">
        <v>612</v>
      </c>
      <c r="E610" s="462" t="s">
        <v>770</v>
      </c>
      <c r="F610" s="462" t="s">
        <v>3545</v>
      </c>
      <c r="G610" s="462">
        <v>1</v>
      </c>
      <c r="H610" s="462">
        <v>1</v>
      </c>
    </row>
    <row r="611" spans="2:8" x14ac:dyDescent="0.25">
      <c r="B611" s="462" t="s">
        <v>3592</v>
      </c>
      <c r="C611" s="462" t="s">
        <v>54</v>
      </c>
      <c r="D611" s="462" t="s">
        <v>612</v>
      </c>
      <c r="E611" s="462" t="s">
        <v>126</v>
      </c>
      <c r="F611" s="462" t="s">
        <v>3543</v>
      </c>
      <c r="G611" s="462">
        <v>7.1927578720433996E-2</v>
      </c>
      <c r="H611" s="462">
        <v>8.6147061735964606E-2</v>
      </c>
    </row>
    <row r="612" spans="2:8" x14ac:dyDescent="0.25">
      <c r="B612" s="462" t="s">
        <v>3592</v>
      </c>
      <c r="C612" s="462" t="s">
        <v>54</v>
      </c>
      <c r="D612" s="462" t="s">
        <v>612</v>
      </c>
      <c r="E612" s="462" t="s">
        <v>3564</v>
      </c>
      <c r="F612" s="462" t="s">
        <v>3543</v>
      </c>
      <c r="G612" s="462">
        <v>0.99999984936189601</v>
      </c>
      <c r="H612" s="462">
        <v>0.99999981218221501</v>
      </c>
    </row>
    <row r="613" spans="2:8" x14ac:dyDescent="0.25">
      <c r="B613" s="462" t="s">
        <v>3592</v>
      </c>
      <c r="C613" s="462" t="s">
        <v>54</v>
      </c>
      <c r="D613" s="462" t="s">
        <v>612</v>
      </c>
      <c r="E613" s="462" t="s">
        <v>129</v>
      </c>
      <c r="F613" s="462" t="s">
        <v>3543</v>
      </c>
      <c r="G613" s="462">
        <v>1</v>
      </c>
      <c r="H613" s="462">
        <v>1</v>
      </c>
    </row>
    <row r="614" spans="2:8" x14ac:dyDescent="0.25">
      <c r="B614" s="462" t="s">
        <v>3592</v>
      </c>
      <c r="C614" s="462" t="s">
        <v>54</v>
      </c>
      <c r="D614" s="462" t="s">
        <v>612</v>
      </c>
      <c r="E614" s="462" t="s">
        <v>3544</v>
      </c>
      <c r="F614" s="462" t="s">
        <v>3543</v>
      </c>
      <c r="G614" s="462">
        <v>0.74434211258400595</v>
      </c>
      <c r="H614" s="462">
        <v>0.66744996044675697</v>
      </c>
    </row>
    <row r="615" spans="2:8" x14ac:dyDescent="0.25">
      <c r="B615" s="462" t="s">
        <v>3592</v>
      </c>
      <c r="C615" s="462" t="s">
        <v>54</v>
      </c>
      <c r="D615" s="462" t="s">
        <v>612</v>
      </c>
      <c r="E615" s="462" t="s">
        <v>770</v>
      </c>
      <c r="F615" s="462" t="s">
        <v>3543</v>
      </c>
      <c r="G615" s="462">
        <v>1</v>
      </c>
      <c r="H615" s="462">
        <v>1</v>
      </c>
    </row>
    <row r="616" spans="2:8" x14ac:dyDescent="0.25">
      <c r="B616" s="462" t="s">
        <v>3592</v>
      </c>
      <c r="C616" s="462" t="s">
        <v>54</v>
      </c>
      <c r="D616" s="462" t="s">
        <v>166</v>
      </c>
      <c r="E616" s="462" t="s">
        <v>126</v>
      </c>
      <c r="F616" s="462" t="s">
        <v>507</v>
      </c>
      <c r="G616" s="462">
        <v>4.2795979376629104E-3</v>
      </c>
      <c r="H616" s="462">
        <v>3.79787201661177E-3</v>
      </c>
    </row>
    <row r="617" spans="2:8" x14ac:dyDescent="0.25">
      <c r="B617" s="462" t="s">
        <v>3592</v>
      </c>
      <c r="C617" s="462" t="s">
        <v>54</v>
      </c>
      <c r="D617" s="462" t="s">
        <v>166</v>
      </c>
      <c r="E617" s="462" t="s">
        <v>3564</v>
      </c>
      <c r="F617" s="462" t="s">
        <v>507</v>
      </c>
      <c r="G617" s="462">
        <v>0.99996091495694694</v>
      </c>
      <c r="H617" s="462">
        <v>0.999787343685688</v>
      </c>
    </row>
    <row r="618" spans="2:8" x14ac:dyDescent="0.25">
      <c r="B618" s="462" t="s">
        <v>3592</v>
      </c>
      <c r="C618" s="462" t="s">
        <v>54</v>
      </c>
      <c r="D618" s="462" t="s">
        <v>166</v>
      </c>
      <c r="E618" s="462" t="s">
        <v>129</v>
      </c>
      <c r="F618" s="462" t="s">
        <v>507</v>
      </c>
      <c r="G618" s="462">
        <v>1</v>
      </c>
      <c r="H618" s="462">
        <v>1</v>
      </c>
    </row>
    <row r="619" spans="2:8" x14ac:dyDescent="0.25">
      <c r="B619" s="462" t="s">
        <v>3592</v>
      </c>
      <c r="C619" s="462" t="s">
        <v>54</v>
      </c>
      <c r="D619" s="462" t="s">
        <v>166</v>
      </c>
      <c r="E619" s="462" t="s">
        <v>3544</v>
      </c>
      <c r="F619" s="462" t="s">
        <v>507</v>
      </c>
      <c r="G619" s="462">
        <v>0.58834622908234502</v>
      </c>
      <c r="H619" s="462">
        <v>0.352855982600909</v>
      </c>
    </row>
    <row r="620" spans="2:8" x14ac:dyDescent="0.25">
      <c r="B620" s="462" t="s">
        <v>3592</v>
      </c>
      <c r="C620" s="462" t="s">
        <v>54</v>
      </c>
      <c r="D620" s="462" t="s">
        <v>166</v>
      </c>
      <c r="E620" s="462" t="s">
        <v>770</v>
      </c>
      <c r="F620" s="462" t="s">
        <v>507</v>
      </c>
      <c r="G620" s="462">
        <v>0.79984095336150296</v>
      </c>
      <c r="H620" s="462">
        <v>0.86491633087209696</v>
      </c>
    </row>
    <row r="621" spans="2:8" x14ac:dyDescent="0.25">
      <c r="B621" s="462" t="s">
        <v>3593</v>
      </c>
      <c r="C621" s="462" t="s">
        <v>54</v>
      </c>
      <c r="D621" s="462" t="s">
        <v>612</v>
      </c>
      <c r="E621" s="462" t="s">
        <v>126</v>
      </c>
      <c r="F621" s="462" t="s">
        <v>3545</v>
      </c>
      <c r="G621" s="462">
        <v>6.9732656550663699E-2</v>
      </c>
      <c r="H621" s="462">
        <v>9.0044450239706794E-2</v>
      </c>
    </row>
    <row r="622" spans="2:8" x14ac:dyDescent="0.25">
      <c r="B622" s="462" t="s">
        <v>3593</v>
      </c>
      <c r="C622" s="462" t="s">
        <v>54</v>
      </c>
      <c r="D622" s="462" t="s">
        <v>612</v>
      </c>
      <c r="E622" s="462" t="s">
        <v>3564</v>
      </c>
      <c r="F622" s="462" t="s">
        <v>3545</v>
      </c>
      <c r="G622" s="462">
        <v>0.99998831436263103</v>
      </c>
      <c r="H622" s="462">
        <v>0.99996573872944905</v>
      </c>
    </row>
    <row r="623" spans="2:8" x14ac:dyDescent="0.25">
      <c r="B623" s="462" t="s">
        <v>3593</v>
      </c>
      <c r="C623" s="462" t="s">
        <v>54</v>
      </c>
      <c r="D623" s="462" t="s">
        <v>612</v>
      </c>
      <c r="E623" s="462" t="s">
        <v>129</v>
      </c>
      <c r="F623" s="462" t="s">
        <v>3545</v>
      </c>
      <c r="G623" s="462">
        <v>1</v>
      </c>
      <c r="H623" s="462">
        <v>1</v>
      </c>
    </row>
    <row r="624" spans="2:8" x14ac:dyDescent="0.25">
      <c r="B624" s="462" t="s">
        <v>3593</v>
      </c>
      <c r="C624" s="462" t="s">
        <v>54</v>
      </c>
      <c r="D624" s="462" t="s">
        <v>612</v>
      </c>
      <c r="E624" s="462" t="s">
        <v>3544</v>
      </c>
      <c r="F624" s="462" t="s">
        <v>3545</v>
      </c>
      <c r="G624" s="462">
        <v>0.47699906949148002</v>
      </c>
      <c r="H624" s="462">
        <v>0.334644558930075</v>
      </c>
    </row>
    <row r="625" spans="2:8" x14ac:dyDescent="0.25">
      <c r="B625" s="462" t="s">
        <v>3593</v>
      </c>
      <c r="C625" s="462" t="s">
        <v>54</v>
      </c>
      <c r="D625" s="462" t="s">
        <v>612</v>
      </c>
      <c r="E625" s="462" t="s">
        <v>770</v>
      </c>
      <c r="F625" s="462" t="s">
        <v>3545</v>
      </c>
      <c r="G625" s="462">
        <v>1</v>
      </c>
      <c r="H625" s="462">
        <v>1</v>
      </c>
    </row>
    <row r="626" spans="2:8" x14ac:dyDescent="0.25">
      <c r="B626" s="462" t="s">
        <v>3593</v>
      </c>
      <c r="C626" s="462" t="s">
        <v>54</v>
      </c>
      <c r="D626" s="462" t="s">
        <v>612</v>
      </c>
      <c r="E626" s="462" t="s">
        <v>126</v>
      </c>
      <c r="F626" s="462" t="s">
        <v>3543</v>
      </c>
      <c r="G626" s="462">
        <v>6.9732656550663699E-2</v>
      </c>
      <c r="H626" s="462">
        <v>9.0044450239706794E-2</v>
      </c>
    </row>
    <row r="627" spans="2:8" x14ac:dyDescent="0.25">
      <c r="B627" s="462" t="s">
        <v>3593</v>
      </c>
      <c r="C627" s="462" t="s">
        <v>54</v>
      </c>
      <c r="D627" s="462" t="s">
        <v>612</v>
      </c>
      <c r="E627" s="462" t="s">
        <v>3564</v>
      </c>
      <c r="F627" s="462" t="s">
        <v>3543</v>
      </c>
      <c r="G627" s="462">
        <v>0.99998831436263103</v>
      </c>
      <c r="H627" s="462">
        <v>0.99996573872944905</v>
      </c>
    </row>
    <row r="628" spans="2:8" x14ac:dyDescent="0.25">
      <c r="B628" s="462" t="s">
        <v>3593</v>
      </c>
      <c r="C628" s="462" t="s">
        <v>54</v>
      </c>
      <c r="D628" s="462" t="s">
        <v>612</v>
      </c>
      <c r="E628" s="462" t="s">
        <v>129</v>
      </c>
      <c r="F628" s="462" t="s">
        <v>3543</v>
      </c>
      <c r="G628" s="462">
        <v>1</v>
      </c>
      <c r="H628" s="462">
        <v>1</v>
      </c>
    </row>
    <row r="629" spans="2:8" x14ac:dyDescent="0.25">
      <c r="B629" s="462" t="s">
        <v>3593</v>
      </c>
      <c r="C629" s="462" t="s">
        <v>54</v>
      </c>
      <c r="D629" s="462" t="s">
        <v>612</v>
      </c>
      <c r="E629" s="462" t="s">
        <v>3544</v>
      </c>
      <c r="F629" s="462" t="s">
        <v>3543</v>
      </c>
      <c r="G629" s="462">
        <v>0.47699906949148002</v>
      </c>
      <c r="H629" s="462">
        <v>0.334644558930075</v>
      </c>
    </row>
    <row r="630" spans="2:8" x14ac:dyDescent="0.25">
      <c r="B630" s="462" t="s">
        <v>3593</v>
      </c>
      <c r="C630" s="462" t="s">
        <v>54</v>
      </c>
      <c r="D630" s="462" t="s">
        <v>612</v>
      </c>
      <c r="E630" s="462" t="s">
        <v>770</v>
      </c>
      <c r="F630" s="462" t="s">
        <v>3543</v>
      </c>
      <c r="G630" s="462">
        <v>1</v>
      </c>
      <c r="H630" s="462">
        <v>1</v>
      </c>
    </row>
    <row r="631" spans="2:8" x14ac:dyDescent="0.25">
      <c r="B631" s="462" t="s">
        <v>3593</v>
      </c>
      <c r="C631" s="462" t="s">
        <v>54</v>
      </c>
      <c r="D631" s="462" t="s">
        <v>166</v>
      </c>
      <c r="E631" s="462" t="s">
        <v>126</v>
      </c>
      <c r="F631" s="462" t="s">
        <v>507</v>
      </c>
      <c r="G631" s="462">
        <v>9.4918782253587998E-3</v>
      </c>
      <c r="H631" s="462">
        <v>1.1383103234901999E-2</v>
      </c>
    </row>
    <row r="632" spans="2:8" x14ac:dyDescent="0.25">
      <c r="B632" s="462" t="s">
        <v>3593</v>
      </c>
      <c r="C632" s="462" t="s">
        <v>54</v>
      </c>
      <c r="D632" s="462" t="s">
        <v>166</v>
      </c>
      <c r="E632" s="462" t="s">
        <v>3564</v>
      </c>
      <c r="F632" s="462" t="s">
        <v>507</v>
      </c>
      <c r="G632" s="462">
        <v>0.99926102501038605</v>
      </c>
      <c r="H632" s="462">
        <v>0.99953214332431495</v>
      </c>
    </row>
    <row r="633" spans="2:8" x14ac:dyDescent="0.25">
      <c r="B633" s="462" t="s">
        <v>3593</v>
      </c>
      <c r="C633" s="462" t="s">
        <v>54</v>
      </c>
      <c r="D633" s="462" t="s">
        <v>166</v>
      </c>
      <c r="E633" s="462" t="s">
        <v>129</v>
      </c>
      <c r="F633" s="462" t="s">
        <v>507</v>
      </c>
      <c r="G633" s="462">
        <v>1</v>
      </c>
      <c r="H633" s="462">
        <v>1</v>
      </c>
    </row>
    <row r="634" spans="2:8" x14ac:dyDescent="0.25">
      <c r="B634" s="462" t="s">
        <v>3593</v>
      </c>
      <c r="C634" s="462" t="s">
        <v>54</v>
      </c>
      <c r="D634" s="462" t="s">
        <v>166</v>
      </c>
      <c r="E634" s="462" t="s">
        <v>3544</v>
      </c>
      <c r="F634" s="462" t="s">
        <v>507</v>
      </c>
      <c r="G634" s="462">
        <v>0.460621195688111</v>
      </c>
      <c r="H634" s="462">
        <v>0.276925663278205</v>
      </c>
    </row>
    <row r="635" spans="2:8" x14ac:dyDescent="0.25">
      <c r="B635" s="462" t="s">
        <v>3593</v>
      </c>
      <c r="C635" s="462" t="s">
        <v>54</v>
      </c>
      <c r="D635" s="462" t="s">
        <v>166</v>
      </c>
      <c r="E635" s="462" t="s">
        <v>770</v>
      </c>
      <c r="F635" s="462" t="s">
        <v>507</v>
      </c>
      <c r="G635" s="462">
        <v>0.60425086467879496</v>
      </c>
      <c r="H635" s="462">
        <v>0.80496402792357702</v>
      </c>
    </row>
    <row r="636" spans="2:8" x14ac:dyDescent="0.25">
      <c r="B636" s="462" t="s">
        <v>3537</v>
      </c>
      <c r="C636" s="462" t="s">
        <v>54</v>
      </c>
      <c r="D636" s="462" t="s">
        <v>612</v>
      </c>
      <c r="E636" s="462" t="s">
        <v>126</v>
      </c>
      <c r="F636" s="462" t="s">
        <v>3545</v>
      </c>
      <c r="G636" s="462">
        <v>8.1647609157632806E-2</v>
      </c>
      <c r="H636" s="462">
        <v>0.17146594809417601</v>
      </c>
    </row>
    <row r="637" spans="2:8" x14ac:dyDescent="0.25">
      <c r="B637" s="462" t="s">
        <v>3537</v>
      </c>
      <c r="C637" s="462" t="s">
        <v>54</v>
      </c>
      <c r="D637" s="462" t="s">
        <v>612</v>
      </c>
      <c r="E637" s="462" t="s">
        <v>3564</v>
      </c>
      <c r="F637" s="462" t="s">
        <v>3545</v>
      </c>
      <c r="G637" s="462">
        <v>0.99999299326945601</v>
      </c>
      <c r="H637" s="462">
        <v>0.99999469911952599</v>
      </c>
    </row>
    <row r="638" spans="2:8" x14ac:dyDescent="0.25">
      <c r="B638" s="462" t="s">
        <v>3537</v>
      </c>
      <c r="C638" s="462" t="s">
        <v>54</v>
      </c>
      <c r="D638" s="462" t="s">
        <v>612</v>
      </c>
      <c r="E638" s="462" t="s">
        <v>129</v>
      </c>
      <c r="F638" s="462" t="s">
        <v>3545</v>
      </c>
      <c r="G638" s="462">
        <v>1</v>
      </c>
      <c r="H638" s="462">
        <v>1</v>
      </c>
    </row>
    <row r="639" spans="2:8" x14ac:dyDescent="0.25">
      <c r="B639" s="462" t="s">
        <v>3537</v>
      </c>
      <c r="C639" s="462" t="s">
        <v>54</v>
      </c>
      <c r="D639" s="462" t="s">
        <v>612</v>
      </c>
      <c r="E639" s="462" t="s">
        <v>3544</v>
      </c>
      <c r="F639" s="462" t="s">
        <v>3545</v>
      </c>
      <c r="G639" s="462">
        <v>0.61397903172532298</v>
      </c>
      <c r="H639" s="462">
        <v>0.68248909403209301</v>
      </c>
    </row>
    <row r="640" spans="2:8" x14ac:dyDescent="0.25">
      <c r="B640" s="462" t="s">
        <v>3537</v>
      </c>
      <c r="C640" s="462" t="s">
        <v>54</v>
      </c>
      <c r="D640" s="462" t="s">
        <v>612</v>
      </c>
      <c r="E640" s="462" t="s">
        <v>770</v>
      </c>
      <c r="F640" s="462" t="s">
        <v>3545</v>
      </c>
      <c r="G640" s="462">
        <v>1</v>
      </c>
      <c r="H640" s="462">
        <v>1</v>
      </c>
    </row>
    <row r="641" spans="2:8" x14ac:dyDescent="0.25">
      <c r="B641" s="462" t="s">
        <v>3537</v>
      </c>
      <c r="C641" s="462" t="s">
        <v>54</v>
      </c>
      <c r="D641" s="462" t="s">
        <v>612</v>
      </c>
      <c r="E641" s="462" t="s">
        <v>126</v>
      </c>
      <c r="F641" s="462" t="s">
        <v>3543</v>
      </c>
      <c r="G641" s="462">
        <v>8.1647609157632806E-2</v>
      </c>
      <c r="H641" s="462">
        <v>0.17146594809417601</v>
      </c>
    </row>
    <row r="642" spans="2:8" x14ac:dyDescent="0.25">
      <c r="B642" s="462" t="s">
        <v>3537</v>
      </c>
      <c r="C642" s="462" t="s">
        <v>54</v>
      </c>
      <c r="D642" s="462" t="s">
        <v>612</v>
      </c>
      <c r="E642" s="462" t="s">
        <v>3564</v>
      </c>
      <c r="F642" s="462" t="s">
        <v>3543</v>
      </c>
      <c r="G642" s="462">
        <v>0.99999299326945601</v>
      </c>
      <c r="H642" s="462">
        <v>0.99999469911952599</v>
      </c>
    </row>
    <row r="643" spans="2:8" x14ac:dyDescent="0.25">
      <c r="B643" s="462" t="s">
        <v>3537</v>
      </c>
      <c r="C643" s="462" t="s">
        <v>54</v>
      </c>
      <c r="D643" s="462" t="s">
        <v>612</v>
      </c>
      <c r="E643" s="462" t="s">
        <v>129</v>
      </c>
      <c r="F643" s="462" t="s">
        <v>3543</v>
      </c>
      <c r="G643" s="462">
        <v>1</v>
      </c>
      <c r="H643" s="462">
        <v>1</v>
      </c>
    </row>
    <row r="644" spans="2:8" x14ac:dyDescent="0.25">
      <c r="B644" s="462" t="s">
        <v>3537</v>
      </c>
      <c r="C644" s="462" t="s">
        <v>54</v>
      </c>
      <c r="D644" s="462" t="s">
        <v>612</v>
      </c>
      <c r="E644" s="462" t="s">
        <v>3544</v>
      </c>
      <c r="F644" s="462" t="s">
        <v>3543</v>
      </c>
      <c r="G644" s="462">
        <v>0.61397903172532298</v>
      </c>
      <c r="H644" s="462">
        <v>0.68248909403209301</v>
      </c>
    </row>
    <row r="645" spans="2:8" x14ac:dyDescent="0.25">
      <c r="B645" s="462" t="s">
        <v>3537</v>
      </c>
      <c r="C645" s="462" t="s">
        <v>54</v>
      </c>
      <c r="D645" s="462" t="s">
        <v>612</v>
      </c>
      <c r="E645" s="462" t="s">
        <v>770</v>
      </c>
      <c r="F645" s="462" t="s">
        <v>3543</v>
      </c>
      <c r="G645" s="462">
        <v>1</v>
      </c>
      <c r="H645" s="462">
        <v>1</v>
      </c>
    </row>
    <row r="646" spans="2:8" x14ac:dyDescent="0.25">
      <c r="B646" s="462" t="s">
        <v>3537</v>
      </c>
      <c r="C646" s="462" t="s">
        <v>54</v>
      </c>
      <c r="D646" s="462" t="s">
        <v>166</v>
      </c>
      <c r="E646" s="462" t="s">
        <v>126</v>
      </c>
      <c r="F646" s="462" t="s">
        <v>507</v>
      </c>
      <c r="G646" s="462">
        <v>4.3378242923049502E-2</v>
      </c>
      <c r="H646" s="462">
        <v>3.02796186441011E-2</v>
      </c>
    </row>
    <row r="647" spans="2:8" x14ac:dyDescent="0.25">
      <c r="B647" s="462" t="s">
        <v>3537</v>
      </c>
      <c r="C647" s="462" t="s">
        <v>54</v>
      </c>
      <c r="D647" s="462" t="s">
        <v>166</v>
      </c>
      <c r="E647" s="462" t="s">
        <v>3564</v>
      </c>
      <c r="F647" s="462" t="s">
        <v>507</v>
      </c>
      <c r="G647" s="462">
        <v>1</v>
      </c>
      <c r="H647" s="462">
        <v>1</v>
      </c>
    </row>
    <row r="648" spans="2:8" x14ac:dyDescent="0.25">
      <c r="B648" s="462" t="s">
        <v>3537</v>
      </c>
      <c r="C648" s="462" t="s">
        <v>54</v>
      </c>
      <c r="D648" s="462" t="s">
        <v>166</v>
      </c>
      <c r="E648" s="462" t="s">
        <v>129</v>
      </c>
      <c r="F648" s="462" t="s">
        <v>507</v>
      </c>
      <c r="G648" s="462">
        <v>1</v>
      </c>
      <c r="H648" s="462">
        <v>1</v>
      </c>
    </row>
    <row r="649" spans="2:8" x14ac:dyDescent="0.25">
      <c r="B649" s="462" t="s">
        <v>3537</v>
      </c>
      <c r="C649" s="462" t="s">
        <v>54</v>
      </c>
      <c r="D649" s="462" t="s">
        <v>166</v>
      </c>
      <c r="E649" s="462" t="s">
        <v>3544</v>
      </c>
      <c r="F649" s="462" t="s">
        <v>507</v>
      </c>
      <c r="G649" s="462">
        <v>0.45210913213209603</v>
      </c>
      <c r="H649" s="462">
        <v>0.251574998186683</v>
      </c>
    </row>
    <row r="650" spans="2:8" x14ac:dyDescent="0.25">
      <c r="B650" s="462" t="s">
        <v>3537</v>
      </c>
      <c r="C650" s="462" t="s">
        <v>54</v>
      </c>
      <c r="D650" s="462" t="s">
        <v>166</v>
      </c>
      <c r="E650" s="462" t="s">
        <v>770</v>
      </c>
      <c r="F650" s="462" t="s">
        <v>507</v>
      </c>
      <c r="G650" s="462">
        <v>0.68357943374671704</v>
      </c>
      <c r="H650" s="462">
        <v>0.84009501910217499</v>
      </c>
    </row>
    <row r="651" spans="2:8" x14ac:dyDescent="0.25">
      <c r="B651" s="462" t="s">
        <v>3538</v>
      </c>
      <c r="C651" s="462" t="s">
        <v>54</v>
      </c>
      <c r="D651" s="462" t="s">
        <v>612</v>
      </c>
      <c r="E651" s="462" t="s">
        <v>126</v>
      </c>
      <c r="F651" s="462" t="s">
        <v>3545</v>
      </c>
      <c r="G651" s="462">
        <v>6.20714835552739E-2</v>
      </c>
      <c r="H651" s="462">
        <v>0.121175476944616</v>
      </c>
    </row>
    <row r="652" spans="2:8" x14ac:dyDescent="0.25">
      <c r="B652" s="462" t="s">
        <v>3538</v>
      </c>
      <c r="C652" s="462" t="s">
        <v>54</v>
      </c>
      <c r="D652" s="462" t="s">
        <v>612</v>
      </c>
      <c r="E652" s="462" t="s">
        <v>3564</v>
      </c>
      <c r="F652" s="462" t="s">
        <v>3545</v>
      </c>
      <c r="G652" s="462">
        <v>0.99999900556618304</v>
      </c>
      <c r="H652" s="462">
        <v>0.99999653071871597</v>
      </c>
    </row>
    <row r="653" spans="2:8" x14ac:dyDescent="0.25">
      <c r="B653" s="462" t="s">
        <v>3538</v>
      </c>
      <c r="C653" s="462" t="s">
        <v>54</v>
      </c>
      <c r="D653" s="462" t="s">
        <v>612</v>
      </c>
      <c r="E653" s="462" t="s">
        <v>129</v>
      </c>
      <c r="F653" s="462" t="s">
        <v>3545</v>
      </c>
      <c r="G653" s="462">
        <v>1</v>
      </c>
      <c r="H653" s="462">
        <v>1</v>
      </c>
    </row>
    <row r="654" spans="2:8" x14ac:dyDescent="0.25">
      <c r="B654" s="462" t="s">
        <v>3538</v>
      </c>
      <c r="C654" s="462" t="s">
        <v>54</v>
      </c>
      <c r="D654" s="462" t="s">
        <v>612</v>
      </c>
      <c r="E654" s="462" t="s">
        <v>3544</v>
      </c>
      <c r="F654" s="462" t="s">
        <v>3545</v>
      </c>
      <c r="G654" s="462">
        <v>0.722857774614726</v>
      </c>
      <c r="H654" s="462">
        <v>0.71164539249858505</v>
      </c>
    </row>
    <row r="655" spans="2:8" x14ac:dyDescent="0.25">
      <c r="B655" s="462" t="s">
        <v>3538</v>
      </c>
      <c r="C655" s="462" t="s">
        <v>54</v>
      </c>
      <c r="D655" s="462" t="s">
        <v>612</v>
      </c>
      <c r="E655" s="462" t="s">
        <v>770</v>
      </c>
      <c r="F655" s="462" t="s">
        <v>3545</v>
      </c>
      <c r="G655" s="462">
        <v>1</v>
      </c>
      <c r="H655" s="462">
        <v>1</v>
      </c>
    </row>
    <row r="656" spans="2:8" x14ac:dyDescent="0.25">
      <c r="B656" s="462" t="s">
        <v>3538</v>
      </c>
      <c r="C656" s="462" t="s">
        <v>54</v>
      </c>
      <c r="D656" s="462" t="s">
        <v>612</v>
      </c>
      <c r="E656" s="462" t="s">
        <v>126</v>
      </c>
      <c r="F656" s="462" t="s">
        <v>3543</v>
      </c>
      <c r="G656" s="462">
        <v>6.20714835552739E-2</v>
      </c>
      <c r="H656" s="462">
        <v>0.121175476944616</v>
      </c>
    </row>
    <row r="657" spans="2:8" x14ac:dyDescent="0.25">
      <c r="B657" s="462" t="s">
        <v>3538</v>
      </c>
      <c r="C657" s="462" t="s">
        <v>54</v>
      </c>
      <c r="D657" s="462" t="s">
        <v>612</v>
      </c>
      <c r="E657" s="462" t="s">
        <v>3564</v>
      </c>
      <c r="F657" s="462" t="s">
        <v>3543</v>
      </c>
      <c r="G657" s="462">
        <v>0.99999900556618304</v>
      </c>
      <c r="H657" s="462">
        <v>0.99999653071871597</v>
      </c>
    </row>
    <row r="658" spans="2:8" x14ac:dyDescent="0.25">
      <c r="B658" s="462" t="s">
        <v>3538</v>
      </c>
      <c r="C658" s="462" t="s">
        <v>54</v>
      </c>
      <c r="D658" s="462" t="s">
        <v>612</v>
      </c>
      <c r="E658" s="462" t="s">
        <v>129</v>
      </c>
      <c r="F658" s="462" t="s">
        <v>3543</v>
      </c>
      <c r="G658" s="462">
        <v>1</v>
      </c>
      <c r="H658" s="462">
        <v>1</v>
      </c>
    </row>
    <row r="659" spans="2:8" x14ac:dyDescent="0.25">
      <c r="B659" s="462" t="s">
        <v>3538</v>
      </c>
      <c r="C659" s="462" t="s">
        <v>54</v>
      </c>
      <c r="D659" s="462" t="s">
        <v>612</v>
      </c>
      <c r="E659" s="462" t="s">
        <v>3544</v>
      </c>
      <c r="F659" s="462" t="s">
        <v>3543</v>
      </c>
      <c r="G659" s="462">
        <v>0.722857774614726</v>
      </c>
      <c r="H659" s="462">
        <v>0.71164539249858505</v>
      </c>
    </row>
    <row r="660" spans="2:8" x14ac:dyDescent="0.25">
      <c r="B660" s="462" t="s">
        <v>3538</v>
      </c>
      <c r="C660" s="462" t="s">
        <v>54</v>
      </c>
      <c r="D660" s="462" t="s">
        <v>612</v>
      </c>
      <c r="E660" s="462" t="s">
        <v>770</v>
      </c>
      <c r="F660" s="462" t="s">
        <v>3543</v>
      </c>
      <c r="G660" s="462">
        <v>1</v>
      </c>
      <c r="H660" s="462">
        <v>1</v>
      </c>
    </row>
    <row r="661" spans="2:8" x14ac:dyDescent="0.25">
      <c r="B661" s="462" t="s">
        <v>3538</v>
      </c>
      <c r="C661" s="462" t="s">
        <v>54</v>
      </c>
      <c r="D661" s="462" t="s">
        <v>166</v>
      </c>
      <c r="E661" s="462" t="s">
        <v>126</v>
      </c>
      <c r="F661" s="462" t="s">
        <v>507</v>
      </c>
      <c r="G661" s="462">
        <v>3.2965655472775401E-3</v>
      </c>
      <c r="H661" s="462">
        <v>2.1886980427388999E-3</v>
      </c>
    </row>
    <row r="662" spans="2:8" x14ac:dyDescent="0.25">
      <c r="B662" s="462" t="s">
        <v>3538</v>
      </c>
      <c r="C662" s="462" t="s">
        <v>54</v>
      </c>
      <c r="D662" s="462" t="s">
        <v>166</v>
      </c>
      <c r="E662" s="462" t="s">
        <v>3564</v>
      </c>
      <c r="F662" s="462" t="s">
        <v>507</v>
      </c>
      <c r="G662" s="462">
        <v>0.99981657068655305</v>
      </c>
      <c r="H662" s="462">
        <v>0.99923334203747005</v>
      </c>
    </row>
    <row r="663" spans="2:8" x14ac:dyDescent="0.25">
      <c r="B663" s="462" t="s">
        <v>3538</v>
      </c>
      <c r="C663" s="462" t="s">
        <v>54</v>
      </c>
      <c r="D663" s="462" t="s">
        <v>166</v>
      </c>
      <c r="E663" s="462" t="s">
        <v>129</v>
      </c>
      <c r="F663" s="462" t="s">
        <v>507</v>
      </c>
      <c r="G663" s="462">
        <v>1</v>
      </c>
      <c r="H663" s="462">
        <v>1</v>
      </c>
    </row>
    <row r="664" spans="2:8" x14ac:dyDescent="0.25">
      <c r="B664" s="462" t="s">
        <v>3538</v>
      </c>
      <c r="C664" s="462" t="s">
        <v>54</v>
      </c>
      <c r="D664" s="462" t="s">
        <v>166</v>
      </c>
      <c r="E664" s="462" t="s">
        <v>3544</v>
      </c>
      <c r="F664" s="462" t="s">
        <v>507</v>
      </c>
      <c r="G664" s="462">
        <v>0.465289898516905</v>
      </c>
      <c r="H664" s="462">
        <v>0.25923070597459602</v>
      </c>
    </row>
    <row r="665" spans="2:8" x14ac:dyDescent="0.25">
      <c r="B665" s="462" t="s">
        <v>3538</v>
      </c>
      <c r="C665" s="462" t="s">
        <v>54</v>
      </c>
      <c r="D665" s="462" t="s">
        <v>166</v>
      </c>
      <c r="E665" s="462" t="s">
        <v>770</v>
      </c>
      <c r="F665" s="462" t="s">
        <v>507</v>
      </c>
      <c r="G665" s="462">
        <v>0.94326962453140695</v>
      </c>
      <c r="H665" s="462">
        <v>0.98047111752796801</v>
      </c>
    </row>
    <row r="666" spans="2:8" x14ac:dyDescent="0.25">
      <c r="B666" s="462" t="s">
        <v>3594</v>
      </c>
      <c r="C666" s="462" t="s">
        <v>54</v>
      </c>
      <c r="D666" s="462" t="s">
        <v>612</v>
      </c>
      <c r="E666" s="462" t="s">
        <v>126</v>
      </c>
      <c r="F666" s="462" t="s">
        <v>3545</v>
      </c>
      <c r="G666" s="462">
        <v>5.3155955176669503E-2</v>
      </c>
      <c r="H666" s="462">
        <v>0.13917949740428701</v>
      </c>
    </row>
    <row r="667" spans="2:8" x14ac:dyDescent="0.25">
      <c r="B667" s="462" t="s">
        <v>3594</v>
      </c>
      <c r="C667" s="462" t="s">
        <v>54</v>
      </c>
      <c r="D667" s="462" t="s">
        <v>612</v>
      </c>
      <c r="E667" s="462" t="s">
        <v>3564</v>
      </c>
      <c r="F667" s="462" t="s">
        <v>3545</v>
      </c>
      <c r="G667" s="462">
        <v>0.99999999998899503</v>
      </c>
      <c r="H667" s="462">
        <v>0.99999999999471501</v>
      </c>
    </row>
    <row r="668" spans="2:8" x14ac:dyDescent="0.25">
      <c r="B668" s="462" t="s">
        <v>3594</v>
      </c>
      <c r="C668" s="462" t="s">
        <v>54</v>
      </c>
      <c r="D668" s="462" t="s">
        <v>612</v>
      </c>
      <c r="E668" s="462" t="s">
        <v>129</v>
      </c>
      <c r="F668" s="462" t="s">
        <v>3545</v>
      </c>
      <c r="G668" s="462">
        <v>1</v>
      </c>
      <c r="H668" s="462">
        <v>1</v>
      </c>
    </row>
    <row r="669" spans="2:8" x14ac:dyDescent="0.25">
      <c r="B669" s="462" t="s">
        <v>3594</v>
      </c>
      <c r="C669" s="462" t="s">
        <v>54</v>
      </c>
      <c r="D669" s="462" t="s">
        <v>612</v>
      </c>
      <c r="E669" s="462" t="s">
        <v>3544</v>
      </c>
      <c r="F669" s="462" t="s">
        <v>3545</v>
      </c>
      <c r="G669" s="462">
        <v>0.75257346032706995</v>
      </c>
      <c r="H669" s="462">
        <v>0.83232683842002597</v>
      </c>
    </row>
    <row r="670" spans="2:8" x14ac:dyDescent="0.25">
      <c r="B670" s="462" t="s">
        <v>3594</v>
      </c>
      <c r="C670" s="462" t="s">
        <v>54</v>
      </c>
      <c r="D670" s="462" t="s">
        <v>612</v>
      </c>
      <c r="E670" s="462" t="s">
        <v>770</v>
      </c>
      <c r="F670" s="462" t="s">
        <v>3545</v>
      </c>
      <c r="G670" s="462">
        <v>1</v>
      </c>
      <c r="H670" s="462">
        <v>1</v>
      </c>
    </row>
    <row r="671" spans="2:8" x14ac:dyDescent="0.25">
      <c r="B671" s="462" t="s">
        <v>3594</v>
      </c>
      <c r="C671" s="462" t="s">
        <v>54</v>
      </c>
      <c r="D671" s="462" t="s">
        <v>612</v>
      </c>
      <c r="E671" s="462" t="s">
        <v>126</v>
      </c>
      <c r="F671" s="462" t="s">
        <v>3543</v>
      </c>
      <c r="G671" s="462">
        <v>5.3155955176669503E-2</v>
      </c>
      <c r="H671" s="462">
        <v>0.13917949740428701</v>
      </c>
    </row>
    <row r="672" spans="2:8" x14ac:dyDescent="0.25">
      <c r="B672" s="462" t="s">
        <v>3594</v>
      </c>
      <c r="C672" s="462" t="s">
        <v>54</v>
      </c>
      <c r="D672" s="462" t="s">
        <v>612</v>
      </c>
      <c r="E672" s="462" t="s">
        <v>3564</v>
      </c>
      <c r="F672" s="462" t="s">
        <v>3543</v>
      </c>
      <c r="G672" s="462">
        <v>0.99999999998899503</v>
      </c>
      <c r="H672" s="462">
        <v>0.99999999999471501</v>
      </c>
    </row>
    <row r="673" spans="2:8" x14ac:dyDescent="0.25">
      <c r="B673" s="462" t="s">
        <v>3594</v>
      </c>
      <c r="C673" s="462" t="s">
        <v>54</v>
      </c>
      <c r="D673" s="462" t="s">
        <v>612</v>
      </c>
      <c r="E673" s="462" t="s">
        <v>129</v>
      </c>
      <c r="F673" s="462" t="s">
        <v>3543</v>
      </c>
      <c r="G673" s="462">
        <v>1</v>
      </c>
      <c r="H673" s="462">
        <v>1</v>
      </c>
    </row>
    <row r="674" spans="2:8" x14ac:dyDescent="0.25">
      <c r="B674" s="462" t="s">
        <v>3594</v>
      </c>
      <c r="C674" s="462" t="s">
        <v>54</v>
      </c>
      <c r="D674" s="462" t="s">
        <v>612</v>
      </c>
      <c r="E674" s="462" t="s">
        <v>3544</v>
      </c>
      <c r="F674" s="462" t="s">
        <v>3543</v>
      </c>
      <c r="G674" s="462">
        <v>0.75257346032706995</v>
      </c>
      <c r="H674" s="462">
        <v>0.83232683842002597</v>
      </c>
    </row>
    <row r="675" spans="2:8" x14ac:dyDescent="0.25">
      <c r="B675" s="462" t="s">
        <v>3594</v>
      </c>
      <c r="C675" s="462" t="s">
        <v>54</v>
      </c>
      <c r="D675" s="462" t="s">
        <v>612</v>
      </c>
      <c r="E675" s="462" t="s">
        <v>770</v>
      </c>
      <c r="F675" s="462" t="s">
        <v>3543</v>
      </c>
      <c r="G675" s="462">
        <v>1</v>
      </c>
      <c r="H675" s="462">
        <v>1</v>
      </c>
    </row>
    <row r="676" spans="2:8" x14ac:dyDescent="0.25">
      <c r="B676" s="462" t="s">
        <v>3594</v>
      </c>
      <c r="C676" s="462" t="s">
        <v>54</v>
      </c>
      <c r="D676" s="462" t="s">
        <v>166</v>
      </c>
      <c r="E676" s="462" t="s">
        <v>126</v>
      </c>
      <c r="F676" s="462" t="s">
        <v>507</v>
      </c>
      <c r="G676" s="462">
        <v>2.5600267431022598E-3</v>
      </c>
      <c r="H676" s="462">
        <v>1.1654672783605899E-3</v>
      </c>
    </row>
    <row r="677" spans="2:8" x14ac:dyDescent="0.25">
      <c r="B677" s="462" t="s">
        <v>3594</v>
      </c>
      <c r="C677" s="462" t="s">
        <v>54</v>
      </c>
      <c r="D677" s="462" t="s">
        <v>166</v>
      </c>
      <c r="E677" s="462" t="s">
        <v>3564</v>
      </c>
      <c r="F677" s="462" t="s">
        <v>507</v>
      </c>
      <c r="G677" s="462">
        <v>0.99969688383880395</v>
      </c>
      <c r="H677" s="462">
        <v>0.999124423188674</v>
      </c>
    </row>
    <row r="678" spans="2:8" x14ac:dyDescent="0.25">
      <c r="B678" s="462" t="s">
        <v>3594</v>
      </c>
      <c r="C678" s="462" t="s">
        <v>54</v>
      </c>
      <c r="D678" s="462" t="s">
        <v>166</v>
      </c>
      <c r="E678" s="462" t="s">
        <v>129</v>
      </c>
      <c r="F678" s="462" t="s">
        <v>507</v>
      </c>
      <c r="G678" s="462">
        <v>1</v>
      </c>
      <c r="H678" s="462">
        <v>1</v>
      </c>
    </row>
    <row r="679" spans="2:8" x14ac:dyDescent="0.25">
      <c r="B679" s="462" t="s">
        <v>3594</v>
      </c>
      <c r="C679" s="462" t="s">
        <v>54</v>
      </c>
      <c r="D679" s="462" t="s">
        <v>166</v>
      </c>
      <c r="E679" s="462" t="s">
        <v>3544</v>
      </c>
      <c r="F679" s="462" t="s">
        <v>507</v>
      </c>
      <c r="G679" s="462">
        <v>0.80157982980207598</v>
      </c>
      <c r="H679" s="462">
        <v>0.54986784212181905</v>
      </c>
    </row>
    <row r="680" spans="2:8" x14ac:dyDescent="0.25">
      <c r="B680" s="462" t="s">
        <v>3594</v>
      </c>
      <c r="C680" s="462" t="s">
        <v>54</v>
      </c>
      <c r="D680" s="462" t="s">
        <v>166</v>
      </c>
      <c r="E680" s="462" t="s">
        <v>770</v>
      </c>
      <c r="F680" s="462" t="s">
        <v>507</v>
      </c>
      <c r="G680" s="462">
        <v>0.86537942715183602</v>
      </c>
      <c r="H680" s="462">
        <v>0.95061253338233898</v>
      </c>
    </row>
    <row r="681" spans="2:8" x14ac:dyDescent="0.25">
      <c r="B681" s="462" t="s">
        <v>3595</v>
      </c>
      <c r="C681" s="462" t="s">
        <v>54</v>
      </c>
      <c r="D681" s="462" t="s">
        <v>612</v>
      </c>
      <c r="E681" s="462" t="s">
        <v>126</v>
      </c>
      <c r="F681" s="462" t="s">
        <v>3545</v>
      </c>
      <c r="G681" s="462">
        <v>4.9015331196430298E-2</v>
      </c>
      <c r="H681" s="462">
        <v>4.5590175388550203E-2</v>
      </c>
    </row>
    <row r="682" spans="2:8" x14ac:dyDescent="0.25">
      <c r="B682" s="462" t="s">
        <v>3595</v>
      </c>
      <c r="C682" s="462" t="s">
        <v>54</v>
      </c>
      <c r="D682" s="462" t="s">
        <v>612</v>
      </c>
      <c r="E682" s="462" t="s">
        <v>3564</v>
      </c>
      <c r="F682" s="462" t="s">
        <v>3545</v>
      </c>
      <c r="G682" s="462">
        <v>0.99969872835324602</v>
      </c>
      <c r="H682" s="462">
        <v>0.99951274886340502</v>
      </c>
    </row>
    <row r="683" spans="2:8" x14ac:dyDescent="0.25">
      <c r="B683" s="462" t="s">
        <v>3595</v>
      </c>
      <c r="C683" s="462" t="s">
        <v>54</v>
      </c>
      <c r="D683" s="462" t="s">
        <v>612</v>
      </c>
      <c r="E683" s="462" t="s">
        <v>129</v>
      </c>
      <c r="F683" s="462" t="s">
        <v>3545</v>
      </c>
      <c r="G683" s="462">
        <v>1</v>
      </c>
      <c r="H683" s="462">
        <v>1</v>
      </c>
    </row>
    <row r="684" spans="2:8" x14ac:dyDescent="0.25">
      <c r="B684" s="462" t="s">
        <v>3595</v>
      </c>
      <c r="C684" s="462" t="s">
        <v>54</v>
      </c>
      <c r="D684" s="462" t="s">
        <v>612</v>
      </c>
      <c r="E684" s="462" t="s">
        <v>3544</v>
      </c>
      <c r="F684" s="462" t="s">
        <v>3545</v>
      </c>
      <c r="G684" s="462">
        <v>0.60429422765588103</v>
      </c>
      <c r="H684" s="462">
        <v>0.51954733390205898</v>
      </c>
    </row>
    <row r="685" spans="2:8" x14ac:dyDescent="0.25">
      <c r="B685" s="462" t="s">
        <v>3595</v>
      </c>
      <c r="C685" s="462" t="s">
        <v>54</v>
      </c>
      <c r="D685" s="462" t="s">
        <v>612</v>
      </c>
      <c r="E685" s="462" t="s">
        <v>770</v>
      </c>
      <c r="F685" s="462" t="s">
        <v>3545</v>
      </c>
      <c r="G685" s="462">
        <v>1</v>
      </c>
      <c r="H685" s="462">
        <v>1</v>
      </c>
    </row>
    <row r="686" spans="2:8" x14ac:dyDescent="0.25">
      <c r="B686" s="462" t="s">
        <v>3595</v>
      </c>
      <c r="C686" s="462" t="s">
        <v>54</v>
      </c>
      <c r="D686" s="462" t="s">
        <v>612</v>
      </c>
      <c r="E686" s="462" t="s">
        <v>126</v>
      </c>
      <c r="F686" s="462" t="s">
        <v>3543</v>
      </c>
      <c r="G686" s="462">
        <v>4.9015331196430298E-2</v>
      </c>
      <c r="H686" s="462">
        <v>4.5590175388550203E-2</v>
      </c>
    </row>
    <row r="687" spans="2:8" x14ac:dyDescent="0.25">
      <c r="B687" s="462" t="s">
        <v>3595</v>
      </c>
      <c r="C687" s="462" t="s">
        <v>54</v>
      </c>
      <c r="D687" s="462" t="s">
        <v>612</v>
      </c>
      <c r="E687" s="462" t="s">
        <v>3564</v>
      </c>
      <c r="F687" s="462" t="s">
        <v>3543</v>
      </c>
      <c r="G687" s="462">
        <v>0.99969872835324602</v>
      </c>
      <c r="H687" s="462">
        <v>0.99951274886340502</v>
      </c>
    </row>
    <row r="688" spans="2:8" x14ac:dyDescent="0.25">
      <c r="B688" s="462" t="s">
        <v>3595</v>
      </c>
      <c r="C688" s="462" t="s">
        <v>54</v>
      </c>
      <c r="D688" s="462" t="s">
        <v>612</v>
      </c>
      <c r="E688" s="462" t="s">
        <v>129</v>
      </c>
      <c r="F688" s="462" t="s">
        <v>3543</v>
      </c>
      <c r="G688" s="462">
        <v>1</v>
      </c>
      <c r="H688" s="462">
        <v>1</v>
      </c>
    </row>
    <row r="689" spans="2:8" x14ac:dyDescent="0.25">
      <c r="B689" s="462" t="s">
        <v>3595</v>
      </c>
      <c r="C689" s="462" t="s">
        <v>54</v>
      </c>
      <c r="D689" s="462" t="s">
        <v>612</v>
      </c>
      <c r="E689" s="462" t="s">
        <v>3544</v>
      </c>
      <c r="F689" s="462" t="s">
        <v>3543</v>
      </c>
      <c r="G689" s="462">
        <v>0.60429422765588103</v>
      </c>
      <c r="H689" s="462">
        <v>0.51954733390205898</v>
      </c>
    </row>
    <row r="690" spans="2:8" x14ac:dyDescent="0.25">
      <c r="B690" s="462" t="s">
        <v>3595</v>
      </c>
      <c r="C690" s="462" t="s">
        <v>54</v>
      </c>
      <c r="D690" s="462" t="s">
        <v>612</v>
      </c>
      <c r="E690" s="462" t="s">
        <v>770</v>
      </c>
      <c r="F690" s="462" t="s">
        <v>3543</v>
      </c>
      <c r="G690" s="462">
        <v>1</v>
      </c>
      <c r="H690" s="462">
        <v>1</v>
      </c>
    </row>
    <row r="691" spans="2:8" x14ac:dyDescent="0.25">
      <c r="B691" s="462" t="s">
        <v>3595</v>
      </c>
      <c r="C691" s="462" t="s">
        <v>54</v>
      </c>
      <c r="D691" s="462" t="s">
        <v>166</v>
      </c>
      <c r="E691" s="462" t="s">
        <v>126</v>
      </c>
      <c r="F691" s="462" t="s">
        <v>507</v>
      </c>
      <c r="G691" s="462">
        <v>6.0195525532295803E-3</v>
      </c>
      <c r="H691" s="462">
        <v>4.8630078910130801E-3</v>
      </c>
    </row>
    <row r="692" spans="2:8" x14ac:dyDescent="0.25">
      <c r="B692" s="462" t="s">
        <v>3595</v>
      </c>
      <c r="C692" s="462" t="s">
        <v>54</v>
      </c>
      <c r="D692" s="462" t="s">
        <v>166</v>
      </c>
      <c r="E692" s="462" t="s">
        <v>3564</v>
      </c>
      <c r="F692" s="462" t="s">
        <v>507</v>
      </c>
      <c r="G692" s="462">
        <v>0.99858864432642702</v>
      </c>
      <c r="H692" s="462">
        <v>0.99954970440797597</v>
      </c>
    </row>
    <row r="693" spans="2:8" x14ac:dyDescent="0.25">
      <c r="B693" s="462" t="s">
        <v>3595</v>
      </c>
      <c r="C693" s="462" t="s">
        <v>54</v>
      </c>
      <c r="D693" s="462" t="s">
        <v>166</v>
      </c>
      <c r="E693" s="462" t="s">
        <v>129</v>
      </c>
      <c r="F693" s="462" t="s">
        <v>507</v>
      </c>
      <c r="G693" s="462">
        <v>1</v>
      </c>
      <c r="H693" s="462">
        <v>1</v>
      </c>
    </row>
    <row r="694" spans="2:8" x14ac:dyDescent="0.25">
      <c r="B694" s="462" t="s">
        <v>3595</v>
      </c>
      <c r="C694" s="462" t="s">
        <v>54</v>
      </c>
      <c r="D694" s="462" t="s">
        <v>166</v>
      </c>
      <c r="E694" s="462" t="s">
        <v>3544</v>
      </c>
      <c r="F694" s="462" t="s">
        <v>507</v>
      </c>
      <c r="G694" s="462">
        <v>0.41326288391897198</v>
      </c>
      <c r="H694" s="462">
        <v>0.24165200994098501</v>
      </c>
    </row>
    <row r="695" spans="2:8" x14ac:dyDescent="0.25">
      <c r="B695" s="462" t="s">
        <v>3595</v>
      </c>
      <c r="C695" s="462" t="s">
        <v>54</v>
      </c>
      <c r="D695" s="462" t="s">
        <v>166</v>
      </c>
      <c r="E695" s="462" t="s">
        <v>770</v>
      </c>
      <c r="F695" s="462" t="s">
        <v>507</v>
      </c>
      <c r="G695" s="462">
        <v>0.67003886493731502</v>
      </c>
      <c r="H695" s="462">
        <v>0.87198574221375402</v>
      </c>
    </row>
    <row r="696" spans="2:8" x14ac:dyDescent="0.25">
      <c r="B696" s="462" t="s">
        <v>3596</v>
      </c>
      <c r="C696" s="462" t="s">
        <v>54</v>
      </c>
      <c r="D696" s="462" t="s">
        <v>612</v>
      </c>
      <c r="E696" s="462" t="s">
        <v>126</v>
      </c>
      <c r="F696" s="462" t="s">
        <v>3545</v>
      </c>
      <c r="G696" s="462">
        <v>7.0529501191852001E-2</v>
      </c>
      <c r="H696" s="462">
        <v>8.8527072053075306E-2</v>
      </c>
    </row>
    <row r="697" spans="2:8" x14ac:dyDescent="0.25">
      <c r="B697" s="462" t="s">
        <v>3596</v>
      </c>
      <c r="C697" s="462" t="s">
        <v>54</v>
      </c>
      <c r="D697" s="462" t="s">
        <v>612</v>
      </c>
      <c r="E697" s="462" t="s">
        <v>3564</v>
      </c>
      <c r="F697" s="462" t="s">
        <v>3545</v>
      </c>
      <c r="G697" s="462">
        <v>0.99998583536881702</v>
      </c>
      <c r="H697" s="462">
        <v>0.99997595947541495</v>
      </c>
    </row>
    <row r="698" spans="2:8" x14ac:dyDescent="0.25">
      <c r="B698" s="462" t="s">
        <v>3596</v>
      </c>
      <c r="C698" s="462" t="s">
        <v>54</v>
      </c>
      <c r="D698" s="462" t="s">
        <v>612</v>
      </c>
      <c r="E698" s="462" t="s">
        <v>129</v>
      </c>
      <c r="F698" s="462" t="s">
        <v>3545</v>
      </c>
      <c r="G698" s="462">
        <v>1</v>
      </c>
      <c r="H698" s="462">
        <v>1</v>
      </c>
    </row>
    <row r="699" spans="2:8" x14ac:dyDescent="0.25">
      <c r="B699" s="462" t="s">
        <v>3596</v>
      </c>
      <c r="C699" s="462" t="s">
        <v>54</v>
      </c>
      <c r="D699" s="462" t="s">
        <v>612</v>
      </c>
      <c r="E699" s="462" t="s">
        <v>3544</v>
      </c>
      <c r="F699" s="462" t="s">
        <v>3545</v>
      </c>
      <c r="G699" s="462">
        <v>0.76467079752851097</v>
      </c>
      <c r="H699" s="462">
        <v>0.69078060757194304</v>
      </c>
    </row>
    <row r="700" spans="2:8" x14ac:dyDescent="0.25">
      <c r="B700" s="462" t="s">
        <v>3596</v>
      </c>
      <c r="C700" s="462" t="s">
        <v>54</v>
      </c>
      <c r="D700" s="462" t="s">
        <v>612</v>
      </c>
      <c r="E700" s="462" t="s">
        <v>770</v>
      </c>
      <c r="F700" s="462" t="s">
        <v>3545</v>
      </c>
      <c r="G700" s="462">
        <v>1</v>
      </c>
      <c r="H700" s="462">
        <v>1</v>
      </c>
    </row>
    <row r="701" spans="2:8" x14ac:dyDescent="0.25">
      <c r="B701" s="462" t="s">
        <v>3596</v>
      </c>
      <c r="C701" s="462" t="s">
        <v>54</v>
      </c>
      <c r="D701" s="462" t="s">
        <v>612</v>
      </c>
      <c r="E701" s="462" t="s">
        <v>126</v>
      </c>
      <c r="F701" s="462" t="s">
        <v>3543</v>
      </c>
      <c r="G701" s="462">
        <v>7.0529501191852001E-2</v>
      </c>
      <c r="H701" s="462">
        <v>8.8527072053075195E-2</v>
      </c>
    </row>
    <row r="702" spans="2:8" x14ac:dyDescent="0.25">
      <c r="B702" s="462" t="s">
        <v>3596</v>
      </c>
      <c r="C702" s="462" t="s">
        <v>54</v>
      </c>
      <c r="D702" s="462" t="s">
        <v>612</v>
      </c>
      <c r="E702" s="462" t="s">
        <v>3564</v>
      </c>
      <c r="F702" s="462" t="s">
        <v>3543</v>
      </c>
      <c r="G702" s="462">
        <v>0.99998583536881702</v>
      </c>
      <c r="H702" s="462">
        <v>0.99997595947541495</v>
      </c>
    </row>
    <row r="703" spans="2:8" x14ac:dyDescent="0.25">
      <c r="B703" s="462" t="s">
        <v>3596</v>
      </c>
      <c r="C703" s="462" t="s">
        <v>54</v>
      </c>
      <c r="D703" s="462" t="s">
        <v>612</v>
      </c>
      <c r="E703" s="462" t="s">
        <v>129</v>
      </c>
      <c r="F703" s="462" t="s">
        <v>3543</v>
      </c>
      <c r="G703" s="462">
        <v>1</v>
      </c>
      <c r="H703" s="462">
        <v>1</v>
      </c>
    </row>
    <row r="704" spans="2:8" x14ac:dyDescent="0.25">
      <c r="B704" s="462" t="s">
        <v>3596</v>
      </c>
      <c r="C704" s="462" t="s">
        <v>54</v>
      </c>
      <c r="D704" s="462" t="s">
        <v>612</v>
      </c>
      <c r="E704" s="462" t="s">
        <v>3544</v>
      </c>
      <c r="F704" s="462" t="s">
        <v>3543</v>
      </c>
      <c r="G704" s="462">
        <v>0.76467079752851097</v>
      </c>
      <c r="H704" s="462">
        <v>0.69078060757194304</v>
      </c>
    </row>
    <row r="705" spans="2:8" x14ac:dyDescent="0.25">
      <c r="B705" s="462" t="s">
        <v>3596</v>
      </c>
      <c r="C705" s="462" t="s">
        <v>54</v>
      </c>
      <c r="D705" s="462" t="s">
        <v>612</v>
      </c>
      <c r="E705" s="462" t="s">
        <v>770</v>
      </c>
      <c r="F705" s="462" t="s">
        <v>3543</v>
      </c>
      <c r="G705" s="462">
        <v>1</v>
      </c>
      <c r="H705" s="462">
        <v>1</v>
      </c>
    </row>
    <row r="706" spans="2:8" x14ac:dyDescent="0.25">
      <c r="B706" s="462" t="s">
        <v>3596</v>
      </c>
      <c r="C706" s="462" t="s">
        <v>54</v>
      </c>
      <c r="D706" s="462" t="s">
        <v>166</v>
      </c>
      <c r="E706" s="462" t="s">
        <v>126</v>
      </c>
      <c r="F706" s="462" t="s">
        <v>507</v>
      </c>
      <c r="G706" s="462">
        <v>1.01753773760473E-2</v>
      </c>
      <c r="H706" s="462">
        <v>5.8711053561177704E-3</v>
      </c>
    </row>
    <row r="707" spans="2:8" x14ac:dyDescent="0.25">
      <c r="B707" s="462" t="s">
        <v>3596</v>
      </c>
      <c r="C707" s="462" t="s">
        <v>54</v>
      </c>
      <c r="D707" s="462" t="s">
        <v>166</v>
      </c>
      <c r="E707" s="462" t="s">
        <v>3564</v>
      </c>
      <c r="F707" s="462" t="s">
        <v>507</v>
      </c>
      <c r="G707" s="462">
        <v>0.999993006655988</v>
      </c>
      <c r="H707" s="462">
        <v>0.99999584793021101</v>
      </c>
    </row>
    <row r="708" spans="2:8" x14ac:dyDescent="0.25">
      <c r="B708" s="462" t="s">
        <v>3596</v>
      </c>
      <c r="C708" s="462" t="s">
        <v>54</v>
      </c>
      <c r="D708" s="462" t="s">
        <v>166</v>
      </c>
      <c r="E708" s="462" t="s">
        <v>129</v>
      </c>
      <c r="F708" s="462" t="s">
        <v>507</v>
      </c>
      <c r="G708" s="462">
        <v>1</v>
      </c>
      <c r="H708" s="462">
        <v>1</v>
      </c>
    </row>
    <row r="709" spans="2:8" x14ac:dyDescent="0.25">
      <c r="B709" s="462" t="s">
        <v>3596</v>
      </c>
      <c r="C709" s="462" t="s">
        <v>54</v>
      </c>
      <c r="D709" s="462" t="s">
        <v>166</v>
      </c>
      <c r="E709" s="462" t="s">
        <v>3544</v>
      </c>
      <c r="F709" s="462" t="s">
        <v>507</v>
      </c>
      <c r="G709" s="462">
        <v>0.71614543518576901</v>
      </c>
      <c r="H709" s="462">
        <v>0.47451458964002502</v>
      </c>
    </row>
    <row r="710" spans="2:8" x14ac:dyDescent="0.25">
      <c r="B710" s="462" t="s">
        <v>3596</v>
      </c>
      <c r="C710" s="462" t="s">
        <v>54</v>
      </c>
      <c r="D710" s="462" t="s">
        <v>166</v>
      </c>
      <c r="E710" s="462" t="s">
        <v>770</v>
      </c>
      <c r="F710" s="462" t="s">
        <v>507</v>
      </c>
      <c r="G710" s="462">
        <v>0.82626365737702101</v>
      </c>
      <c r="H710" s="462">
        <v>0.93136135660138897</v>
      </c>
    </row>
    <row r="711" spans="2:8" x14ac:dyDescent="0.25">
      <c r="B711" s="462" t="s">
        <v>3597</v>
      </c>
      <c r="C711" s="462" t="s">
        <v>54</v>
      </c>
      <c r="D711" s="462" t="s">
        <v>612</v>
      </c>
      <c r="E711" s="462" t="s">
        <v>126</v>
      </c>
      <c r="F711" s="462" t="s">
        <v>3545</v>
      </c>
      <c r="G711" s="462">
        <v>6.12905621467075E-2</v>
      </c>
      <c r="H711" s="462">
        <v>5.8332045409002803E-2</v>
      </c>
    </row>
    <row r="712" spans="2:8" x14ac:dyDescent="0.25">
      <c r="B712" s="462" t="s">
        <v>3597</v>
      </c>
      <c r="C712" s="462" t="s">
        <v>54</v>
      </c>
      <c r="D712" s="462" t="s">
        <v>612</v>
      </c>
      <c r="E712" s="462" t="s">
        <v>3564</v>
      </c>
      <c r="F712" s="462" t="s">
        <v>3545</v>
      </c>
      <c r="G712" s="462">
        <v>0.99977443419261403</v>
      </c>
      <c r="H712" s="462">
        <v>0.999489454016529</v>
      </c>
    </row>
    <row r="713" spans="2:8" x14ac:dyDescent="0.25">
      <c r="B713" s="462" t="s">
        <v>3597</v>
      </c>
      <c r="C713" s="462" t="s">
        <v>54</v>
      </c>
      <c r="D713" s="462" t="s">
        <v>612</v>
      </c>
      <c r="E713" s="462" t="s">
        <v>129</v>
      </c>
      <c r="F713" s="462" t="s">
        <v>3545</v>
      </c>
      <c r="G713" s="462">
        <v>1</v>
      </c>
      <c r="H713" s="462">
        <v>1</v>
      </c>
    </row>
    <row r="714" spans="2:8" x14ac:dyDescent="0.25">
      <c r="B714" s="462" t="s">
        <v>3597</v>
      </c>
      <c r="C714" s="462" t="s">
        <v>54</v>
      </c>
      <c r="D714" s="462" t="s">
        <v>612</v>
      </c>
      <c r="E714" s="462" t="s">
        <v>3544</v>
      </c>
      <c r="F714" s="462" t="s">
        <v>3545</v>
      </c>
      <c r="G714" s="462">
        <v>0.67863934637717105</v>
      </c>
      <c r="H714" s="462">
        <v>0.54631712371889196</v>
      </c>
    </row>
    <row r="715" spans="2:8" x14ac:dyDescent="0.25">
      <c r="B715" s="462" t="s">
        <v>3597</v>
      </c>
      <c r="C715" s="462" t="s">
        <v>54</v>
      </c>
      <c r="D715" s="462" t="s">
        <v>612</v>
      </c>
      <c r="E715" s="462" t="s">
        <v>770</v>
      </c>
      <c r="F715" s="462" t="s">
        <v>3545</v>
      </c>
      <c r="G715" s="462">
        <v>1</v>
      </c>
      <c r="H715" s="462">
        <v>1</v>
      </c>
    </row>
    <row r="716" spans="2:8" x14ac:dyDescent="0.25">
      <c r="B716" s="462" t="s">
        <v>3597</v>
      </c>
      <c r="C716" s="462" t="s">
        <v>54</v>
      </c>
      <c r="D716" s="462" t="s">
        <v>612</v>
      </c>
      <c r="E716" s="462" t="s">
        <v>126</v>
      </c>
      <c r="F716" s="462" t="s">
        <v>3543</v>
      </c>
      <c r="G716" s="462">
        <v>6.12905621467075E-2</v>
      </c>
      <c r="H716" s="462">
        <v>5.8332045409002803E-2</v>
      </c>
    </row>
    <row r="717" spans="2:8" x14ac:dyDescent="0.25">
      <c r="B717" s="462" t="s">
        <v>3597</v>
      </c>
      <c r="C717" s="462" t="s">
        <v>54</v>
      </c>
      <c r="D717" s="462" t="s">
        <v>612</v>
      </c>
      <c r="E717" s="462" t="s">
        <v>3564</v>
      </c>
      <c r="F717" s="462" t="s">
        <v>3543</v>
      </c>
      <c r="G717" s="462">
        <v>0.99977443419261403</v>
      </c>
      <c r="H717" s="462">
        <v>0.999489454016529</v>
      </c>
    </row>
    <row r="718" spans="2:8" x14ac:dyDescent="0.25">
      <c r="B718" s="462" t="s">
        <v>3597</v>
      </c>
      <c r="C718" s="462" t="s">
        <v>54</v>
      </c>
      <c r="D718" s="462" t="s">
        <v>612</v>
      </c>
      <c r="E718" s="462" t="s">
        <v>129</v>
      </c>
      <c r="F718" s="462" t="s">
        <v>3543</v>
      </c>
      <c r="G718" s="462">
        <v>1</v>
      </c>
      <c r="H718" s="462">
        <v>1</v>
      </c>
    </row>
    <row r="719" spans="2:8" x14ac:dyDescent="0.25">
      <c r="B719" s="462" t="s">
        <v>3597</v>
      </c>
      <c r="C719" s="462" t="s">
        <v>54</v>
      </c>
      <c r="D719" s="462" t="s">
        <v>612</v>
      </c>
      <c r="E719" s="462" t="s">
        <v>3544</v>
      </c>
      <c r="F719" s="462" t="s">
        <v>3543</v>
      </c>
      <c r="G719" s="462">
        <v>0.67863934637717105</v>
      </c>
      <c r="H719" s="462">
        <v>0.54631712371889196</v>
      </c>
    </row>
    <row r="720" spans="2:8" x14ac:dyDescent="0.25">
      <c r="B720" s="462" t="s">
        <v>3597</v>
      </c>
      <c r="C720" s="462" t="s">
        <v>54</v>
      </c>
      <c r="D720" s="462" t="s">
        <v>612</v>
      </c>
      <c r="E720" s="462" t="s">
        <v>770</v>
      </c>
      <c r="F720" s="462" t="s">
        <v>3543</v>
      </c>
      <c r="G720" s="462">
        <v>1</v>
      </c>
      <c r="H720" s="462">
        <v>1</v>
      </c>
    </row>
    <row r="721" spans="2:8" x14ac:dyDescent="0.25">
      <c r="B721" s="462" t="s">
        <v>3597</v>
      </c>
      <c r="C721" s="462" t="s">
        <v>54</v>
      </c>
      <c r="D721" s="462" t="s">
        <v>166</v>
      </c>
      <c r="E721" s="462" t="s">
        <v>126</v>
      </c>
      <c r="F721" s="462" t="s">
        <v>507</v>
      </c>
      <c r="G721" s="462">
        <v>9.5763521609786208E-3</v>
      </c>
      <c r="H721" s="462">
        <v>9.7452764087643997E-3</v>
      </c>
    </row>
    <row r="722" spans="2:8" x14ac:dyDescent="0.25">
      <c r="B722" s="462" t="s">
        <v>3597</v>
      </c>
      <c r="C722" s="462" t="s">
        <v>54</v>
      </c>
      <c r="D722" s="462" t="s">
        <v>166</v>
      </c>
      <c r="E722" s="462" t="s">
        <v>3564</v>
      </c>
      <c r="F722" s="462" t="s">
        <v>507</v>
      </c>
      <c r="G722" s="462">
        <v>0.99965980964152101</v>
      </c>
      <c r="H722" s="462">
        <v>0.999926695514612</v>
      </c>
    </row>
    <row r="723" spans="2:8" x14ac:dyDescent="0.25">
      <c r="B723" s="462" t="s">
        <v>3597</v>
      </c>
      <c r="C723" s="462" t="s">
        <v>54</v>
      </c>
      <c r="D723" s="462" t="s">
        <v>166</v>
      </c>
      <c r="E723" s="462" t="s">
        <v>129</v>
      </c>
      <c r="F723" s="462" t="s">
        <v>507</v>
      </c>
      <c r="G723" s="462">
        <v>1</v>
      </c>
      <c r="H723" s="462">
        <v>1</v>
      </c>
    </row>
    <row r="724" spans="2:8" x14ac:dyDescent="0.25">
      <c r="B724" s="462" t="s">
        <v>3597</v>
      </c>
      <c r="C724" s="462" t="s">
        <v>54</v>
      </c>
      <c r="D724" s="462" t="s">
        <v>166</v>
      </c>
      <c r="E724" s="462" t="s">
        <v>3544</v>
      </c>
      <c r="F724" s="462" t="s">
        <v>507</v>
      </c>
      <c r="G724" s="462">
        <v>0.52331473559280495</v>
      </c>
      <c r="H724" s="462">
        <v>0.318193458086101</v>
      </c>
    </row>
    <row r="725" spans="2:8" x14ac:dyDescent="0.25">
      <c r="B725" s="462" t="s">
        <v>3597</v>
      </c>
      <c r="C725" s="462" t="s">
        <v>54</v>
      </c>
      <c r="D725" s="462" t="s">
        <v>166</v>
      </c>
      <c r="E725" s="462" t="s">
        <v>770</v>
      </c>
      <c r="F725" s="462" t="s">
        <v>507</v>
      </c>
      <c r="G725" s="462">
        <v>0.71315905249087896</v>
      </c>
      <c r="H725" s="462">
        <v>0.81391054116053296</v>
      </c>
    </row>
    <row r="726" spans="2:8" x14ac:dyDescent="0.25">
      <c r="B726" s="462" t="s">
        <v>3539</v>
      </c>
      <c r="C726" s="462" t="s">
        <v>54</v>
      </c>
      <c r="D726" s="462" t="s">
        <v>612</v>
      </c>
      <c r="E726" s="462" t="s">
        <v>126</v>
      </c>
      <c r="F726" s="462" t="s">
        <v>3545</v>
      </c>
      <c r="G726" s="462">
        <v>3.9928074099821402E-2</v>
      </c>
      <c r="H726" s="462">
        <v>5.64516098561961E-2</v>
      </c>
    </row>
    <row r="727" spans="2:8" x14ac:dyDescent="0.25">
      <c r="B727" s="462" t="s">
        <v>3539</v>
      </c>
      <c r="C727" s="462" t="s">
        <v>54</v>
      </c>
      <c r="D727" s="462" t="s">
        <v>612</v>
      </c>
      <c r="E727" s="462" t="s">
        <v>3564</v>
      </c>
      <c r="F727" s="462" t="s">
        <v>3545</v>
      </c>
      <c r="G727" s="462">
        <v>0.99997869759476898</v>
      </c>
      <c r="H727" s="462">
        <v>0.99994420015076801</v>
      </c>
    </row>
    <row r="728" spans="2:8" x14ac:dyDescent="0.25">
      <c r="B728" s="462" t="s">
        <v>3539</v>
      </c>
      <c r="C728" s="462" t="s">
        <v>54</v>
      </c>
      <c r="D728" s="462" t="s">
        <v>612</v>
      </c>
      <c r="E728" s="462" t="s">
        <v>129</v>
      </c>
      <c r="F728" s="462" t="s">
        <v>3545</v>
      </c>
      <c r="G728" s="462">
        <v>1</v>
      </c>
      <c r="H728" s="462">
        <v>1</v>
      </c>
    </row>
    <row r="729" spans="2:8" x14ac:dyDescent="0.25">
      <c r="B729" s="462" t="s">
        <v>3539</v>
      </c>
      <c r="C729" s="462" t="s">
        <v>54</v>
      </c>
      <c r="D729" s="462" t="s">
        <v>612</v>
      </c>
      <c r="E729" s="462" t="s">
        <v>3544</v>
      </c>
      <c r="F729" s="462" t="s">
        <v>3545</v>
      </c>
      <c r="G729" s="462">
        <v>0.33072106076096403</v>
      </c>
      <c r="H729" s="462">
        <v>0.23450772972764999</v>
      </c>
    </row>
    <row r="730" spans="2:8" x14ac:dyDescent="0.25">
      <c r="B730" s="462" t="s">
        <v>3539</v>
      </c>
      <c r="C730" s="462" t="s">
        <v>54</v>
      </c>
      <c r="D730" s="462" t="s">
        <v>612</v>
      </c>
      <c r="E730" s="462" t="s">
        <v>770</v>
      </c>
      <c r="F730" s="462" t="s">
        <v>3545</v>
      </c>
      <c r="G730" s="462">
        <v>1</v>
      </c>
      <c r="H730" s="462">
        <v>1</v>
      </c>
    </row>
    <row r="731" spans="2:8" x14ac:dyDescent="0.25">
      <c r="B731" s="462" t="s">
        <v>3539</v>
      </c>
      <c r="C731" s="462" t="s">
        <v>54</v>
      </c>
      <c r="D731" s="462" t="s">
        <v>612</v>
      </c>
      <c r="E731" s="462" t="s">
        <v>126</v>
      </c>
      <c r="F731" s="462" t="s">
        <v>3543</v>
      </c>
      <c r="G731" s="462">
        <v>3.9928074099821402E-2</v>
      </c>
      <c r="H731" s="462">
        <v>5.6451609856196003E-2</v>
      </c>
    </row>
    <row r="732" spans="2:8" x14ac:dyDescent="0.25">
      <c r="B732" s="462" t="s">
        <v>3539</v>
      </c>
      <c r="C732" s="462" t="s">
        <v>54</v>
      </c>
      <c r="D732" s="462" t="s">
        <v>612</v>
      </c>
      <c r="E732" s="462" t="s">
        <v>3564</v>
      </c>
      <c r="F732" s="462" t="s">
        <v>3543</v>
      </c>
      <c r="G732" s="462">
        <v>0.99997869759476898</v>
      </c>
      <c r="H732" s="462">
        <v>0.99994420015076801</v>
      </c>
    </row>
    <row r="733" spans="2:8" x14ac:dyDescent="0.25">
      <c r="B733" s="462" t="s">
        <v>3539</v>
      </c>
      <c r="C733" s="462" t="s">
        <v>54</v>
      </c>
      <c r="D733" s="462" t="s">
        <v>612</v>
      </c>
      <c r="E733" s="462" t="s">
        <v>129</v>
      </c>
      <c r="F733" s="462" t="s">
        <v>3543</v>
      </c>
      <c r="G733" s="462">
        <v>1</v>
      </c>
      <c r="H733" s="462">
        <v>1</v>
      </c>
    </row>
    <row r="734" spans="2:8" x14ac:dyDescent="0.25">
      <c r="B734" s="462" t="s">
        <v>3539</v>
      </c>
      <c r="C734" s="462" t="s">
        <v>54</v>
      </c>
      <c r="D734" s="462" t="s">
        <v>612</v>
      </c>
      <c r="E734" s="462" t="s">
        <v>3544</v>
      </c>
      <c r="F734" s="462" t="s">
        <v>3543</v>
      </c>
      <c r="G734" s="462">
        <v>0.33072106076096403</v>
      </c>
      <c r="H734" s="462">
        <v>0.23450772972764999</v>
      </c>
    </row>
    <row r="735" spans="2:8" x14ac:dyDescent="0.25">
      <c r="B735" s="462" t="s">
        <v>3539</v>
      </c>
      <c r="C735" s="462" t="s">
        <v>54</v>
      </c>
      <c r="D735" s="462" t="s">
        <v>612</v>
      </c>
      <c r="E735" s="462" t="s">
        <v>770</v>
      </c>
      <c r="F735" s="462" t="s">
        <v>3543</v>
      </c>
      <c r="G735" s="462">
        <v>1</v>
      </c>
      <c r="H735" s="462">
        <v>1</v>
      </c>
    </row>
    <row r="736" spans="2:8" x14ac:dyDescent="0.25">
      <c r="B736" s="462" t="s">
        <v>3539</v>
      </c>
      <c r="C736" s="462" t="s">
        <v>54</v>
      </c>
      <c r="D736" s="462" t="s">
        <v>166</v>
      </c>
      <c r="E736" s="462" t="s">
        <v>126</v>
      </c>
      <c r="F736" s="462" t="s">
        <v>507</v>
      </c>
      <c r="G736" s="462">
        <v>5.2877248337691802E-3</v>
      </c>
      <c r="H736" s="462">
        <v>6.6528759041264004E-3</v>
      </c>
    </row>
    <row r="737" spans="2:8" x14ac:dyDescent="0.25">
      <c r="B737" s="462" t="s">
        <v>3539</v>
      </c>
      <c r="C737" s="462" t="s">
        <v>54</v>
      </c>
      <c r="D737" s="462" t="s">
        <v>166</v>
      </c>
      <c r="E737" s="462" t="s">
        <v>3564</v>
      </c>
      <c r="F737" s="462" t="s">
        <v>507</v>
      </c>
      <c r="G737" s="462">
        <v>0.99815931734450003</v>
      </c>
      <c r="H737" s="462">
        <v>0.99888145072749301</v>
      </c>
    </row>
    <row r="738" spans="2:8" x14ac:dyDescent="0.25">
      <c r="B738" s="462" t="s">
        <v>3539</v>
      </c>
      <c r="C738" s="462" t="s">
        <v>54</v>
      </c>
      <c r="D738" s="462" t="s">
        <v>166</v>
      </c>
      <c r="E738" s="462" t="s">
        <v>129</v>
      </c>
      <c r="F738" s="462" t="s">
        <v>507</v>
      </c>
      <c r="G738" s="462">
        <v>1</v>
      </c>
      <c r="H738" s="462">
        <v>1</v>
      </c>
    </row>
    <row r="739" spans="2:8" x14ac:dyDescent="0.25">
      <c r="B739" s="462" t="s">
        <v>3539</v>
      </c>
      <c r="C739" s="462" t="s">
        <v>54</v>
      </c>
      <c r="D739" s="462" t="s">
        <v>166</v>
      </c>
      <c r="E739" s="462" t="s">
        <v>3544</v>
      </c>
      <c r="F739" s="462" t="s">
        <v>507</v>
      </c>
      <c r="G739" s="462">
        <v>0.32574339998625401</v>
      </c>
      <c r="H739" s="462">
        <v>0.19447587135202099</v>
      </c>
    </row>
    <row r="740" spans="2:8" x14ac:dyDescent="0.25">
      <c r="B740" s="462" t="s">
        <v>3539</v>
      </c>
      <c r="C740" s="462" t="s">
        <v>54</v>
      </c>
      <c r="D740" s="462" t="s">
        <v>166</v>
      </c>
      <c r="E740" s="462" t="s">
        <v>770</v>
      </c>
      <c r="F740" s="462" t="s">
        <v>507</v>
      </c>
      <c r="G740" s="462">
        <v>0.56345012474015399</v>
      </c>
      <c r="H740" s="462">
        <v>0.78910016648495596</v>
      </c>
    </row>
    <row r="741" spans="2:8" x14ac:dyDescent="0.25">
      <c r="B741" s="462" t="s">
        <v>3598</v>
      </c>
      <c r="C741" s="462" t="s">
        <v>54</v>
      </c>
      <c r="D741" s="462" t="s">
        <v>612</v>
      </c>
      <c r="E741" s="462" t="s">
        <v>126</v>
      </c>
      <c r="F741" s="462" t="s">
        <v>3545</v>
      </c>
      <c r="G741" s="462">
        <v>7.2867046504788202E-2</v>
      </c>
      <c r="H741" s="462">
        <v>0.110547893288221</v>
      </c>
    </row>
    <row r="742" spans="2:8" x14ac:dyDescent="0.25">
      <c r="B742" s="462" t="s">
        <v>3598</v>
      </c>
      <c r="C742" s="462" t="s">
        <v>54</v>
      </c>
      <c r="D742" s="462" t="s">
        <v>612</v>
      </c>
      <c r="E742" s="462" t="s">
        <v>3564</v>
      </c>
      <c r="F742" s="462" t="s">
        <v>3545</v>
      </c>
      <c r="G742" s="462">
        <v>0.99995251012859099</v>
      </c>
      <c r="H742" s="462">
        <v>0.99993958758191903</v>
      </c>
    </row>
    <row r="743" spans="2:8" x14ac:dyDescent="0.25">
      <c r="B743" s="462" t="s">
        <v>3598</v>
      </c>
      <c r="C743" s="462" t="s">
        <v>54</v>
      </c>
      <c r="D743" s="462" t="s">
        <v>612</v>
      </c>
      <c r="E743" s="462" t="s">
        <v>129</v>
      </c>
      <c r="F743" s="462" t="s">
        <v>3545</v>
      </c>
      <c r="G743" s="462">
        <v>1</v>
      </c>
      <c r="H743" s="462">
        <v>1</v>
      </c>
    </row>
    <row r="744" spans="2:8" x14ac:dyDescent="0.25">
      <c r="B744" s="462" t="s">
        <v>3598</v>
      </c>
      <c r="C744" s="462" t="s">
        <v>54</v>
      </c>
      <c r="D744" s="462" t="s">
        <v>612</v>
      </c>
      <c r="E744" s="462" t="s">
        <v>3544</v>
      </c>
      <c r="F744" s="462" t="s">
        <v>3545</v>
      </c>
      <c r="G744" s="462">
        <v>0.73713830493639099</v>
      </c>
      <c r="H744" s="462">
        <v>0.77177349744172397</v>
      </c>
    </row>
    <row r="745" spans="2:8" x14ac:dyDescent="0.25">
      <c r="B745" s="462" t="s">
        <v>3598</v>
      </c>
      <c r="C745" s="462" t="s">
        <v>54</v>
      </c>
      <c r="D745" s="462" t="s">
        <v>612</v>
      </c>
      <c r="E745" s="462" t="s">
        <v>770</v>
      </c>
      <c r="F745" s="462" t="s">
        <v>3545</v>
      </c>
      <c r="G745" s="462">
        <v>1</v>
      </c>
      <c r="H745" s="462">
        <v>1</v>
      </c>
    </row>
    <row r="746" spans="2:8" x14ac:dyDescent="0.25">
      <c r="B746" s="462" t="s">
        <v>3598</v>
      </c>
      <c r="C746" s="462" t="s">
        <v>54</v>
      </c>
      <c r="D746" s="462" t="s">
        <v>612</v>
      </c>
      <c r="E746" s="462" t="s">
        <v>126</v>
      </c>
      <c r="F746" s="462" t="s">
        <v>3543</v>
      </c>
      <c r="G746" s="462">
        <v>7.2867046504788202E-2</v>
      </c>
      <c r="H746" s="462">
        <v>0.110547893288221</v>
      </c>
    </row>
    <row r="747" spans="2:8" x14ac:dyDescent="0.25">
      <c r="B747" s="462" t="s">
        <v>3598</v>
      </c>
      <c r="C747" s="462" t="s">
        <v>54</v>
      </c>
      <c r="D747" s="462" t="s">
        <v>612</v>
      </c>
      <c r="E747" s="462" t="s">
        <v>3564</v>
      </c>
      <c r="F747" s="462" t="s">
        <v>3543</v>
      </c>
      <c r="G747" s="462">
        <v>0.99995251012859099</v>
      </c>
      <c r="H747" s="462">
        <v>0.99993958758191903</v>
      </c>
    </row>
    <row r="748" spans="2:8" x14ac:dyDescent="0.25">
      <c r="B748" s="462" t="s">
        <v>3598</v>
      </c>
      <c r="C748" s="462" t="s">
        <v>54</v>
      </c>
      <c r="D748" s="462" t="s">
        <v>612</v>
      </c>
      <c r="E748" s="462" t="s">
        <v>129</v>
      </c>
      <c r="F748" s="462" t="s">
        <v>3543</v>
      </c>
      <c r="G748" s="462">
        <v>1</v>
      </c>
      <c r="H748" s="462">
        <v>1</v>
      </c>
    </row>
    <row r="749" spans="2:8" x14ac:dyDescent="0.25">
      <c r="B749" s="462" t="s">
        <v>3598</v>
      </c>
      <c r="C749" s="462" t="s">
        <v>54</v>
      </c>
      <c r="D749" s="462" t="s">
        <v>612</v>
      </c>
      <c r="E749" s="462" t="s">
        <v>3544</v>
      </c>
      <c r="F749" s="462" t="s">
        <v>3543</v>
      </c>
      <c r="G749" s="462">
        <v>0.73713830493639099</v>
      </c>
      <c r="H749" s="462">
        <v>0.77177349744172397</v>
      </c>
    </row>
    <row r="750" spans="2:8" x14ac:dyDescent="0.25">
      <c r="B750" s="462" t="s">
        <v>3598</v>
      </c>
      <c r="C750" s="462" t="s">
        <v>54</v>
      </c>
      <c r="D750" s="462" t="s">
        <v>612</v>
      </c>
      <c r="E750" s="462" t="s">
        <v>770</v>
      </c>
      <c r="F750" s="462" t="s">
        <v>3543</v>
      </c>
      <c r="G750" s="462">
        <v>1</v>
      </c>
      <c r="H750" s="462">
        <v>1</v>
      </c>
    </row>
    <row r="751" spans="2:8" x14ac:dyDescent="0.25">
      <c r="B751" s="462" t="s">
        <v>3598</v>
      </c>
      <c r="C751" s="462" t="s">
        <v>54</v>
      </c>
      <c r="D751" s="462" t="s">
        <v>166</v>
      </c>
      <c r="E751" s="462" t="s">
        <v>126</v>
      </c>
      <c r="F751" s="462" t="s">
        <v>507</v>
      </c>
      <c r="G751" s="462">
        <v>6.3623505397353399E-3</v>
      </c>
      <c r="H751" s="462">
        <v>5.2525921743287497E-3</v>
      </c>
    </row>
    <row r="752" spans="2:8" x14ac:dyDescent="0.25">
      <c r="B752" s="462" t="s">
        <v>3598</v>
      </c>
      <c r="C752" s="462" t="s">
        <v>54</v>
      </c>
      <c r="D752" s="462" t="s">
        <v>166</v>
      </c>
      <c r="E752" s="462" t="s">
        <v>3564</v>
      </c>
      <c r="F752" s="462" t="s">
        <v>507</v>
      </c>
      <c r="G752" s="462">
        <v>0.99997800896967903</v>
      </c>
      <c r="H752" s="462">
        <v>0.99998573226514098</v>
      </c>
    </row>
    <row r="753" spans="2:8" x14ac:dyDescent="0.25">
      <c r="B753" s="462" t="s">
        <v>3598</v>
      </c>
      <c r="C753" s="462" t="s">
        <v>54</v>
      </c>
      <c r="D753" s="462" t="s">
        <v>166</v>
      </c>
      <c r="E753" s="462" t="s">
        <v>129</v>
      </c>
      <c r="F753" s="462" t="s">
        <v>507</v>
      </c>
      <c r="G753" s="462">
        <v>1</v>
      </c>
      <c r="H753" s="462">
        <v>1</v>
      </c>
    </row>
    <row r="754" spans="2:8" x14ac:dyDescent="0.25">
      <c r="B754" s="462" t="s">
        <v>3598</v>
      </c>
      <c r="C754" s="462" t="s">
        <v>54</v>
      </c>
      <c r="D754" s="462" t="s">
        <v>166</v>
      </c>
      <c r="E754" s="462" t="s">
        <v>3544</v>
      </c>
      <c r="F754" s="462" t="s">
        <v>507</v>
      </c>
      <c r="G754" s="462">
        <v>0.51270413880620103</v>
      </c>
      <c r="H754" s="462">
        <v>0.33478249238325197</v>
      </c>
    </row>
    <row r="755" spans="2:8" x14ac:dyDescent="0.25">
      <c r="B755" s="462" t="s">
        <v>3598</v>
      </c>
      <c r="C755" s="462" t="s">
        <v>54</v>
      </c>
      <c r="D755" s="462" t="s">
        <v>166</v>
      </c>
      <c r="E755" s="462" t="s">
        <v>770</v>
      </c>
      <c r="F755" s="462" t="s">
        <v>507</v>
      </c>
      <c r="G755" s="462">
        <v>0.74345858905029805</v>
      </c>
      <c r="H755" s="462">
        <v>0.86424107415689799</v>
      </c>
    </row>
    <row r="756" spans="2:8" x14ac:dyDescent="0.25">
      <c r="B756" s="462" t="s">
        <v>3599</v>
      </c>
      <c r="C756" s="462" t="s">
        <v>54</v>
      </c>
      <c r="D756" s="462" t="s">
        <v>612</v>
      </c>
      <c r="E756" s="462" t="s">
        <v>126</v>
      </c>
      <c r="F756" s="462" t="s">
        <v>3545</v>
      </c>
      <c r="G756" s="462">
        <v>6.3242894126874297E-2</v>
      </c>
      <c r="H756" s="462">
        <v>0.169197027346743</v>
      </c>
    </row>
    <row r="757" spans="2:8" x14ac:dyDescent="0.25">
      <c r="B757" s="462" t="s">
        <v>3599</v>
      </c>
      <c r="C757" s="462" t="s">
        <v>54</v>
      </c>
      <c r="D757" s="462" t="s">
        <v>612</v>
      </c>
      <c r="E757" s="462" t="s">
        <v>3564</v>
      </c>
      <c r="F757" s="462" t="s">
        <v>3545</v>
      </c>
      <c r="G757" s="462">
        <v>0.99999999999136302</v>
      </c>
      <c r="H757" s="462">
        <v>0.99999999999587896</v>
      </c>
    </row>
    <row r="758" spans="2:8" x14ac:dyDescent="0.25">
      <c r="B758" s="462" t="s">
        <v>3599</v>
      </c>
      <c r="C758" s="462" t="s">
        <v>54</v>
      </c>
      <c r="D758" s="462" t="s">
        <v>612</v>
      </c>
      <c r="E758" s="462" t="s">
        <v>129</v>
      </c>
      <c r="F758" s="462" t="s">
        <v>3545</v>
      </c>
      <c r="G758" s="462">
        <v>1</v>
      </c>
      <c r="H758" s="462">
        <v>1</v>
      </c>
    </row>
    <row r="759" spans="2:8" x14ac:dyDescent="0.25">
      <c r="B759" s="462" t="s">
        <v>3599</v>
      </c>
      <c r="C759" s="462" t="s">
        <v>54</v>
      </c>
      <c r="D759" s="462" t="s">
        <v>612</v>
      </c>
      <c r="E759" s="462" t="s">
        <v>3544</v>
      </c>
      <c r="F759" s="462" t="s">
        <v>3545</v>
      </c>
      <c r="G759" s="462">
        <v>0.80149130353730702</v>
      </c>
      <c r="H759" s="462">
        <v>0.86662145809756796</v>
      </c>
    </row>
    <row r="760" spans="2:8" x14ac:dyDescent="0.25">
      <c r="B760" s="462" t="s">
        <v>3599</v>
      </c>
      <c r="C760" s="462" t="s">
        <v>54</v>
      </c>
      <c r="D760" s="462" t="s">
        <v>612</v>
      </c>
      <c r="E760" s="462" t="s">
        <v>770</v>
      </c>
      <c r="F760" s="462" t="s">
        <v>3545</v>
      </c>
      <c r="G760" s="462">
        <v>1</v>
      </c>
      <c r="H760" s="462">
        <v>1</v>
      </c>
    </row>
    <row r="761" spans="2:8" x14ac:dyDescent="0.25">
      <c r="B761" s="462" t="s">
        <v>3599</v>
      </c>
      <c r="C761" s="462" t="s">
        <v>54</v>
      </c>
      <c r="D761" s="462" t="s">
        <v>612</v>
      </c>
      <c r="E761" s="462" t="s">
        <v>126</v>
      </c>
      <c r="F761" s="462" t="s">
        <v>3543</v>
      </c>
      <c r="G761" s="462">
        <v>6.3242894126874297E-2</v>
      </c>
      <c r="H761" s="462">
        <v>0.169197027346743</v>
      </c>
    </row>
    <row r="762" spans="2:8" x14ac:dyDescent="0.25">
      <c r="B762" s="462" t="s">
        <v>3599</v>
      </c>
      <c r="C762" s="462" t="s">
        <v>54</v>
      </c>
      <c r="D762" s="462" t="s">
        <v>612</v>
      </c>
      <c r="E762" s="462" t="s">
        <v>3564</v>
      </c>
      <c r="F762" s="462" t="s">
        <v>3543</v>
      </c>
      <c r="G762" s="462">
        <v>0.99999999999136302</v>
      </c>
      <c r="H762" s="462">
        <v>0.99999999999587896</v>
      </c>
    </row>
    <row r="763" spans="2:8" x14ac:dyDescent="0.25">
      <c r="B763" s="462" t="s">
        <v>3599</v>
      </c>
      <c r="C763" s="462" t="s">
        <v>54</v>
      </c>
      <c r="D763" s="462" t="s">
        <v>612</v>
      </c>
      <c r="E763" s="462" t="s">
        <v>129</v>
      </c>
      <c r="F763" s="462" t="s">
        <v>3543</v>
      </c>
      <c r="G763" s="462">
        <v>1</v>
      </c>
      <c r="H763" s="462">
        <v>1</v>
      </c>
    </row>
    <row r="764" spans="2:8" x14ac:dyDescent="0.25">
      <c r="B764" s="462" t="s">
        <v>3599</v>
      </c>
      <c r="C764" s="462" t="s">
        <v>54</v>
      </c>
      <c r="D764" s="462" t="s">
        <v>612</v>
      </c>
      <c r="E764" s="462" t="s">
        <v>3544</v>
      </c>
      <c r="F764" s="462" t="s">
        <v>3543</v>
      </c>
      <c r="G764" s="462">
        <v>0.80149130353730702</v>
      </c>
      <c r="H764" s="462">
        <v>0.86662145809756796</v>
      </c>
    </row>
    <row r="765" spans="2:8" x14ac:dyDescent="0.25">
      <c r="B765" s="462" t="s">
        <v>3599</v>
      </c>
      <c r="C765" s="462" t="s">
        <v>54</v>
      </c>
      <c r="D765" s="462" t="s">
        <v>612</v>
      </c>
      <c r="E765" s="462" t="s">
        <v>770</v>
      </c>
      <c r="F765" s="462" t="s">
        <v>3543</v>
      </c>
      <c r="G765" s="462">
        <v>1</v>
      </c>
      <c r="H765" s="462">
        <v>1</v>
      </c>
    </row>
    <row r="766" spans="2:8" x14ac:dyDescent="0.25">
      <c r="B766" s="462" t="s">
        <v>3599</v>
      </c>
      <c r="C766" s="462" t="s">
        <v>54</v>
      </c>
      <c r="D766" s="462" t="s">
        <v>166</v>
      </c>
      <c r="E766" s="462" t="s">
        <v>126</v>
      </c>
      <c r="F766" s="462" t="s">
        <v>507</v>
      </c>
      <c r="G766" s="462">
        <v>4.14610941456218E-3</v>
      </c>
      <c r="H766" s="462">
        <v>1.6806082520998101E-3</v>
      </c>
    </row>
    <row r="767" spans="2:8" x14ac:dyDescent="0.25">
      <c r="B767" s="462" t="s">
        <v>3599</v>
      </c>
      <c r="C767" s="462" t="s">
        <v>54</v>
      </c>
      <c r="D767" s="462" t="s">
        <v>166</v>
      </c>
      <c r="E767" s="462" t="s">
        <v>3564</v>
      </c>
      <c r="F767" s="462" t="s">
        <v>507</v>
      </c>
      <c r="G767" s="462">
        <v>0.99989333328668795</v>
      </c>
      <c r="H767" s="462">
        <v>0.99972259708198397</v>
      </c>
    </row>
    <row r="768" spans="2:8" x14ac:dyDescent="0.25">
      <c r="B768" s="462" t="s">
        <v>3599</v>
      </c>
      <c r="C768" s="462" t="s">
        <v>54</v>
      </c>
      <c r="D768" s="462" t="s">
        <v>166</v>
      </c>
      <c r="E768" s="462" t="s">
        <v>129</v>
      </c>
      <c r="F768" s="462" t="s">
        <v>507</v>
      </c>
      <c r="G768" s="462">
        <v>1</v>
      </c>
      <c r="H768" s="462">
        <v>1</v>
      </c>
    </row>
    <row r="769" spans="2:8" x14ac:dyDescent="0.25">
      <c r="B769" s="462" t="s">
        <v>3599</v>
      </c>
      <c r="C769" s="462" t="s">
        <v>54</v>
      </c>
      <c r="D769" s="462" t="s">
        <v>166</v>
      </c>
      <c r="E769" s="462" t="s">
        <v>3544</v>
      </c>
      <c r="F769" s="462" t="s">
        <v>507</v>
      </c>
      <c r="G769" s="462">
        <v>0.83616624507048298</v>
      </c>
      <c r="H769" s="462">
        <v>0.59847591678929601</v>
      </c>
    </row>
    <row r="770" spans="2:8" x14ac:dyDescent="0.25">
      <c r="B770" s="462" t="s">
        <v>3599</v>
      </c>
      <c r="C770" s="462" t="s">
        <v>54</v>
      </c>
      <c r="D770" s="462" t="s">
        <v>166</v>
      </c>
      <c r="E770" s="462" t="s">
        <v>770</v>
      </c>
      <c r="F770" s="462" t="s">
        <v>507</v>
      </c>
      <c r="G770" s="462">
        <v>0.89095893645593804</v>
      </c>
      <c r="H770" s="462">
        <v>0.95945265474506602</v>
      </c>
    </row>
    <row r="771" spans="2:8" x14ac:dyDescent="0.25">
      <c r="B771" s="462" t="s">
        <v>3540</v>
      </c>
      <c r="C771" s="462" t="s">
        <v>54</v>
      </c>
      <c r="D771" s="462" t="s">
        <v>612</v>
      </c>
      <c r="E771" s="462" t="s">
        <v>126</v>
      </c>
      <c r="F771" s="462" t="s">
        <v>3545</v>
      </c>
      <c r="G771" s="462">
        <v>0.10557834499697299</v>
      </c>
      <c r="H771" s="462">
        <v>8.9854755925643404E-2</v>
      </c>
    </row>
    <row r="772" spans="2:8" x14ac:dyDescent="0.25">
      <c r="B772" s="462" t="s">
        <v>3540</v>
      </c>
      <c r="C772" s="462" t="s">
        <v>54</v>
      </c>
      <c r="D772" s="462" t="s">
        <v>612</v>
      </c>
      <c r="E772" s="462" t="s">
        <v>3564</v>
      </c>
      <c r="F772" s="462" t="s">
        <v>3545</v>
      </c>
      <c r="G772" s="462">
        <v>0.99986485556581095</v>
      </c>
      <c r="H772" s="462">
        <v>0.99976842454317205</v>
      </c>
    </row>
    <row r="773" spans="2:8" x14ac:dyDescent="0.25">
      <c r="B773" s="462" t="s">
        <v>3540</v>
      </c>
      <c r="C773" s="462" t="s">
        <v>54</v>
      </c>
      <c r="D773" s="462" t="s">
        <v>612</v>
      </c>
      <c r="E773" s="462" t="s">
        <v>129</v>
      </c>
      <c r="F773" s="462" t="s">
        <v>3545</v>
      </c>
      <c r="G773" s="462">
        <v>1</v>
      </c>
      <c r="H773" s="462">
        <v>1</v>
      </c>
    </row>
    <row r="774" spans="2:8" x14ac:dyDescent="0.25">
      <c r="B774" s="462" t="s">
        <v>3540</v>
      </c>
      <c r="C774" s="462" t="s">
        <v>54</v>
      </c>
      <c r="D774" s="462" t="s">
        <v>612</v>
      </c>
      <c r="E774" s="462" t="s">
        <v>3544</v>
      </c>
      <c r="F774" s="462" t="s">
        <v>3545</v>
      </c>
      <c r="G774" s="462">
        <v>0.76907474364081196</v>
      </c>
      <c r="H774" s="462">
        <v>0.69154941795671199</v>
      </c>
    </row>
    <row r="775" spans="2:8" x14ac:dyDescent="0.25">
      <c r="B775" s="462" t="s">
        <v>3540</v>
      </c>
      <c r="C775" s="462" t="s">
        <v>54</v>
      </c>
      <c r="D775" s="462" t="s">
        <v>612</v>
      </c>
      <c r="E775" s="462" t="s">
        <v>770</v>
      </c>
      <c r="F775" s="462" t="s">
        <v>3545</v>
      </c>
      <c r="G775" s="462">
        <v>1</v>
      </c>
      <c r="H775" s="462">
        <v>1</v>
      </c>
    </row>
    <row r="776" spans="2:8" x14ac:dyDescent="0.25">
      <c r="B776" s="462" t="s">
        <v>3540</v>
      </c>
      <c r="C776" s="462" t="s">
        <v>54</v>
      </c>
      <c r="D776" s="462" t="s">
        <v>612</v>
      </c>
      <c r="E776" s="462" t="s">
        <v>126</v>
      </c>
      <c r="F776" s="462" t="s">
        <v>3543</v>
      </c>
      <c r="G776" s="462">
        <v>0.105578344996972</v>
      </c>
      <c r="H776" s="462">
        <v>8.9854755925643404E-2</v>
      </c>
    </row>
    <row r="777" spans="2:8" x14ac:dyDescent="0.25">
      <c r="B777" s="462" t="s">
        <v>3540</v>
      </c>
      <c r="C777" s="462" t="s">
        <v>54</v>
      </c>
      <c r="D777" s="462" t="s">
        <v>612</v>
      </c>
      <c r="E777" s="462" t="s">
        <v>3564</v>
      </c>
      <c r="F777" s="462" t="s">
        <v>3543</v>
      </c>
      <c r="G777" s="462">
        <v>0.99986485556581095</v>
      </c>
      <c r="H777" s="462">
        <v>0.99976842454317205</v>
      </c>
    </row>
    <row r="778" spans="2:8" x14ac:dyDescent="0.25">
      <c r="B778" s="462" t="s">
        <v>3540</v>
      </c>
      <c r="C778" s="462" t="s">
        <v>54</v>
      </c>
      <c r="D778" s="462" t="s">
        <v>612</v>
      </c>
      <c r="E778" s="462" t="s">
        <v>129</v>
      </c>
      <c r="F778" s="462" t="s">
        <v>3543</v>
      </c>
      <c r="G778" s="462">
        <v>1</v>
      </c>
      <c r="H778" s="462">
        <v>1</v>
      </c>
    </row>
    <row r="779" spans="2:8" x14ac:dyDescent="0.25">
      <c r="B779" s="462" t="s">
        <v>3540</v>
      </c>
      <c r="C779" s="462" t="s">
        <v>54</v>
      </c>
      <c r="D779" s="462" t="s">
        <v>612</v>
      </c>
      <c r="E779" s="462" t="s">
        <v>3544</v>
      </c>
      <c r="F779" s="462" t="s">
        <v>3543</v>
      </c>
      <c r="G779" s="462">
        <v>0.76907474364081196</v>
      </c>
      <c r="H779" s="462">
        <v>0.69154941795671199</v>
      </c>
    </row>
    <row r="780" spans="2:8" x14ac:dyDescent="0.25">
      <c r="B780" s="462" t="s">
        <v>3540</v>
      </c>
      <c r="C780" s="462" t="s">
        <v>54</v>
      </c>
      <c r="D780" s="462" t="s">
        <v>612</v>
      </c>
      <c r="E780" s="462" t="s">
        <v>770</v>
      </c>
      <c r="F780" s="462" t="s">
        <v>3543</v>
      </c>
      <c r="G780" s="462">
        <v>1</v>
      </c>
      <c r="H780" s="462">
        <v>1</v>
      </c>
    </row>
    <row r="781" spans="2:8" x14ac:dyDescent="0.25">
      <c r="B781" s="462" t="s">
        <v>3540</v>
      </c>
      <c r="C781" s="462" t="s">
        <v>54</v>
      </c>
      <c r="D781" s="462" t="s">
        <v>166</v>
      </c>
      <c r="E781" s="462" t="s">
        <v>126</v>
      </c>
      <c r="F781" s="462" t="s">
        <v>507</v>
      </c>
      <c r="G781" s="462">
        <v>1.07095676075334E-2</v>
      </c>
      <c r="H781" s="462">
        <v>9.0689024796579004E-3</v>
      </c>
    </row>
    <row r="782" spans="2:8" x14ac:dyDescent="0.25">
      <c r="B782" s="462" t="s">
        <v>3540</v>
      </c>
      <c r="C782" s="462" t="s">
        <v>54</v>
      </c>
      <c r="D782" s="462" t="s">
        <v>166</v>
      </c>
      <c r="E782" s="462" t="s">
        <v>3564</v>
      </c>
      <c r="F782" s="462" t="s">
        <v>507</v>
      </c>
      <c r="G782" s="462">
        <v>0.99956587890619197</v>
      </c>
      <c r="H782" s="462">
        <v>0.99991885879086095</v>
      </c>
    </row>
    <row r="783" spans="2:8" x14ac:dyDescent="0.25">
      <c r="B783" s="462" t="s">
        <v>3540</v>
      </c>
      <c r="C783" s="462" t="s">
        <v>54</v>
      </c>
      <c r="D783" s="462" t="s">
        <v>166</v>
      </c>
      <c r="E783" s="462" t="s">
        <v>129</v>
      </c>
      <c r="F783" s="462" t="s">
        <v>507</v>
      </c>
      <c r="G783" s="462">
        <v>1</v>
      </c>
      <c r="H783" s="462">
        <v>1</v>
      </c>
    </row>
    <row r="784" spans="2:8" x14ac:dyDescent="0.25">
      <c r="B784" s="462" t="s">
        <v>3540</v>
      </c>
      <c r="C784" s="462" t="s">
        <v>54</v>
      </c>
      <c r="D784" s="462" t="s">
        <v>166</v>
      </c>
      <c r="E784" s="462" t="s">
        <v>3544</v>
      </c>
      <c r="F784" s="462" t="s">
        <v>507</v>
      </c>
      <c r="G784" s="462">
        <v>0.54873449839397703</v>
      </c>
      <c r="H784" s="462">
        <v>0.33296346078393502</v>
      </c>
    </row>
    <row r="785" spans="2:8" x14ac:dyDescent="0.25">
      <c r="B785" s="462" t="s">
        <v>3540</v>
      </c>
      <c r="C785" s="462" t="s">
        <v>54</v>
      </c>
      <c r="D785" s="462" t="s">
        <v>166</v>
      </c>
      <c r="E785" s="462" t="s">
        <v>770</v>
      </c>
      <c r="F785" s="462" t="s">
        <v>507</v>
      </c>
      <c r="G785" s="462">
        <v>0.77970444135415395</v>
      </c>
      <c r="H785" s="462">
        <v>0.92329808471027797</v>
      </c>
    </row>
    <row r="786" spans="2:8" x14ac:dyDescent="0.25">
      <c r="B786" s="462" t="s">
        <v>3600</v>
      </c>
      <c r="C786" s="462" t="s">
        <v>54</v>
      </c>
      <c r="D786" s="462" t="s">
        <v>612</v>
      </c>
      <c r="E786" s="462" t="s">
        <v>126</v>
      </c>
      <c r="F786" s="462" t="s">
        <v>3545</v>
      </c>
      <c r="G786" s="462">
        <v>9.2118658710418203E-2</v>
      </c>
      <c r="H786" s="462">
        <v>0.18876428077796201</v>
      </c>
    </row>
    <row r="787" spans="2:8" x14ac:dyDescent="0.25">
      <c r="B787" s="462" t="s">
        <v>3600</v>
      </c>
      <c r="C787" s="462" t="s">
        <v>54</v>
      </c>
      <c r="D787" s="462" t="s">
        <v>612</v>
      </c>
      <c r="E787" s="462" t="s">
        <v>3564</v>
      </c>
      <c r="F787" s="462" t="s">
        <v>3545</v>
      </c>
      <c r="G787" s="462">
        <v>0.99999412891006501</v>
      </c>
      <c r="H787" s="462">
        <v>0.99999547961366697</v>
      </c>
    </row>
    <row r="788" spans="2:8" x14ac:dyDescent="0.25">
      <c r="B788" s="462" t="s">
        <v>3600</v>
      </c>
      <c r="C788" s="462" t="s">
        <v>54</v>
      </c>
      <c r="D788" s="462" t="s">
        <v>612</v>
      </c>
      <c r="E788" s="462" t="s">
        <v>129</v>
      </c>
      <c r="F788" s="462" t="s">
        <v>3545</v>
      </c>
      <c r="G788" s="462">
        <v>1</v>
      </c>
      <c r="H788" s="462">
        <v>1</v>
      </c>
    </row>
    <row r="789" spans="2:8" x14ac:dyDescent="0.25">
      <c r="B789" s="462" t="s">
        <v>3600</v>
      </c>
      <c r="C789" s="462" t="s">
        <v>54</v>
      </c>
      <c r="D789" s="462" t="s">
        <v>612</v>
      </c>
      <c r="E789" s="462" t="s">
        <v>3544</v>
      </c>
      <c r="F789" s="462" t="s">
        <v>3545</v>
      </c>
      <c r="G789" s="462">
        <v>0.65384950887637305</v>
      </c>
      <c r="H789" s="462">
        <v>0.71421133761004596</v>
      </c>
    </row>
    <row r="790" spans="2:8" x14ac:dyDescent="0.25">
      <c r="B790" s="462" t="s">
        <v>3600</v>
      </c>
      <c r="C790" s="462" t="s">
        <v>54</v>
      </c>
      <c r="D790" s="462" t="s">
        <v>612</v>
      </c>
      <c r="E790" s="462" t="s">
        <v>770</v>
      </c>
      <c r="F790" s="462" t="s">
        <v>3545</v>
      </c>
      <c r="G790" s="462">
        <v>1</v>
      </c>
      <c r="H790" s="462">
        <v>1</v>
      </c>
    </row>
    <row r="791" spans="2:8" x14ac:dyDescent="0.25">
      <c r="B791" s="462" t="s">
        <v>3600</v>
      </c>
      <c r="C791" s="462" t="s">
        <v>54</v>
      </c>
      <c r="D791" s="462" t="s">
        <v>612</v>
      </c>
      <c r="E791" s="462" t="s">
        <v>126</v>
      </c>
      <c r="F791" s="462" t="s">
        <v>3543</v>
      </c>
      <c r="G791" s="462">
        <v>9.2118658710418203E-2</v>
      </c>
      <c r="H791" s="462">
        <v>0.18876428077796201</v>
      </c>
    </row>
    <row r="792" spans="2:8" x14ac:dyDescent="0.25">
      <c r="B792" s="462" t="s">
        <v>3600</v>
      </c>
      <c r="C792" s="462" t="s">
        <v>54</v>
      </c>
      <c r="D792" s="462" t="s">
        <v>612</v>
      </c>
      <c r="E792" s="462" t="s">
        <v>3564</v>
      </c>
      <c r="F792" s="462" t="s">
        <v>3543</v>
      </c>
      <c r="G792" s="462">
        <v>0.99999412891006501</v>
      </c>
      <c r="H792" s="462">
        <v>0.99999547961366697</v>
      </c>
    </row>
    <row r="793" spans="2:8" x14ac:dyDescent="0.25">
      <c r="B793" s="462" t="s">
        <v>3600</v>
      </c>
      <c r="C793" s="462" t="s">
        <v>54</v>
      </c>
      <c r="D793" s="462" t="s">
        <v>612</v>
      </c>
      <c r="E793" s="462" t="s">
        <v>129</v>
      </c>
      <c r="F793" s="462" t="s">
        <v>3543</v>
      </c>
      <c r="G793" s="462">
        <v>1</v>
      </c>
      <c r="H793" s="462">
        <v>1</v>
      </c>
    </row>
    <row r="794" spans="2:8" x14ac:dyDescent="0.25">
      <c r="B794" s="462" t="s">
        <v>3600</v>
      </c>
      <c r="C794" s="462" t="s">
        <v>54</v>
      </c>
      <c r="D794" s="462" t="s">
        <v>612</v>
      </c>
      <c r="E794" s="462" t="s">
        <v>3544</v>
      </c>
      <c r="F794" s="462" t="s">
        <v>3543</v>
      </c>
      <c r="G794" s="462">
        <v>0.65384950887637305</v>
      </c>
      <c r="H794" s="462">
        <v>0.71421133761004596</v>
      </c>
    </row>
    <row r="795" spans="2:8" x14ac:dyDescent="0.25">
      <c r="B795" s="462" t="s">
        <v>3600</v>
      </c>
      <c r="C795" s="462" t="s">
        <v>54</v>
      </c>
      <c r="D795" s="462" t="s">
        <v>612</v>
      </c>
      <c r="E795" s="462" t="s">
        <v>770</v>
      </c>
      <c r="F795" s="462" t="s">
        <v>3543</v>
      </c>
      <c r="G795" s="462">
        <v>1</v>
      </c>
      <c r="H795" s="462">
        <v>1</v>
      </c>
    </row>
    <row r="796" spans="2:8" x14ac:dyDescent="0.25">
      <c r="B796" s="462" t="s">
        <v>3600</v>
      </c>
      <c r="C796" s="462" t="s">
        <v>54</v>
      </c>
      <c r="D796" s="462" t="s">
        <v>166</v>
      </c>
      <c r="E796" s="462" t="s">
        <v>126</v>
      </c>
      <c r="F796" s="462" t="s">
        <v>507</v>
      </c>
      <c r="G796" s="462">
        <v>4.8769951102650401E-2</v>
      </c>
      <c r="H796" s="462">
        <v>3.27025352273283E-2</v>
      </c>
    </row>
    <row r="797" spans="2:8" x14ac:dyDescent="0.25">
      <c r="B797" s="462" t="s">
        <v>3600</v>
      </c>
      <c r="C797" s="462" t="s">
        <v>54</v>
      </c>
      <c r="D797" s="462" t="s">
        <v>166</v>
      </c>
      <c r="E797" s="462" t="s">
        <v>3564</v>
      </c>
      <c r="F797" s="462" t="s">
        <v>507</v>
      </c>
      <c r="G797" s="462">
        <v>1</v>
      </c>
      <c r="H797" s="462">
        <v>1</v>
      </c>
    </row>
    <row r="798" spans="2:8" x14ac:dyDescent="0.25">
      <c r="B798" s="462" t="s">
        <v>3600</v>
      </c>
      <c r="C798" s="462" t="s">
        <v>54</v>
      </c>
      <c r="D798" s="462" t="s">
        <v>166</v>
      </c>
      <c r="E798" s="462" t="s">
        <v>129</v>
      </c>
      <c r="F798" s="462" t="s">
        <v>507</v>
      </c>
      <c r="G798" s="462">
        <v>1</v>
      </c>
      <c r="H798" s="462">
        <v>1</v>
      </c>
    </row>
    <row r="799" spans="2:8" x14ac:dyDescent="0.25">
      <c r="B799" s="462" t="s">
        <v>3600</v>
      </c>
      <c r="C799" s="462" t="s">
        <v>54</v>
      </c>
      <c r="D799" s="462" t="s">
        <v>166</v>
      </c>
      <c r="E799" s="462" t="s">
        <v>3544</v>
      </c>
      <c r="F799" s="462" t="s">
        <v>507</v>
      </c>
      <c r="G799" s="462">
        <v>0.48244650274328499</v>
      </c>
      <c r="H799" s="462">
        <v>0.27095756450990499</v>
      </c>
    </row>
    <row r="800" spans="2:8" x14ac:dyDescent="0.25">
      <c r="B800" s="462" t="s">
        <v>3600</v>
      </c>
      <c r="C800" s="462" t="s">
        <v>54</v>
      </c>
      <c r="D800" s="462" t="s">
        <v>166</v>
      </c>
      <c r="E800" s="462" t="s">
        <v>770</v>
      </c>
      <c r="F800" s="462" t="s">
        <v>507</v>
      </c>
      <c r="G800" s="462">
        <v>0.68574060910900203</v>
      </c>
      <c r="H800" s="462">
        <v>0.84099823665232298</v>
      </c>
    </row>
    <row r="801" spans="2:8" x14ac:dyDescent="0.25">
      <c r="B801" s="462" t="s">
        <v>3601</v>
      </c>
      <c r="C801" s="462" t="s">
        <v>54</v>
      </c>
      <c r="D801" s="462" t="s">
        <v>612</v>
      </c>
      <c r="E801" s="462" t="s">
        <v>126</v>
      </c>
      <c r="F801" s="462" t="s">
        <v>3545</v>
      </c>
      <c r="G801" s="462">
        <v>0.103000358336649</v>
      </c>
      <c r="H801" s="462">
        <v>8.57797855447162E-2</v>
      </c>
    </row>
    <row r="802" spans="2:8" x14ac:dyDescent="0.25">
      <c r="B802" s="462" t="s">
        <v>3601</v>
      </c>
      <c r="C802" s="462" t="s">
        <v>54</v>
      </c>
      <c r="D802" s="462" t="s">
        <v>612</v>
      </c>
      <c r="E802" s="462" t="s">
        <v>3564</v>
      </c>
      <c r="F802" s="462" t="s">
        <v>3545</v>
      </c>
      <c r="G802" s="462">
        <v>0.99985305427192195</v>
      </c>
      <c r="H802" s="462">
        <v>0.99974372066670303</v>
      </c>
    </row>
    <row r="803" spans="2:8" x14ac:dyDescent="0.25">
      <c r="B803" s="462" t="s">
        <v>3601</v>
      </c>
      <c r="C803" s="462" t="s">
        <v>54</v>
      </c>
      <c r="D803" s="462" t="s">
        <v>612</v>
      </c>
      <c r="E803" s="462" t="s">
        <v>129</v>
      </c>
      <c r="F803" s="462" t="s">
        <v>3545</v>
      </c>
      <c r="G803" s="462">
        <v>1</v>
      </c>
      <c r="H803" s="462">
        <v>1</v>
      </c>
    </row>
    <row r="804" spans="2:8" x14ac:dyDescent="0.25">
      <c r="B804" s="462" t="s">
        <v>3601</v>
      </c>
      <c r="C804" s="462" t="s">
        <v>54</v>
      </c>
      <c r="D804" s="462" t="s">
        <v>612</v>
      </c>
      <c r="E804" s="462" t="s">
        <v>3544</v>
      </c>
      <c r="F804" s="462" t="s">
        <v>3545</v>
      </c>
      <c r="G804" s="462">
        <v>0.75351379550976305</v>
      </c>
      <c r="H804" s="462">
        <v>0.66646787533473695</v>
      </c>
    </row>
    <row r="805" spans="2:8" x14ac:dyDescent="0.25">
      <c r="B805" s="462" t="s">
        <v>3601</v>
      </c>
      <c r="C805" s="462" t="s">
        <v>54</v>
      </c>
      <c r="D805" s="462" t="s">
        <v>612</v>
      </c>
      <c r="E805" s="462" t="s">
        <v>770</v>
      </c>
      <c r="F805" s="462" t="s">
        <v>3545</v>
      </c>
      <c r="G805" s="462">
        <v>1</v>
      </c>
      <c r="H805" s="462">
        <v>1</v>
      </c>
    </row>
    <row r="806" spans="2:8" x14ac:dyDescent="0.25">
      <c r="B806" s="462" t="s">
        <v>3601</v>
      </c>
      <c r="C806" s="462" t="s">
        <v>54</v>
      </c>
      <c r="D806" s="462" t="s">
        <v>612</v>
      </c>
      <c r="E806" s="462" t="s">
        <v>126</v>
      </c>
      <c r="F806" s="462" t="s">
        <v>3543</v>
      </c>
      <c r="G806" s="462">
        <v>0.103000358336649</v>
      </c>
      <c r="H806" s="462">
        <v>8.5779785544716103E-2</v>
      </c>
    </row>
    <row r="807" spans="2:8" x14ac:dyDescent="0.25">
      <c r="B807" s="462" t="s">
        <v>3601</v>
      </c>
      <c r="C807" s="462" t="s">
        <v>54</v>
      </c>
      <c r="D807" s="462" t="s">
        <v>612</v>
      </c>
      <c r="E807" s="462" t="s">
        <v>3564</v>
      </c>
      <c r="F807" s="462" t="s">
        <v>3543</v>
      </c>
      <c r="G807" s="462">
        <v>0.99985305427192195</v>
      </c>
      <c r="H807" s="462">
        <v>0.99974372066670303</v>
      </c>
    </row>
    <row r="808" spans="2:8" x14ac:dyDescent="0.25">
      <c r="B808" s="462" t="s">
        <v>3601</v>
      </c>
      <c r="C808" s="462" t="s">
        <v>54</v>
      </c>
      <c r="D808" s="462" t="s">
        <v>612</v>
      </c>
      <c r="E808" s="462" t="s">
        <v>129</v>
      </c>
      <c r="F808" s="462" t="s">
        <v>3543</v>
      </c>
      <c r="G808" s="462">
        <v>1</v>
      </c>
      <c r="H808" s="462">
        <v>1</v>
      </c>
    </row>
    <row r="809" spans="2:8" x14ac:dyDescent="0.25">
      <c r="B809" s="462" t="s">
        <v>3601</v>
      </c>
      <c r="C809" s="462" t="s">
        <v>54</v>
      </c>
      <c r="D809" s="462" t="s">
        <v>612</v>
      </c>
      <c r="E809" s="462" t="s">
        <v>3544</v>
      </c>
      <c r="F809" s="462" t="s">
        <v>3543</v>
      </c>
      <c r="G809" s="462">
        <v>0.75351379550976305</v>
      </c>
      <c r="H809" s="462">
        <v>0.66646787533473695</v>
      </c>
    </row>
    <row r="810" spans="2:8" x14ac:dyDescent="0.25">
      <c r="B810" s="462" t="s">
        <v>3601</v>
      </c>
      <c r="C810" s="462" t="s">
        <v>54</v>
      </c>
      <c r="D810" s="462" t="s">
        <v>612</v>
      </c>
      <c r="E810" s="462" t="s">
        <v>770</v>
      </c>
      <c r="F810" s="462" t="s">
        <v>3543</v>
      </c>
      <c r="G810" s="462">
        <v>1</v>
      </c>
      <c r="H810" s="462">
        <v>1</v>
      </c>
    </row>
    <row r="811" spans="2:8" x14ac:dyDescent="0.25">
      <c r="B811" s="462" t="s">
        <v>3601</v>
      </c>
      <c r="C811" s="462" t="s">
        <v>54</v>
      </c>
      <c r="D811" s="462" t="s">
        <v>166</v>
      </c>
      <c r="E811" s="462" t="s">
        <v>126</v>
      </c>
      <c r="F811" s="462" t="s">
        <v>507</v>
      </c>
      <c r="G811" s="462">
        <v>1.04920211693495E-2</v>
      </c>
      <c r="H811" s="462">
        <v>7.5461367353932803E-3</v>
      </c>
    </row>
    <row r="812" spans="2:8" x14ac:dyDescent="0.25">
      <c r="B812" s="462" t="s">
        <v>3601</v>
      </c>
      <c r="C812" s="462" t="s">
        <v>54</v>
      </c>
      <c r="D812" s="462" t="s">
        <v>166</v>
      </c>
      <c r="E812" s="462" t="s">
        <v>3564</v>
      </c>
      <c r="F812" s="462" t="s">
        <v>507</v>
      </c>
      <c r="G812" s="462">
        <v>0.99981739437476502</v>
      </c>
      <c r="H812" s="462">
        <v>0.999977745715521</v>
      </c>
    </row>
    <row r="813" spans="2:8" x14ac:dyDescent="0.25">
      <c r="B813" s="462" t="s">
        <v>3601</v>
      </c>
      <c r="C813" s="462" t="s">
        <v>54</v>
      </c>
      <c r="D813" s="462" t="s">
        <v>166</v>
      </c>
      <c r="E813" s="462" t="s">
        <v>129</v>
      </c>
      <c r="F813" s="462" t="s">
        <v>507</v>
      </c>
      <c r="G813" s="462">
        <v>1</v>
      </c>
      <c r="H813" s="462">
        <v>1</v>
      </c>
    </row>
    <row r="814" spans="2:8" x14ac:dyDescent="0.25">
      <c r="B814" s="462" t="s">
        <v>3601</v>
      </c>
      <c r="C814" s="462" t="s">
        <v>54</v>
      </c>
      <c r="D814" s="462" t="s">
        <v>166</v>
      </c>
      <c r="E814" s="462" t="s">
        <v>3544</v>
      </c>
      <c r="F814" s="462" t="s">
        <v>507</v>
      </c>
      <c r="G814" s="462">
        <v>0.55581948355411004</v>
      </c>
      <c r="H814" s="462">
        <v>0.34036144412227598</v>
      </c>
    </row>
    <row r="815" spans="2:8" x14ac:dyDescent="0.25">
      <c r="B815" s="462" t="s">
        <v>3601</v>
      </c>
      <c r="C815" s="462" t="s">
        <v>54</v>
      </c>
      <c r="D815" s="462" t="s">
        <v>166</v>
      </c>
      <c r="E815" s="462" t="s">
        <v>770</v>
      </c>
      <c r="F815" s="462" t="s">
        <v>507</v>
      </c>
      <c r="G815" s="462">
        <v>0.78452055048490599</v>
      </c>
      <c r="H815" s="462">
        <v>0.92336292463456604</v>
      </c>
    </row>
    <row r="816" spans="2:8" x14ac:dyDescent="0.25">
      <c r="B816" s="462" t="s">
        <v>3541</v>
      </c>
      <c r="C816" s="462" t="s">
        <v>54</v>
      </c>
      <c r="D816" s="462" t="s">
        <v>612</v>
      </c>
      <c r="E816" s="462" t="s">
        <v>126</v>
      </c>
      <c r="F816" s="462" t="s">
        <v>3545</v>
      </c>
      <c r="G816" s="462">
        <v>8.2271099395700195E-2</v>
      </c>
      <c r="H816" s="462">
        <v>9.6950574759865807E-2</v>
      </c>
    </row>
    <row r="817" spans="2:8" x14ac:dyDescent="0.25">
      <c r="B817" s="462" t="s">
        <v>3541</v>
      </c>
      <c r="C817" s="462" t="s">
        <v>54</v>
      </c>
      <c r="D817" s="462" t="s">
        <v>612</v>
      </c>
      <c r="E817" s="462" t="s">
        <v>3564</v>
      </c>
      <c r="F817" s="462" t="s">
        <v>3545</v>
      </c>
      <c r="G817" s="462">
        <v>0.99999989556440605</v>
      </c>
      <c r="H817" s="462">
        <v>0.99999986834810695</v>
      </c>
    </row>
    <row r="818" spans="2:8" x14ac:dyDescent="0.25">
      <c r="B818" s="462" t="s">
        <v>3541</v>
      </c>
      <c r="C818" s="462" t="s">
        <v>54</v>
      </c>
      <c r="D818" s="462" t="s">
        <v>612</v>
      </c>
      <c r="E818" s="462" t="s">
        <v>129</v>
      </c>
      <c r="F818" s="462" t="s">
        <v>3545</v>
      </c>
      <c r="G818" s="462">
        <v>1</v>
      </c>
      <c r="H818" s="462">
        <v>1</v>
      </c>
    </row>
    <row r="819" spans="2:8" x14ac:dyDescent="0.25">
      <c r="B819" s="462" t="s">
        <v>3541</v>
      </c>
      <c r="C819" s="462" t="s">
        <v>54</v>
      </c>
      <c r="D819" s="462" t="s">
        <v>612</v>
      </c>
      <c r="E819" s="462" t="s">
        <v>3544</v>
      </c>
      <c r="F819" s="462" t="s">
        <v>3545</v>
      </c>
      <c r="G819" s="462">
        <v>0.80783046420912796</v>
      </c>
      <c r="H819" s="462">
        <v>0.74029757286850995</v>
      </c>
    </row>
    <row r="820" spans="2:8" x14ac:dyDescent="0.25">
      <c r="B820" s="462" t="s">
        <v>3541</v>
      </c>
      <c r="C820" s="462" t="s">
        <v>54</v>
      </c>
      <c r="D820" s="462" t="s">
        <v>612</v>
      </c>
      <c r="E820" s="462" t="s">
        <v>770</v>
      </c>
      <c r="F820" s="462" t="s">
        <v>3545</v>
      </c>
      <c r="G820" s="462">
        <v>1</v>
      </c>
      <c r="H820" s="462">
        <v>1</v>
      </c>
    </row>
    <row r="821" spans="2:8" x14ac:dyDescent="0.25">
      <c r="B821" s="462" t="s">
        <v>3541</v>
      </c>
      <c r="C821" s="462" t="s">
        <v>54</v>
      </c>
      <c r="D821" s="462" t="s">
        <v>612</v>
      </c>
      <c r="E821" s="462" t="s">
        <v>126</v>
      </c>
      <c r="F821" s="462" t="s">
        <v>3543</v>
      </c>
      <c r="G821" s="462">
        <v>8.2271099395700195E-2</v>
      </c>
      <c r="H821" s="462">
        <v>9.6950574759865807E-2</v>
      </c>
    </row>
    <row r="822" spans="2:8" x14ac:dyDescent="0.25">
      <c r="B822" s="462" t="s">
        <v>3541</v>
      </c>
      <c r="C822" s="462" t="s">
        <v>54</v>
      </c>
      <c r="D822" s="462" t="s">
        <v>612</v>
      </c>
      <c r="E822" s="462" t="s">
        <v>3564</v>
      </c>
      <c r="F822" s="462" t="s">
        <v>3543</v>
      </c>
      <c r="G822" s="462">
        <v>0.99999989556440605</v>
      </c>
      <c r="H822" s="462">
        <v>0.99999986834810695</v>
      </c>
    </row>
    <row r="823" spans="2:8" x14ac:dyDescent="0.25">
      <c r="B823" s="462" t="s">
        <v>3541</v>
      </c>
      <c r="C823" s="462" t="s">
        <v>54</v>
      </c>
      <c r="D823" s="462" t="s">
        <v>612</v>
      </c>
      <c r="E823" s="462" t="s">
        <v>129</v>
      </c>
      <c r="F823" s="462" t="s">
        <v>3543</v>
      </c>
      <c r="G823" s="462">
        <v>1</v>
      </c>
      <c r="H823" s="462">
        <v>1</v>
      </c>
    </row>
    <row r="824" spans="2:8" x14ac:dyDescent="0.25">
      <c r="B824" s="462" t="s">
        <v>3541</v>
      </c>
      <c r="C824" s="462" t="s">
        <v>54</v>
      </c>
      <c r="D824" s="462" t="s">
        <v>612</v>
      </c>
      <c r="E824" s="462" t="s">
        <v>3544</v>
      </c>
      <c r="F824" s="462" t="s">
        <v>3543</v>
      </c>
      <c r="G824" s="462">
        <v>0.80783046420912796</v>
      </c>
      <c r="H824" s="462">
        <v>0.74029757286850995</v>
      </c>
    </row>
    <row r="825" spans="2:8" x14ac:dyDescent="0.25">
      <c r="B825" s="462" t="s">
        <v>3541</v>
      </c>
      <c r="C825" s="462" t="s">
        <v>54</v>
      </c>
      <c r="D825" s="462" t="s">
        <v>612</v>
      </c>
      <c r="E825" s="462" t="s">
        <v>770</v>
      </c>
      <c r="F825" s="462" t="s">
        <v>3543</v>
      </c>
      <c r="G825" s="462">
        <v>1</v>
      </c>
      <c r="H825" s="462">
        <v>1</v>
      </c>
    </row>
    <row r="826" spans="2:8" x14ac:dyDescent="0.25">
      <c r="B826" s="462" t="s">
        <v>3541</v>
      </c>
      <c r="C826" s="462" t="s">
        <v>54</v>
      </c>
      <c r="D826" s="462" t="s">
        <v>166</v>
      </c>
      <c r="E826" s="462" t="s">
        <v>126</v>
      </c>
      <c r="F826" s="462" t="s">
        <v>507</v>
      </c>
      <c r="G826" s="462">
        <v>6.4774247800897296E-3</v>
      </c>
      <c r="H826" s="462">
        <v>5.0238170139033297E-3</v>
      </c>
    </row>
    <row r="827" spans="2:8" x14ac:dyDescent="0.25">
      <c r="B827" s="462" t="s">
        <v>3541</v>
      </c>
      <c r="C827" s="462" t="s">
        <v>54</v>
      </c>
      <c r="D827" s="462" t="s">
        <v>166</v>
      </c>
      <c r="E827" s="462" t="s">
        <v>3564</v>
      </c>
      <c r="F827" s="462" t="s">
        <v>507</v>
      </c>
      <c r="G827" s="462">
        <v>0.99998386965163799</v>
      </c>
      <c r="H827" s="462">
        <v>0.99992512792906796</v>
      </c>
    </row>
    <row r="828" spans="2:8" x14ac:dyDescent="0.25">
      <c r="B828" s="462" t="s">
        <v>3541</v>
      </c>
      <c r="C828" s="462" t="s">
        <v>54</v>
      </c>
      <c r="D828" s="462" t="s">
        <v>166</v>
      </c>
      <c r="E828" s="462" t="s">
        <v>129</v>
      </c>
      <c r="F828" s="462" t="s">
        <v>507</v>
      </c>
      <c r="G828" s="462">
        <v>1</v>
      </c>
      <c r="H828" s="462">
        <v>1</v>
      </c>
    </row>
    <row r="829" spans="2:8" x14ac:dyDescent="0.25">
      <c r="B829" s="462" t="s">
        <v>3541</v>
      </c>
      <c r="C829" s="462" t="s">
        <v>54</v>
      </c>
      <c r="D829" s="462" t="s">
        <v>166</v>
      </c>
      <c r="E829" s="462" t="s">
        <v>3544</v>
      </c>
      <c r="F829" s="462" t="s">
        <v>507</v>
      </c>
      <c r="G829" s="462">
        <v>0.66583587067517802</v>
      </c>
      <c r="H829" s="462">
        <v>0.42678716522307403</v>
      </c>
    </row>
    <row r="830" spans="2:8" x14ac:dyDescent="0.25">
      <c r="B830" s="462" t="s">
        <v>3541</v>
      </c>
      <c r="C830" s="462" t="s">
        <v>54</v>
      </c>
      <c r="D830" s="462" t="s">
        <v>166</v>
      </c>
      <c r="E830" s="462" t="s">
        <v>770</v>
      </c>
      <c r="F830" s="462" t="s">
        <v>507</v>
      </c>
      <c r="G830" s="462">
        <v>0.83106508026954795</v>
      </c>
      <c r="H830" s="462">
        <v>0.872480670030226</v>
      </c>
    </row>
    <row r="831" spans="2:8" x14ac:dyDescent="0.25">
      <c r="B831" s="462" t="s">
        <v>3602</v>
      </c>
      <c r="C831" s="462" t="s">
        <v>54</v>
      </c>
      <c r="D831" s="462" t="s">
        <v>612</v>
      </c>
      <c r="E831" s="462" t="s">
        <v>126</v>
      </c>
      <c r="F831" s="462" t="s">
        <v>3545</v>
      </c>
      <c r="G831" s="462">
        <v>8.5202159244942496E-2</v>
      </c>
      <c r="H831" s="462">
        <v>0.124993854289667</v>
      </c>
    </row>
    <row r="832" spans="2:8" x14ac:dyDescent="0.25">
      <c r="B832" s="462" t="s">
        <v>3602</v>
      </c>
      <c r="C832" s="462" t="s">
        <v>54</v>
      </c>
      <c r="D832" s="462" t="s">
        <v>612</v>
      </c>
      <c r="E832" s="462" t="s">
        <v>3564</v>
      </c>
      <c r="F832" s="462" t="s">
        <v>3545</v>
      </c>
      <c r="G832" s="462">
        <v>0.99995850260448405</v>
      </c>
      <c r="H832" s="462">
        <v>0.99994729836613305</v>
      </c>
    </row>
    <row r="833" spans="2:8" x14ac:dyDescent="0.25">
      <c r="B833" s="462" t="s">
        <v>3602</v>
      </c>
      <c r="C833" s="462" t="s">
        <v>54</v>
      </c>
      <c r="D833" s="462" t="s">
        <v>612</v>
      </c>
      <c r="E833" s="462" t="s">
        <v>129</v>
      </c>
      <c r="F833" s="462" t="s">
        <v>3545</v>
      </c>
      <c r="G833" s="462">
        <v>1</v>
      </c>
      <c r="H833" s="462">
        <v>1</v>
      </c>
    </row>
    <row r="834" spans="2:8" x14ac:dyDescent="0.25">
      <c r="B834" s="462" t="s">
        <v>3602</v>
      </c>
      <c r="C834" s="462" t="s">
        <v>54</v>
      </c>
      <c r="D834" s="462" t="s">
        <v>612</v>
      </c>
      <c r="E834" s="462" t="s">
        <v>3544</v>
      </c>
      <c r="F834" s="462" t="s">
        <v>3545</v>
      </c>
      <c r="G834" s="462">
        <v>0.75721318005234795</v>
      </c>
      <c r="H834" s="462">
        <v>0.78731223856417298</v>
      </c>
    </row>
    <row r="835" spans="2:8" x14ac:dyDescent="0.25">
      <c r="B835" s="462" t="s">
        <v>3602</v>
      </c>
      <c r="C835" s="462" t="s">
        <v>54</v>
      </c>
      <c r="D835" s="462" t="s">
        <v>612</v>
      </c>
      <c r="E835" s="462" t="s">
        <v>770</v>
      </c>
      <c r="F835" s="462" t="s">
        <v>3545</v>
      </c>
      <c r="G835" s="462">
        <v>1</v>
      </c>
      <c r="H835" s="462">
        <v>1</v>
      </c>
    </row>
    <row r="836" spans="2:8" x14ac:dyDescent="0.25">
      <c r="B836" s="462" t="s">
        <v>3602</v>
      </c>
      <c r="C836" s="462" t="s">
        <v>54</v>
      </c>
      <c r="D836" s="462" t="s">
        <v>612</v>
      </c>
      <c r="E836" s="462" t="s">
        <v>126</v>
      </c>
      <c r="F836" s="462" t="s">
        <v>3543</v>
      </c>
      <c r="G836" s="462">
        <v>8.5202159244942496E-2</v>
      </c>
      <c r="H836" s="462">
        <v>0.124993854289667</v>
      </c>
    </row>
    <row r="837" spans="2:8" x14ac:dyDescent="0.25">
      <c r="B837" s="462" t="s">
        <v>3602</v>
      </c>
      <c r="C837" s="462" t="s">
        <v>54</v>
      </c>
      <c r="D837" s="462" t="s">
        <v>612</v>
      </c>
      <c r="E837" s="462" t="s">
        <v>3564</v>
      </c>
      <c r="F837" s="462" t="s">
        <v>3543</v>
      </c>
      <c r="G837" s="462">
        <v>0.99995850260448405</v>
      </c>
      <c r="H837" s="462">
        <v>0.99994729836613305</v>
      </c>
    </row>
    <row r="838" spans="2:8" x14ac:dyDescent="0.25">
      <c r="B838" s="462" t="s">
        <v>3602</v>
      </c>
      <c r="C838" s="462" t="s">
        <v>54</v>
      </c>
      <c r="D838" s="462" t="s">
        <v>612</v>
      </c>
      <c r="E838" s="462" t="s">
        <v>129</v>
      </c>
      <c r="F838" s="462" t="s">
        <v>3543</v>
      </c>
      <c r="G838" s="462">
        <v>1</v>
      </c>
      <c r="H838" s="462">
        <v>1</v>
      </c>
    </row>
    <row r="839" spans="2:8" x14ac:dyDescent="0.25">
      <c r="B839" s="462" t="s">
        <v>3602</v>
      </c>
      <c r="C839" s="462" t="s">
        <v>54</v>
      </c>
      <c r="D839" s="462" t="s">
        <v>612</v>
      </c>
      <c r="E839" s="462" t="s">
        <v>3544</v>
      </c>
      <c r="F839" s="462" t="s">
        <v>3543</v>
      </c>
      <c r="G839" s="462">
        <v>0.75721318005234795</v>
      </c>
      <c r="H839" s="462">
        <v>0.78731223856417298</v>
      </c>
    </row>
    <row r="840" spans="2:8" x14ac:dyDescent="0.25">
      <c r="B840" s="462" t="s">
        <v>3602</v>
      </c>
      <c r="C840" s="462" t="s">
        <v>54</v>
      </c>
      <c r="D840" s="462" t="s">
        <v>612</v>
      </c>
      <c r="E840" s="462" t="s">
        <v>770</v>
      </c>
      <c r="F840" s="462" t="s">
        <v>3543</v>
      </c>
      <c r="G840" s="462">
        <v>1</v>
      </c>
      <c r="H840" s="462">
        <v>1</v>
      </c>
    </row>
    <row r="841" spans="2:8" x14ac:dyDescent="0.25">
      <c r="B841" s="462" t="s">
        <v>3602</v>
      </c>
      <c r="C841" s="462" t="s">
        <v>54</v>
      </c>
      <c r="D841" s="462" t="s">
        <v>166</v>
      </c>
      <c r="E841" s="462" t="s">
        <v>126</v>
      </c>
      <c r="F841" s="462" t="s">
        <v>507</v>
      </c>
      <c r="G841" s="462">
        <v>1.07760265106258E-2</v>
      </c>
      <c r="H841" s="462">
        <v>7.1580236850464097E-3</v>
      </c>
    </row>
    <row r="842" spans="2:8" x14ac:dyDescent="0.25">
      <c r="B842" s="462" t="s">
        <v>3602</v>
      </c>
      <c r="C842" s="462" t="s">
        <v>54</v>
      </c>
      <c r="D842" s="462" t="s">
        <v>166</v>
      </c>
      <c r="E842" s="462" t="s">
        <v>3564</v>
      </c>
      <c r="F842" s="462" t="s">
        <v>507</v>
      </c>
      <c r="G842" s="462">
        <v>0.99999890863891405</v>
      </c>
      <c r="H842" s="462">
        <v>0.999999923593339</v>
      </c>
    </row>
    <row r="843" spans="2:8" x14ac:dyDescent="0.25">
      <c r="B843" s="462" t="s">
        <v>3602</v>
      </c>
      <c r="C843" s="462" t="s">
        <v>54</v>
      </c>
      <c r="D843" s="462" t="s">
        <v>166</v>
      </c>
      <c r="E843" s="462" t="s">
        <v>129</v>
      </c>
      <c r="F843" s="462" t="s">
        <v>507</v>
      </c>
      <c r="G843" s="462">
        <v>1</v>
      </c>
      <c r="H843" s="462">
        <v>1</v>
      </c>
    </row>
    <row r="844" spans="2:8" x14ac:dyDescent="0.25">
      <c r="B844" s="462" t="s">
        <v>3602</v>
      </c>
      <c r="C844" s="462" t="s">
        <v>54</v>
      </c>
      <c r="D844" s="462" t="s">
        <v>166</v>
      </c>
      <c r="E844" s="462" t="s">
        <v>3544</v>
      </c>
      <c r="F844" s="462" t="s">
        <v>507</v>
      </c>
      <c r="G844" s="462">
        <v>0.59177825581434995</v>
      </c>
      <c r="H844" s="462">
        <v>0.40344337085791498</v>
      </c>
    </row>
    <row r="845" spans="2:8" x14ac:dyDescent="0.25">
      <c r="B845" s="462" t="s">
        <v>3602</v>
      </c>
      <c r="C845" s="462" t="s">
        <v>54</v>
      </c>
      <c r="D845" s="462" t="s">
        <v>166</v>
      </c>
      <c r="E845" s="462" t="s">
        <v>770</v>
      </c>
      <c r="F845" s="462" t="s">
        <v>507</v>
      </c>
      <c r="G845" s="462">
        <v>0.76247928428810496</v>
      </c>
      <c r="H845" s="462">
        <v>0.87162092979577899</v>
      </c>
    </row>
  </sheetData>
  <mergeCells count="8">
    <mergeCell ref="Q3:W3"/>
    <mergeCell ref="X3:AM3"/>
    <mergeCell ref="AN3:AP3"/>
    <mergeCell ref="AV3:AX3"/>
    <mergeCell ref="BE4:BG4"/>
    <mergeCell ref="B61:I61"/>
    <mergeCell ref="R61:Y61"/>
    <mergeCell ref="AH61:AN6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FC85D8-3A61-404A-B7FC-52829952F928}">
  <sheetPr>
    <tabColor rgb="FFCCFF33"/>
  </sheetPr>
  <dimension ref="A1:E106"/>
  <sheetViews>
    <sheetView topLeftCell="C75" zoomScale="80" zoomScaleNormal="80" workbookViewId="0">
      <selection activeCell="E106" sqref="E106"/>
    </sheetView>
  </sheetViews>
  <sheetFormatPr defaultRowHeight="15" x14ac:dyDescent="0.25"/>
  <cols>
    <col min="1" max="1" width="20.140625" style="462" customWidth="1"/>
    <col min="2" max="2" width="43.7109375" style="462" customWidth="1"/>
    <col min="3" max="3" width="44.7109375" style="462" customWidth="1"/>
    <col min="4" max="4" width="14" style="462" customWidth="1"/>
    <col min="5" max="5" width="158.140625" style="503" customWidth="1"/>
    <col min="6" max="16384" width="9.140625" style="462"/>
  </cols>
  <sheetData>
    <row r="1" spans="1:5" x14ac:dyDescent="0.25">
      <c r="A1" s="494" t="s">
        <v>3337</v>
      </c>
    </row>
    <row r="2" spans="1:5" x14ac:dyDescent="0.25">
      <c r="A2" s="587" t="s">
        <v>3338</v>
      </c>
    </row>
    <row r="3" spans="1:5" x14ac:dyDescent="0.25">
      <c r="A3" s="588" t="s">
        <v>3</v>
      </c>
      <c r="B3" s="588" t="s">
        <v>0</v>
      </c>
      <c r="C3" s="588" t="s">
        <v>1</v>
      </c>
      <c r="D3" s="588" t="s">
        <v>3778</v>
      </c>
      <c r="E3" s="589" t="s">
        <v>3779</v>
      </c>
    </row>
    <row r="4" spans="1:5" ht="45" x14ac:dyDescent="0.25">
      <c r="A4" s="462" t="s">
        <v>4</v>
      </c>
      <c r="B4" s="462" t="s">
        <v>2417</v>
      </c>
      <c r="C4" s="462" t="s">
        <v>2412</v>
      </c>
      <c r="D4" s="590" t="s">
        <v>3780</v>
      </c>
      <c r="E4" s="591" t="s">
        <v>3781</v>
      </c>
    </row>
    <row r="5" spans="1:5" ht="30" x14ac:dyDescent="0.25">
      <c r="A5" s="462" t="s">
        <v>4</v>
      </c>
      <c r="B5" s="462" t="s">
        <v>2488</v>
      </c>
      <c r="C5" s="462" t="s">
        <v>2489</v>
      </c>
      <c r="D5" s="590" t="s">
        <v>3780</v>
      </c>
      <c r="E5" s="591" t="s">
        <v>3782</v>
      </c>
    </row>
    <row r="6" spans="1:5" ht="45" x14ac:dyDescent="0.25">
      <c r="A6" s="462" t="s">
        <v>4</v>
      </c>
      <c r="B6" s="462" t="s">
        <v>2484</v>
      </c>
      <c r="C6" s="462" t="s">
        <v>2485</v>
      </c>
      <c r="D6" s="590" t="s">
        <v>3780</v>
      </c>
      <c r="E6" s="591" t="s">
        <v>3783</v>
      </c>
    </row>
    <row r="7" spans="1:5" ht="45" x14ac:dyDescent="0.25">
      <c r="A7" s="462" t="s">
        <v>4</v>
      </c>
      <c r="B7" s="462" t="s">
        <v>3775</v>
      </c>
      <c r="C7" s="462" t="s">
        <v>474</v>
      </c>
      <c r="D7" s="590" t="s">
        <v>3780</v>
      </c>
      <c r="E7" s="591" t="s">
        <v>3784</v>
      </c>
    </row>
    <row r="8" spans="1:5" ht="30" x14ac:dyDescent="0.25">
      <c r="A8" s="462" t="s">
        <v>4</v>
      </c>
      <c r="B8" s="462" t="s">
        <v>473</v>
      </c>
      <c r="C8" s="462" t="s">
        <v>468</v>
      </c>
      <c r="D8" s="590" t="s">
        <v>3780</v>
      </c>
      <c r="E8" s="591" t="s">
        <v>3785</v>
      </c>
    </row>
    <row r="9" spans="1:5" ht="30" x14ac:dyDescent="0.25">
      <c r="A9" s="462" t="s">
        <v>4</v>
      </c>
      <c r="B9" s="462" t="s">
        <v>11</v>
      </c>
      <c r="C9" s="462" t="s">
        <v>116</v>
      </c>
      <c r="D9" s="590" t="s">
        <v>3780</v>
      </c>
      <c r="E9" s="591" t="s">
        <v>3786</v>
      </c>
    </row>
    <row r="10" spans="1:5" ht="30" x14ac:dyDescent="0.25">
      <c r="A10" s="462" t="s">
        <v>4</v>
      </c>
      <c r="B10" s="462" t="s">
        <v>5</v>
      </c>
      <c r="C10" s="462" t="s">
        <v>304</v>
      </c>
      <c r="D10" s="590" t="s">
        <v>3780</v>
      </c>
      <c r="E10" s="591" t="s">
        <v>3787</v>
      </c>
    </row>
    <row r="11" spans="1:5" ht="45" x14ac:dyDescent="0.25">
      <c r="A11" s="462" t="s">
        <v>4</v>
      </c>
      <c r="B11" s="462" t="s">
        <v>3788</v>
      </c>
      <c r="C11" s="462" t="s">
        <v>2530</v>
      </c>
      <c r="D11" s="590" t="s">
        <v>3780</v>
      </c>
      <c r="E11" s="591" t="s">
        <v>3789</v>
      </c>
    </row>
    <row r="12" spans="1:5" ht="30" x14ac:dyDescent="0.25">
      <c r="A12" s="462" t="s">
        <v>4</v>
      </c>
      <c r="B12" s="462" t="s">
        <v>478</v>
      </c>
      <c r="C12" s="462" t="s">
        <v>479</v>
      </c>
      <c r="D12" s="590" t="s">
        <v>3780</v>
      </c>
      <c r="E12" s="591" t="s">
        <v>3790</v>
      </c>
    </row>
    <row r="13" spans="1:5" x14ac:dyDescent="0.25">
      <c r="A13" s="462" t="s">
        <v>4</v>
      </c>
      <c r="B13" s="462" t="s">
        <v>3109</v>
      </c>
      <c r="C13" s="462" t="s">
        <v>3110</v>
      </c>
      <c r="D13" s="590" t="s">
        <v>3780</v>
      </c>
      <c r="E13" s="591" t="s">
        <v>3791</v>
      </c>
    </row>
    <row r="14" spans="1:5" ht="30" x14ac:dyDescent="0.25">
      <c r="A14" s="462" t="s">
        <v>73</v>
      </c>
      <c r="B14" s="462" t="s">
        <v>15</v>
      </c>
      <c r="C14" s="462" t="s">
        <v>2522</v>
      </c>
      <c r="D14" s="590" t="s">
        <v>3780</v>
      </c>
      <c r="E14" s="591" t="s">
        <v>3792</v>
      </c>
    </row>
    <row r="15" spans="1:5" ht="30" x14ac:dyDescent="0.25">
      <c r="A15" s="462" t="s">
        <v>73</v>
      </c>
      <c r="B15" s="462" t="s">
        <v>105</v>
      </c>
      <c r="C15" s="462" t="s">
        <v>305</v>
      </c>
      <c r="D15" s="590" t="s">
        <v>3780</v>
      </c>
      <c r="E15" s="591" t="s">
        <v>3793</v>
      </c>
    </row>
    <row r="16" spans="1:5" ht="45" x14ac:dyDescent="0.25">
      <c r="A16" s="462" t="s">
        <v>73</v>
      </c>
      <c r="B16" s="462" t="s">
        <v>14</v>
      </c>
      <c r="C16" s="462" t="s">
        <v>7</v>
      </c>
      <c r="D16" s="590" t="s">
        <v>3780</v>
      </c>
      <c r="E16" s="591" t="s">
        <v>3794</v>
      </c>
    </row>
    <row r="17" spans="1:5" ht="30" x14ac:dyDescent="0.25">
      <c r="A17" s="462" t="s">
        <v>73</v>
      </c>
      <c r="B17" s="462" t="s">
        <v>262</v>
      </c>
      <c r="C17" s="462" t="s">
        <v>306</v>
      </c>
      <c r="D17" s="590" t="s">
        <v>3780</v>
      </c>
      <c r="E17" s="591" t="s">
        <v>3795</v>
      </c>
    </row>
    <row r="18" spans="1:5" x14ac:dyDescent="0.25">
      <c r="A18" s="462" t="s">
        <v>73</v>
      </c>
      <c r="B18" s="462" t="s">
        <v>266</v>
      </c>
      <c r="C18" s="462" t="s">
        <v>269</v>
      </c>
      <c r="D18" s="590" t="s">
        <v>3780</v>
      </c>
      <c r="E18" s="591" t="s">
        <v>3796</v>
      </c>
    </row>
    <row r="19" spans="1:5" ht="30" x14ac:dyDescent="0.25">
      <c r="A19" s="462" t="s">
        <v>73</v>
      </c>
      <c r="B19" s="462" t="s">
        <v>13</v>
      </c>
      <c r="C19" s="462" t="s">
        <v>132</v>
      </c>
      <c r="D19" s="590" t="s">
        <v>3780</v>
      </c>
      <c r="E19" s="591" t="s">
        <v>3797</v>
      </c>
    </row>
    <row r="20" spans="1:5" ht="30" x14ac:dyDescent="0.25">
      <c r="A20" s="462" t="s">
        <v>73</v>
      </c>
      <c r="B20" s="462" t="s">
        <v>2497</v>
      </c>
      <c r="C20" s="462" t="s">
        <v>2496</v>
      </c>
      <c r="D20" s="590" t="s">
        <v>3780</v>
      </c>
      <c r="E20" s="591" t="s">
        <v>3798</v>
      </c>
    </row>
    <row r="21" spans="1:5" ht="30" x14ac:dyDescent="0.25">
      <c r="A21" s="462" t="s">
        <v>73</v>
      </c>
      <c r="B21" s="462" t="s">
        <v>12</v>
      </c>
      <c r="C21" s="462" t="s">
        <v>6</v>
      </c>
      <c r="D21" s="590" t="s">
        <v>3780</v>
      </c>
      <c r="E21" s="591" t="s">
        <v>3799</v>
      </c>
    </row>
    <row r="22" spans="1:5" x14ac:dyDescent="0.25">
      <c r="A22" s="462" t="s">
        <v>8</v>
      </c>
      <c r="B22" s="462" t="s">
        <v>338</v>
      </c>
      <c r="C22" s="462" t="s">
        <v>339</v>
      </c>
      <c r="D22" s="590" t="s">
        <v>3780</v>
      </c>
      <c r="E22" s="591" t="s">
        <v>3800</v>
      </c>
    </row>
    <row r="23" spans="1:5" x14ac:dyDescent="0.25">
      <c r="A23" s="462" t="s">
        <v>8</v>
      </c>
      <c r="B23" s="462" t="s">
        <v>28</v>
      </c>
      <c r="C23" s="462" t="s">
        <v>3147</v>
      </c>
      <c r="D23" s="590" t="s">
        <v>3780</v>
      </c>
      <c r="E23" s="591" t="s">
        <v>3801</v>
      </c>
    </row>
    <row r="24" spans="1:5" ht="75" x14ac:dyDescent="0.25">
      <c r="A24" s="462" t="s">
        <v>8</v>
      </c>
      <c r="B24" s="462" t="s">
        <v>3802</v>
      </c>
      <c r="C24" s="462" t="s">
        <v>2817</v>
      </c>
      <c r="D24" s="590" t="s">
        <v>3780</v>
      </c>
      <c r="E24" s="591" t="s">
        <v>3803</v>
      </c>
    </row>
    <row r="25" spans="1:5" ht="30" x14ac:dyDescent="0.25">
      <c r="A25" s="462" t="s">
        <v>8</v>
      </c>
      <c r="B25" s="462" t="s">
        <v>271</v>
      </c>
      <c r="C25" s="462" t="s">
        <v>274</v>
      </c>
      <c r="D25" s="590" t="s">
        <v>3780</v>
      </c>
      <c r="E25" s="591" t="s">
        <v>3804</v>
      </c>
    </row>
    <row r="26" spans="1:5" ht="30" x14ac:dyDescent="0.25">
      <c r="A26" s="462" t="s">
        <v>8</v>
      </c>
      <c r="B26" s="462" t="s">
        <v>272</v>
      </c>
      <c r="C26" s="462" t="s">
        <v>273</v>
      </c>
      <c r="D26" s="590" t="s">
        <v>3780</v>
      </c>
      <c r="E26" s="591" t="s">
        <v>3805</v>
      </c>
    </row>
    <row r="27" spans="1:5" x14ac:dyDescent="0.25">
      <c r="A27" s="462" t="s">
        <v>8</v>
      </c>
      <c r="B27" s="462" t="s">
        <v>308</v>
      </c>
      <c r="C27" s="462" t="s">
        <v>307</v>
      </c>
      <c r="D27" s="590" t="s">
        <v>3780</v>
      </c>
      <c r="E27" s="592"/>
    </row>
    <row r="28" spans="1:5" ht="30" x14ac:dyDescent="0.25">
      <c r="A28" s="462" t="s">
        <v>8</v>
      </c>
      <c r="B28" s="462" t="s">
        <v>17</v>
      </c>
      <c r="C28" s="462" t="s">
        <v>29</v>
      </c>
      <c r="D28" s="590" t="s">
        <v>3780</v>
      </c>
      <c r="E28" s="591" t="s">
        <v>3806</v>
      </c>
    </row>
    <row r="29" spans="1:5" x14ac:dyDescent="0.25">
      <c r="A29" s="462" t="s">
        <v>8</v>
      </c>
      <c r="B29" s="462" t="s">
        <v>134</v>
      </c>
      <c r="C29" s="462" t="s">
        <v>133</v>
      </c>
      <c r="D29" s="590" t="s">
        <v>3780</v>
      </c>
      <c r="E29" s="591" t="s">
        <v>3807</v>
      </c>
    </row>
    <row r="30" spans="1:5" x14ac:dyDescent="0.25">
      <c r="A30" s="462" t="s">
        <v>8</v>
      </c>
      <c r="B30" s="462" t="s">
        <v>19</v>
      </c>
      <c r="C30" s="462" t="s">
        <v>3092</v>
      </c>
      <c r="D30" s="590" t="s">
        <v>3780</v>
      </c>
      <c r="E30" s="591" t="s">
        <v>3808</v>
      </c>
    </row>
    <row r="31" spans="1:5" ht="30" x14ac:dyDescent="0.25">
      <c r="A31" s="462" t="s">
        <v>8</v>
      </c>
      <c r="B31" s="462" t="s">
        <v>138</v>
      </c>
      <c r="C31" s="462" t="s">
        <v>285</v>
      </c>
      <c r="D31" s="590" t="s">
        <v>3780</v>
      </c>
      <c r="E31" s="591" t="s">
        <v>3809</v>
      </c>
    </row>
    <row r="32" spans="1:5" x14ac:dyDescent="0.25">
      <c r="A32" s="462" t="s">
        <v>8</v>
      </c>
      <c r="B32" s="462" t="s">
        <v>3145</v>
      </c>
      <c r="C32" s="462" t="s">
        <v>3146</v>
      </c>
      <c r="D32" s="590" t="s">
        <v>3780</v>
      </c>
      <c r="E32" s="592" t="s">
        <v>3810</v>
      </c>
    </row>
    <row r="33" spans="1:5" ht="30" x14ac:dyDescent="0.25">
      <c r="A33" s="462" t="s">
        <v>8</v>
      </c>
      <c r="B33" s="462" t="s">
        <v>61</v>
      </c>
      <c r="C33" s="462" t="s">
        <v>135</v>
      </c>
      <c r="D33" s="590" t="s">
        <v>3780</v>
      </c>
      <c r="E33" s="592" t="s">
        <v>3811</v>
      </c>
    </row>
    <row r="34" spans="1:5" x14ac:dyDescent="0.25">
      <c r="A34" s="462" t="s">
        <v>8</v>
      </c>
      <c r="B34" s="462" t="s">
        <v>367</v>
      </c>
      <c r="C34" s="462" t="s">
        <v>368</v>
      </c>
      <c r="D34" s="590" t="s">
        <v>3780</v>
      </c>
      <c r="E34" s="591" t="s">
        <v>3812</v>
      </c>
    </row>
    <row r="35" spans="1:5" x14ac:dyDescent="0.25">
      <c r="A35" s="462" t="s">
        <v>8</v>
      </c>
      <c r="B35" s="462" t="s">
        <v>2274</v>
      </c>
      <c r="C35" s="462" t="s">
        <v>2273</v>
      </c>
      <c r="D35" s="590" t="s">
        <v>3780</v>
      </c>
      <c r="E35" s="591" t="s">
        <v>3813</v>
      </c>
    </row>
    <row r="36" spans="1:5" ht="30" x14ac:dyDescent="0.25">
      <c r="A36" s="462" t="s">
        <v>8</v>
      </c>
      <c r="B36" s="462" t="s">
        <v>256</v>
      </c>
      <c r="C36" s="462" t="s">
        <v>257</v>
      </c>
      <c r="D36" s="590" t="s">
        <v>3780</v>
      </c>
      <c r="E36" s="592" t="s">
        <v>3814</v>
      </c>
    </row>
    <row r="37" spans="1:5" ht="30" x14ac:dyDescent="0.25">
      <c r="A37" s="462" t="s">
        <v>8</v>
      </c>
      <c r="B37" s="462" t="s">
        <v>2347</v>
      </c>
      <c r="C37" s="462" t="s">
        <v>2348</v>
      </c>
      <c r="D37" s="590" t="s">
        <v>3780</v>
      </c>
      <c r="E37" s="591" t="s">
        <v>3815</v>
      </c>
    </row>
    <row r="38" spans="1:5" x14ac:dyDescent="0.25">
      <c r="A38" s="462" t="s">
        <v>8</v>
      </c>
      <c r="B38" s="462" t="s">
        <v>253</v>
      </c>
      <c r="C38" s="462" t="s">
        <v>286</v>
      </c>
      <c r="D38" s="590" t="s">
        <v>3780</v>
      </c>
      <c r="E38" s="591" t="s">
        <v>3816</v>
      </c>
    </row>
    <row r="39" spans="1:5" ht="30" x14ac:dyDescent="0.25">
      <c r="A39" s="462" t="s">
        <v>8</v>
      </c>
      <c r="B39" s="462" t="s">
        <v>2871</v>
      </c>
      <c r="C39" s="462" t="s">
        <v>2873</v>
      </c>
      <c r="D39" s="590" t="s">
        <v>3780</v>
      </c>
      <c r="E39" s="592" t="s">
        <v>3817</v>
      </c>
    </row>
    <row r="40" spans="1:5" x14ac:dyDescent="0.25">
      <c r="A40" s="462" t="s">
        <v>8</v>
      </c>
      <c r="B40" s="462" t="s">
        <v>18</v>
      </c>
      <c r="C40" s="462" t="s">
        <v>137</v>
      </c>
      <c r="D40" s="590" t="s">
        <v>3780</v>
      </c>
      <c r="E40" s="592" t="s">
        <v>3818</v>
      </c>
    </row>
    <row r="41" spans="1:5" ht="60" x14ac:dyDescent="0.25">
      <c r="A41" s="462" t="s">
        <v>9</v>
      </c>
      <c r="B41" s="462" t="s">
        <v>28</v>
      </c>
      <c r="C41" s="462" t="s">
        <v>3150</v>
      </c>
      <c r="D41" s="590" t="s">
        <v>3780</v>
      </c>
      <c r="E41" s="592" t="s">
        <v>3819</v>
      </c>
    </row>
    <row r="42" spans="1:5" x14ac:dyDescent="0.25">
      <c r="A42" s="462" t="s">
        <v>9</v>
      </c>
      <c r="B42" s="462" t="s">
        <v>21</v>
      </c>
      <c r="C42" s="462" t="s">
        <v>2853</v>
      </c>
      <c r="D42" s="590" t="s">
        <v>3780</v>
      </c>
      <c r="E42" s="591" t="s">
        <v>3820</v>
      </c>
    </row>
    <row r="43" spans="1:5" ht="30" x14ac:dyDescent="0.25">
      <c r="A43" s="462" t="s">
        <v>9</v>
      </c>
      <c r="B43" s="462" t="s">
        <v>25</v>
      </c>
      <c r="C43" s="462" t="s">
        <v>287</v>
      </c>
      <c r="D43" s="590" t="s">
        <v>3780</v>
      </c>
      <c r="E43" s="591" t="s">
        <v>3821</v>
      </c>
    </row>
    <row r="44" spans="1:5" ht="45" x14ac:dyDescent="0.25">
      <c r="A44" s="462" t="s">
        <v>9</v>
      </c>
      <c r="B44" s="462" t="s">
        <v>23</v>
      </c>
      <c r="C44" s="462" t="s">
        <v>60</v>
      </c>
      <c r="D44" s="590" t="s">
        <v>3780</v>
      </c>
      <c r="E44" s="591" t="s">
        <v>3822</v>
      </c>
    </row>
    <row r="45" spans="1:5" ht="60" x14ac:dyDescent="0.25">
      <c r="A45" s="462" t="s">
        <v>9</v>
      </c>
      <c r="B45" s="462" t="s">
        <v>106</v>
      </c>
      <c r="C45" s="462" t="s">
        <v>288</v>
      </c>
      <c r="D45" s="590" t="s">
        <v>3780</v>
      </c>
      <c r="E45" s="591" t="s">
        <v>3823</v>
      </c>
    </row>
    <row r="46" spans="1:5" x14ac:dyDescent="0.25">
      <c r="A46" s="462" t="s">
        <v>9</v>
      </c>
      <c r="B46" s="462" t="s">
        <v>24</v>
      </c>
      <c r="C46" s="462" t="s">
        <v>289</v>
      </c>
      <c r="D46" s="590" t="s">
        <v>3780</v>
      </c>
      <c r="E46" s="591" t="s">
        <v>3824</v>
      </c>
    </row>
    <row r="47" spans="1:5" ht="90" x14ac:dyDescent="0.25">
      <c r="A47" s="462" t="s">
        <v>9</v>
      </c>
      <c r="B47" s="462" t="s">
        <v>2763</v>
      </c>
      <c r="C47" s="462" t="s">
        <v>2426</v>
      </c>
      <c r="D47" s="590" t="s">
        <v>3780</v>
      </c>
      <c r="E47" s="592" t="s">
        <v>3825</v>
      </c>
    </row>
    <row r="48" spans="1:5" x14ac:dyDescent="0.25">
      <c r="A48" s="462" t="s">
        <v>9</v>
      </c>
      <c r="B48" s="462" t="s">
        <v>2858</v>
      </c>
      <c r="C48" s="462" t="s">
        <v>2861</v>
      </c>
      <c r="D48" s="590" t="s">
        <v>3780</v>
      </c>
      <c r="E48" s="591" t="s">
        <v>3826</v>
      </c>
    </row>
    <row r="49" spans="1:5" ht="30" x14ac:dyDescent="0.25">
      <c r="A49" s="462" t="s">
        <v>9</v>
      </c>
      <c r="B49" s="462" t="s">
        <v>2859</v>
      </c>
      <c r="C49" s="462" t="s">
        <v>2862</v>
      </c>
      <c r="D49" s="590" t="s">
        <v>3780</v>
      </c>
      <c r="E49" s="591" t="s">
        <v>3827</v>
      </c>
    </row>
    <row r="50" spans="1:5" ht="30" x14ac:dyDescent="0.25">
      <c r="A50" s="462" t="s">
        <v>9</v>
      </c>
      <c r="B50" s="462" t="s">
        <v>2860</v>
      </c>
      <c r="C50" s="462" t="s">
        <v>2863</v>
      </c>
      <c r="D50" s="590" t="s">
        <v>3780</v>
      </c>
      <c r="E50" s="591" t="s">
        <v>3828</v>
      </c>
    </row>
    <row r="51" spans="1:5" ht="30" x14ac:dyDescent="0.25">
      <c r="A51" s="462" t="s">
        <v>9</v>
      </c>
      <c r="B51" s="462" t="s">
        <v>2870</v>
      </c>
      <c r="C51" s="462" t="s">
        <v>2864</v>
      </c>
      <c r="D51" s="590" t="s">
        <v>3780</v>
      </c>
      <c r="E51" s="591" t="s">
        <v>3829</v>
      </c>
    </row>
    <row r="52" spans="1:5" x14ac:dyDescent="0.25">
      <c r="A52" s="462" t="s">
        <v>9</v>
      </c>
      <c r="B52" s="462" t="s">
        <v>2467</v>
      </c>
      <c r="C52" s="462" t="s">
        <v>2466</v>
      </c>
      <c r="D52" s="590" t="s">
        <v>3780</v>
      </c>
      <c r="E52" s="591"/>
    </row>
    <row r="53" spans="1:5" ht="30" x14ac:dyDescent="0.25">
      <c r="A53" s="462" t="s">
        <v>9</v>
      </c>
      <c r="B53" s="462" t="s">
        <v>22</v>
      </c>
      <c r="C53" s="462" t="s">
        <v>290</v>
      </c>
      <c r="D53" s="590" t="s">
        <v>3780</v>
      </c>
      <c r="E53" s="591" t="s">
        <v>3830</v>
      </c>
    </row>
    <row r="54" spans="1:5" ht="30" x14ac:dyDescent="0.25">
      <c r="A54" s="462" t="s">
        <v>9</v>
      </c>
      <c r="B54" s="462" t="s">
        <v>20</v>
      </c>
      <c r="C54" s="462" t="s">
        <v>291</v>
      </c>
      <c r="D54" s="590" t="s">
        <v>3780</v>
      </c>
      <c r="E54" s="591" t="s">
        <v>3831</v>
      </c>
    </row>
    <row r="55" spans="1:5" ht="30" x14ac:dyDescent="0.25">
      <c r="A55" s="462" t="s">
        <v>9</v>
      </c>
      <c r="B55" s="462" t="s">
        <v>2526</v>
      </c>
      <c r="C55" s="462" t="s">
        <v>2527</v>
      </c>
      <c r="D55" s="590" t="s">
        <v>3780</v>
      </c>
      <c r="E55" s="591" t="s">
        <v>3832</v>
      </c>
    </row>
    <row r="56" spans="1:5" x14ac:dyDescent="0.25">
      <c r="A56" s="462" t="s">
        <v>141</v>
      </c>
      <c r="B56" s="462" t="s">
        <v>143</v>
      </c>
      <c r="C56" s="462" t="s">
        <v>437</v>
      </c>
      <c r="D56" s="590" t="s">
        <v>3780</v>
      </c>
      <c r="E56" s="591" t="s">
        <v>3833</v>
      </c>
    </row>
    <row r="57" spans="1:5" x14ac:dyDescent="0.25">
      <c r="A57" s="462" t="s">
        <v>141</v>
      </c>
      <c r="B57" s="462" t="s">
        <v>261</v>
      </c>
      <c r="C57" s="462" t="s">
        <v>446</v>
      </c>
      <c r="D57" s="590" t="s">
        <v>3780</v>
      </c>
      <c r="E57" s="591" t="s">
        <v>3834</v>
      </c>
    </row>
    <row r="58" spans="1:5" x14ac:dyDescent="0.25">
      <c r="A58" s="462" t="s">
        <v>141</v>
      </c>
      <c r="B58" s="462" t="s">
        <v>442</v>
      </c>
      <c r="C58" s="462" t="s">
        <v>443</v>
      </c>
      <c r="D58" s="590" t="s">
        <v>3780</v>
      </c>
      <c r="E58" s="591" t="s">
        <v>3835</v>
      </c>
    </row>
    <row r="59" spans="1:5" x14ac:dyDescent="0.25">
      <c r="A59" s="462" t="s">
        <v>141</v>
      </c>
      <c r="B59" s="462" t="s">
        <v>185</v>
      </c>
      <c r="C59" s="462" t="s">
        <v>438</v>
      </c>
      <c r="D59" s="590" t="s">
        <v>3780</v>
      </c>
      <c r="E59" s="591" t="s">
        <v>3836</v>
      </c>
    </row>
    <row r="60" spans="1:5" ht="45" x14ac:dyDescent="0.25">
      <c r="A60" s="462" t="s">
        <v>141</v>
      </c>
      <c r="B60" s="462" t="s">
        <v>2855</v>
      </c>
      <c r="C60" s="462" t="s">
        <v>2856</v>
      </c>
      <c r="D60" s="590" t="s">
        <v>3780</v>
      </c>
      <c r="E60" s="591" t="s">
        <v>3837</v>
      </c>
    </row>
    <row r="61" spans="1:5" x14ac:dyDescent="0.25">
      <c r="A61" s="462" t="s">
        <v>141</v>
      </c>
      <c r="B61" s="462" t="s">
        <v>144</v>
      </c>
      <c r="C61" s="462" t="s">
        <v>439</v>
      </c>
      <c r="D61" s="590" t="s">
        <v>3780</v>
      </c>
      <c r="E61" s="591" t="s">
        <v>3838</v>
      </c>
    </row>
    <row r="62" spans="1:5" ht="30" x14ac:dyDescent="0.25">
      <c r="A62" s="462" t="s">
        <v>141</v>
      </c>
      <c r="B62" s="462" t="s">
        <v>142</v>
      </c>
      <c r="C62" s="462" t="s">
        <v>2888</v>
      </c>
      <c r="D62" s="590" t="s">
        <v>3780</v>
      </c>
      <c r="E62" s="591" t="s">
        <v>3839</v>
      </c>
    </row>
    <row r="63" spans="1:5" x14ac:dyDescent="0.25">
      <c r="A63" s="462" t="s">
        <v>141</v>
      </c>
      <c r="B63" s="462" t="s">
        <v>440</v>
      </c>
      <c r="C63" s="462" t="s">
        <v>441</v>
      </c>
      <c r="D63" s="590" t="s">
        <v>3780</v>
      </c>
      <c r="E63" s="591"/>
    </row>
    <row r="64" spans="1:5" ht="60" x14ac:dyDescent="0.25">
      <c r="A64" s="462" t="s">
        <v>141</v>
      </c>
      <c r="B64" s="462" t="s">
        <v>2471</v>
      </c>
      <c r="C64" s="462" t="s">
        <v>2472</v>
      </c>
      <c r="D64" s="590" t="s">
        <v>3780</v>
      </c>
      <c r="E64" s="591" t="s">
        <v>3840</v>
      </c>
    </row>
    <row r="65" spans="1:5" ht="30" x14ac:dyDescent="0.25">
      <c r="A65" s="462" t="s">
        <v>2513</v>
      </c>
      <c r="B65" s="462" t="s">
        <v>2517</v>
      </c>
      <c r="C65" s="462" t="s">
        <v>292</v>
      </c>
      <c r="D65" s="590" t="s">
        <v>3780</v>
      </c>
      <c r="E65" s="591" t="s">
        <v>3841</v>
      </c>
    </row>
    <row r="66" spans="1:5" x14ac:dyDescent="0.25">
      <c r="A66" s="462" t="s">
        <v>2513</v>
      </c>
      <c r="B66" s="462" t="s">
        <v>2816</v>
      </c>
      <c r="C66" s="462" t="s">
        <v>2815</v>
      </c>
      <c r="D66" s="590" t="s">
        <v>3780</v>
      </c>
      <c r="E66" s="591" t="s">
        <v>3842</v>
      </c>
    </row>
    <row r="67" spans="1:5" ht="30" x14ac:dyDescent="0.25">
      <c r="A67" s="462" t="s">
        <v>2513</v>
      </c>
      <c r="B67" s="462" t="s">
        <v>2514</v>
      </c>
      <c r="C67" s="462" t="s">
        <v>2515</v>
      </c>
      <c r="D67" s="590" t="s">
        <v>3780</v>
      </c>
      <c r="E67" s="591" t="s">
        <v>3843</v>
      </c>
    </row>
    <row r="68" spans="1:5" ht="75" x14ac:dyDescent="0.25">
      <c r="A68" s="462" t="s">
        <v>10</v>
      </c>
      <c r="B68" s="462" t="s">
        <v>3844</v>
      </c>
      <c r="C68" s="462" t="s">
        <v>2441</v>
      </c>
      <c r="D68" s="590" t="s">
        <v>3780</v>
      </c>
      <c r="E68" s="591" t="s">
        <v>3845</v>
      </c>
    </row>
    <row r="69" spans="1:5" x14ac:dyDescent="0.25">
      <c r="A69" s="462" t="s">
        <v>10</v>
      </c>
      <c r="B69" s="462" t="s">
        <v>27</v>
      </c>
      <c r="C69" s="462" t="s">
        <v>148</v>
      </c>
      <c r="D69" s="590" t="s">
        <v>3780</v>
      </c>
      <c r="E69" s="591" t="s">
        <v>3846</v>
      </c>
    </row>
    <row r="70" spans="1:5" x14ac:dyDescent="0.25">
      <c r="A70" s="462" t="s">
        <v>10</v>
      </c>
      <c r="B70" s="462" t="s">
        <v>2475</v>
      </c>
      <c r="C70" s="462" t="s">
        <v>2477</v>
      </c>
      <c r="D70" s="590" t="s">
        <v>3780</v>
      </c>
      <c r="E70" s="591"/>
    </row>
    <row r="71" spans="1:5" x14ac:dyDescent="0.25">
      <c r="A71" s="462" t="s">
        <v>10</v>
      </c>
      <c r="B71" s="462" t="s">
        <v>3095</v>
      </c>
      <c r="C71" s="462" t="s">
        <v>2476</v>
      </c>
      <c r="D71" s="590" t="s">
        <v>3780</v>
      </c>
      <c r="E71" s="591" t="s">
        <v>3847</v>
      </c>
    </row>
    <row r="72" spans="1:5" x14ac:dyDescent="0.25">
      <c r="A72" s="462" t="s">
        <v>10</v>
      </c>
      <c r="B72" s="462" t="s">
        <v>2790</v>
      </c>
      <c r="C72" s="462" t="s">
        <v>2789</v>
      </c>
      <c r="D72" s="590" t="s">
        <v>3780</v>
      </c>
      <c r="E72" s="591"/>
    </row>
    <row r="73" spans="1:5" x14ac:dyDescent="0.25">
      <c r="A73" s="462" t="s">
        <v>10</v>
      </c>
      <c r="B73" s="462" t="s">
        <v>3716</v>
      </c>
      <c r="C73" s="462" t="s">
        <v>2789</v>
      </c>
      <c r="D73" s="590" t="s">
        <v>3780</v>
      </c>
      <c r="E73" s="591"/>
    </row>
    <row r="74" spans="1:5" x14ac:dyDescent="0.25">
      <c r="A74" s="462" t="s">
        <v>10</v>
      </c>
      <c r="B74" s="462" t="s">
        <v>2838</v>
      </c>
      <c r="C74" s="462" t="s">
        <v>2838</v>
      </c>
      <c r="D74" s="590" t="s">
        <v>3780</v>
      </c>
      <c r="E74" s="591" t="s">
        <v>3848</v>
      </c>
    </row>
    <row r="75" spans="1:5" x14ac:dyDescent="0.25">
      <c r="A75" s="462" t="s">
        <v>10</v>
      </c>
      <c r="B75" s="462" t="s">
        <v>26</v>
      </c>
      <c r="C75" s="462" t="s">
        <v>293</v>
      </c>
      <c r="D75" s="590" t="s">
        <v>3780</v>
      </c>
      <c r="E75" s="591" t="s">
        <v>3849</v>
      </c>
    </row>
    <row r="76" spans="1:5" ht="75" x14ac:dyDescent="0.25">
      <c r="A76" s="462" t="s">
        <v>2733</v>
      </c>
      <c r="B76" s="462" t="s">
        <v>323</v>
      </c>
      <c r="C76" s="462" t="s">
        <v>294</v>
      </c>
      <c r="D76" s="590" t="s">
        <v>3780</v>
      </c>
      <c r="E76" s="591" t="s">
        <v>3850</v>
      </c>
    </row>
    <row r="77" spans="1:5" ht="45" x14ac:dyDescent="0.25">
      <c r="A77" s="462" t="s">
        <v>2733</v>
      </c>
      <c r="B77" s="462" t="s">
        <v>323</v>
      </c>
      <c r="C77" s="462" t="s">
        <v>295</v>
      </c>
      <c r="D77" s="590" t="s">
        <v>3780</v>
      </c>
      <c r="E77" s="591" t="s">
        <v>3851</v>
      </c>
    </row>
    <row r="78" spans="1:5" ht="45" x14ac:dyDescent="0.25">
      <c r="A78" s="462" t="s">
        <v>2733</v>
      </c>
      <c r="B78" s="462" t="s">
        <v>323</v>
      </c>
      <c r="C78" s="462" t="s">
        <v>296</v>
      </c>
      <c r="D78" s="590" t="s">
        <v>3780</v>
      </c>
      <c r="E78" s="591" t="s">
        <v>3851</v>
      </c>
    </row>
    <row r="79" spans="1:5" ht="45" x14ac:dyDescent="0.25">
      <c r="A79" s="462" t="s">
        <v>2733</v>
      </c>
      <c r="B79" s="462" t="s">
        <v>323</v>
      </c>
      <c r="C79" s="462" t="s">
        <v>297</v>
      </c>
      <c r="D79" s="590" t="s">
        <v>3780</v>
      </c>
      <c r="E79" s="591" t="s">
        <v>3851</v>
      </c>
    </row>
    <row r="80" spans="1:5" ht="45" x14ac:dyDescent="0.25">
      <c r="A80" s="462" t="s">
        <v>2733</v>
      </c>
      <c r="B80" s="462" t="s">
        <v>323</v>
      </c>
      <c r="C80" s="462" t="s">
        <v>298</v>
      </c>
      <c r="D80" s="590" t="s">
        <v>3780</v>
      </c>
      <c r="E80" s="591" t="s">
        <v>3851</v>
      </c>
    </row>
    <row r="81" spans="1:5" ht="75" x14ac:dyDescent="0.25">
      <c r="A81" s="462" t="s">
        <v>2733</v>
      </c>
      <c r="B81" s="462" t="s">
        <v>2886</v>
      </c>
      <c r="C81" s="462" t="s">
        <v>2887</v>
      </c>
      <c r="D81" s="590" t="s">
        <v>3780</v>
      </c>
      <c r="E81" s="591" t="s">
        <v>3852</v>
      </c>
    </row>
    <row r="82" spans="1:5" ht="75" x14ac:dyDescent="0.25">
      <c r="A82" s="462" t="s">
        <v>2733</v>
      </c>
      <c r="B82" s="462" t="s">
        <v>337</v>
      </c>
      <c r="C82" s="462" t="s">
        <v>299</v>
      </c>
      <c r="D82" s="590" t="s">
        <v>3780</v>
      </c>
      <c r="E82" s="591" t="s">
        <v>3853</v>
      </c>
    </row>
    <row r="83" spans="1:5" ht="45" x14ac:dyDescent="0.25">
      <c r="A83" s="462" t="s">
        <v>2733</v>
      </c>
      <c r="B83" s="462" t="s">
        <v>337</v>
      </c>
      <c r="C83" s="462" t="s">
        <v>300</v>
      </c>
      <c r="D83" s="590" t="s">
        <v>3780</v>
      </c>
      <c r="E83" s="591" t="s">
        <v>3854</v>
      </c>
    </row>
    <row r="84" spans="1:5" ht="45" x14ac:dyDescent="0.25">
      <c r="A84" s="462" t="s">
        <v>2733</v>
      </c>
      <c r="B84" s="462" t="s">
        <v>337</v>
      </c>
      <c r="C84" s="462" t="s">
        <v>301</v>
      </c>
      <c r="D84" s="590" t="s">
        <v>3780</v>
      </c>
      <c r="E84" s="591" t="s">
        <v>3854</v>
      </c>
    </row>
    <row r="85" spans="1:5" ht="45" x14ac:dyDescent="0.25">
      <c r="A85" s="462" t="s">
        <v>2733</v>
      </c>
      <c r="B85" s="462" t="s">
        <v>337</v>
      </c>
      <c r="C85" s="462" t="s">
        <v>302</v>
      </c>
      <c r="D85" s="590" t="s">
        <v>3780</v>
      </c>
      <c r="E85" s="591" t="s">
        <v>3854</v>
      </c>
    </row>
    <row r="86" spans="1:5" ht="45" x14ac:dyDescent="0.25">
      <c r="A86" s="462" t="s">
        <v>2733</v>
      </c>
      <c r="B86" s="462" t="s">
        <v>337</v>
      </c>
      <c r="C86" s="462" t="s">
        <v>303</v>
      </c>
      <c r="D86" s="590" t="s">
        <v>3780</v>
      </c>
      <c r="E86" s="591" t="s">
        <v>3854</v>
      </c>
    </row>
    <row r="87" spans="1:5" ht="45" x14ac:dyDescent="0.25">
      <c r="A87" s="462" t="s">
        <v>2906</v>
      </c>
      <c r="B87" s="462" t="s">
        <v>2907</v>
      </c>
      <c r="C87" s="462" t="s">
        <v>2911</v>
      </c>
      <c r="D87" s="590" t="s">
        <v>3780</v>
      </c>
      <c r="E87" s="591" t="s">
        <v>3855</v>
      </c>
    </row>
    <row r="88" spans="1:5" ht="105" x14ac:dyDescent="0.25">
      <c r="A88" s="462" t="s">
        <v>3053</v>
      </c>
      <c r="B88" s="462" t="s">
        <v>3054</v>
      </c>
      <c r="C88" s="462" t="s">
        <v>3061</v>
      </c>
      <c r="D88" s="590" t="s">
        <v>3780</v>
      </c>
      <c r="E88" s="591" t="s">
        <v>3856</v>
      </c>
    </row>
    <row r="89" spans="1:5" ht="105" x14ac:dyDescent="0.25">
      <c r="A89" s="462" t="s">
        <v>3053</v>
      </c>
      <c r="B89" s="462" t="s">
        <v>3055</v>
      </c>
      <c r="C89" s="462" t="s">
        <v>3062</v>
      </c>
      <c r="D89" s="590" t="s">
        <v>3780</v>
      </c>
      <c r="E89" s="591" t="s">
        <v>3856</v>
      </c>
    </row>
    <row r="90" spans="1:5" ht="105" x14ac:dyDescent="0.25">
      <c r="A90" s="462" t="s">
        <v>3053</v>
      </c>
      <c r="B90" s="462" t="s">
        <v>467</v>
      </c>
      <c r="C90" s="462" t="s">
        <v>3063</v>
      </c>
      <c r="D90" s="590" t="s">
        <v>3780</v>
      </c>
      <c r="E90" s="591" t="s">
        <v>3856</v>
      </c>
    </row>
    <row r="91" spans="1:5" ht="105" x14ac:dyDescent="0.25">
      <c r="A91" s="462" t="s">
        <v>3053</v>
      </c>
      <c r="B91" s="462" t="s">
        <v>3056</v>
      </c>
      <c r="C91" s="462" t="s">
        <v>3064</v>
      </c>
      <c r="D91" s="590" t="s">
        <v>3780</v>
      </c>
      <c r="E91" s="591" t="s">
        <v>3856</v>
      </c>
    </row>
    <row r="92" spans="1:5" ht="105" x14ac:dyDescent="0.25">
      <c r="A92" s="462" t="s">
        <v>3053</v>
      </c>
      <c r="B92" s="462" t="s">
        <v>3057</v>
      </c>
      <c r="C92" s="462" t="s">
        <v>3065</v>
      </c>
      <c r="D92" s="590" t="s">
        <v>3780</v>
      </c>
      <c r="E92" s="591" t="s">
        <v>3856</v>
      </c>
    </row>
    <row r="93" spans="1:5" ht="105" x14ac:dyDescent="0.25">
      <c r="A93" s="462" t="s">
        <v>3053</v>
      </c>
      <c r="B93" s="462" t="s">
        <v>266</v>
      </c>
      <c r="C93" s="462" t="s">
        <v>3066</v>
      </c>
      <c r="D93" s="590" t="s">
        <v>3780</v>
      </c>
      <c r="E93" s="591" t="s">
        <v>3856</v>
      </c>
    </row>
    <row r="94" spans="1:5" ht="105" x14ac:dyDescent="0.25">
      <c r="A94" s="462" t="s">
        <v>3053</v>
      </c>
      <c r="B94" s="462" t="s">
        <v>3058</v>
      </c>
      <c r="C94" s="462" t="s">
        <v>3067</v>
      </c>
      <c r="D94" s="590" t="s">
        <v>3780</v>
      </c>
      <c r="E94" s="591" t="s">
        <v>3856</v>
      </c>
    </row>
    <row r="95" spans="1:5" ht="105" x14ac:dyDescent="0.25">
      <c r="A95" s="462" t="s">
        <v>3053</v>
      </c>
      <c r="B95" s="462" t="s">
        <v>3059</v>
      </c>
      <c r="C95" s="462" t="s">
        <v>3068</v>
      </c>
      <c r="D95" s="590" t="s">
        <v>3780</v>
      </c>
      <c r="E95" s="591" t="s">
        <v>3856</v>
      </c>
    </row>
    <row r="96" spans="1:5" ht="105" x14ac:dyDescent="0.25">
      <c r="A96" s="462" t="s">
        <v>3053</v>
      </c>
      <c r="B96" s="462" t="s">
        <v>3060</v>
      </c>
      <c r="C96" s="462" t="s">
        <v>3069</v>
      </c>
      <c r="D96" s="590" t="s">
        <v>3780</v>
      </c>
      <c r="E96" s="591" t="s">
        <v>3856</v>
      </c>
    </row>
    <row r="99" spans="4:4" x14ac:dyDescent="0.25">
      <c r="D99" s="593"/>
    </row>
    <row r="100" spans="4:4" x14ac:dyDescent="0.25">
      <c r="D100" s="593"/>
    </row>
    <row r="101" spans="4:4" x14ac:dyDescent="0.25">
      <c r="D101" s="593"/>
    </row>
    <row r="102" spans="4:4" x14ac:dyDescent="0.25">
      <c r="D102" s="593"/>
    </row>
    <row r="103" spans="4:4" x14ac:dyDescent="0.25">
      <c r="D103" s="593"/>
    </row>
    <row r="104" spans="4:4" x14ac:dyDescent="0.25">
      <c r="D104" s="593"/>
    </row>
    <row r="105" spans="4:4" x14ac:dyDescent="0.25">
      <c r="D105" s="593"/>
    </row>
    <row r="106" spans="4:4" x14ac:dyDescent="0.25">
      <c r="D106" s="593"/>
    </row>
  </sheetData>
  <conditionalFormatting sqref="C1:C1048576">
    <cfRule type="duplicateValues" dxfId="52" priority="1"/>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1189"/>
  <sheetViews>
    <sheetView zoomScaleNormal="100" workbookViewId="0">
      <pane ySplit="1" topLeftCell="A95" activePane="bottomLeft" state="frozen"/>
      <selection pane="bottomLeft"/>
    </sheetView>
  </sheetViews>
  <sheetFormatPr defaultColWidth="9.140625" defaultRowHeight="15" x14ac:dyDescent="0.25"/>
  <cols>
    <col min="1" max="1" width="9.42578125" style="545" customWidth="1"/>
    <col min="2" max="2" width="24.7109375" style="545" customWidth="1"/>
    <col min="3" max="3" width="12.85546875" style="317" customWidth="1"/>
    <col min="4" max="7" width="12.85546875" style="6" customWidth="1"/>
    <col min="8" max="8" width="12.85546875" style="562" customWidth="1"/>
    <col min="9" max="9" width="23.7109375" style="6" customWidth="1"/>
    <col min="10" max="10" width="19.42578125" style="563" customWidth="1"/>
    <col min="11" max="11" width="29.140625" style="6" customWidth="1"/>
    <col min="12" max="12" width="19" style="6" customWidth="1"/>
    <col min="13" max="14" width="19.140625" style="542" customWidth="1"/>
    <col min="15" max="15" width="28.42578125" style="6" customWidth="1"/>
    <col min="16" max="16" width="38.28515625" style="6" customWidth="1"/>
    <col min="17" max="17" width="53.7109375" style="6" customWidth="1"/>
    <col min="18" max="18" width="45.5703125" style="529" customWidth="1"/>
    <col min="19" max="16384" width="9.140625" style="6"/>
  </cols>
  <sheetData>
    <row r="1" spans="1:18" x14ac:dyDescent="0.25">
      <c r="A1" s="554" t="s">
        <v>3</v>
      </c>
      <c r="B1" s="554" t="s">
        <v>0</v>
      </c>
      <c r="C1" s="316" t="s">
        <v>1</v>
      </c>
      <c r="D1" s="555" t="s">
        <v>37</v>
      </c>
      <c r="E1" s="555" t="s">
        <v>38</v>
      </c>
      <c r="F1" s="555" t="s">
        <v>85</v>
      </c>
      <c r="G1" s="555" t="s">
        <v>86</v>
      </c>
      <c r="H1" s="556" t="s">
        <v>465</v>
      </c>
      <c r="I1" s="555" t="s">
        <v>70</v>
      </c>
      <c r="J1" s="557" t="s">
        <v>353</v>
      </c>
      <c r="K1" s="558" t="s">
        <v>2277</v>
      </c>
      <c r="L1" s="558" t="s">
        <v>71</v>
      </c>
      <c r="M1" s="558" t="s">
        <v>72</v>
      </c>
      <c r="N1" s="558" t="s">
        <v>84</v>
      </c>
      <c r="O1" s="558" t="s">
        <v>30</v>
      </c>
      <c r="P1" s="559" t="s">
        <v>2</v>
      </c>
      <c r="Q1" s="558" t="s">
        <v>449</v>
      </c>
      <c r="R1" s="558" t="s">
        <v>188</v>
      </c>
    </row>
    <row r="2" spans="1:18" s="526" customFormat="1" x14ac:dyDescent="0.25">
      <c r="A2" s="304" t="str">
        <f>INDEX('Policy Characteristics'!A:A,MATCH($C2,'Policy Characteristics'!$C:$C,0))</f>
        <v>Transportation</v>
      </c>
      <c r="B2" s="304" t="str">
        <f>INDEX('Policy Characteristics'!B:B,MATCH($C2,'Policy Characteristics'!$C:$C,0))</f>
        <v>Conventional Pollutant Standards</v>
      </c>
      <c r="C2" s="305" t="s">
        <v>2412</v>
      </c>
      <c r="D2" s="526" t="s">
        <v>39</v>
      </c>
      <c r="E2" s="526" t="s">
        <v>2235</v>
      </c>
      <c r="F2" s="526" t="s">
        <v>39</v>
      </c>
      <c r="G2" s="526" t="s">
        <v>2457</v>
      </c>
      <c r="H2" s="560">
        <v>300</v>
      </c>
      <c r="I2" s="535" t="s">
        <v>45</v>
      </c>
      <c r="J2" s="306" t="str">
        <f>INDEX('Policy Characteristics'!D:D,MATCH($C2,'Policy Characteristics'!$C:$C,0))</f>
        <v>Conventional Pollutant Standard</v>
      </c>
      <c r="K2" s="304" t="str">
        <f>INDEX('Policy Characteristics'!E:E,MATCH($C2,'Policy Characteristics'!$C:$C,0))</f>
        <v>trans reduce regulated pollutants</v>
      </c>
      <c r="L2" s="315">
        <f>INDEX('Policy Characteristics'!F:F,MATCH($C2,'Policy Characteristics'!$C:$C,0))</f>
        <v>0</v>
      </c>
      <c r="M2" s="315">
        <f>INDEX('Policy Characteristics'!G:G,MATCH($C2,'Policy Characteristics'!$C:$C,0))</f>
        <v>1</v>
      </c>
      <c r="N2" s="315">
        <f>INDEX('Policy Characteristics'!H:H,MATCH($C2,'Policy Characteristics'!$C:$C,0))</f>
        <v>0.02</v>
      </c>
      <c r="O2" s="304" t="str">
        <f>INDEX('Policy Characteristics'!I:I,MATCH($C2,'Policy Characteristics'!$C:$C,0))</f>
        <v>% reduction in emissions</v>
      </c>
      <c r="P2" s="304" t="str">
        <f>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 s="304" t="str">
        <f>INDEX('Policy Characteristics'!K:K,MATCH($C2,'Policy Characteristics'!$C:$C,0))</f>
        <v>transportation-sector-main.html#conv-pol-stds</v>
      </c>
      <c r="R2" s="304" t="str">
        <f>INDEX('Policy Characteristics'!L:L,MATCH($C2,'Policy Characteristics'!$C:$C,0))</f>
        <v>conventional-pollutant-standards.html</v>
      </c>
    </row>
    <row r="3" spans="1:18" s="526" customFormat="1" x14ac:dyDescent="0.25">
      <c r="A3" s="304" t="str">
        <f>INDEX('Policy Characteristics'!A:A,MATCH($C3,'Policy Characteristics'!$C:$C,0))</f>
        <v>Transportation</v>
      </c>
      <c r="B3" s="304" t="str">
        <f>INDEX('Policy Characteristics'!B:B,MATCH($C3,'Policy Characteristics'!$C:$C,0))</f>
        <v>Conventional Pollutant Standards</v>
      </c>
      <c r="C3" s="306" t="str">
        <f t="shared" ref="C3:C22" si="0">C$2</f>
        <v>Percentage Reduction of Separately Regulated Pollutants</v>
      </c>
      <c r="D3" s="526" t="s">
        <v>39</v>
      </c>
      <c r="E3" s="526" t="s">
        <v>498</v>
      </c>
      <c r="F3" s="526" t="s">
        <v>39</v>
      </c>
      <c r="G3" s="526" t="s">
        <v>498</v>
      </c>
      <c r="H3" s="560">
        <v>301</v>
      </c>
      <c r="I3" s="535" t="s">
        <v>45</v>
      </c>
      <c r="J3" s="306" t="str">
        <f>INDEX('Policy Characteristics'!D:D,MATCH($C3,'Policy Characteristics'!$C:$C,0))</f>
        <v>Conventional Pollutant Standard</v>
      </c>
      <c r="K3" s="304" t="str">
        <f>INDEX('Policy Characteristics'!E:E,MATCH($C3,'Policy Characteristics'!$C:$C,0))</f>
        <v>trans reduce regulated pollutants</v>
      </c>
      <c r="L3" s="315">
        <f>INDEX('Policy Characteristics'!F:F,MATCH($C3,'Policy Characteristics'!$C:$C,0))</f>
        <v>0</v>
      </c>
      <c r="M3" s="315">
        <f>INDEX('Policy Characteristics'!G:G,MATCH($C3,'Policy Characteristics'!$C:$C,0))</f>
        <v>1</v>
      </c>
      <c r="N3" s="315">
        <f>INDEX('Policy Characteristics'!H:H,MATCH($C3,'Policy Characteristics'!$C:$C,0))</f>
        <v>0.02</v>
      </c>
      <c r="O3" s="304" t="str">
        <f>INDEX('Policy Characteristics'!I:I,MATCH($C3,'Policy Characteristics'!$C:$C,0))</f>
        <v>% reduction in emissions</v>
      </c>
      <c r="P3" s="304" t="str">
        <f>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 s="304" t="str">
        <f>INDEX('Policy Characteristics'!K:K,MATCH($C3,'Policy Characteristics'!$C:$C,0))</f>
        <v>transportation-sector-main.html#conv-pol-stds</v>
      </c>
      <c r="R3" s="304" t="str">
        <f>INDEX('Policy Characteristics'!L:L,MATCH($C3,'Policy Characteristics'!$C:$C,0))</f>
        <v>conventional-pollutant-standards.html</v>
      </c>
    </row>
    <row r="4" spans="1:18" s="526" customFormat="1" x14ac:dyDescent="0.25">
      <c r="A4" s="304" t="str">
        <f>INDEX('Policy Characteristics'!A:A,MATCH($C4,'Policy Characteristics'!$C:$C,0))</f>
        <v>Transportation</v>
      </c>
      <c r="B4" s="304" t="str">
        <f>INDEX('Policy Characteristics'!B:B,MATCH($C4,'Policy Characteristics'!$C:$C,0))</f>
        <v>Conventional Pollutant Standards</v>
      </c>
      <c r="C4" s="306" t="str">
        <f t="shared" si="0"/>
        <v>Percentage Reduction of Separately Regulated Pollutants</v>
      </c>
      <c r="D4" s="526" t="s">
        <v>39</v>
      </c>
      <c r="E4" s="526" t="s">
        <v>2238</v>
      </c>
      <c r="F4" s="526" t="s">
        <v>39</v>
      </c>
      <c r="G4" s="526" t="s">
        <v>2238</v>
      </c>
      <c r="H4" s="560">
        <v>302</v>
      </c>
      <c r="I4" s="535" t="s">
        <v>45</v>
      </c>
      <c r="J4" s="306" t="str">
        <f>INDEX('Policy Characteristics'!D:D,MATCH($C4,'Policy Characteristics'!$C:$C,0))</f>
        <v>Conventional Pollutant Standard</v>
      </c>
      <c r="K4" s="304" t="str">
        <f>INDEX('Policy Characteristics'!E:E,MATCH($C4,'Policy Characteristics'!$C:$C,0))</f>
        <v>trans reduce regulated pollutants</v>
      </c>
      <c r="L4" s="315">
        <f>INDEX('Policy Characteristics'!F:F,MATCH($C4,'Policy Characteristics'!$C:$C,0))</f>
        <v>0</v>
      </c>
      <c r="M4" s="315">
        <f>INDEX('Policy Characteristics'!G:G,MATCH($C4,'Policy Characteristics'!$C:$C,0))</f>
        <v>1</v>
      </c>
      <c r="N4" s="315">
        <f>INDEX('Policy Characteristics'!H:H,MATCH($C4,'Policy Characteristics'!$C:$C,0))</f>
        <v>0.02</v>
      </c>
      <c r="O4" s="304" t="str">
        <f>INDEX('Policy Characteristics'!I:I,MATCH($C4,'Policy Characteristics'!$C:$C,0))</f>
        <v>% reduction in emissions</v>
      </c>
      <c r="P4" s="304" t="str">
        <f>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 s="304" t="str">
        <f>INDEX('Policy Characteristics'!K:K,MATCH($C4,'Policy Characteristics'!$C:$C,0))</f>
        <v>transportation-sector-main.html#conv-pol-stds</v>
      </c>
      <c r="R4" s="304" t="str">
        <f>INDEX('Policy Characteristics'!L:L,MATCH($C4,'Policy Characteristics'!$C:$C,0))</f>
        <v>conventional-pollutant-standards.html</v>
      </c>
    </row>
    <row r="5" spans="1:18" s="526" customFormat="1" x14ac:dyDescent="0.25">
      <c r="A5" s="304" t="str">
        <f>INDEX('Policy Characteristics'!A:A,MATCH($C5,'Policy Characteristics'!$C:$C,0))</f>
        <v>Transportation</v>
      </c>
      <c r="B5" s="304" t="str">
        <f>INDEX('Policy Characteristics'!B:B,MATCH($C5,'Policy Characteristics'!$C:$C,0))</f>
        <v>Conventional Pollutant Standards</v>
      </c>
      <c r="C5" s="306" t="str">
        <f t="shared" si="0"/>
        <v>Percentage Reduction of Separately Regulated Pollutants</v>
      </c>
      <c r="D5" s="526" t="s">
        <v>39</v>
      </c>
      <c r="E5" s="526" t="s">
        <v>2240</v>
      </c>
      <c r="F5" s="526" t="s">
        <v>39</v>
      </c>
      <c r="G5" s="526" t="s">
        <v>2240</v>
      </c>
      <c r="H5" s="560">
        <v>303</v>
      </c>
      <c r="I5" s="535" t="s">
        <v>45</v>
      </c>
      <c r="J5" s="306" t="str">
        <f>INDEX('Policy Characteristics'!D:D,MATCH($C5,'Policy Characteristics'!$C:$C,0))</f>
        <v>Conventional Pollutant Standard</v>
      </c>
      <c r="K5" s="304" t="str">
        <f>INDEX('Policy Characteristics'!E:E,MATCH($C5,'Policy Characteristics'!$C:$C,0))</f>
        <v>trans reduce regulated pollutants</v>
      </c>
      <c r="L5" s="315">
        <f>INDEX('Policy Characteristics'!F:F,MATCH($C5,'Policy Characteristics'!$C:$C,0))</f>
        <v>0</v>
      </c>
      <c r="M5" s="315">
        <f>INDEX('Policy Characteristics'!G:G,MATCH($C5,'Policy Characteristics'!$C:$C,0))</f>
        <v>1</v>
      </c>
      <c r="N5" s="315">
        <f>INDEX('Policy Characteristics'!H:H,MATCH($C5,'Policy Characteristics'!$C:$C,0))</f>
        <v>0.02</v>
      </c>
      <c r="O5" s="304" t="str">
        <f>INDEX('Policy Characteristics'!I:I,MATCH($C5,'Policy Characteristics'!$C:$C,0))</f>
        <v>% reduction in emissions</v>
      </c>
      <c r="P5" s="304" t="str">
        <f>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 s="304" t="str">
        <f>INDEX('Policy Characteristics'!K:K,MATCH($C5,'Policy Characteristics'!$C:$C,0))</f>
        <v>transportation-sector-main.html#conv-pol-stds</v>
      </c>
      <c r="R5" s="304" t="str">
        <f>INDEX('Policy Characteristics'!L:L,MATCH($C5,'Policy Characteristics'!$C:$C,0))</f>
        <v>conventional-pollutant-standards.html</v>
      </c>
    </row>
    <row r="6" spans="1:18" s="526" customFormat="1" x14ac:dyDescent="0.25">
      <c r="A6" s="304" t="str">
        <f>INDEX('Policy Characteristics'!A:A,MATCH($C6,'Policy Characteristics'!$C:$C,0))</f>
        <v>Transportation</v>
      </c>
      <c r="B6" s="304" t="str">
        <f>INDEX('Policy Characteristics'!B:B,MATCH($C6,'Policy Characteristics'!$C:$C,0))</f>
        <v>Conventional Pollutant Standards</v>
      </c>
      <c r="C6" s="306" t="str">
        <f t="shared" si="0"/>
        <v>Percentage Reduction of Separately Regulated Pollutants</v>
      </c>
      <c r="D6" s="526" t="s">
        <v>39</v>
      </c>
      <c r="E6" s="526" t="s">
        <v>2242</v>
      </c>
      <c r="F6" s="526" t="s">
        <v>39</v>
      </c>
      <c r="G6" s="526" t="s">
        <v>2331</v>
      </c>
      <c r="H6" s="560">
        <v>304</v>
      </c>
      <c r="I6" s="535" t="s">
        <v>45</v>
      </c>
      <c r="J6" s="306" t="str">
        <f>INDEX('Policy Characteristics'!D:D,MATCH($C6,'Policy Characteristics'!$C:$C,0))</f>
        <v>Conventional Pollutant Standard</v>
      </c>
      <c r="K6" s="304" t="str">
        <f>INDEX('Policy Characteristics'!E:E,MATCH($C6,'Policy Characteristics'!$C:$C,0))</f>
        <v>trans reduce regulated pollutants</v>
      </c>
      <c r="L6" s="315">
        <f>INDEX('Policy Characteristics'!F:F,MATCH($C6,'Policy Characteristics'!$C:$C,0))</f>
        <v>0</v>
      </c>
      <c r="M6" s="315">
        <f>INDEX('Policy Characteristics'!G:G,MATCH($C6,'Policy Characteristics'!$C:$C,0))</f>
        <v>1</v>
      </c>
      <c r="N6" s="315">
        <f>INDEX('Policy Characteristics'!H:H,MATCH($C6,'Policy Characteristics'!$C:$C,0))</f>
        <v>0.02</v>
      </c>
      <c r="O6" s="304" t="str">
        <f>INDEX('Policy Characteristics'!I:I,MATCH($C6,'Policy Characteristics'!$C:$C,0))</f>
        <v>% reduction in emissions</v>
      </c>
      <c r="P6" s="304" t="str">
        <f>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6" s="304" t="str">
        <f>INDEX('Policy Characteristics'!K:K,MATCH($C6,'Policy Characteristics'!$C:$C,0))</f>
        <v>transportation-sector-main.html#conv-pol-stds</v>
      </c>
      <c r="R6" s="304" t="str">
        <f>INDEX('Policy Characteristics'!L:L,MATCH($C6,'Policy Characteristics'!$C:$C,0))</f>
        <v>conventional-pollutant-standards.html</v>
      </c>
    </row>
    <row r="7" spans="1:18" s="526" customFormat="1" x14ac:dyDescent="0.25">
      <c r="A7" s="304" t="str">
        <f>INDEX('Policy Characteristics'!A:A,MATCH($C7,'Policy Characteristics'!$C:$C,0))</f>
        <v>Transportation</v>
      </c>
      <c r="B7" s="304" t="str">
        <f>INDEX('Policy Characteristics'!B:B,MATCH($C7,'Policy Characteristics'!$C:$C,0))</f>
        <v>Conventional Pollutant Standards</v>
      </c>
      <c r="C7" s="306" t="str">
        <f t="shared" si="0"/>
        <v>Percentage Reduction of Separately Regulated Pollutants</v>
      </c>
      <c r="D7" s="526" t="s">
        <v>39</v>
      </c>
      <c r="E7" s="526" t="s">
        <v>2243</v>
      </c>
      <c r="F7" s="526" t="s">
        <v>39</v>
      </c>
      <c r="G7" s="526" t="s">
        <v>2243</v>
      </c>
      <c r="H7" s="560">
        <v>305</v>
      </c>
      <c r="I7" s="535" t="s">
        <v>45</v>
      </c>
      <c r="J7" s="306" t="str">
        <f>INDEX('Policy Characteristics'!D:D,MATCH($C7,'Policy Characteristics'!$C:$C,0))</f>
        <v>Conventional Pollutant Standard</v>
      </c>
      <c r="K7" s="304" t="str">
        <f>INDEX('Policy Characteristics'!E:E,MATCH($C7,'Policy Characteristics'!$C:$C,0))</f>
        <v>trans reduce regulated pollutants</v>
      </c>
      <c r="L7" s="315">
        <f>INDEX('Policy Characteristics'!F:F,MATCH($C7,'Policy Characteristics'!$C:$C,0))</f>
        <v>0</v>
      </c>
      <c r="M7" s="315">
        <f>INDEX('Policy Characteristics'!G:G,MATCH($C7,'Policy Characteristics'!$C:$C,0))</f>
        <v>1</v>
      </c>
      <c r="N7" s="315">
        <f>INDEX('Policy Characteristics'!H:H,MATCH($C7,'Policy Characteristics'!$C:$C,0))</f>
        <v>0.02</v>
      </c>
      <c r="O7" s="304" t="str">
        <f>INDEX('Policy Characteristics'!I:I,MATCH($C7,'Policy Characteristics'!$C:$C,0))</f>
        <v>% reduction in emissions</v>
      </c>
      <c r="P7" s="304" t="str">
        <f>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7" s="304" t="str">
        <f>INDEX('Policy Characteristics'!K:K,MATCH($C7,'Policy Characteristics'!$C:$C,0))</f>
        <v>transportation-sector-main.html#conv-pol-stds</v>
      </c>
      <c r="R7" s="304" t="str">
        <f>INDEX('Policy Characteristics'!L:L,MATCH($C7,'Policy Characteristics'!$C:$C,0))</f>
        <v>conventional-pollutant-standards.html</v>
      </c>
    </row>
    <row r="8" spans="1:18" s="526" customFormat="1" x14ac:dyDescent="0.25">
      <c r="A8" s="304" t="str">
        <f>IF(ISBLANK(INDEX('Policy Characteristics'!A:A,MATCH($C8,'Policy Characteristics'!$C:$C,0))),"",INDEX('Policy Characteristics'!A:A,MATCH($C8,'Policy Characteristics'!$C:$C,0)))</f>
        <v>Transportation</v>
      </c>
      <c r="B8" s="304" t="str">
        <f>IF(ISBLANK(INDEX('Policy Characteristics'!B:B,MATCH($C8,'Policy Characteristics'!$C:$C,0))),"",INDEX('Policy Characteristics'!B:B,MATCH($C8,'Policy Characteristics'!$C:$C,0)))</f>
        <v>Conventional Pollutant Standards</v>
      </c>
      <c r="C8" s="306" t="str">
        <f t="shared" si="0"/>
        <v>Percentage Reduction of Separately Regulated Pollutants</v>
      </c>
      <c r="D8" s="526" t="s">
        <v>39</v>
      </c>
      <c r="E8" s="526" t="s">
        <v>2245</v>
      </c>
      <c r="F8" s="526" t="s">
        <v>39</v>
      </c>
      <c r="G8" s="526" t="s">
        <v>2245</v>
      </c>
      <c r="H8" s="560">
        <v>306</v>
      </c>
      <c r="I8" s="535" t="s">
        <v>45</v>
      </c>
      <c r="J8" s="306" t="str">
        <f>INDEX('Policy Characteristics'!D:D,MATCH($C8,'Policy Characteristics'!$C:$C,0))</f>
        <v>Conventional Pollutant Standard</v>
      </c>
      <c r="K8" s="304" t="str">
        <f>INDEX('Policy Characteristics'!E:E,MATCH($C8,'Policy Characteristics'!$C:$C,0))</f>
        <v>trans reduce regulated pollutants</v>
      </c>
      <c r="L8" s="315">
        <f>INDEX('Policy Characteristics'!F:F,MATCH($C8,'Policy Characteristics'!$C:$C,0))</f>
        <v>0</v>
      </c>
      <c r="M8" s="315">
        <f>INDEX('Policy Characteristics'!G:G,MATCH($C8,'Policy Characteristics'!$C:$C,0))</f>
        <v>1</v>
      </c>
      <c r="N8" s="315">
        <f>INDEX('Policy Characteristics'!H:H,MATCH($C8,'Policy Characteristics'!$C:$C,0))</f>
        <v>0.02</v>
      </c>
      <c r="O8" s="304" t="str">
        <f>INDEX('Policy Characteristics'!I:I,MATCH($C8,'Policy Characteristics'!$C:$C,0))</f>
        <v>% reduction in emissions</v>
      </c>
      <c r="P8" s="304" t="str">
        <f>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8" s="304" t="str">
        <f>INDEX('Policy Characteristics'!K:K,MATCH($C8,'Policy Characteristics'!$C:$C,0))</f>
        <v>transportation-sector-main.html#conv-pol-stds</v>
      </c>
      <c r="R8" s="304" t="str">
        <f>INDEX('Policy Characteristics'!L:L,MATCH($C8,'Policy Characteristics'!$C:$C,0))</f>
        <v>conventional-pollutant-standards.html</v>
      </c>
    </row>
    <row r="9" spans="1:18" s="526" customFormat="1" x14ac:dyDescent="0.25">
      <c r="A9" s="304" t="str">
        <f>IF(ISBLANK(INDEX('Policy Characteristics'!A:A,MATCH($C9,'Policy Characteristics'!$C:$C,0))),"",INDEX('Policy Characteristics'!A:A,MATCH($C9,'Policy Characteristics'!$C:$C,0)))</f>
        <v>Transportation</v>
      </c>
      <c r="B9" s="304" t="str">
        <f>IF(ISBLANK(INDEX('Policy Characteristics'!B:B,MATCH($C9,'Policy Characteristics'!$C:$C,0))),"",INDEX('Policy Characteristics'!B:B,MATCH($C9,'Policy Characteristics'!$C:$C,0)))</f>
        <v>Conventional Pollutant Standards</v>
      </c>
      <c r="C9" s="306" t="str">
        <f t="shared" si="0"/>
        <v>Percentage Reduction of Separately Regulated Pollutants</v>
      </c>
      <c r="D9" s="526" t="s">
        <v>39</v>
      </c>
      <c r="E9" s="526" t="s">
        <v>2247</v>
      </c>
      <c r="F9" s="526" t="s">
        <v>39</v>
      </c>
      <c r="G9" s="526" t="s">
        <v>2247</v>
      </c>
      <c r="H9" s="560">
        <v>307</v>
      </c>
      <c r="I9" s="535" t="s">
        <v>45</v>
      </c>
      <c r="J9" s="306" t="str">
        <f>INDEX('Policy Characteristics'!D:D,MATCH($C9,'Policy Characteristics'!$C:$C,0))</f>
        <v>Conventional Pollutant Standard</v>
      </c>
      <c r="K9" s="304" t="str">
        <f>INDEX('Policy Characteristics'!E:E,MATCH($C9,'Policy Characteristics'!$C:$C,0))</f>
        <v>trans reduce regulated pollutants</v>
      </c>
      <c r="L9" s="315">
        <f>INDEX('Policy Characteristics'!F:F,MATCH($C9,'Policy Characteristics'!$C:$C,0))</f>
        <v>0</v>
      </c>
      <c r="M9" s="315">
        <f>INDEX('Policy Characteristics'!G:G,MATCH($C9,'Policy Characteristics'!$C:$C,0))</f>
        <v>1</v>
      </c>
      <c r="N9" s="315">
        <f>INDEX('Policy Characteristics'!H:H,MATCH($C9,'Policy Characteristics'!$C:$C,0))</f>
        <v>0.02</v>
      </c>
      <c r="O9" s="304" t="str">
        <f>INDEX('Policy Characteristics'!I:I,MATCH($C9,'Policy Characteristics'!$C:$C,0))</f>
        <v>% reduction in emissions</v>
      </c>
      <c r="P9" s="304" t="str">
        <f>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9" s="304" t="str">
        <f>INDEX('Policy Characteristics'!K:K,MATCH($C9,'Policy Characteristics'!$C:$C,0))</f>
        <v>transportation-sector-main.html#conv-pol-stds</v>
      </c>
      <c r="R9" s="304" t="str">
        <f>INDEX('Policy Characteristics'!L:L,MATCH($C9,'Policy Characteristics'!$C:$C,0))</f>
        <v>conventional-pollutant-standards.html</v>
      </c>
    </row>
    <row r="10" spans="1:18" s="526" customFormat="1" x14ac:dyDescent="0.25">
      <c r="A10" s="304" t="str">
        <f>IF(ISBLANK(INDEX('Policy Characteristics'!A:A,MATCH($C10,'Policy Characteristics'!$C:$C,0))),"",INDEX('Policy Characteristics'!A:A,MATCH($C10,'Policy Characteristics'!$C:$C,0)))</f>
        <v>Transportation</v>
      </c>
      <c r="B10" s="304" t="str">
        <f>IF(ISBLANK(INDEX('Policy Characteristics'!B:B,MATCH($C10,'Policy Characteristics'!$C:$C,0))),"",INDEX('Policy Characteristics'!B:B,MATCH($C10,'Policy Characteristics'!$C:$C,0)))</f>
        <v>Conventional Pollutant Standards</v>
      </c>
      <c r="C10" s="306" t="str">
        <f t="shared" si="0"/>
        <v>Percentage Reduction of Separately Regulated Pollutants</v>
      </c>
      <c r="D10" s="526" t="s">
        <v>39</v>
      </c>
      <c r="E10" s="526" t="s">
        <v>2249</v>
      </c>
      <c r="F10" s="526" t="s">
        <v>39</v>
      </c>
      <c r="G10" s="526" t="s">
        <v>2249</v>
      </c>
      <c r="H10" s="560">
        <v>308</v>
      </c>
      <c r="I10" s="537" t="s">
        <v>46</v>
      </c>
      <c r="J10" s="306" t="str">
        <f>INDEX('Policy Characteristics'!D:D,MATCH($C10,'Policy Characteristics'!$C:$C,0))</f>
        <v>Conventional Pollutant Standard</v>
      </c>
      <c r="K10" s="304" t="str">
        <f>INDEX('Policy Characteristics'!E:E,MATCH($C10,'Policy Characteristics'!$C:$C,0))</f>
        <v>trans reduce regulated pollutants</v>
      </c>
      <c r="L10" s="315">
        <f>INDEX('Policy Characteristics'!F:F,MATCH($C10,'Policy Characteristics'!$C:$C,0))</f>
        <v>0</v>
      </c>
      <c r="M10" s="315">
        <f>INDEX('Policy Characteristics'!G:G,MATCH($C10,'Policy Characteristics'!$C:$C,0))</f>
        <v>1</v>
      </c>
      <c r="N10" s="315">
        <f>INDEX('Policy Characteristics'!H:H,MATCH($C10,'Policy Characteristics'!$C:$C,0))</f>
        <v>0.02</v>
      </c>
      <c r="O10" s="304" t="str">
        <f>INDEX('Policy Characteristics'!I:I,MATCH($C10,'Policy Characteristics'!$C:$C,0))</f>
        <v>% reduction in emissions</v>
      </c>
      <c r="P10" s="304" t="str">
        <f>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0" s="304" t="str">
        <f>INDEX('Policy Characteristics'!K:K,MATCH($C10,'Policy Characteristics'!$C:$C,0))</f>
        <v>transportation-sector-main.html#conv-pol-stds</v>
      </c>
      <c r="R10" s="304" t="str">
        <f>INDEX('Policy Characteristics'!L:L,MATCH($C10,'Policy Characteristics'!$C:$C,0))</f>
        <v>conventional-pollutant-standards.html</v>
      </c>
    </row>
    <row r="11" spans="1:18" s="526" customFormat="1" x14ac:dyDescent="0.25">
      <c r="A11" s="304" t="str">
        <f>IF(ISBLANK(INDEX('Policy Characteristics'!A:A,MATCH($C11,'Policy Characteristics'!$C:$C,0))),"",INDEX('Policy Characteristics'!A:A,MATCH($C11,'Policy Characteristics'!$C:$C,0)))</f>
        <v>Transportation</v>
      </c>
      <c r="B11" s="304" t="str">
        <f>IF(ISBLANK(INDEX('Policy Characteristics'!B:B,MATCH($C11,'Policy Characteristics'!$C:$C,0))),"",INDEX('Policy Characteristics'!B:B,MATCH($C11,'Policy Characteristics'!$C:$C,0)))</f>
        <v>Conventional Pollutant Standards</v>
      </c>
      <c r="C11" s="306" t="str">
        <f t="shared" si="0"/>
        <v>Percentage Reduction of Separately Regulated Pollutants</v>
      </c>
      <c r="D11" s="526" t="s">
        <v>39</v>
      </c>
      <c r="E11" s="526" t="s">
        <v>2251</v>
      </c>
      <c r="F11" s="526" t="s">
        <v>39</v>
      </c>
      <c r="G11" s="526" t="s">
        <v>2251</v>
      </c>
      <c r="H11" s="560">
        <v>309</v>
      </c>
      <c r="I11" s="537" t="s">
        <v>46</v>
      </c>
      <c r="J11" s="306" t="str">
        <f>INDEX('Policy Characteristics'!D:D,MATCH($C11,'Policy Characteristics'!$C:$C,0))</f>
        <v>Conventional Pollutant Standard</v>
      </c>
      <c r="K11" s="304" t="str">
        <f>INDEX('Policy Characteristics'!E:E,MATCH($C11,'Policy Characteristics'!$C:$C,0))</f>
        <v>trans reduce regulated pollutants</v>
      </c>
      <c r="L11" s="315">
        <f>INDEX('Policy Characteristics'!F:F,MATCH($C11,'Policy Characteristics'!$C:$C,0))</f>
        <v>0</v>
      </c>
      <c r="M11" s="315">
        <f>INDEX('Policy Characteristics'!G:G,MATCH($C11,'Policy Characteristics'!$C:$C,0))</f>
        <v>1</v>
      </c>
      <c r="N11" s="315">
        <f>INDEX('Policy Characteristics'!H:H,MATCH($C11,'Policy Characteristics'!$C:$C,0))</f>
        <v>0.02</v>
      </c>
      <c r="O11" s="304" t="str">
        <f>INDEX('Policy Characteristics'!I:I,MATCH($C11,'Policy Characteristics'!$C:$C,0))</f>
        <v>% reduction in emissions</v>
      </c>
      <c r="P11" s="304" t="str">
        <f>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1" s="304" t="str">
        <f>INDEX('Policy Characteristics'!K:K,MATCH($C11,'Policy Characteristics'!$C:$C,0))</f>
        <v>transportation-sector-main.html#conv-pol-stds</v>
      </c>
      <c r="R11" s="304" t="str">
        <f>INDEX('Policy Characteristics'!L:L,MATCH($C11,'Policy Characteristics'!$C:$C,0))</f>
        <v>conventional-pollutant-standards.html</v>
      </c>
    </row>
    <row r="12" spans="1:18" s="526" customFormat="1" x14ac:dyDescent="0.25">
      <c r="A12" s="304" t="str">
        <f>IF(ISBLANK(INDEX('Policy Characteristics'!A:A,MATCH($C12,'Policy Characteristics'!$C:$C,0))),"",INDEX('Policy Characteristics'!A:A,MATCH($C12,'Policy Characteristics'!$C:$C,0)))</f>
        <v>Transportation</v>
      </c>
      <c r="B12" s="304" t="str">
        <f>IF(ISBLANK(INDEX('Policy Characteristics'!B:B,MATCH($C12,'Policy Characteristics'!$C:$C,0))),"",INDEX('Policy Characteristics'!B:B,MATCH($C12,'Policy Characteristics'!$C:$C,0)))</f>
        <v>Conventional Pollutant Standards</v>
      </c>
      <c r="C12" s="306" t="str">
        <f t="shared" si="0"/>
        <v>Percentage Reduction of Separately Regulated Pollutants</v>
      </c>
      <c r="D12" s="531" t="s">
        <v>40</v>
      </c>
      <c r="E12" s="526" t="s">
        <v>2235</v>
      </c>
      <c r="F12" s="531" t="s">
        <v>40</v>
      </c>
      <c r="G12" s="526" t="s">
        <v>2457</v>
      </c>
      <c r="H12" s="560">
        <v>310</v>
      </c>
      <c r="I12" s="535" t="s">
        <v>45</v>
      </c>
      <c r="J12" s="306" t="str">
        <f>INDEX('Policy Characteristics'!D:D,MATCH($C12,'Policy Characteristics'!$C:$C,0))</f>
        <v>Conventional Pollutant Standard</v>
      </c>
      <c r="K12" s="304" t="str">
        <f>INDEX('Policy Characteristics'!E:E,MATCH($C12,'Policy Characteristics'!$C:$C,0))</f>
        <v>trans reduce regulated pollutants</v>
      </c>
      <c r="L12" s="315">
        <f>INDEX('Policy Characteristics'!F:F,MATCH($C12,'Policy Characteristics'!$C:$C,0))</f>
        <v>0</v>
      </c>
      <c r="M12" s="315">
        <f>INDEX('Policy Characteristics'!G:G,MATCH($C12,'Policy Characteristics'!$C:$C,0))</f>
        <v>1</v>
      </c>
      <c r="N12" s="315">
        <f>INDEX('Policy Characteristics'!H:H,MATCH($C12,'Policy Characteristics'!$C:$C,0))</f>
        <v>0.02</v>
      </c>
      <c r="O12" s="304" t="str">
        <f>INDEX('Policy Characteristics'!I:I,MATCH($C12,'Policy Characteristics'!$C:$C,0))</f>
        <v>% reduction in emissions</v>
      </c>
      <c r="P12" s="304" t="str">
        <f>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2" s="304" t="str">
        <f>INDEX('Policy Characteristics'!K:K,MATCH($C12,'Policy Characteristics'!$C:$C,0))</f>
        <v>transportation-sector-main.html#conv-pol-stds</v>
      </c>
      <c r="R12" s="304" t="str">
        <f>INDEX('Policy Characteristics'!L:L,MATCH($C12,'Policy Characteristics'!$C:$C,0))</f>
        <v>conventional-pollutant-standards.html</v>
      </c>
    </row>
    <row r="13" spans="1:18" s="526" customFormat="1" x14ac:dyDescent="0.25">
      <c r="A13" s="304" t="str">
        <f>IF(ISBLANK(INDEX('Policy Characteristics'!A:A,MATCH($C13,'Policy Characteristics'!$C:$C,0))),"",INDEX('Policy Characteristics'!A:A,MATCH($C13,'Policy Characteristics'!$C:$C,0)))</f>
        <v>Transportation</v>
      </c>
      <c r="B13" s="304" t="str">
        <f>IF(ISBLANK(INDEX('Policy Characteristics'!B:B,MATCH($C13,'Policy Characteristics'!$C:$C,0))),"",INDEX('Policy Characteristics'!B:B,MATCH($C13,'Policy Characteristics'!$C:$C,0)))</f>
        <v>Conventional Pollutant Standards</v>
      </c>
      <c r="C13" s="306" t="str">
        <f t="shared" si="0"/>
        <v>Percentage Reduction of Separately Regulated Pollutants</v>
      </c>
      <c r="D13" s="531" t="s">
        <v>40</v>
      </c>
      <c r="E13" s="526" t="s">
        <v>498</v>
      </c>
      <c r="F13" s="531" t="s">
        <v>40</v>
      </c>
      <c r="G13" s="526" t="s">
        <v>498</v>
      </c>
      <c r="H13" s="560">
        <v>311</v>
      </c>
      <c r="I13" s="535" t="s">
        <v>45</v>
      </c>
      <c r="J13" s="306" t="str">
        <f>INDEX('Policy Characteristics'!D:D,MATCH($C13,'Policy Characteristics'!$C:$C,0))</f>
        <v>Conventional Pollutant Standard</v>
      </c>
      <c r="K13" s="304" t="str">
        <f>INDEX('Policy Characteristics'!E:E,MATCH($C13,'Policy Characteristics'!$C:$C,0))</f>
        <v>trans reduce regulated pollutants</v>
      </c>
      <c r="L13" s="315">
        <f>INDEX('Policy Characteristics'!F:F,MATCH($C13,'Policy Characteristics'!$C:$C,0))</f>
        <v>0</v>
      </c>
      <c r="M13" s="315">
        <f>INDEX('Policy Characteristics'!G:G,MATCH($C13,'Policy Characteristics'!$C:$C,0))</f>
        <v>1</v>
      </c>
      <c r="N13" s="315">
        <f>INDEX('Policy Characteristics'!H:H,MATCH($C13,'Policy Characteristics'!$C:$C,0))</f>
        <v>0.02</v>
      </c>
      <c r="O13" s="304" t="str">
        <f>INDEX('Policy Characteristics'!I:I,MATCH($C13,'Policy Characteristics'!$C:$C,0))</f>
        <v>% reduction in emissions</v>
      </c>
      <c r="P13" s="304" t="str">
        <f>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3" s="304" t="str">
        <f>INDEX('Policy Characteristics'!K:K,MATCH($C13,'Policy Characteristics'!$C:$C,0))</f>
        <v>transportation-sector-main.html#conv-pol-stds</v>
      </c>
      <c r="R13" s="304" t="str">
        <f>INDEX('Policy Characteristics'!L:L,MATCH($C13,'Policy Characteristics'!$C:$C,0))</f>
        <v>conventional-pollutant-standards.html</v>
      </c>
    </row>
    <row r="14" spans="1:18" s="526" customFormat="1" x14ac:dyDescent="0.25">
      <c r="A14" s="304" t="str">
        <f>IF(ISBLANK(INDEX('Policy Characteristics'!A:A,MATCH($C14,'Policy Characteristics'!$C:$C,0))),"",INDEX('Policy Characteristics'!A:A,MATCH($C14,'Policy Characteristics'!$C:$C,0)))</f>
        <v>Transportation</v>
      </c>
      <c r="B14" s="304" t="str">
        <f>IF(ISBLANK(INDEX('Policy Characteristics'!B:B,MATCH($C14,'Policy Characteristics'!$C:$C,0))),"",INDEX('Policy Characteristics'!B:B,MATCH($C14,'Policy Characteristics'!$C:$C,0)))</f>
        <v>Conventional Pollutant Standards</v>
      </c>
      <c r="C14" s="306" t="str">
        <f t="shared" si="0"/>
        <v>Percentage Reduction of Separately Regulated Pollutants</v>
      </c>
      <c r="D14" s="531" t="s">
        <v>40</v>
      </c>
      <c r="E14" s="526" t="s">
        <v>2238</v>
      </c>
      <c r="F14" s="531" t="s">
        <v>40</v>
      </c>
      <c r="G14" s="526" t="s">
        <v>2238</v>
      </c>
      <c r="H14" s="560">
        <v>312</v>
      </c>
      <c r="I14" s="535" t="s">
        <v>45</v>
      </c>
      <c r="J14" s="306" t="str">
        <f>IF(ISBLANK(INDEX('Policy Characteristics'!D:D,MATCH($C14,'Policy Characteristics'!$C:$C,0))),"",INDEX('Policy Characteristics'!D:D,MATCH($C14,'Policy Characteristics'!$C:$C,0)))</f>
        <v>Conventional Pollutant Standard</v>
      </c>
      <c r="K14" s="304" t="str">
        <f>IF(ISBLANK(INDEX('Policy Characteristics'!E:E,MATCH($C14,'Policy Characteristics'!$C:$C,0))),"",INDEX('Policy Characteristics'!E:E,MATCH($C14,'Policy Characteristics'!$C:$C,0)))</f>
        <v>trans reduce regulated pollutants</v>
      </c>
      <c r="L14" s="315">
        <f>IF(ISBLANK(INDEX('Policy Characteristics'!F:F,MATCH($C14,'Policy Characteristics'!$C:$C,0))),"",INDEX('Policy Characteristics'!F:F,MATCH($C14,'Policy Characteristics'!$C:$C,0)))</f>
        <v>0</v>
      </c>
      <c r="M14" s="315">
        <f>IF(ISBLANK(INDEX('Policy Characteristics'!G:G,MATCH($C14,'Policy Characteristics'!$C:$C,0))),"",INDEX('Policy Characteristics'!G:G,MATCH($C14,'Policy Characteristics'!$C:$C,0)))</f>
        <v>1</v>
      </c>
      <c r="N14" s="315">
        <f>IF(ISBLANK(INDEX('Policy Characteristics'!H:H,MATCH($C14,'Policy Characteristics'!$C:$C,0))),"",INDEX('Policy Characteristics'!H:H,MATCH($C14,'Policy Characteristics'!$C:$C,0)))</f>
        <v>0.02</v>
      </c>
      <c r="O14" s="304" t="str">
        <f>IF(ISBLANK(INDEX('Policy Characteristics'!I:I,MATCH($C14,'Policy Characteristics'!$C:$C,0))),"",INDEX('Policy Characteristics'!I:I,MATCH($C14,'Policy Characteristics'!$C:$C,0)))</f>
        <v>% reduction in emissions</v>
      </c>
      <c r="P14" s="304"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4" s="304" t="str">
        <f>IF(ISBLANK(INDEX('Policy Characteristics'!K:K,MATCH($C14,'Policy Characteristics'!$C:$C,0))),"",INDEX('Policy Characteristics'!K:K,MATCH($C14,'Policy Characteristics'!$C:$C,0)))</f>
        <v>transportation-sector-main.html#conv-pol-stds</v>
      </c>
      <c r="R14" s="304" t="str">
        <f>IF(ISBLANK(INDEX('Policy Characteristics'!L:L,MATCH($C14,'Policy Characteristics'!$C:$C,0))),"",INDEX('Policy Characteristics'!L:L,MATCH($C14,'Policy Characteristics'!$C:$C,0)))</f>
        <v>conventional-pollutant-standards.html</v>
      </c>
    </row>
    <row r="15" spans="1:18" s="526" customFormat="1" x14ac:dyDescent="0.25">
      <c r="A15" s="304" t="str">
        <f>IF(ISBLANK(INDEX('Policy Characteristics'!A:A,MATCH($C15,'Policy Characteristics'!$C:$C,0))),"",INDEX('Policy Characteristics'!A:A,MATCH($C15,'Policy Characteristics'!$C:$C,0)))</f>
        <v>Transportation</v>
      </c>
      <c r="B15" s="304" t="str">
        <f>IF(ISBLANK(INDEX('Policy Characteristics'!B:B,MATCH($C15,'Policy Characteristics'!$C:$C,0))),"",INDEX('Policy Characteristics'!B:B,MATCH($C15,'Policy Characteristics'!$C:$C,0)))</f>
        <v>Conventional Pollutant Standards</v>
      </c>
      <c r="C15" s="306" t="str">
        <f t="shared" si="0"/>
        <v>Percentage Reduction of Separately Regulated Pollutants</v>
      </c>
      <c r="D15" s="531" t="s">
        <v>40</v>
      </c>
      <c r="E15" s="526" t="s">
        <v>2240</v>
      </c>
      <c r="F15" s="531" t="s">
        <v>40</v>
      </c>
      <c r="G15" s="526" t="s">
        <v>2240</v>
      </c>
      <c r="H15" s="560">
        <v>313</v>
      </c>
      <c r="I15" s="535" t="s">
        <v>45</v>
      </c>
      <c r="J15" s="306" t="str">
        <f>IF(ISBLANK(INDEX('Policy Characteristics'!D:D,MATCH($C15,'Policy Characteristics'!$C:$C,0))),"",INDEX('Policy Characteristics'!D:D,MATCH($C15,'Policy Characteristics'!$C:$C,0)))</f>
        <v>Conventional Pollutant Standard</v>
      </c>
      <c r="K15" s="304" t="str">
        <f>IF(ISBLANK(INDEX('Policy Characteristics'!E:E,MATCH($C15,'Policy Characteristics'!$C:$C,0))),"",INDEX('Policy Characteristics'!E:E,MATCH($C15,'Policy Characteristics'!$C:$C,0)))</f>
        <v>trans reduce regulated pollutants</v>
      </c>
      <c r="L15" s="315">
        <f>IF(ISBLANK(INDEX('Policy Characteristics'!F:F,MATCH($C15,'Policy Characteristics'!$C:$C,0))),"",INDEX('Policy Characteristics'!F:F,MATCH($C15,'Policy Characteristics'!$C:$C,0)))</f>
        <v>0</v>
      </c>
      <c r="M15" s="315">
        <f>IF(ISBLANK(INDEX('Policy Characteristics'!G:G,MATCH($C15,'Policy Characteristics'!$C:$C,0))),"",INDEX('Policy Characteristics'!G:G,MATCH($C15,'Policy Characteristics'!$C:$C,0)))</f>
        <v>1</v>
      </c>
      <c r="N15" s="315">
        <f>IF(ISBLANK(INDEX('Policy Characteristics'!H:H,MATCH($C15,'Policy Characteristics'!$C:$C,0))),"",INDEX('Policy Characteristics'!H:H,MATCH($C15,'Policy Characteristics'!$C:$C,0)))</f>
        <v>0.02</v>
      </c>
      <c r="O15" s="304" t="str">
        <f>IF(ISBLANK(INDEX('Policy Characteristics'!I:I,MATCH($C15,'Policy Characteristics'!$C:$C,0))),"",INDEX('Policy Characteristics'!I:I,MATCH($C15,'Policy Characteristics'!$C:$C,0)))</f>
        <v>% reduction in emissions</v>
      </c>
      <c r="P15" s="304"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5" s="304" t="str">
        <f>IF(ISBLANK(INDEX('Policy Characteristics'!K:K,MATCH($C15,'Policy Characteristics'!$C:$C,0))),"",INDEX('Policy Characteristics'!K:K,MATCH($C15,'Policy Characteristics'!$C:$C,0)))</f>
        <v>transportation-sector-main.html#conv-pol-stds</v>
      </c>
      <c r="R15" s="304" t="str">
        <f>IF(ISBLANK(INDEX('Policy Characteristics'!L:L,MATCH($C15,'Policy Characteristics'!$C:$C,0))),"",INDEX('Policy Characteristics'!L:L,MATCH($C15,'Policy Characteristics'!$C:$C,0)))</f>
        <v>conventional-pollutant-standards.html</v>
      </c>
    </row>
    <row r="16" spans="1:18" s="526" customFormat="1" x14ac:dyDescent="0.25">
      <c r="A16" s="304" t="str">
        <f>IF(ISBLANK(INDEX('Policy Characteristics'!A:A,MATCH($C16,'Policy Characteristics'!$C:$C,0))),"",INDEX('Policy Characteristics'!A:A,MATCH($C16,'Policy Characteristics'!$C:$C,0)))</f>
        <v>Transportation</v>
      </c>
      <c r="B16" s="304" t="str">
        <f>IF(ISBLANK(INDEX('Policy Characteristics'!B:B,MATCH($C16,'Policy Characteristics'!$C:$C,0))),"",INDEX('Policy Characteristics'!B:B,MATCH($C16,'Policy Characteristics'!$C:$C,0)))</f>
        <v>Conventional Pollutant Standards</v>
      </c>
      <c r="C16" s="306" t="str">
        <f t="shared" si="0"/>
        <v>Percentage Reduction of Separately Regulated Pollutants</v>
      </c>
      <c r="D16" s="531" t="s">
        <v>40</v>
      </c>
      <c r="E16" s="526" t="s">
        <v>2242</v>
      </c>
      <c r="F16" s="531" t="s">
        <v>40</v>
      </c>
      <c r="G16" s="526" t="s">
        <v>2331</v>
      </c>
      <c r="H16" s="560">
        <v>314</v>
      </c>
      <c r="I16" s="535" t="s">
        <v>45</v>
      </c>
      <c r="J16" s="306" t="str">
        <f>IF(ISBLANK(INDEX('Policy Characteristics'!D:D,MATCH($C16,'Policy Characteristics'!$C:$C,0))),"",INDEX('Policy Characteristics'!D:D,MATCH($C16,'Policy Characteristics'!$C:$C,0)))</f>
        <v>Conventional Pollutant Standard</v>
      </c>
      <c r="K16" s="304" t="str">
        <f>IF(ISBLANK(INDEX('Policy Characteristics'!E:E,MATCH($C16,'Policy Characteristics'!$C:$C,0))),"",INDEX('Policy Characteristics'!E:E,MATCH($C16,'Policy Characteristics'!$C:$C,0)))</f>
        <v>trans reduce regulated pollutants</v>
      </c>
      <c r="L16" s="315">
        <f>IF(ISBLANK(INDEX('Policy Characteristics'!F:F,MATCH($C16,'Policy Characteristics'!$C:$C,0))),"",INDEX('Policy Characteristics'!F:F,MATCH($C16,'Policy Characteristics'!$C:$C,0)))</f>
        <v>0</v>
      </c>
      <c r="M16" s="315">
        <f>IF(ISBLANK(INDEX('Policy Characteristics'!G:G,MATCH($C16,'Policy Characteristics'!$C:$C,0))),"",INDEX('Policy Characteristics'!G:G,MATCH($C16,'Policy Characteristics'!$C:$C,0)))</f>
        <v>1</v>
      </c>
      <c r="N16" s="315">
        <f>IF(ISBLANK(INDEX('Policy Characteristics'!H:H,MATCH($C16,'Policy Characteristics'!$C:$C,0))),"",INDEX('Policy Characteristics'!H:H,MATCH($C16,'Policy Characteristics'!$C:$C,0)))</f>
        <v>0.02</v>
      </c>
      <c r="O16" s="304" t="str">
        <f>IF(ISBLANK(INDEX('Policy Characteristics'!I:I,MATCH($C16,'Policy Characteristics'!$C:$C,0))),"",INDEX('Policy Characteristics'!I:I,MATCH($C16,'Policy Characteristics'!$C:$C,0)))</f>
        <v>% reduction in emissions</v>
      </c>
      <c r="P16" s="304"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6" s="304" t="str">
        <f>IF(ISBLANK(INDEX('Policy Characteristics'!K:K,MATCH($C16,'Policy Characteristics'!$C:$C,0))),"",INDEX('Policy Characteristics'!K:K,MATCH($C16,'Policy Characteristics'!$C:$C,0)))</f>
        <v>transportation-sector-main.html#conv-pol-stds</v>
      </c>
      <c r="R16" s="304" t="str">
        <f>IF(ISBLANK(INDEX('Policy Characteristics'!L:L,MATCH($C16,'Policy Characteristics'!$C:$C,0))),"",INDEX('Policy Characteristics'!L:L,MATCH($C16,'Policy Characteristics'!$C:$C,0)))</f>
        <v>conventional-pollutant-standards.html</v>
      </c>
    </row>
    <row r="17" spans="1:18" s="526" customFormat="1" x14ac:dyDescent="0.25">
      <c r="A17" s="304" t="str">
        <f>IF(ISBLANK(INDEX('Policy Characteristics'!A:A,MATCH($C17,'Policy Characteristics'!$C:$C,0))),"",INDEX('Policy Characteristics'!A:A,MATCH($C17,'Policy Characteristics'!$C:$C,0)))</f>
        <v>Transportation</v>
      </c>
      <c r="B17" s="304" t="str">
        <f>IF(ISBLANK(INDEX('Policy Characteristics'!B:B,MATCH($C17,'Policy Characteristics'!$C:$C,0))),"",INDEX('Policy Characteristics'!B:B,MATCH($C17,'Policy Characteristics'!$C:$C,0)))</f>
        <v>Conventional Pollutant Standards</v>
      </c>
      <c r="C17" s="306" t="str">
        <f t="shared" si="0"/>
        <v>Percentage Reduction of Separately Regulated Pollutants</v>
      </c>
      <c r="D17" s="531" t="s">
        <v>40</v>
      </c>
      <c r="E17" s="526" t="s">
        <v>2243</v>
      </c>
      <c r="F17" s="531" t="s">
        <v>40</v>
      </c>
      <c r="G17" s="526" t="s">
        <v>2243</v>
      </c>
      <c r="H17" s="560">
        <v>315</v>
      </c>
      <c r="I17" s="535" t="s">
        <v>45</v>
      </c>
      <c r="J17" s="306" t="str">
        <f>IF(ISBLANK(INDEX('Policy Characteristics'!D:D,MATCH($C17,'Policy Characteristics'!$C:$C,0))),"",INDEX('Policy Characteristics'!D:D,MATCH($C17,'Policy Characteristics'!$C:$C,0)))</f>
        <v>Conventional Pollutant Standard</v>
      </c>
      <c r="K17" s="304" t="str">
        <f>IF(ISBLANK(INDEX('Policy Characteristics'!E:E,MATCH($C17,'Policy Characteristics'!$C:$C,0))),"",INDEX('Policy Characteristics'!E:E,MATCH($C17,'Policy Characteristics'!$C:$C,0)))</f>
        <v>trans reduce regulated pollutants</v>
      </c>
      <c r="L17" s="315">
        <f>IF(ISBLANK(INDEX('Policy Characteristics'!F:F,MATCH($C17,'Policy Characteristics'!$C:$C,0))),"",INDEX('Policy Characteristics'!F:F,MATCH($C17,'Policy Characteristics'!$C:$C,0)))</f>
        <v>0</v>
      </c>
      <c r="M17" s="315">
        <f>IF(ISBLANK(INDEX('Policy Characteristics'!G:G,MATCH($C17,'Policy Characteristics'!$C:$C,0))),"",INDEX('Policy Characteristics'!G:G,MATCH($C17,'Policy Characteristics'!$C:$C,0)))</f>
        <v>1</v>
      </c>
      <c r="N17" s="315">
        <f>IF(ISBLANK(INDEX('Policy Characteristics'!H:H,MATCH($C17,'Policy Characteristics'!$C:$C,0))),"",INDEX('Policy Characteristics'!H:H,MATCH($C17,'Policy Characteristics'!$C:$C,0)))</f>
        <v>0.02</v>
      </c>
      <c r="O17" s="304" t="str">
        <f>IF(ISBLANK(INDEX('Policy Characteristics'!I:I,MATCH($C17,'Policy Characteristics'!$C:$C,0))),"",INDEX('Policy Characteristics'!I:I,MATCH($C17,'Policy Characteristics'!$C:$C,0)))</f>
        <v>% reduction in emissions</v>
      </c>
      <c r="P17" s="304"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7" s="304" t="str">
        <f>IF(ISBLANK(INDEX('Policy Characteristics'!K:K,MATCH($C17,'Policy Characteristics'!$C:$C,0))),"",INDEX('Policy Characteristics'!K:K,MATCH($C17,'Policy Characteristics'!$C:$C,0)))</f>
        <v>transportation-sector-main.html#conv-pol-stds</v>
      </c>
      <c r="R17" s="304" t="str">
        <f>IF(ISBLANK(INDEX('Policy Characteristics'!L:L,MATCH($C17,'Policy Characteristics'!$C:$C,0))),"",INDEX('Policy Characteristics'!L:L,MATCH($C17,'Policy Characteristics'!$C:$C,0)))</f>
        <v>conventional-pollutant-standards.html</v>
      </c>
    </row>
    <row r="18" spans="1:18" s="526" customFormat="1" x14ac:dyDescent="0.25">
      <c r="A18" s="304" t="str">
        <f>IF(ISBLANK(INDEX('Policy Characteristics'!A:A,MATCH($C18,'Policy Characteristics'!$C:$C,0))),"",INDEX('Policy Characteristics'!A:A,MATCH($C18,'Policy Characteristics'!$C:$C,0)))</f>
        <v>Transportation</v>
      </c>
      <c r="B18" s="304" t="str">
        <f>IF(ISBLANK(INDEX('Policy Characteristics'!B:B,MATCH($C18,'Policy Characteristics'!$C:$C,0))),"",INDEX('Policy Characteristics'!B:B,MATCH($C18,'Policy Characteristics'!$C:$C,0)))</f>
        <v>Conventional Pollutant Standards</v>
      </c>
      <c r="C18" s="306" t="str">
        <f t="shared" si="0"/>
        <v>Percentage Reduction of Separately Regulated Pollutants</v>
      </c>
      <c r="D18" s="531" t="s">
        <v>40</v>
      </c>
      <c r="E18" s="526" t="s">
        <v>2245</v>
      </c>
      <c r="F18" s="531" t="s">
        <v>40</v>
      </c>
      <c r="G18" s="526" t="s">
        <v>2245</v>
      </c>
      <c r="H18" s="560">
        <v>316</v>
      </c>
      <c r="I18" s="535" t="s">
        <v>45</v>
      </c>
      <c r="J18" s="306" t="str">
        <f>IF(ISBLANK(INDEX('Policy Characteristics'!D:D,MATCH($C18,'Policy Characteristics'!$C:$C,0))),"",INDEX('Policy Characteristics'!D:D,MATCH($C18,'Policy Characteristics'!$C:$C,0)))</f>
        <v>Conventional Pollutant Standard</v>
      </c>
      <c r="K18" s="304" t="str">
        <f>IF(ISBLANK(INDEX('Policy Characteristics'!E:E,MATCH($C18,'Policy Characteristics'!$C:$C,0))),"",INDEX('Policy Characteristics'!E:E,MATCH($C18,'Policy Characteristics'!$C:$C,0)))</f>
        <v>trans reduce regulated pollutants</v>
      </c>
      <c r="L18" s="315">
        <f>IF(ISBLANK(INDEX('Policy Characteristics'!F:F,MATCH($C18,'Policy Characteristics'!$C:$C,0))),"",INDEX('Policy Characteristics'!F:F,MATCH($C18,'Policy Characteristics'!$C:$C,0)))</f>
        <v>0</v>
      </c>
      <c r="M18" s="315">
        <f>IF(ISBLANK(INDEX('Policy Characteristics'!G:G,MATCH($C18,'Policy Characteristics'!$C:$C,0))),"",INDEX('Policy Characteristics'!G:G,MATCH($C18,'Policy Characteristics'!$C:$C,0)))</f>
        <v>1</v>
      </c>
      <c r="N18" s="315">
        <f>IF(ISBLANK(INDEX('Policy Characteristics'!H:H,MATCH($C18,'Policy Characteristics'!$C:$C,0))),"",INDEX('Policy Characteristics'!H:H,MATCH($C18,'Policy Characteristics'!$C:$C,0)))</f>
        <v>0.02</v>
      </c>
      <c r="O18" s="304" t="str">
        <f>IF(ISBLANK(INDEX('Policy Characteristics'!I:I,MATCH($C18,'Policy Characteristics'!$C:$C,0))),"",INDEX('Policy Characteristics'!I:I,MATCH($C18,'Policy Characteristics'!$C:$C,0)))</f>
        <v>% reduction in emissions</v>
      </c>
      <c r="P18" s="304"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8" s="304" t="str">
        <f>IF(ISBLANK(INDEX('Policy Characteristics'!K:K,MATCH($C18,'Policy Characteristics'!$C:$C,0))),"",INDEX('Policy Characteristics'!K:K,MATCH($C18,'Policy Characteristics'!$C:$C,0)))</f>
        <v>transportation-sector-main.html#conv-pol-stds</v>
      </c>
      <c r="R18" s="304" t="str">
        <f>IF(ISBLANK(INDEX('Policy Characteristics'!L:L,MATCH($C18,'Policy Characteristics'!$C:$C,0))),"",INDEX('Policy Characteristics'!L:L,MATCH($C18,'Policy Characteristics'!$C:$C,0)))</f>
        <v>conventional-pollutant-standards.html</v>
      </c>
    </row>
    <row r="19" spans="1:18" s="526" customFormat="1" x14ac:dyDescent="0.25">
      <c r="A19" s="304" t="str">
        <f>IF(ISBLANK(INDEX('Policy Characteristics'!A:A,MATCH($C19,'Policy Characteristics'!$C:$C,0))),"",INDEX('Policy Characteristics'!A:A,MATCH($C19,'Policy Characteristics'!$C:$C,0)))</f>
        <v>Transportation</v>
      </c>
      <c r="B19" s="304" t="str">
        <f>IF(ISBLANK(INDEX('Policy Characteristics'!B:B,MATCH($C19,'Policy Characteristics'!$C:$C,0))),"",INDEX('Policy Characteristics'!B:B,MATCH($C19,'Policy Characteristics'!$C:$C,0)))</f>
        <v>Conventional Pollutant Standards</v>
      </c>
      <c r="C19" s="306" t="str">
        <f t="shared" si="0"/>
        <v>Percentage Reduction of Separately Regulated Pollutants</v>
      </c>
      <c r="D19" s="531" t="s">
        <v>40</v>
      </c>
      <c r="E19" s="526" t="s">
        <v>2247</v>
      </c>
      <c r="F19" s="531" t="s">
        <v>40</v>
      </c>
      <c r="G19" s="526" t="s">
        <v>2247</v>
      </c>
      <c r="H19" s="560">
        <v>317</v>
      </c>
      <c r="I19" s="535" t="s">
        <v>45</v>
      </c>
      <c r="J19" s="306" t="str">
        <f>IF(ISBLANK(INDEX('Policy Characteristics'!D:D,MATCH($C19,'Policy Characteristics'!$C:$C,0))),"",INDEX('Policy Characteristics'!D:D,MATCH($C19,'Policy Characteristics'!$C:$C,0)))</f>
        <v>Conventional Pollutant Standard</v>
      </c>
      <c r="K19" s="304" t="str">
        <f>IF(ISBLANK(INDEX('Policy Characteristics'!E:E,MATCH($C19,'Policy Characteristics'!$C:$C,0))),"",INDEX('Policy Characteristics'!E:E,MATCH($C19,'Policy Characteristics'!$C:$C,0)))</f>
        <v>trans reduce regulated pollutants</v>
      </c>
      <c r="L19" s="315">
        <f>IF(ISBLANK(INDEX('Policy Characteristics'!F:F,MATCH($C19,'Policy Characteristics'!$C:$C,0))),"",INDEX('Policy Characteristics'!F:F,MATCH($C19,'Policy Characteristics'!$C:$C,0)))</f>
        <v>0</v>
      </c>
      <c r="M19" s="315">
        <f>IF(ISBLANK(INDEX('Policy Characteristics'!G:G,MATCH($C19,'Policy Characteristics'!$C:$C,0))),"",INDEX('Policy Characteristics'!G:G,MATCH($C19,'Policy Characteristics'!$C:$C,0)))</f>
        <v>1</v>
      </c>
      <c r="N19" s="315">
        <f>IF(ISBLANK(INDEX('Policy Characteristics'!H:H,MATCH($C19,'Policy Characteristics'!$C:$C,0))),"",INDEX('Policy Characteristics'!H:H,MATCH($C19,'Policy Characteristics'!$C:$C,0)))</f>
        <v>0.02</v>
      </c>
      <c r="O19" s="304" t="str">
        <f>IF(ISBLANK(INDEX('Policy Characteristics'!I:I,MATCH($C19,'Policy Characteristics'!$C:$C,0))),"",INDEX('Policy Characteristics'!I:I,MATCH($C19,'Policy Characteristics'!$C:$C,0)))</f>
        <v>% reduction in emissions</v>
      </c>
      <c r="P19" s="304"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9" s="304" t="str">
        <f>IF(ISBLANK(INDEX('Policy Characteristics'!K:K,MATCH($C19,'Policy Characteristics'!$C:$C,0))),"",INDEX('Policy Characteristics'!K:K,MATCH($C19,'Policy Characteristics'!$C:$C,0)))</f>
        <v>transportation-sector-main.html#conv-pol-stds</v>
      </c>
      <c r="R19" s="304" t="str">
        <f>IF(ISBLANK(INDEX('Policy Characteristics'!L:L,MATCH($C19,'Policy Characteristics'!$C:$C,0))),"",INDEX('Policy Characteristics'!L:L,MATCH($C19,'Policy Characteristics'!$C:$C,0)))</f>
        <v>conventional-pollutant-standards.html</v>
      </c>
    </row>
    <row r="20" spans="1:18" s="526" customFormat="1" x14ac:dyDescent="0.25">
      <c r="A20" s="304" t="str">
        <f>IF(ISBLANK(INDEX('Policy Characteristics'!A:A,MATCH($C20,'Policy Characteristics'!$C:$C,0))),"",INDEX('Policy Characteristics'!A:A,MATCH($C20,'Policy Characteristics'!$C:$C,0)))</f>
        <v>Transportation</v>
      </c>
      <c r="B20" s="304" t="str">
        <f>IF(ISBLANK(INDEX('Policy Characteristics'!B:B,MATCH($C20,'Policy Characteristics'!$C:$C,0))),"",INDEX('Policy Characteristics'!B:B,MATCH($C20,'Policy Characteristics'!$C:$C,0)))</f>
        <v>Conventional Pollutant Standards</v>
      </c>
      <c r="C20" s="306" t="str">
        <f t="shared" si="0"/>
        <v>Percentage Reduction of Separately Regulated Pollutants</v>
      </c>
      <c r="D20" s="531" t="s">
        <v>40</v>
      </c>
      <c r="E20" s="526" t="s">
        <v>2249</v>
      </c>
      <c r="F20" s="531" t="s">
        <v>40</v>
      </c>
      <c r="G20" s="526" t="s">
        <v>2249</v>
      </c>
      <c r="H20" s="560">
        <v>318</v>
      </c>
      <c r="I20" s="537" t="s">
        <v>46</v>
      </c>
      <c r="J20" s="306" t="str">
        <f>IF(ISBLANK(INDEX('Policy Characteristics'!D:D,MATCH($C20,'Policy Characteristics'!$C:$C,0))),"",INDEX('Policy Characteristics'!D:D,MATCH($C20,'Policy Characteristics'!$C:$C,0)))</f>
        <v>Conventional Pollutant Standard</v>
      </c>
      <c r="K20" s="304" t="str">
        <f>IF(ISBLANK(INDEX('Policy Characteristics'!E:E,MATCH($C20,'Policy Characteristics'!$C:$C,0))),"",INDEX('Policy Characteristics'!E:E,MATCH($C20,'Policy Characteristics'!$C:$C,0)))</f>
        <v>trans reduce regulated pollutants</v>
      </c>
      <c r="L20" s="315">
        <f>IF(ISBLANK(INDEX('Policy Characteristics'!F:F,MATCH($C20,'Policy Characteristics'!$C:$C,0))),"",INDEX('Policy Characteristics'!F:F,MATCH($C20,'Policy Characteristics'!$C:$C,0)))</f>
        <v>0</v>
      </c>
      <c r="M20" s="315">
        <f>IF(ISBLANK(INDEX('Policy Characteristics'!G:G,MATCH($C20,'Policy Characteristics'!$C:$C,0))),"",INDEX('Policy Characteristics'!G:G,MATCH($C20,'Policy Characteristics'!$C:$C,0)))</f>
        <v>1</v>
      </c>
      <c r="N20" s="315">
        <f>IF(ISBLANK(INDEX('Policy Characteristics'!H:H,MATCH($C20,'Policy Characteristics'!$C:$C,0))),"",INDEX('Policy Characteristics'!H:H,MATCH($C20,'Policy Characteristics'!$C:$C,0)))</f>
        <v>0.02</v>
      </c>
      <c r="O20" s="304" t="str">
        <f>IF(ISBLANK(INDEX('Policy Characteristics'!I:I,MATCH($C20,'Policy Characteristics'!$C:$C,0))),"",INDEX('Policy Characteristics'!I:I,MATCH($C20,'Policy Characteristics'!$C:$C,0)))</f>
        <v>% reduction in emissions</v>
      </c>
      <c r="P20" s="304"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0" s="304" t="str">
        <f>IF(ISBLANK(INDEX('Policy Characteristics'!K:K,MATCH($C20,'Policy Characteristics'!$C:$C,0))),"",INDEX('Policy Characteristics'!K:K,MATCH($C20,'Policy Characteristics'!$C:$C,0)))</f>
        <v>transportation-sector-main.html#conv-pol-stds</v>
      </c>
      <c r="R20" s="304" t="str">
        <f>IF(ISBLANK(INDEX('Policy Characteristics'!L:L,MATCH($C20,'Policy Characteristics'!$C:$C,0))),"",INDEX('Policy Characteristics'!L:L,MATCH($C20,'Policy Characteristics'!$C:$C,0)))</f>
        <v>conventional-pollutant-standards.html</v>
      </c>
    </row>
    <row r="21" spans="1:18" s="526" customFormat="1" x14ac:dyDescent="0.25">
      <c r="A21" s="304" t="str">
        <f>IF(ISBLANK(INDEX('Policy Characteristics'!A:A,MATCH($C21,'Policy Characteristics'!$C:$C,0))),"",INDEX('Policy Characteristics'!A:A,MATCH($C21,'Policy Characteristics'!$C:$C,0)))</f>
        <v>Transportation</v>
      </c>
      <c r="B21" s="304" t="str">
        <f>IF(ISBLANK(INDEX('Policy Characteristics'!B:B,MATCH($C21,'Policy Characteristics'!$C:$C,0))),"",INDEX('Policy Characteristics'!B:B,MATCH($C21,'Policy Characteristics'!$C:$C,0)))</f>
        <v>Conventional Pollutant Standards</v>
      </c>
      <c r="C21" s="306" t="str">
        <f t="shared" si="0"/>
        <v>Percentage Reduction of Separately Regulated Pollutants</v>
      </c>
      <c r="D21" s="531" t="s">
        <v>40</v>
      </c>
      <c r="E21" s="526" t="s">
        <v>2251</v>
      </c>
      <c r="F21" s="531" t="s">
        <v>40</v>
      </c>
      <c r="G21" s="526" t="s">
        <v>2251</v>
      </c>
      <c r="H21" s="560">
        <v>319</v>
      </c>
      <c r="I21" s="537" t="s">
        <v>46</v>
      </c>
      <c r="J21" s="306" t="str">
        <f>IF(ISBLANK(INDEX('Policy Characteristics'!D:D,MATCH($C21,'Policy Characteristics'!$C:$C,0))),"",INDEX('Policy Characteristics'!D:D,MATCH($C21,'Policy Characteristics'!$C:$C,0)))</f>
        <v>Conventional Pollutant Standard</v>
      </c>
      <c r="K21" s="304" t="str">
        <f>IF(ISBLANK(INDEX('Policy Characteristics'!E:E,MATCH($C21,'Policy Characteristics'!$C:$C,0))),"",INDEX('Policy Characteristics'!E:E,MATCH($C21,'Policy Characteristics'!$C:$C,0)))</f>
        <v>trans reduce regulated pollutants</v>
      </c>
      <c r="L21" s="315">
        <f>IF(ISBLANK(INDEX('Policy Characteristics'!F:F,MATCH($C21,'Policy Characteristics'!$C:$C,0))),"",INDEX('Policy Characteristics'!F:F,MATCH($C21,'Policy Characteristics'!$C:$C,0)))</f>
        <v>0</v>
      </c>
      <c r="M21" s="315">
        <f>IF(ISBLANK(INDEX('Policy Characteristics'!G:G,MATCH($C21,'Policy Characteristics'!$C:$C,0))),"",INDEX('Policy Characteristics'!G:G,MATCH($C21,'Policy Characteristics'!$C:$C,0)))</f>
        <v>1</v>
      </c>
      <c r="N21" s="315">
        <f>IF(ISBLANK(INDEX('Policy Characteristics'!H:H,MATCH($C21,'Policy Characteristics'!$C:$C,0))),"",INDEX('Policy Characteristics'!H:H,MATCH($C21,'Policy Characteristics'!$C:$C,0)))</f>
        <v>0.02</v>
      </c>
      <c r="O21" s="304" t="str">
        <f>IF(ISBLANK(INDEX('Policy Characteristics'!I:I,MATCH($C21,'Policy Characteristics'!$C:$C,0))),"",INDEX('Policy Characteristics'!I:I,MATCH($C21,'Policy Characteristics'!$C:$C,0)))</f>
        <v>% reduction in emissions</v>
      </c>
      <c r="P21" s="304"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1" s="304" t="str">
        <f>IF(ISBLANK(INDEX('Policy Characteristics'!K:K,MATCH($C21,'Policy Characteristics'!$C:$C,0))),"",INDEX('Policy Characteristics'!K:K,MATCH($C21,'Policy Characteristics'!$C:$C,0)))</f>
        <v>transportation-sector-main.html#conv-pol-stds</v>
      </c>
      <c r="R21" s="304" t="str">
        <f>IF(ISBLANK(INDEX('Policy Characteristics'!L:L,MATCH($C21,'Policy Characteristics'!$C:$C,0))),"",INDEX('Policy Characteristics'!L:L,MATCH($C21,'Policy Characteristics'!$C:$C,0)))</f>
        <v>conventional-pollutant-standards.html</v>
      </c>
    </row>
    <row r="22" spans="1:18" s="526" customFormat="1" x14ac:dyDescent="0.25">
      <c r="A22" s="304" t="str">
        <f>IF(ISBLANK(INDEX('Policy Characteristics'!A:A,MATCH($C22,'Policy Characteristics'!$C:$C,0))),"",INDEX('Policy Characteristics'!A:A,MATCH($C22,'Policy Characteristics'!$C:$C,0)))</f>
        <v>Transportation</v>
      </c>
      <c r="B22" s="304" t="str">
        <f>IF(ISBLANK(INDEX('Policy Characteristics'!B:B,MATCH($C22,'Policy Characteristics'!$C:$C,0))),"",INDEX('Policy Characteristics'!B:B,MATCH($C22,'Policy Characteristics'!$C:$C,0)))</f>
        <v>Conventional Pollutant Standards</v>
      </c>
      <c r="C22" s="306" t="str">
        <f t="shared" si="0"/>
        <v>Percentage Reduction of Separately Regulated Pollutants</v>
      </c>
      <c r="D22" s="526" t="s">
        <v>41</v>
      </c>
      <c r="E22" s="526" t="s">
        <v>2235</v>
      </c>
      <c r="F22" s="526" t="s">
        <v>41</v>
      </c>
      <c r="G22" s="526" t="s">
        <v>2457</v>
      </c>
      <c r="H22" s="560">
        <v>320</v>
      </c>
      <c r="I22" s="535" t="s">
        <v>45</v>
      </c>
      <c r="J22" s="306" t="str">
        <f>IF(ISBLANK(INDEX('Policy Characteristics'!D:D,MATCH($C22,'Policy Characteristics'!$C:$C,0))),"",INDEX('Policy Characteristics'!D:D,MATCH($C22,'Policy Characteristics'!$C:$C,0)))</f>
        <v>Conventional Pollutant Standard</v>
      </c>
      <c r="K22" s="304" t="str">
        <f>IF(ISBLANK(INDEX('Policy Characteristics'!E:E,MATCH($C22,'Policy Characteristics'!$C:$C,0))),"",INDEX('Policy Characteristics'!E:E,MATCH($C22,'Policy Characteristics'!$C:$C,0)))</f>
        <v>trans reduce regulated pollutants</v>
      </c>
      <c r="L22" s="315">
        <f>IF(ISBLANK(INDEX('Policy Characteristics'!F:F,MATCH($C22,'Policy Characteristics'!$C:$C,0))),"",INDEX('Policy Characteristics'!F:F,MATCH($C22,'Policy Characteristics'!$C:$C,0)))</f>
        <v>0</v>
      </c>
      <c r="M22" s="315">
        <f>IF(ISBLANK(INDEX('Policy Characteristics'!G:G,MATCH($C22,'Policy Characteristics'!$C:$C,0))),"",INDEX('Policy Characteristics'!G:G,MATCH($C22,'Policy Characteristics'!$C:$C,0)))</f>
        <v>1</v>
      </c>
      <c r="N22" s="315">
        <f>IF(ISBLANK(INDEX('Policy Characteristics'!H:H,MATCH($C22,'Policy Characteristics'!$C:$C,0))),"",INDEX('Policy Characteristics'!H:H,MATCH($C22,'Policy Characteristics'!$C:$C,0)))</f>
        <v>0.02</v>
      </c>
      <c r="O22" s="304" t="str">
        <f>IF(ISBLANK(INDEX('Policy Characteristics'!I:I,MATCH($C22,'Policy Characteristics'!$C:$C,0))),"",INDEX('Policy Characteristics'!I:I,MATCH($C22,'Policy Characteristics'!$C:$C,0)))</f>
        <v>% reduction in emissions</v>
      </c>
      <c r="P22" s="304"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2" s="304" t="str">
        <f>IF(ISBLANK(INDEX('Policy Characteristics'!K:K,MATCH($C22,'Policy Characteristics'!$C:$C,0))),"",INDEX('Policy Characteristics'!K:K,MATCH($C22,'Policy Characteristics'!$C:$C,0)))</f>
        <v>transportation-sector-main.html#conv-pol-stds</v>
      </c>
      <c r="R22" s="304" t="str">
        <f>IF(ISBLANK(INDEX('Policy Characteristics'!L:L,MATCH($C22,'Policy Characteristics'!$C:$C,0))),"",INDEX('Policy Characteristics'!L:L,MATCH($C22,'Policy Characteristics'!$C:$C,0)))</f>
        <v>conventional-pollutant-standards.html</v>
      </c>
    </row>
    <row r="23" spans="1:18" s="526" customFormat="1" x14ac:dyDescent="0.25">
      <c r="A23" s="304" t="str">
        <f>IF(ISBLANK(INDEX('Policy Characteristics'!A:A,MATCH($C23,'Policy Characteristics'!$C:$C,0))),"",INDEX('Policy Characteristics'!A:A,MATCH($C23,'Policy Characteristics'!$C:$C,0)))</f>
        <v>Transportation</v>
      </c>
      <c r="B23" s="304" t="str">
        <f>IF(ISBLANK(INDEX('Policy Characteristics'!B:B,MATCH($C23,'Policy Characteristics'!$C:$C,0))),"",INDEX('Policy Characteristics'!B:B,MATCH($C23,'Policy Characteristics'!$C:$C,0)))</f>
        <v>Conventional Pollutant Standards</v>
      </c>
      <c r="C23" s="306" t="str">
        <f t="shared" ref="C23:C32" si="1">C$2</f>
        <v>Percentage Reduction of Separately Regulated Pollutants</v>
      </c>
      <c r="D23" s="526" t="s">
        <v>41</v>
      </c>
      <c r="E23" s="526" t="s">
        <v>498</v>
      </c>
      <c r="F23" s="526" t="s">
        <v>41</v>
      </c>
      <c r="G23" s="526" t="s">
        <v>498</v>
      </c>
      <c r="H23" s="560">
        <v>321</v>
      </c>
      <c r="I23" s="537" t="s">
        <v>46</v>
      </c>
      <c r="J23" s="306" t="str">
        <f>IF(ISBLANK(INDEX('Policy Characteristics'!D:D,MATCH($C23,'Policy Characteristics'!$C:$C,0))),"",INDEX('Policy Characteristics'!D:D,MATCH($C23,'Policy Characteristics'!$C:$C,0)))</f>
        <v>Conventional Pollutant Standard</v>
      </c>
      <c r="K23" s="304" t="str">
        <f>IF(ISBLANK(INDEX('Policy Characteristics'!E:E,MATCH($C23,'Policy Characteristics'!$C:$C,0))),"",INDEX('Policy Characteristics'!E:E,MATCH($C23,'Policy Characteristics'!$C:$C,0)))</f>
        <v>trans reduce regulated pollutants</v>
      </c>
      <c r="L23" s="315">
        <f>IF(ISBLANK(INDEX('Policy Characteristics'!F:F,MATCH($C23,'Policy Characteristics'!$C:$C,0))),"",INDEX('Policy Characteristics'!F:F,MATCH($C23,'Policy Characteristics'!$C:$C,0)))</f>
        <v>0</v>
      </c>
      <c r="M23" s="315">
        <f>IF(ISBLANK(INDEX('Policy Characteristics'!G:G,MATCH($C23,'Policy Characteristics'!$C:$C,0))),"",INDEX('Policy Characteristics'!G:G,MATCH($C23,'Policy Characteristics'!$C:$C,0)))</f>
        <v>1</v>
      </c>
      <c r="N23" s="315">
        <f>IF(ISBLANK(INDEX('Policy Characteristics'!H:H,MATCH($C23,'Policy Characteristics'!$C:$C,0))),"",INDEX('Policy Characteristics'!H:H,MATCH($C23,'Policy Characteristics'!$C:$C,0)))</f>
        <v>0.02</v>
      </c>
      <c r="O23" s="304" t="str">
        <f>IF(ISBLANK(INDEX('Policy Characteristics'!I:I,MATCH($C23,'Policy Characteristics'!$C:$C,0))),"",INDEX('Policy Characteristics'!I:I,MATCH($C23,'Policy Characteristics'!$C:$C,0)))</f>
        <v>% reduction in emissions</v>
      </c>
      <c r="P23" s="304"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3" s="304" t="str">
        <f>IF(ISBLANK(INDEX('Policy Characteristics'!K:K,MATCH($C23,'Policy Characteristics'!$C:$C,0))),"",INDEX('Policy Characteristics'!K:K,MATCH($C23,'Policy Characteristics'!$C:$C,0)))</f>
        <v>transportation-sector-main.html#conv-pol-stds</v>
      </c>
      <c r="R23" s="304" t="str">
        <f>IF(ISBLANK(INDEX('Policy Characteristics'!L:L,MATCH($C23,'Policy Characteristics'!$C:$C,0))),"",INDEX('Policy Characteristics'!L:L,MATCH($C23,'Policy Characteristics'!$C:$C,0)))</f>
        <v>conventional-pollutant-standards.html</v>
      </c>
    </row>
    <row r="24" spans="1:18" s="526" customFormat="1" x14ac:dyDescent="0.25">
      <c r="A24" s="304" t="str">
        <f>IF(ISBLANK(INDEX('Policy Characteristics'!A:A,MATCH($C24,'Policy Characteristics'!$C:$C,0))),"",INDEX('Policy Characteristics'!A:A,MATCH($C24,'Policy Characteristics'!$C:$C,0)))</f>
        <v>Transportation</v>
      </c>
      <c r="B24" s="304" t="str">
        <f>IF(ISBLANK(INDEX('Policy Characteristics'!B:B,MATCH($C24,'Policy Characteristics'!$C:$C,0))),"",INDEX('Policy Characteristics'!B:B,MATCH($C24,'Policy Characteristics'!$C:$C,0)))</f>
        <v>Conventional Pollutant Standards</v>
      </c>
      <c r="C24" s="306" t="str">
        <f t="shared" si="1"/>
        <v>Percentage Reduction of Separately Regulated Pollutants</v>
      </c>
      <c r="D24" s="526" t="s">
        <v>41</v>
      </c>
      <c r="E24" s="526" t="s">
        <v>2238</v>
      </c>
      <c r="F24" s="526" t="s">
        <v>41</v>
      </c>
      <c r="G24" s="526" t="s">
        <v>2238</v>
      </c>
      <c r="H24" s="560">
        <v>322</v>
      </c>
      <c r="I24" s="535" t="s">
        <v>45</v>
      </c>
      <c r="J24" s="306" t="str">
        <f>IF(ISBLANK(INDEX('Policy Characteristics'!D:D,MATCH($C24,'Policy Characteristics'!$C:$C,0))),"",INDEX('Policy Characteristics'!D:D,MATCH($C24,'Policy Characteristics'!$C:$C,0)))</f>
        <v>Conventional Pollutant Standard</v>
      </c>
      <c r="K24" s="304" t="str">
        <f>IF(ISBLANK(INDEX('Policy Characteristics'!E:E,MATCH($C24,'Policy Characteristics'!$C:$C,0))),"",INDEX('Policy Characteristics'!E:E,MATCH($C24,'Policy Characteristics'!$C:$C,0)))</f>
        <v>trans reduce regulated pollutants</v>
      </c>
      <c r="L24" s="315">
        <f>IF(ISBLANK(INDEX('Policy Characteristics'!F:F,MATCH($C24,'Policy Characteristics'!$C:$C,0))),"",INDEX('Policy Characteristics'!F:F,MATCH($C24,'Policy Characteristics'!$C:$C,0)))</f>
        <v>0</v>
      </c>
      <c r="M24" s="315">
        <f>IF(ISBLANK(INDEX('Policy Characteristics'!G:G,MATCH($C24,'Policy Characteristics'!$C:$C,0))),"",INDEX('Policy Characteristics'!G:G,MATCH($C24,'Policy Characteristics'!$C:$C,0)))</f>
        <v>1</v>
      </c>
      <c r="N24" s="315">
        <f>IF(ISBLANK(INDEX('Policy Characteristics'!H:H,MATCH($C24,'Policy Characteristics'!$C:$C,0))),"",INDEX('Policy Characteristics'!H:H,MATCH($C24,'Policy Characteristics'!$C:$C,0)))</f>
        <v>0.02</v>
      </c>
      <c r="O24" s="304" t="str">
        <f>IF(ISBLANK(INDEX('Policy Characteristics'!I:I,MATCH($C24,'Policy Characteristics'!$C:$C,0))),"",INDEX('Policy Characteristics'!I:I,MATCH($C24,'Policy Characteristics'!$C:$C,0)))</f>
        <v>% reduction in emissions</v>
      </c>
      <c r="P24" s="304"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4" s="304" t="str">
        <f>IF(ISBLANK(INDEX('Policy Characteristics'!K:K,MATCH($C24,'Policy Characteristics'!$C:$C,0))),"",INDEX('Policy Characteristics'!K:K,MATCH($C24,'Policy Characteristics'!$C:$C,0)))</f>
        <v>transportation-sector-main.html#conv-pol-stds</v>
      </c>
      <c r="R24" s="304" t="str">
        <f>IF(ISBLANK(INDEX('Policy Characteristics'!L:L,MATCH($C24,'Policy Characteristics'!$C:$C,0))),"",INDEX('Policy Characteristics'!L:L,MATCH($C24,'Policy Characteristics'!$C:$C,0)))</f>
        <v>conventional-pollutant-standards.html</v>
      </c>
    </row>
    <row r="25" spans="1:18" s="526" customFormat="1" x14ac:dyDescent="0.25">
      <c r="A25" s="304" t="str">
        <f>IF(ISBLANK(INDEX('Policy Characteristics'!A:A,MATCH($C25,'Policy Characteristics'!$C:$C,0))),"",INDEX('Policy Characteristics'!A:A,MATCH($C25,'Policy Characteristics'!$C:$C,0)))</f>
        <v>Transportation</v>
      </c>
      <c r="B25" s="304" t="str">
        <f>IF(ISBLANK(INDEX('Policy Characteristics'!B:B,MATCH($C25,'Policy Characteristics'!$C:$C,0))),"",INDEX('Policy Characteristics'!B:B,MATCH($C25,'Policy Characteristics'!$C:$C,0)))</f>
        <v>Conventional Pollutant Standards</v>
      </c>
      <c r="C25" s="306" t="str">
        <f t="shared" si="1"/>
        <v>Percentage Reduction of Separately Regulated Pollutants</v>
      </c>
      <c r="D25" s="526" t="s">
        <v>41</v>
      </c>
      <c r="E25" s="526" t="s">
        <v>2240</v>
      </c>
      <c r="F25" s="526" t="s">
        <v>41</v>
      </c>
      <c r="G25" s="526" t="s">
        <v>2240</v>
      </c>
      <c r="H25" s="560">
        <v>323</v>
      </c>
      <c r="I25" s="537" t="s">
        <v>46</v>
      </c>
      <c r="J25" s="306" t="str">
        <f>IF(ISBLANK(INDEX('Policy Characteristics'!D:D,MATCH($C25,'Policy Characteristics'!$C:$C,0))),"",INDEX('Policy Characteristics'!D:D,MATCH($C25,'Policy Characteristics'!$C:$C,0)))</f>
        <v>Conventional Pollutant Standard</v>
      </c>
      <c r="K25" s="304" t="str">
        <f>IF(ISBLANK(INDEX('Policy Characteristics'!E:E,MATCH($C25,'Policy Characteristics'!$C:$C,0))),"",INDEX('Policy Characteristics'!E:E,MATCH($C25,'Policy Characteristics'!$C:$C,0)))</f>
        <v>trans reduce regulated pollutants</v>
      </c>
      <c r="L25" s="315">
        <f>IF(ISBLANK(INDEX('Policy Characteristics'!F:F,MATCH($C25,'Policy Characteristics'!$C:$C,0))),"",INDEX('Policy Characteristics'!F:F,MATCH($C25,'Policy Characteristics'!$C:$C,0)))</f>
        <v>0</v>
      </c>
      <c r="M25" s="315">
        <f>IF(ISBLANK(INDEX('Policy Characteristics'!G:G,MATCH($C25,'Policy Characteristics'!$C:$C,0))),"",INDEX('Policy Characteristics'!G:G,MATCH($C25,'Policy Characteristics'!$C:$C,0)))</f>
        <v>1</v>
      </c>
      <c r="N25" s="315">
        <f>IF(ISBLANK(INDEX('Policy Characteristics'!H:H,MATCH($C25,'Policy Characteristics'!$C:$C,0))),"",INDEX('Policy Characteristics'!H:H,MATCH($C25,'Policy Characteristics'!$C:$C,0)))</f>
        <v>0.02</v>
      </c>
      <c r="O25" s="304" t="str">
        <f>IF(ISBLANK(INDEX('Policy Characteristics'!I:I,MATCH($C25,'Policy Characteristics'!$C:$C,0))),"",INDEX('Policy Characteristics'!I:I,MATCH($C25,'Policy Characteristics'!$C:$C,0)))</f>
        <v>% reduction in emissions</v>
      </c>
      <c r="P25" s="304"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5" s="304" t="str">
        <f>IF(ISBLANK(INDEX('Policy Characteristics'!K:K,MATCH($C25,'Policy Characteristics'!$C:$C,0))),"",INDEX('Policy Characteristics'!K:K,MATCH($C25,'Policy Characteristics'!$C:$C,0)))</f>
        <v>transportation-sector-main.html#conv-pol-stds</v>
      </c>
      <c r="R25" s="304" t="str">
        <f>IF(ISBLANK(INDEX('Policy Characteristics'!L:L,MATCH($C25,'Policy Characteristics'!$C:$C,0))),"",INDEX('Policy Characteristics'!L:L,MATCH($C25,'Policy Characteristics'!$C:$C,0)))</f>
        <v>conventional-pollutant-standards.html</v>
      </c>
    </row>
    <row r="26" spans="1:18" s="526" customFormat="1" x14ac:dyDescent="0.25">
      <c r="A26" s="304" t="str">
        <f>IF(ISBLANK(INDEX('Policy Characteristics'!A:A,MATCH($C26,'Policy Characteristics'!$C:$C,0))),"",INDEX('Policy Characteristics'!A:A,MATCH($C26,'Policy Characteristics'!$C:$C,0)))</f>
        <v>Transportation</v>
      </c>
      <c r="B26" s="304" t="str">
        <f>IF(ISBLANK(INDEX('Policy Characteristics'!B:B,MATCH($C26,'Policy Characteristics'!$C:$C,0))),"",INDEX('Policy Characteristics'!B:B,MATCH($C26,'Policy Characteristics'!$C:$C,0)))</f>
        <v>Conventional Pollutant Standards</v>
      </c>
      <c r="C26" s="306" t="str">
        <f t="shared" si="1"/>
        <v>Percentage Reduction of Separately Regulated Pollutants</v>
      </c>
      <c r="D26" s="526" t="s">
        <v>41</v>
      </c>
      <c r="E26" s="526" t="s">
        <v>2242</v>
      </c>
      <c r="F26" s="526" t="s">
        <v>41</v>
      </c>
      <c r="G26" s="526" t="s">
        <v>2331</v>
      </c>
      <c r="H26" s="560">
        <v>324</v>
      </c>
      <c r="I26" s="537" t="s">
        <v>46</v>
      </c>
      <c r="J26" s="306" t="str">
        <f>IF(ISBLANK(INDEX('Policy Characteristics'!D:D,MATCH($C26,'Policy Characteristics'!$C:$C,0))),"",INDEX('Policy Characteristics'!D:D,MATCH($C26,'Policy Characteristics'!$C:$C,0)))</f>
        <v>Conventional Pollutant Standard</v>
      </c>
      <c r="K26" s="304" t="str">
        <f>IF(ISBLANK(INDEX('Policy Characteristics'!E:E,MATCH($C26,'Policy Characteristics'!$C:$C,0))),"",INDEX('Policy Characteristics'!E:E,MATCH($C26,'Policy Characteristics'!$C:$C,0)))</f>
        <v>trans reduce regulated pollutants</v>
      </c>
      <c r="L26" s="315">
        <f>IF(ISBLANK(INDEX('Policy Characteristics'!F:F,MATCH($C26,'Policy Characteristics'!$C:$C,0))),"",INDEX('Policy Characteristics'!F:F,MATCH($C26,'Policy Characteristics'!$C:$C,0)))</f>
        <v>0</v>
      </c>
      <c r="M26" s="315">
        <f>IF(ISBLANK(INDEX('Policy Characteristics'!G:G,MATCH($C26,'Policy Characteristics'!$C:$C,0))),"",INDEX('Policy Characteristics'!G:G,MATCH($C26,'Policy Characteristics'!$C:$C,0)))</f>
        <v>1</v>
      </c>
      <c r="N26" s="315">
        <f>IF(ISBLANK(INDEX('Policy Characteristics'!H:H,MATCH($C26,'Policy Characteristics'!$C:$C,0))),"",INDEX('Policy Characteristics'!H:H,MATCH($C26,'Policy Characteristics'!$C:$C,0)))</f>
        <v>0.02</v>
      </c>
      <c r="O26" s="304" t="str">
        <f>IF(ISBLANK(INDEX('Policy Characteristics'!I:I,MATCH($C26,'Policy Characteristics'!$C:$C,0))),"",INDEX('Policy Characteristics'!I:I,MATCH($C26,'Policy Characteristics'!$C:$C,0)))</f>
        <v>% reduction in emissions</v>
      </c>
      <c r="P26" s="304"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6" s="304" t="str">
        <f>IF(ISBLANK(INDEX('Policy Characteristics'!K:K,MATCH($C26,'Policy Characteristics'!$C:$C,0))),"",INDEX('Policy Characteristics'!K:K,MATCH($C26,'Policy Characteristics'!$C:$C,0)))</f>
        <v>transportation-sector-main.html#conv-pol-stds</v>
      </c>
      <c r="R26" s="304" t="str">
        <f>IF(ISBLANK(INDEX('Policy Characteristics'!L:L,MATCH($C26,'Policy Characteristics'!$C:$C,0))),"",INDEX('Policy Characteristics'!L:L,MATCH($C26,'Policy Characteristics'!$C:$C,0)))</f>
        <v>conventional-pollutant-standards.html</v>
      </c>
    </row>
    <row r="27" spans="1:18" s="526" customFormat="1" x14ac:dyDescent="0.25">
      <c r="A27" s="304" t="str">
        <f>IF(ISBLANK(INDEX('Policy Characteristics'!A:A,MATCH($C27,'Policy Characteristics'!$C:$C,0))),"",INDEX('Policy Characteristics'!A:A,MATCH($C27,'Policy Characteristics'!$C:$C,0)))</f>
        <v>Transportation</v>
      </c>
      <c r="B27" s="304" t="str">
        <f>IF(ISBLANK(INDEX('Policy Characteristics'!B:B,MATCH($C27,'Policy Characteristics'!$C:$C,0))),"",INDEX('Policy Characteristics'!B:B,MATCH($C27,'Policy Characteristics'!$C:$C,0)))</f>
        <v>Conventional Pollutant Standards</v>
      </c>
      <c r="C27" s="306" t="str">
        <f t="shared" si="1"/>
        <v>Percentage Reduction of Separately Regulated Pollutants</v>
      </c>
      <c r="D27" s="526" t="s">
        <v>41</v>
      </c>
      <c r="E27" s="526" t="s">
        <v>2243</v>
      </c>
      <c r="F27" s="526" t="s">
        <v>41</v>
      </c>
      <c r="G27" s="526" t="s">
        <v>2243</v>
      </c>
      <c r="H27" s="560">
        <v>325</v>
      </c>
      <c r="I27" s="537" t="s">
        <v>46</v>
      </c>
      <c r="J27" s="306" t="str">
        <f>IF(ISBLANK(INDEX('Policy Characteristics'!D:D,MATCH($C27,'Policy Characteristics'!$C:$C,0))),"",INDEX('Policy Characteristics'!D:D,MATCH($C27,'Policy Characteristics'!$C:$C,0)))</f>
        <v>Conventional Pollutant Standard</v>
      </c>
      <c r="K27" s="304" t="str">
        <f>IF(ISBLANK(INDEX('Policy Characteristics'!E:E,MATCH($C27,'Policy Characteristics'!$C:$C,0))),"",INDEX('Policy Characteristics'!E:E,MATCH($C27,'Policy Characteristics'!$C:$C,0)))</f>
        <v>trans reduce regulated pollutants</v>
      </c>
      <c r="L27" s="315">
        <f>IF(ISBLANK(INDEX('Policy Characteristics'!F:F,MATCH($C27,'Policy Characteristics'!$C:$C,0))),"",INDEX('Policy Characteristics'!F:F,MATCH($C27,'Policy Characteristics'!$C:$C,0)))</f>
        <v>0</v>
      </c>
      <c r="M27" s="315">
        <f>IF(ISBLANK(INDEX('Policy Characteristics'!G:G,MATCH($C27,'Policy Characteristics'!$C:$C,0))),"",INDEX('Policy Characteristics'!G:G,MATCH($C27,'Policy Characteristics'!$C:$C,0)))</f>
        <v>1</v>
      </c>
      <c r="N27" s="315">
        <f>IF(ISBLANK(INDEX('Policy Characteristics'!H:H,MATCH($C27,'Policy Characteristics'!$C:$C,0))),"",INDEX('Policy Characteristics'!H:H,MATCH($C27,'Policy Characteristics'!$C:$C,0)))</f>
        <v>0.02</v>
      </c>
      <c r="O27" s="304" t="str">
        <f>IF(ISBLANK(INDEX('Policy Characteristics'!I:I,MATCH($C27,'Policy Characteristics'!$C:$C,0))),"",INDEX('Policy Characteristics'!I:I,MATCH($C27,'Policy Characteristics'!$C:$C,0)))</f>
        <v>% reduction in emissions</v>
      </c>
      <c r="P27" s="304"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7" s="304" t="str">
        <f>IF(ISBLANK(INDEX('Policy Characteristics'!K:K,MATCH($C27,'Policy Characteristics'!$C:$C,0))),"",INDEX('Policy Characteristics'!K:K,MATCH($C27,'Policy Characteristics'!$C:$C,0)))</f>
        <v>transportation-sector-main.html#conv-pol-stds</v>
      </c>
      <c r="R27" s="304" t="str">
        <f>IF(ISBLANK(INDEX('Policy Characteristics'!L:L,MATCH($C27,'Policy Characteristics'!$C:$C,0))),"",INDEX('Policy Characteristics'!L:L,MATCH($C27,'Policy Characteristics'!$C:$C,0)))</f>
        <v>conventional-pollutant-standards.html</v>
      </c>
    </row>
    <row r="28" spans="1:18" s="526" customFormat="1" x14ac:dyDescent="0.25">
      <c r="A28" s="304" t="str">
        <f>IF(ISBLANK(INDEX('Policy Characteristics'!A:A,MATCH($C28,'Policy Characteristics'!$C:$C,0))),"",INDEX('Policy Characteristics'!A:A,MATCH($C28,'Policy Characteristics'!$C:$C,0)))</f>
        <v>Transportation</v>
      </c>
      <c r="B28" s="304" t="str">
        <f>IF(ISBLANK(INDEX('Policy Characteristics'!B:B,MATCH($C28,'Policy Characteristics'!$C:$C,0))),"",INDEX('Policy Characteristics'!B:B,MATCH($C28,'Policy Characteristics'!$C:$C,0)))</f>
        <v>Conventional Pollutant Standards</v>
      </c>
      <c r="C28" s="306" t="str">
        <f t="shared" si="1"/>
        <v>Percentage Reduction of Separately Regulated Pollutants</v>
      </c>
      <c r="D28" s="526" t="s">
        <v>41</v>
      </c>
      <c r="E28" s="526" t="s">
        <v>2245</v>
      </c>
      <c r="F28" s="526" t="s">
        <v>41</v>
      </c>
      <c r="G28" s="526" t="s">
        <v>2245</v>
      </c>
      <c r="H28" s="560">
        <v>326</v>
      </c>
      <c r="I28" s="537" t="s">
        <v>46</v>
      </c>
      <c r="J28" s="306" t="str">
        <f>IF(ISBLANK(INDEX('Policy Characteristics'!D:D,MATCH($C28,'Policy Characteristics'!$C:$C,0))),"",INDEX('Policy Characteristics'!D:D,MATCH($C28,'Policy Characteristics'!$C:$C,0)))</f>
        <v>Conventional Pollutant Standard</v>
      </c>
      <c r="K28" s="304" t="str">
        <f>IF(ISBLANK(INDEX('Policy Characteristics'!E:E,MATCH($C28,'Policy Characteristics'!$C:$C,0))),"",INDEX('Policy Characteristics'!E:E,MATCH($C28,'Policy Characteristics'!$C:$C,0)))</f>
        <v>trans reduce regulated pollutants</v>
      </c>
      <c r="L28" s="315">
        <f>IF(ISBLANK(INDEX('Policy Characteristics'!F:F,MATCH($C28,'Policy Characteristics'!$C:$C,0))),"",INDEX('Policy Characteristics'!F:F,MATCH($C28,'Policy Characteristics'!$C:$C,0)))</f>
        <v>0</v>
      </c>
      <c r="M28" s="315">
        <f>IF(ISBLANK(INDEX('Policy Characteristics'!G:G,MATCH($C28,'Policy Characteristics'!$C:$C,0))),"",INDEX('Policy Characteristics'!G:G,MATCH($C28,'Policy Characteristics'!$C:$C,0)))</f>
        <v>1</v>
      </c>
      <c r="N28" s="315">
        <f>IF(ISBLANK(INDEX('Policy Characteristics'!H:H,MATCH($C28,'Policy Characteristics'!$C:$C,0))),"",INDEX('Policy Characteristics'!H:H,MATCH($C28,'Policy Characteristics'!$C:$C,0)))</f>
        <v>0.02</v>
      </c>
      <c r="O28" s="304" t="str">
        <f>IF(ISBLANK(INDEX('Policy Characteristics'!I:I,MATCH($C28,'Policy Characteristics'!$C:$C,0))),"",INDEX('Policy Characteristics'!I:I,MATCH($C28,'Policy Characteristics'!$C:$C,0)))</f>
        <v>% reduction in emissions</v>
      </c>
      <c r="P28" s="304"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8" s="304" t="str">
        <f>IF(ISBLANK(INDEX('Policy Characteristics'!K:K,MATCH($C28,'Policy Characteristics'!$C:$C,0))),"",INDEX('Policy Characteristics'!K:K,MATCH($C28,'Policy Characteristics'!$C:$C,0)))</f>
        <v>transportation-sector-main.html#conv-pol-stds</v>
      </c>
      <c r="R28" s="304" t="str">
        <f>IF(ISBLANK(INDEX('Policy Characteristics'!L:L,MATCH($C28,'Policy Characteristics'!$C:$C,0))),"",INDEX('Policy Characteristics'!L:L,MATCH($C28,'Policy Characteristics'!$C:$C,0)))</f>
        <v>conventional-pollutant-standards.html</v>
      </c>
    </row>
    <row r="29" spans="1:18" s="526" customFormat="1" x14ac:dyDescent="0.25">
      <c r="A29" s="304" t="str">
        <f>IF(ISBLANK(INDEX('Policy Characteristics'!A:A,MATCH($C29,'Policy Characteristics'!$C:$C,0))),"",INDEX('Policy Characteristics'!A:A,MATCH($C29,'Policy Characteristics'!$C:$C,0)))</f>
        <v>Transportation</v>
      </c>
      <c r="B29" s="304" t="str">
        <f>IF(ISBLANK(INDEX('Policy Characteristics'!B:B,MATCH($C29,'Policy Characteristics'!$C:$C,0))),"",INDEX('Policy Characteristics'!B:B,MATCH($C29,'Policy Characteristics'!$C:$C,0)))</f>
        <v>Conventional Pollutant Standards</v>
      </c>
      <c r="C29" s="306" t="str">
        <f t="shared" si="1"/>
        <v>Percentage Reduction of Separately Regulated Pollutants</v>
      </c>
      <c r="D29" s="526" t="s">
        <v>41</v>
      </c>
      <c r="E29" s="526" t="s">
        <v>2247</v>
      </c>
      <c r="F29" s="526" t="s">
        <v>41</v>
      </c>
      <c r="G29" s="526" t="s">
        <v>2247</v>
      </c>
      <c r="H29" s="560">
        <v>327</v>
      </c>
      <c r="I29" s="537" t="s">
        <v>46</v>
      </c>
      <c r="J29" s="306" t="str">
        <f>IF(ISBLANK(INDEX('Policy Characteristics'!D:D,MATCH($C29,'Policy Characteristics'!$C:$C,0))),"",INDEX('Policy Characteristics'!D:D,MATCH($C29,'Policy Characteristics'!$C:$C,0)))</f>
        <v>Conventional Pollutant Standard</v>
      </c>
      <c r="K29" s="304" t="str">
        <f>IF(ISBLANK(INDEX('Policy Characteristics'!E:E,MATCH($C29,'Policy Characteristics'!$C:$C,0))),"",INDEX('Policy Characteristics'!E:E,MATCH($C29,'Policy Characteristics'!$C:$C,0)))</f>
        <v>trans reduce regulated pollutants</v>
      </c>
      <c r="L29" s="315">
        <f>IF(ISBLANK(INDEX('Policy Characteristics'!F:F,MATCH($C29,'Policy Characteristics'!$C:$C,0))),"",INDEX('Policy Characteristics'!F:F,MATCH($C29,'Policy Characteristics'!$C:$C,0)))</f>
        <v>0</v>
      </c>
      <c r="M29" s="315">
        <f>IF(ISBLANK(INDEX('Policy Characteristics'!G:G,MATCH($C29,'Policy Characteristics'!$C:$C,0))),"",INDEX('Policy Characteristics'!G:G,MATCH($C29,'Policy Characteristics'!$C:$C,0)))</f>
        <v>1</v>
      </c>
      <c r="N29" s="315">
        <f>IF(ISBLANK(INDEX('Policy Characteristics'!H:H,MATCH($C29,'Policy Characteristics'!$C:$C,0))),"",INDEX('Policy Characteristics'!H:H,MATCH($C29,'Policy Characteristics'!$C:$C,0)))</f>
        <v>0.02</v>
      </c>
      <c r="O29" s="304" t="str">
        <f>IF(ISBLANK(INDEX('Policy Characteristics'!I:I,MATCH($C29,'Policy Characteristics'!$C:$C,0))),"",INDEX('Policy Characteristics'!I:I,MATCH($C29,'Policy Characteristics'!$C:$C,0)))</f>
        <v>% reduction in emissions</v>
      </c>
      <c r="P29" s="304"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9" s="304" t="str">
        <f>IF(ISBLANK(INDEX('Policy Characteristics'!K:K,MATCH($C29,'Policy Characteristics'!$C:$C,0))),"",INDEX('Policy Characteristics'!K:K,MATCH($C29,'Policy Characteristics'!$C:$C,0)))</f>
        <v>transportation-sector-main.html#conv-pol-stds</v>
      </c>
      <c r="R29" s="304" t="str">
        <f>IF(ISBLANK(INDEX('Policy Characteristics'!L:L,MATCH($C29,'Policy Characteristics'!$C:$C,0))),"",INDEX('Policy Characteristics'!L:L,MATCH($C29,'Policy Characteristics'!$C:$C,0)))</f>
        <v>conventional-pollutant-standards.html</v>
      </c>
    </row>
    <row r="30" spans="1:18" s="526" customFormat="1" x14ac:dyDescent="0.25">
      <c r="A30" s="304" t="str">
        <f>IF(ISBLANK(INDEX('Policy Characteristics'!A:A,MATCH($C30,'Policy Characteristics'!$C:$C,0))),"",INDEX('Policy Characteristics'!A:A,MATCH($C30,'Policy Characteristics'!$C:$C,0)))</f>
        <v>Transportation</v>
      </c>
      <c r="B30" s="304" t="str">
        <f>IF(ISBLANK(INDEX('Policy Characteristics'!B:B,MATCH($C30,'Policy Characteristics'!$C:$C,0))),"",INDEX('Policy Characteristics'!B:B,MATCH($C30,'Policy Characteristics'!$C:$C,0)))</f>
        <v>Conventional Pollutant Standards</v>
      </c>
      <c r="C30" s="306" t="str">
        <f t="shared" si="1"/>
        <v>Percentage Reduction of Separately Regulated Pollutants</v>
      </c>
      <c r="D30" s="526" t="s">
        <v>41</v>
      </c>
      <c r="E30" s="526" t="s">
        <v>2249</v>
      </c>
      <c r="F30" s="526" t="s">
        <v>41</v>
      </c>
      <c r="G30" s="526" t="s">
        <v>2249</v>
      </c>
      <c r="H30" s="560">
        <v>328</v>
      </c>
      <c r="I30" s="537" t="s">
        <v>46</v>
      </c>
      <c r="J30" s="306" t="str">
        <f>IF(ISBLANK(INDEX('Policy Characteristics'!D:D,MATCH($C30,'Policy Characteristics'!$C:$C,0))),"",INDEX('Policy Characteristics'!D:D,MATCH($C30,'Policy Characteristics'!$C:$C,0)))</f>
        <v>Conventional Pollutant Standard</v>
      </c>
      <c r="K30" s="304" t="str">
        <f>IF(ISBLANK(INDEX('Policy Characteristics'!E:E,MATCH($C30,'Policy Characteristics'!$C:$C,0))),"",INDEX('Policy Characteristics'!E:E,MATCH($C30,'Policy Characteristics'!$C:$C,0)))</f>
        <v>trans reduce regulated pollutants</v>
      </c>
      <c r="L30" s="315">
        <f>IF(ISBLANK(INDEX('Policy Characteristics'!F:F,MATCH($C30,'Policy Characteristics'!$C:$C,0))),"",INDEX('Policy Characteristics'!F:F,MATCH($C30,'Policy Characteristics'!$C:$C,0)))</f>
        <v>0</v>
      </c>
      <c r="M30" s="315">
        <f>IF(ISBLANK(INDEX('Policy Characteristics'!G:G,MATCH($C30,'Policy Characteristics'!$C:$C,0))),"",INDEX('Policy Characteristics'!G:G,MATCH($C30,'Policy Characteristics'!$C:$C,0)))</f>
        <v>1</v>
      </c>
      <c r="N30" s="315">
        <f>IF(ISBLANK(INDEX('Policy Characteristics'!H:H,MATCH($C30,'Policy Characteristics'!$C:$C,0))),"",INDEX('Policy Characteristics'!H:H,MATCH($C30,'Policy Characteristics'!$C:$C,0)))</f>
        <v>0.02</v>
      </c>
      <c r="O30" s="304" t="str">
        <f>IF(ISBLANK(INDEX('Policy Characteristics'!I:I,MATCH($C30,'Policy Characteristics'!$C:$C,0))),"",INDEX('Policy Characteristics'!I:I,MATCH($C30,'Policy Characteristics'!$C:$C,0)))</f>
        <v>% reduction in emissions</v>
      </c>
      <c r="P30" s="304"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0" s="304" t="str">
        <f>IF(ISBLANK(INDEX('Policy Characteristics'!K:K,MATCH($C30,'Policy Characteristics'!$C:$C,0))),"",INDEX('Policy Characteristics'!K:K,MATCH($C30,'Policy Characteristics'!$C:$C,0)))</f>
        <v>transportation-sector-main.html#conv-pol-stds</v>
      </c>
      <c r="R30" s="304" t="str">
        <f>IF(ISBLANK(INDEX('Policy Characteristics'!L:L,MATCH($C30,'Policy Characteristics'!$C:$C,0))),"",INDEX('Policy Characteristics'!L:L,MATCH($C30,'Policy Characteristics'!$C:$C,0)))</f>
        <v>conventional-pollutant-standards.html</v>
      </c>
    </row>
    <row r="31" spans="1:18" s="526" customFormat="1" x14ac:dyDescent="0.25">
      <c r="A31" s="304" t="str">
        <f>IF(ISBLANK(INDEX('Policy Characteristics'!A:A,MATCH($C31,'Policy Characteristics'!$C:$C,0))),"",INDEX('Policy Characteristics'!A:A,MATCH($C31,'Policy Characteristics'!$C:$C,0)))</f>
        <v>Transportation</v>
      </c>
      <c r="B31" s="304" t="str">
        <f>IF(ISBLANK(INDEX('Policy Characteristics'!B:B,MATCH($C31,'Policy Characteristics'!$C:$C,0))),"",INDEX('Policy Characteristics'!B:B,MATCH($C31,'Policy Characteristics'!$C:$C,0)))</f>
        <v>Conventional Pollutant Standards</v>
      </c>
      <c r="C31" s="306" t="str">
        <f t="shared" si="1"/>
        <v>Percentage Reduction of Separately Regulated Pollutants</v>
      </c>
      <c r="D31" s="526" t="s">
        <v>41</v>
      </c>
      <c r="E31" s="526" t="s">
        <v>2251</v>
      </c>
      <c r="F31" s="526" t="s">
        <v>41</v>
      </c>
      <c r="G31" s="526" t="s">
        <v>2251</v>
      </c>
      <c r="H31" s="560">
        <v>329</v>
      </c>
      <c r="I31" s="537" t="s">
        <v>46</v>
      </c>
      <c r="J31" s="306" t="str">
        <f>IF(ISBLANK(INDEX('Policy Characteristics'!D:D,MATCH($C31,'Policy Characteristics'!$C:$C,0))),"",INDEX('Policy Characteristics'!D:D,MATCH($C31,'Policy Characteristics'!$C:$C,0)))</f>
        <v>Conventional Pollutant Standard</v>
      </c>
      <c r="K31" s="304" t="str">
        <f>IF(ISBLANK(INDEX('Policy Characteristics'!E:E,MATCH($C31,'Policy Characteristics'!$C:$C,0))),"",INDEX('Policy Characteristics'!E:E,MATCH($C31,'Policy Characteristics'!$C:$C,0)))</f>
        <v>trans reduce regulated pollutants</v>
      </c>
      <c r="L31" s="315">
        <f>IF(ISBLANK(INDEX('Policy Characteristics'!F:F,MATCH($C31,'Policy Characteristics'!$C:$C,0))),"",INDEX('Policy Characteristics'!F:F,MATCH($C31,'Policy Characteristics'!$C:$C,0)))</f>
        <v>0</v>
      </c>
      <c r="M31" s="315">
        <f>IF(ISBLANK(INDEX('Policy Characteristics'!G:G,MATCH($C31,'Policy Characteristics'!$C:$C,0))),"",INDEX('Policy Characteristics'!G:G,MATCH($C31,'Policy Characteristics'!$C:$C,0)))</f>
        <v>1</v>
      </c>
      <c r="N31" s="315">
        <f>IF(ISBLANK(INDEX('Policy Characteristics'!H:H,MATCH($C31,'Policy Characteristics'!$C:$C,0))),"",INDEX('Policy Characteristics'!H:H,MATCH($C31,'Policy Characteristics'!$C:$C,0)))</f>
        <v>0.02</v>
      </c>
      <c r="O31" s="304" t="str">
        <f>IF(ISBLANK(INDEX('Policy Characteristics'!I:I,MATCH($C31,'Policy Characteristics'!$C:$C,0))),"",INDEX('Policy Characteristics'!I:I,MATCH($C31,'Policy Characteristics'!$C:$C,0)))</f>
        <v>% reduction in emissions</v>
      </c>
      <c r="P31" s="304"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1" s="304" t="str">
        <f>IF(ISBLANK(INDEX('Policy Characteristics'!K:K,MATCH($C31,'Policy Characteristics'!$C:$C,0))),"",INDEX('Policy Characteristics'!K:K,MATCH($C31,'Policy Characteristics'!$C:$C,0)))</f>
        <v>transportation-sector-main.html#conv-pol-stds</v>
      </c>
      <c r="R31" s="304" t="str">
        <f>IF(ISBLANK(INDEX('Policy Characteristics'!L:L,MATCH($C31,'Policy Characteristics'!$C:$C,0))),"",INDEX('Policy Characteristics'!L:L,MATCH($C31,'Policy Characteristics'!$C:$C,0)))</f>
        <v>conventional-pollutant-standards.html</v>
      </c>
    </row>
    <row r="32" spans="1:18" s="526" customFormat="1" x14ac:dyDescent="0.25">
      <c r="A32" s="304" t="str">
        <f>IF(ISBLANK(INDEX('Policy Characteristics'!A:A,MATCH($C32,'Policy Characteristics'!$C:$C,0))),"",INDEX('Policy Characteristics'!A:A,MATCH($C32,'Policy Characteristics'!$C:$C,0)))</f>
        <v>Transportation</v>
      </c>
      <c r="B32" s="304" t="str">
        <f>IF(ISBLANK(INDEX('Policy Characteristics'!B:B,MATCH($C32,'Policy Characteristics'!$C:$C,0))),"",INDEX('Policy Characteristics'!B:B,MATCH($C32,'Policy Characteristics'!$C:$C,0)))</f>
        <v>Conventional Pollutant Standards</v>
      </c>
      <c r="C32" s="306" t="str">
        <f t="shared" si="1"/>
        <v>Percentage Reduction of Separately Regulated Pollutants</v>
      </c>
      <c r="D32" s="526" t="s">
        <v>42</v>
      </c>
      <c r="E32" s="526" t="s">
        <v>2235</v>
      </c>
      <c r="F32" s="526" t="s">
        <v>42</v>
      </c>
      <c r="G32" s="526" t="s">
        <v>2457</v>
      </c>
      <c r="H32" s="560">
        <v>330</v>
      </c>
      <c r="I32" s="535" t="s">
        <v>45</v>
      </c>
      <c r="J32" s="306" t="str">
        <f>IF(ISBLANK(INDEX('Policy Characteristics'!D:D,MATCH($C32,'Policy Characteristics'!$C:$C,0))),"",INDEX('Policy Characteristics'!D:D,MATCH($C32,'Policy Characteristics'!$C:$C,0)))</f>
        <v>Conventional Pollutant Standard</v>
      </c>
      <c r="K32" s="304" t="str">
        <f>IF(ISBLANK(INDEX('Policy Characteristics'!E:E,MATCH($C32,'Policy Characteristics'!$C:$C,0))),"",INDEX('Policy Characteristics'!E:E,MATCH($C32,'Policy Characteristics'!$C:$C,0)))</f>
        <v>trans reduce regulated pollutants</v>
      </c>
      <c r="L32" s="315">
        <f>IF(ISBLANK(INDEX('Policy Characteristics'!F:F,MATCH($C32,'Policy Characteristics'!$C:$C,0))),"",INDEX('Policy Characteristics'!F:F,MATCH($C32,'Policy Characteristics'!$C:$C,0)))</f>
        <v>0</v>
      </c>
      <c r="M32" s="315">
        <f>IF(ISBLANK(INDEX('Policy Characteristics'!G:G,MATCH($C32,'Policy Characteristics'!$C:$C,0))),"",INDEX('Policy Characteristics'!G:G,MATCH($C32,'Policy Characteristics'!$C:$C,0)))</f>
        <v>1</v>
      </c>
      <c r="N32" s="315">
        <f>IF(ISBLANK(INDEX('Policy Characteristics'!H:H,MATCH($C32,'Policy Characteristics'!$C:$C,0))),"",INDEX('Policy Characteristics'!H:H,MATCH($C32,'Policy Characteristics'!$C:$C,0)))</f>
        <v>0.02</v>
      </c>
      <c r="O32" s="304" t="str">
        <f>IF(ISBLANK(INDEX('Policy Characteristics'!I:I,MATCH($C32,'Policy Characteristics'!$C:$C,0))),"",INDEX('Policy Characteristics'!I:I,MATCH($C32,'Policy Characteristics'!$C:$C,0)))</f>
        <v>% reduction in emissions</v>
      </c>
      <c r="P32" s="304"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2" s="304" t="str">
        <f>IF(ISBLANK(INDEX('Policy Characteristics'!K:K,MATCH($C32,'Policy Characteristics'!$C:$C,0))),"",INDEX('Policy Characteristics'!K:K,MATCH($C32,'Policy Characteristics'!$C:$C,0)))</f>
        <v>transportation-sector-main.html#conv-pol-stds</v>
      </c>
      <c r="R32" s="304" t="str">
        <f>IF(ISBLANK(INDEX('Policy Characteristics'!L:L,MATCH($C32,'Policy Characteristics'!$C:$C,0))),"",INDEX('Policy Characteristics'!L:L,MATCH($C32,'Policy Characteristics'!$C:$C,0)))</f>
        <v>conventional-pollutant-standards.html</v>
      </c>
    </row>
    <row r="33" spans="1:18" s="526" customFormat="1" x14ac:dyDescent="0.25">
      <c r="A33" s="304" t="str">
        <f>IF(ISBLANK(INDEX('Policy Characteristics'!A:A,MATCH($C33,'Policy Characteristics'!$C:$C,0))),"",INDEX('Policy Characteristics'!A:A,MATCH($C33,'Policy Characteristics'!$C:$C,0)))</f>
        <v>Transportation</v>
      </c>
      <c r="B33" s="304" t="str">
        <f>IF(ISBLANK(INDEX('Policy Characteristics'!B:B,MATCH($C33,'Policy Characteristics'!$C:$C,0))),"",INDEX('Policy Characteristics'!B:B,MATCH($C33,'Policy Characteristics'!$C:$C,0)))</f>
        <v>Conventional Pollutant Standards</v>
      </c>
      <c r="C33" s="306" t="str">
        <f t="shared" ref="C33:C61" si="2">C$2</f>
        <v>Percentage Reduction of Separately Regulated Pollutants</v>
      </c>
      <c r="D33" s="526" t="s">
        <v>42</v>
      </c>
      <c r="E33" s="526" t="s">
        <v>498</v>
      </c>
      <c r="F33" s="526" t="s">
        <v>42</v>
      </c>
      <c r="G33" s="526" t="s">
        <v>498</v>
      </c>
      <c r="H33" s="560">
        <v>331</v>
      </c>
      <c r="I33" s="535" t="s">
        <v>45</v>
      </c>
      <c r="J33" s="306" t="str">
        <f>IF(ISBLANK(INDEX('Policy Characteristics'!D:D,MATCH($C33,'Policy Characteristics'!$C:$C,0))),"",INDEX('Policy Characteristics'!D:D,MATCH($C33,'Policy Characteristics'!$C:$C,0)))</f>
        <v>Conventional Pollutant Standard</v>
      </c>
      <c r="K33" s="304" t="str">
        <f>IF(ISBLANK(INDEX('Policy Characteristics'!E:E,MATCH($C33,'Policy Characteristics'!$C:$C,0))),"",INDEX('Policy Characteristics'!E:E,MATCH($C33,'Policy Characteristics'!$C:$C,0)))</f>
        <v>trans reduce regulated pollutants</v>
      </c>
      <c r="L33" s="315">
        <f>IF(ISBLANK(INDEX('Policy Characteristics'!F:F,MATCH($C33,'Policy Characteristics'!$C:$C,0))),"",INDEX('Policy Characteristics'!F:F,MATCH($C33,'Policy Characteristics'!$C:$C,0)))</f>
        <v>0</v>
      </c>
      <c r="M33" s="315">
        <f>IF(ISBLANK(INDEX('Policy Characteristics'!G:G,MATCH($C33,'Policy Characteristics'!$C:$C,0))),"",INDEX('Policy Characteristics'!G:G,MATCH($C33,'Policy Characteristics'!$C:$C,0)))</f>
        <v>1</v>
      </c>
      <c r="N33" s="315">
        <f>IF(ISBLANK(INDEX('Policy Characteristics'!H:H,MATCH($C33,'Policy Characteristics'!$C:$C,0))),"",INDEX('Policy Characteristics'!H:H,MATCH($C33,'Policy Characteristics'!$C:$C,0)))</f>
        <v>0.02</v>
      </c>
      <c r="O33" s="304" t="str">
        <f>IF(ISBLANK(INDEX('Policy Characteristics'!I:I,MATCH($C33,'Policy Characteristics'!$C:$C,0))),"",INDEX('Policy Characteristics'!I:I,MATCH($C33,'Policy Characteristics'!$C:$C,0)))</f>
        <v>% reduction in emissions</v>
      </c>
      <c r="P33" s="304"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3" s="304" t="str">
        <f>IF(ISBLANK(INDEX('Policy Characteristics'!K:K,MATCH($C33,'Policy Characteristics'!$C:$C,0))),"",INDEX('Policy Characteristics'!K:K,MATCH($C33,'Policy Characteristics'!$C:$C,0)))</f>
        <v>transportation-sector-main.html#conv-pol-stds</v>
      </c>
      <c r="R33" s="304" t="str">
        <f>IF(ISBLANK(INDEX('Policy Characteristics'!L:L,MATCH($C33,'Policy Characteristics'!$C:$C,0))),"",INDEX('Policy Characteristics'!L:L,MATCH($C33,'Policy Characteristics'!$C:$C,0)))</f>
        <v>conventional-pollutant-standards.html</v>
      </c>
    </row>
    <row r="34" spans="1:18" s="526" customFormat="1" x14ac:dyDescent="0.25">
      <c r="A34" s="304" t="str">
        <f>IF(ISBLANK(INDEX('Policy Characteristics'!A:A,MATCH($C34,'Policy Characteristics'!$C:$C,0))),"",INDEX('Policy Characteristics'!A:A,MATCH($C34,'Policy Characteristics'!$C:$C,0)))</f>
        <v>Transportation</v>
      </c>
      <c r="B34" s="304" t="str">
        <f>IF(ISBLANK(INDEX('Policy Characteristics'!B:B,MATCH($C34,'Policy Characteristics'!$C:$C,0))),"",INDEX('Policy Characteristics'!B:B,MATCH($C34,'Policy Characteristics'!$C:$C,0)))</f>
        <v>Conventional Pollutant Standards</v>
      </c>
      <c r="C34" s="306" t="str">
        <f t="shared" si="2"/>
        <v>Percentage Reduction of Separately Regulated Pollutants</v>
      </c>
      <c r="D34" s="526" t="s">
        <v>42</v>
      </c>
      <c r="E34" s="526" t="s">
        <v>2238</v>
      </c>
      <c r="F34" s="526" t="s">
        <v>42</v>
      </c>
      <c r="G34" s="526" t="s">
        <v>2238</v>
      </c>
      <c r="H34" s="560">
        <v>332</v>
      </c>
      <c r="I34" s="535" t="s">
        <v>45</v>
      </c>
      <c r="J34" s="306" t="str">
        <f>IF(ISBLANK(INDEX('Policy Characteristics'!D:D,MATCH($C34,'Policy Characteristics'!$C:$C,0))),"",INDEX('Policy Characteristics'!D:D,MATCH($C34,'Policy Characteristics'!$C:$C,0)))</f>
        <v>Conventional Pollutant Standard</v>
      </c>
      <c r="K34" s="304" t="str">
        <f>IF(ISBLANK(INDEX('Policy Characteristics'!E:E,MATCH($C34,'Policy Characteristics'!$C:$C,0))),"",INDEX('Policy Characteristics'!E:E,MATCH($C34,'Policy Characteristics'!$C:$C,0)))</f>
        <v>trans reduce regulated pollutants</v>
      </c>
      <c r="L34" s="315">
        <f>IF(ISBLANK(INDEX('Policy Characteristics'!F:F,MATCH($C34,'Policy Characteristics'!$C:$C,0))),"",INDEX('Policy Characteristics'!F:F,MATCH($C34,'Policy Characteristics'!$C:$C,0)))</f>
        <v>0</v>
      </c>
      <c r="M34" s="315">
        <f>IF(ISBLANK(INDEX('Policy Characteristics'!G:G,MATCH($C34,'Policy Characteristics'!$C:$C,0))),"",INDEX('Policy Characteristics'!G:G,MATCH($C34,'Policy Characteristics'!$C:$C,0)))</f>
        <v>1</v>
      </c>
      <c r="N34" s="315">
        <f>IF(ISBLANK(INDEX('Policy Characteristics'!H:H,MATCH($C34,'Policy Characteristics'!$C:$C,0))),"",INDEX('Policy Characteristics'!H:H,MATCH($C34,'Policy Characteristics'!$C:$C,0)))</f>
        <v>0.02</v>
      </c>
      <c r="O34" s="304" t="str">
        <f>IF(ISBLANK(INDEX('Policy Characteristics'!I:I,MATCH($C34,'Policy Characteristics'!$C:$C,0))),"",INDEX('Policy Characteristics'!I:I,MATCH($C34,'Policy Characteristics'!$C:$C,0)))</f>
        <v>% reduction in emissions</v>
      </c>
      <c r="P34" s="304"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4" s="304" t="str">
        <f>IF(ISBLANK(INDEX('Policy Characteristics'!K:K,MATCH($C34,'Policy Characteristics'!$C:$C,0))),"",INDEX('Policy Characteristics'!K:K,MATCH($C34,'Policy Characteristics'!$C:$C,0)))</f>
        <v>transportation-sector-main.html#conv-pol-stds</v>
      </c>
      <c r="R34" s="304" t="str">
        <f>IF(ISBLANK(INDEX('Policy Characteristics'!L:L,MATCH($C34,'Policy Characteristics'!$C:$C,0))),"",INDEX('Policy Characteristics'!L:L,MATCH($C34,'Policy Characteristics'!$C:$C,0)))</f>
        <v>conventional-pollutant-standards.html</v>
      </c>
    </row>
    <row r="35" spans="1:18" s="526" customFormat="1" x14ac:dyDescent="0.25">
      <c r="A35" s="304" t="str">
        <f>IF(ISBLANK(INDEX('Policy Characteristics'!A:A,MATCH($C35,'Policy Characteristics'!$C:$C,0))),"",INDEX('Policy Characteristics'!A:A,MATCH($C35,'Policy Characteristics'!$C:$C,0)))</f>
        <v>Transportation</v>
      </c>
      <c r="B35" s="304" t="str">
        <f>IF(ISBLANK(INDEX('Policy Characteristics'!B:B,MATCH($C35,'Policy Characteristics'!$C:$C,0))),"",INDEX('Policy Characteristics'!B:B,MATCH($C35,'Policy Characteristics'!$C:$C,0)))</f>
        <v>Conventional Pollutant Standards</v>
      </c>
      <c r="C35" s="306" t="str">
        <f t="shared" si="2"/>
        <v>Percentage Reduction of Separately Regulated Pollutants</v>
      </c>
      <c r="D35" s="526" t="s">
        <v>42</v>
      </c>
      <c r="E35" s="526" t="s">
        <v>2240</v>
      </c>
      <c r="F35" s="526" t="s">
        <v>42</v>
      </c>
      <c r="G35" s="526" t="s">
        <v>2240</v>
      </c>
      <c r="H35" s="560">
        <v>333</v>
      </c>
      <c r="I35" s="535" t="s">
        <v>45</v>
      </c>
      <c r="J35" s="306" t="str">
        <f>IF(ISBLANK(INDEX('Policy Characteristics'!D:D,MATCH($C35,'Policy Characteristics'!$C:$C,0))),"",INDEX('Policy Characteristics'!D:D,MATCH($C35,'Policy Characteristics'!$C:$C,0)))</f>
        <v>Conventional Pollutant Standard</v>
      </c>
      <c r="K35" s="304" t="str">
        <f>IF(ISBLANK(INDEX('Policy Characteristics'!E:E,MATCH($C35,'Policy Characteristics'!$C:$C,0))),"",INDEX('Policy Characteristics'!E:E,MATCH($C35,'Policy Characteristics'!$C:$C,0)))</f>
        <v>trans reduce regulated pollutants</v>
      </c>
      <c r="L35" s="315">
        <f>IF(ISBLANK(INDEX('Policy Characteristics'!F:F,MATCH($C35,'Policy Characteristics'!$C:$C,0))),"",INDEX('Policy Characteristics'!F:F,MATCH($C35,'Policy Characteristics'!$C:$C,0)))</f>
        <v>0</v>
      </c>
      <c r="M35" s="315">
        <f>IF(ISBLANK(INDEX('Policy Characteristics'!G:G,MATCH($C35,'Policy Characteristics'!$C:$C,0))),"",INDEX('Policy Characteristics'!G:G,MATCH($C35,'Policy Characteristics'!$C:$C,0)))</f>
        <v>1</v>
      </c>
      <c r="N35" s="315">
        <f>IF(ISBLANK(INDEX('Policy Characteristics'!H:H,MATCH($C35,'Policy Characteristics'!$C:$C,0))),"",INDEX('Policy Characteristics'!H:H,MATCH($C35,'Policy Characteristics'!$C:$C,0)))</f>
        <v>0.02</v>
      </c>
      <c r="O35" s="304" t="str">
        <f>IF(ISBLANK(INDEX('Policy Characteristics'!I:I,MATCH($C35,'Policy Characteristics'!$C:$C,0))),"",INDEX('Policy Characteristics'!I:I,MATCH($C35,'Policy Characteristics'!$C:$C,0)))</f>
        <v>% reduction in emissions</v>
      </c>
      <c r="P35" s="304"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5" s="304" t="str">
        <f>IF(ISBLANK(INDEX('Policy Characteristics'!K:K,MATCH($C35,'Policy Characteristics'!$C:$C,0))),"",INDEX('Policy Characteristics'!K:K,MATCH($C35,'Policy Characteristics'!$C:$C,0)))</f>
        <v>transportation-sector-main.html#conv-pol-stds</v>
      </c>
      <c r="R35" s="304" t="str">
        <f>IF(ISBLANK(INDEX('Policy Characteristics'!L:L,MATCH($C35,'Policy Characteristics'!$C:$C,0))),"",INDEX('Policy Characteristics'!L:L,MATCH($C35,'Policy Characteristics'!$C:$C,0)))</f>
        <v>conventional-pollutant-standards.html</v>
      </c>
    </row>
    <row r="36" spans="1:18" s="526" customFormat="1" x14ac:dyDescent="0.25">
      <c r="A36" s="304" t="str">
        <f>IF(ISBLANK(INDEX('Policy Characteristics'!A:A,MATCH($C36,'Policy Characteristics'!$C:$C,0))),"",INDEX('Policy Characteristics'!A:A,MATCH($C36,'Policy Characteristics'!$C:$C,0)))</f>
        <v>Transportation</v>
      </c>
      <c r="B36" s="304" t="str">
        <f>IF(ISBLANK(INDEX('Policy Characteristics'!B:B,MATCH($C36,'Policy Characteristics'!$C:$C,0))),"",INDEX('Policy Characteristics'!B:B,MATCH($C36,'Policy Characteristics'!$C:$C,0)))</f>
        <v>Conventional Pollutant Standards</v>
      </c>
      <c r="C36" s="306" t="str">
        <f t="shared" si="2"/>
        <v>Percentage Reduction of Separately Regulated Pollutants</v>
      </c>
      <c r="D36" s="526" t="s">
        <v>42</v>
      </c>
      <c r="E36" s="526" t="s">
        <v>2242</v>
      </c>
      <c r="F36" s="526" t="s">
        <v>42</v>
      </c>
      <c r="G36" s="526" t="s">
        <v>2331</v>
      </c>
      <c r="H36" s="560">
        <v>334</v>
      </c>
      <c r="I36" s="535" t="s">
        <v>45</v>
      </c>
      <c r="J36" s="306" t="str">
        <f>IF(ISBLANK(INDEX('Policy Characteristics'!D:D,MATCH($C36,'Policy Characteristics'!$C:$C,0))),"",INDEX('Policy Characteristics'!D:D,MATCH($C36,'Policy Characteristics'!$C:$C,0)))</f>
        <v>Conventional Pollutant Standard</v>
      </c>
      <c r="K36" s="304" t="str">
        <f>IF(ISBLANK(INDEX('Policy Characteristics'!E:E,MATCH($C36,'Policy Characteristics'!$C:$C,0))),"",INDEX('Policy Characteristics'!E:E,MATCH($C36,'Policy Characteristics'!$C:$C,0)))</f>
        <v>trans reduce regulated pollutants</v>
      </c>
      <c r="L36" s="315">
        <f>IF(ISBLANK(INDEX('Policy Characteristics'!F:F,MATCH($C36,'Policy Characteristics'!$C:$C,0))),"",INDEX('Policy Characteristics'!F:F,MATCH($C36,'Policy Characteristics'!$C:$C,0)))</f>
        <v>0</v>
      </c>
      <c r="M36" s="315">
        <f>IF(ISBLANK(INDEX('Policy Characteristics'!G:G,MATCH($C36,'Policy Characteristics'!$C:$C,0))),"",INDEX('Policy Characteristics'!G:G,MATCH($C36,'Policy Characteristics'!$C:$C,0)))</f>
        <v>1</v>
      </c>
      <c r="N36" s="315">
        <f>IF(ISBLANK(INDEX('Policy Characteristics'!H:H,MATCH($C36,'Policy Characteristics'!$C:$C,0))),"",INDEX('Policy Characteristics'!H:H,MATCH($C36,'Policy Characteristics'!$C:$C,0)))</f>
        <v>0.02</v>
      </c>
      <c r="O36" s="304" t="str">
        <f>IF(ISBLANK(INDEX('Policy Characteristics'!I:I,MATCH($C36,'Policy Characteristics'!$C:$C,0))),"",INDEX('Policy Characteristics'!I:I,MATCH($C36,'Policy Characteristics'!$C:$C,0)))</f>
        <v>% reduction in emissions</v>
      </c>
      <c r="P36" s="304"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6" s="304" t="str">
        <f>IF(ISBLANK(INDEX('Policy Characteristics'!K:K,MATCH($C36,'Policy Characteristics'!$C:$C,0))),"",INDEX('Policy Characteristics'!K:K,MATCH($C36,'Policy Characteristics'!$C:$C,0)))</f>
        <v>transportation-sector-main.html#conv-pol-stds</v>
      </c>
      <c r="R36" s="304" t="str">
        <f>IF(ISBLANK(INDEX('Policy Characteristics'!L:L,MATCH($C36,'Policy Characteristics'!$C:$C,0))),"",INDEX('Policy Characteristics'!L:L,MATCH($C36,'Policy Characteristics'!$C:$C,0)))</f>
        <v>conventional-pollutant-standards.html</v>
      </c>
    </row>
    <row r="37" spans="1:18" s="526" customFormat="1" x14ac:dyDescent="0.25">
      <c r="A37" s="304" t="str">
        <f>IF(ISBLANK(INDEX('Policy Characteristics'!A:A,MATCH($C37,'Policy Characteristics'!$C:$C,0))),"",INDEX('Policy Characteristics'!A:A,MATCH($C37,'Policy Characteristics'!$C:$C,0)))</f>
        <v>Transportation</v>
      </c>
      <c r="B37" s="304" t="str">
        <f>IF(ISBLANK(INDEX('Policy Characteristics'!B:B,MATCH($C37,'Policy Characteristics'!$C:$C,0))),"",INDEX('Policy Characteristics'!B:B,MATCH($C37,'Policy Characteristics'!$C:$C,0)))</f>
        <v>Conventional Pollutant Standards</v>
      </c>
      <c r="C37" s="306" t="str">
        <f t="shared" si="2"/>
        <v>Percentage Reduction of Separately Regulated Pollutants</v>
      </c>
      <c r="D37" s="526" t="s">
        <v>42</v>
      </c>
      <c r="E37" s="526" t="s">
        <v>2243</v>
      </c>
      <c r="F37" s="526" t="s">
        <v>42</v>
      </c>
      <c r="G37" s="526" t="s">
        <v>2243</v>
      </c>
      <c r="H37" s="560">
        <v>335</v>
      </c>
      <c r="I37" s="537" t="s">
        <v>46</v>
      </c>
      <c r="J37" s="306" t="str">
        <f>IF(ISBLANK(INDEX('Policy Characteristics'!D:D,MATCH($C37,'Policy Characteristics'!$C:$C,0))),"",INDEX('Policy Characteristics'!D:D,MATCH($C37,'Policy Characteristics'!$C:$C,0)))</f>
        <v>Conventional Pollutant Standard</v>
      </c>
      <c r="K37" s="304" t="str">
        <f>IF(ISBLANK(INDEX('Policy Characteristics'!E:E,MATCH($C37,'Policy Characteristics'!$C:$C,0))),"",INDEX('Policy Characteristics'!E:E,MATCH($C37,'Policy Characteristics'!$C:$C,0)))</f>
        <v>trans reduce regulated pollutants</v>
      </c>
      <c r="L37" s="315">
        <f>IF(ISBLANK(INDEX('Policy Characteristics'!F:F,MATCH($C37,'Policy Characteristics'!$C:$C,0))),"",INDEX('Policy Characteristics'!F:F,MATCH($C37,'Policy Characteristics'!$C:$C,0)))</f>
        <v>0</v>
      </c>
      <c r="M37" s="315">
        <f>IF(ISBLANK(INDEX('Policy Characteristics'!G:G,MATCH($C37,'Policy Characteristics'!$C:$C,0))),"",INDEX('Policy Characteristics'!G:G,MATCH($C37,'Policy Characteristics'!$C:$C,0)))</f>
        <v>1</v>
      </c>
      <c r="N37" s="315">
        <f>IF(ISBLANK(INDEX('Policy Characteristics'!H:H,MATCH($C37,'Policy Characteristics'!$C:$C,0))),"",INDEX('Policy Characteristics'!H:H,MATCH($C37,'Policy Characteristics'!$C:$C,0)))</f>
        <v>0.02</v>
      </c>
      <c r="O37" s="304" t="str">
        <f>IF(ISBLANK(INDEX('Policy Characteristics'!I:I,MATCH($C37,'Policy Characteristics'!$C:$C,0))),"",INDEX('Policy Characteristics'!I:I,MATCH($C37,'Policy Characteristics'!$C:$C,0)))</f>
        <v>% reduction in emissions</v>
      </c>
      <c r="P37" s="304"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7" s="304" t="str">
        <f>IF(ISBLANK(INDEX('Policy Characteristics'!K:K,MATCH($C37,'Policy Characteristics'!$C:$C,0))),"",INDEX('Policy Characteristics'!K:K,MATCH($C37,'Policy Characteristics'!$C:$C,0)))</f>
        <v>transportation-sector-main.html#conv-pol-stds</v>
      </c>
      <c r="R37" s="304" t="str">
        <f>IF(ISBLANK(INDEX('Policy Characteristics'!L:L,MATCH($C37,'Policy Characteristics'!$C:$C,0))),"",INDEX('Policy Characteristics'!L:L,MATCH($C37,'Policy Characteristics'!$C:$C,0)))</f>
        <v>conventional-pollutant-standards.html</v>
      </c>
    </row>
    <row r="38" spans="1:18" s="526" customFormat="1" x14ac:dyDescent="0.25">
      <c r="A38" s="304" t="str">
        <f>IF(ISBLANK(INDEX('Policy Characteristics'!A:A,MATCH($C38,'Policy Characteristics'!$C:$C,0))),"",INDEX('Policy Characteristics'!A:A,MATCH($C38,'Policy Characteristics'!$C:$C,0)))</f>
        <v>Transportation</v>
      </c>
      <c r="B38" s="304" t="str">
        <f>IF(ISBLANK(INDEX('Policy Characteristics'!B:B,MATCH($C38,'Policy Characteristics'!$C:$C,0))),"",INDEX('Policy Characteristics'!B:B,MATCH($C38,'Policy Characteristics'!$C:$C,0)))</f>
        <v>Conventional Pollutant Standards</v>
      </c>
      <c r="C38" s="306" t="str">
        <f t="shared" si="2"/>
        <v>Percentage Reduction of Separately Regulated Pollutants</v>
      </c>
      <c r="D38" s="526" t="s">
        <v>42</v>
      </c>
      <c r="E38" s="526" t="s">
        <v>2245</v>
      </c>
      <c r="F38" s="526" t="s">
        <v>42</v>
      </c>
      <c r="G38" s="526" t="s">
        <v>2245</v>
      </c>
      <c r="H38" s="560">
        <v>336</v>
      </c>
      <c r="I38" s="535" t="s">
        <v>45</v>
      </c>
      <c r="J38" s="306" t="str">
        <f>IF(ISBLANK(INDEX('Policy Characteristics'!D:D,MATCH($C38,'Policy Characteristics'!$C:$C,0))),"",INDEX('Policy Characteristics'!D:D,MATCH($C38,'Policy Characteristics'!$C:$C,0)))</f>
        <v>Conventional Pollutant Standard</v>
      </c>
      <c r="K38" s="304" t="str">
        <f>IF(ISBLANK(INDEX('Policy Characteristics'!E:E,MATCH($C38,'Policy Characteristics'!$C:$C,0))),"",INDEX('Policy Characteristics'!E:E,MATCH($C38,'Policy Characteristics'!$C:$C,0)))</f>
        <v>trans reduce regulated pollutants</v>
      </c>
      <c r="L38" s="315">
        <f>IF(ISBLANK(INDEX('Policy Characteristics'!F:F,MATCH($C38,'Policy Characteristics'!$C:$C,0))),"",INDEX('Policy Characteristics'!F:F,MATCH($C38,'Policy Characteristics'!$C:$C,0)))</f>
        <v>0</v>
      </c>
      <c r="M38" s="315">
        <f>IF(ISBLANK(INDEX('Policy Characteristics'!G:G,MATCH($C38,'Policy Characteristics'!$C:$C,0))),"",INDEX('Policy Characteristics'!G:G,MATCH($C38,'Policy Characteristics'!$C:$C,0)))</f>
        <v>1</v>
      </c>
      <c r="N38" s="315">
        <f>IF(ISBLANK(INDEX('Policy Characteristics'!H:H,MATCH($C38,'Policy Characteristics'!$C:$C,0))),"",INDEX('Policy Characteristics'!H:H,MATCH($C38,'Policy Characteristics'!$C:$C,0)))</f>
        <v>0.02</v>
      </c>
      <c r="O38" s="304" t="str">
        <f>IF(ISBLANK(INDEX('Policy Characteristics'!I:I,MATCH($C38,'Policy Characteristics'!$C:$C,0))),"",INDEX('Policy Characteristics'!I:I,MATCH($C38,'Policy Characteristics'!$C:$C,0)))</f>
        <v>% reduction in emissions</v>
      </c>
      <c r="P38" s="304"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8" s="304" t="str">
        <f>IF(ISBLANK(INDEX('Policy Characteristics'!K:K,MATCH($C38,'Policy Characteristics'!$C:$C,0))),"",INDEX('Policy Characteristics'!K:K,MATCH($C38,'Policy Characteristics'!$C:$C,0)))</f>
        <v>transportation-sector-main.html#conv-pol-stds</v>
      </c>
      <c r="R38" s="304" t="str">
        <f>IF(ISBLANK(INDEX('Policy Characteristics'!L:L,MATCH($C38,'Policy Characteristics'!$C:$C,0))),"",INDEX('Policy Characteristics'!L:L,MATCH($C38,'Policy Characteristics'!$C:$C,0)))</f>
        <v>conventional-pollutant-standards.html</v>
      </c>
    </row>
    <row r="39" spans="1:18" s="526" customFormat="1" x14ac:dyDescent="0.25">
      <c r="A39" s="304" t="str">
        <f>IF(ISBLANK(INDEX('Policy Characteristics'!A:A,MATCH($C39,'Policy Characteristics'!$C:$C,0))),"",INDEX('Policy Characteristics'!A:A,MATCH($C39,'Policy Characteristics'!$C:$C,0)))</f>
        <v>Transportation</v>
      </c>
      <c r="B39" s="304" t="str">
        <f>IF(ISBLANK(INDEX('Policy Characteristics'!B:B,MATCH($C39,'Policy Characteristics'!$C:$C,0))),"",INDEX('Policy Characteristics'!B:B,MATCH($C39,'Policy Characteristics'!$C:$C,0)))</f>
        <v>Conventional Pollutant Standards</v>
      </c>
      <c r="C39" s="306" t="str">
        <f t="shared" si="2"/>
        <v>Percentage Reduction of Separately Regulated Pollutants</v>
      </c>
      <c r="D39" s="526" t="s">
        <v>42</v>
      </c>
      <c r="E39" s="526" t="s">
        <v>2247</v>
      </c>
      <c r="F39" s="526" t="s">
        <v>42</v>
      </c>
      <c r="G39" s="526" t="s">
        <v>2247</v>
      </c>
      <c r="H39" s="560">
        <v>337</v>
      </c>
      <c r="I39" s="535" t="s">
        <v>45</v>
      </c>
      <c r="J39" s="306" t="str">
        <f>IF(ISBLANK(INDEX('Policy Characteristics'!D:D,MATCH($C39,'Policy Characteristics'!$C:$C,0))),"",INDEX('Policy Characteristics'!D:D,MATCH($C39,'Policy Characteristics'!$C:$C,0)))</f>
        <v>Conventional Pollutant Standard</v>
      </c>
      <c r="K39" s="304" t="str">
        <f>IF(ISBLANK(INDEX('Policy Characteristics'!E:E,MATCH($C39,'Policy Characteristics'!$C:$C,0))),"",INDEX('Policy Characteristics'!E:E,MATCH($C39,'Policy Characteristics'!$C:$C,0)))</f>
        <v>trans reduce regulated pollutants</v>
      </c>
      <c r="L39" s="315">
        <f>IF(ISBLANK(INDEX('Policy Characteristics'!F:F,MATCH($C39,'Policy Characteristics'!$C:$C,0))),"",INDEX('Policy Characteristics'!F:F,MATCH($C39,'Policy Characteristics'!$C:$C,0)))</f>
        <v>0</v>
      </c>
      <c r="M39" s="315">
        <f>IF(ISBLANK(INDEX('Policy Characteristics'!G:G,MATCH($C39,'Policy Characteristics'!$C:$C,0))),"",INDEX('Policy Characteristics'!G:G,MATCH($C39,'Policy Characteristics'!$C:$C,0)))</f>
        <v>1</v>
      </c>
      <c r="N39" s="315">
        <f>IF(ISBLANK(INDEX('Policy Characteristics'!H:H,MATCH($C39,'Policy Characteristics'!$C:$C,0))),"",INDEX('Policy Characteristics'!H:H,MATCH($C39,'Policy Characteristics'!$C:$C,0)))</f>
        <v>0.02</v>
      </c>
      <c r="O39" s="304" t="str">
        <f>IF(ISBLANK(INDEX('Policy Characteristics'!I:I,MATCH($C39,'Policy Characteristics'!$C:$C,0))),"",INDEX('Policy Characteristics'!I:I,MATCH($C39,'Policy Characteristics'!$C:$C,0)))</f>
        <v>% reduction in emissions</v>
      </c>
      <c r="P39" s="304"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9" s="304" t="str">
        <f>IF(ISBLANK(INDEX('Policy Characteristics'!K:K,MATCH($C39,'Policy Characteristics'!$C:$C,0))),"",INDEX('Policy Characteristics'!K:K,MATCH($C39,'Policy Characteristics'!$C:$C,0)))</f>
        <v>transportation-sector-main.html#conv-pol-stds</v>
      </c>
      <c r="R39" s="304" t="str">
        <f>IF(ISBLANK(INDEX('Policy Characteristics'!L:L,MATCH($C39,'Policy Characteristics'!$C:$C,0))),"",INDEX('Policy Characteristics'!L:L,MATCH($C39,'Policy Characteristics'!$C:$C,0)))</f>
        <v>conventional-pollutant-standards.html</v>
      </c>
    </row>
    <row r="40" spans="1:18" s="526" customFormat="1" x14ac:dyDescent="0.25">
      <c r="A40" s="304" t="str">
        <f>IF(ISBLANK(INDEX('Policy Characteristics'!A:A,MATCH($C40,'Policy Characteristics'!$C:$C,0))),"",INDEX('Policy Characteristics'!A:A,MATCH($C40,'Policy Characteristics'!$C:$C,0)))</f>
        <v>Transportation</v>
      </c>
      <c r="B40" s="304" t="str">
        <f>IF(ISBLANK(INDEX('Policy Characteristics'!B:B,MATCH($C40,'Policy Characteristics'!$C:$C,0))),"",INDEX('Policy Characteristics'!B:B,MATCH($C40,'Policy Characteristics'!$C:$C,0)))</f>
        <v>Conventional Pollutant Standards</v>
      </c>
      <c r="C40" s="306" t="str">
        <f t="shared" si="2"/>
        <v>Percentage Reduction of Separately Regulated Pollutants</v>
      </c>
      <c r="D40" s="526" t="s">
        <v>42</v>
      </c>
      <c r="E40" s="526" t="s">
        <v>2249</v>
      </c>
      <c r="F40" s="526" t="s">
        <v>42</v>
      </c>
      <c r="G40" s="526" t="s">
        <v>2249</v>
      </c>
      <c r="H40" s="560">
        <v>338</v>
      </c>
      <c r="I40" s="537" t="s">
        <v>46</v>
      </c>
      <c r="J40" s="306" t="str">
        <f>IF(ISBLANK(INDEX('Policy Characteristics'!D:D,MATCH($C40,'Policy Characteristics'!$C:$C,0))),"",INDEX('Policy Characteristics'!D:D,MATCH($C40,'Policy Characteristics'!$C:$C,0)))</f>
        <v>Conventional Pollutant Standard</v>
      </c>
      <c r="K40" s="304" t="str">
        <f>IF(ISBLANK(INDEX('Policy Characteristics'!E:E,MATCH($C40,'Policy Characteristics'!$C:$C,0))),"",INDEX('Policy Characteristics'!E:E,MATCH($C40,'Policy Characteristics'!$C:$C,0)))</f>
        <v>trans reduce regulated pollutants</v>
      </c>
      <c r="L40" s="315">
        <f>IF(ISBLANK(INDEX('Policy Characteristics'!F:F,MATCH($C40,'Policy Characteristics'!$C:$C,0))),"",INDEX('Policy Characteristics'!F:F,MATCH($C40,'Policy Characteristics'!$C:$C,0)))</f>
        <v>0</v>
      </c>
      <c r="M40" s="315">
        <f>IF(ISBLANK(INDEX('Policy Characteristics'!G:G,MATCH($C40,'Policy Characteristics'!$C:$C,0))),"",INDEX('Policy Characteristics'!G:G,MATCH($C40,'Policy Characteristics'!$C:$C,0)))</f>
        <v>1</v>
      </c>
      <c r="N40" s="315">
        <f>IF(ISBLANK(INDEX('Policy Characteristics'!H:H,MATCH($C40,'Policy Characteristics'!$C:$C,0))),"",INDEX('Policy Characteristics'!H:H,MATCH($C40,'Policy Characteristics'!$C:$C,0)))</f>
        <v>0.02</v>
      </c>
      <c r="O40" s="304" t="str">
        <f>IF(ISBLANK(INDEX('Policy Characteristics'!I:I,MATCH($C40,'Policy Characteristics'!$C:$C,0))),"",INDEX('Policy Characteristics'!I:I,MATCH($C40,'Policy Characteristics'!$C:$C,0)))</f>
        <v>% reduction in emissions</v>
      </c>
      <c r="P40" s="304"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0" s="304" t="str">
        <f>IF(ISBLANK(INDEX('Policy Characteristics'!K:K,MATCH($C40,'Policy Characteristics'!$C:$C,0))),"",INDEX('Policy Characteristics'!K:K,MATCH($C40,'Policy Characteristics'!$C:$C,0)))</f>
        <v>transportation-sector-main.html#conv-pol-stds</v>
      </c>
      <c r="R40" s="304" t="str">
        <f>IF(ISBLANK(INDEX('Policy Characteristics'!L:L,MATCH($C40,'Policy Characteristics'!$C:$C,0))),"",INDEX('Policy Characteristics'!L:L,MATCH($C40,'Policy Characteristics'!$C:$C,0)))</f>
        <v>conventional-pollutant-standards.html</v>
      </c>
    </row>
    <row r="41" spans="1:18" s="526" customFormat="1" x14ac:dyDescent="0.25">
      <c r="A41" s="304" t="str">
        <f>IF(ISBLANK(INDEX('Policy Characteristics'!A:A,MATCH($C41,'Policy Characteristics'!$C:$C,0))),"",INDEX('Policy Characteristics'!A:A,MATCH($C41,'Policy Characteristics'!$C:$C,0)))</f>
        <v>Transportation</v>
      </c>
      <c r="B41" s="304" t="str">
        <f>IF(ISBLANK(INDEX('Policy Characteristics'!B:B,MATCH($C41,'Policy Characteristics'!$C:$C,0))),"",INDEX('Policy Characteristics'!B:B,MATCH($C41,'Policy Characteristics'!$C:$C,0)))</f>
        <v>Conventional Pollutant Standards</v>
      </c>
      <c r="C41" s="306" t="str">
        <f t="shared" si="2"/>
        <v>Percentage Reduction of Separately Regulated Pollutants</v>
      </c>
      <c r="D41" s="526" t="s">
        <v>42</v>
      </c>
      <c r="E41" s="526" t="s">
        <v>2251</v>
      </c>
      <c r="F41" s="526" t="s">
        <v>42</v>
      </c>
      <c r="G41" s="526" t="s">
        <v>2251</v>
      </c>
      <c r="H41" s="560">
        <v>339</v>
      </c>
      <c r="I41" s="537" t="s">
        <v>46</v>
      </c>
      <c r="J41" s="306" t="str">
        <f>IF(ISBLANK(INDEX('Policy Characteristics'!D:D,MATCH($C41,'Policy Characteristics'!$C:$C,0))),"",INDEX('Policy Characteristics'!D:D,MATCH($C41,'Policy Characteristics'!$C:$C,0)))</f>
        <v>Conventional Pollutant Standard</v>
      </c>
      <c r="K41" s="304" t="str">
        <f>IF(ISBLANK(INDEX('Policy Characteristics'!E:E,MATCH($C41,'Policy Characteristics'!$C:$C,0))),"",INDEX('Policy Characteristics'!E:E,MATCH($C41,'Policy Characteristics'!$C:$C,0)))</f>
        <v>trans reduce regulated pollutants</v>
      </c>
      <c r="L41" s="315">
        <f>IF(ISBLANK(INDEX('Policy Characteristics'!F:F,MATCH($C41,'Policy Characteristics'!$C:$C,0))),"",INDEX('Policy Characteristics'!F:F,MATCH($C41,'Policy Characteristics'!$C:$C,0)))</f>
        <v>0</v>
      </c>
      <c r="M41" s="315">
        <f>IF(ISBLANK(INDEX('Policy Characteristics'!G:G,MATCH($C41,'Policy Characteristics'!$C:$C,0))),"",INDEX('Policy Characteristics'!G:G,MATCH($C41,'Policy Characteristics'!$C:$C,0)))</f>
        <v>1</v>
      </c>
      <c r="N41" s="315">
        <f>IF(ISBLANK(INDEX('Policy Characteristics'!H:H,MATCH($C41,'Policy Characteristics'!$C:$C,0))),"",INDEX('Policy Characteristics'!H:H,MATCH($C41,'Policy Characteristics'!$C:$C,0)))</f>
        <v>0.02</v>
      </c>
      <c r="O41" s="304" t="str">
        <f>IF(ISBLANK(INDEX('Policy Characteristics'!I:I,MATCH($C41,'Policy Characteristics'!$C:$C,0))),"",INDEX('Policy Characteristics'!I:I,MATCH($C41,'Policy Characteristics'!$C:$C,0)))</f>
        <v>% reduction in emissions</v>
      </c>
      <c r="P41" s="304"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1" s="304" t="str">
        <f>IF(ISBLANK(INDEX('Policy Characteristics'!K:K,MATCH($C41,'Policy Characteristics'!$C:$C,0))),"",INDEX('Policy Characteristics'!K:K,MATCH($C41,'Policy Characteristics'!$C:$C,0)))</f>
        <v>transportation-sector-main.html#conv-pol-stds</v>
      </c>
      <c r="R41" s="304" t="str">
        <f>IF(ISBLANK(INDEX('Policy Characteristics'!L:L,MATCH($C41,'Policy Characteristics'!$C:$C,0))),"",INDEX('Policy Characteristics'!L:L,MATCH($C41,'Policy Characteristics'!$C:$C,0)))</f>
        <v>conventional-pollutant-standards.html</v>
      </c>
    </row>
    <row r="42" spans="1:18" s="526" customFormat="1" x14ac:dyDescent="0.25">
      <c r="A42" s="304" t="str">
        <f>IF(ISBLANK(INDEX('Policy Characteristics'!A:A,MATCH($C42,'Policy Characteristics'!$C:$C,0))),"",INDEX('Policy Characteristics'!A:A,MATCH($C42,'Policy Characteristics'!$C:$C,0)))</f>
        <v>Transportation</v>
      </c>
      <c r="B42" s="304" t="str">
        <f>IF(ISBLANK(INDEX('Policy Characteristics'!B:B,MATCH($C42,'Policy Characteristics'!$C:$C,0))),"",INDEX('Policy Characteristics'!B:B,MATCH($C42,'Policy Characteristics'!$C:$C,0)))</f>
        <v>Conventional Pollutant Standards</v>
      </c>
      <c r="C42" s="306" t="str">
        <f t="shared" si="2"/>
        <v>Percentage Reduction of Separately Regulated Pollutants</v>
      </c>
      <c r="D42" s="526" t="s">
        <v>43</v>
      </c>
      <c r="E42" s="526" t="s">
        <v>2235</v>
      </c>
      <c r="F42" s="526" t="s">
        <v>43</v>
      </c>
      <c r="G42" s="526" t="s">
        <v>2457</v>
      </c>
      <c r="H42" s="560">
        <v>340</v>
      </c>
      <c r="I42" s="535" t="s">
        <v>45</v>
      </c>
      <c r="J42" s="306" t="str">
        <f>IF(ISBLANK(INDEX('Policy Characteristics'!D:D,MATCH($C42,'Policy Characteristics'!$C:$C,0))),"",INDEX('Policy Characteristics'!D:D,MATCH($C42,'Policy Characteristics'!$C:$C,0)))</f>
        <v>Conventional Pollutant Standard</v>
      </c>
      <c r="K42" s="304" t="str">
        <f>IF(ISBLANK(INDEX('Policy Characteristics'!E:E,MATCH($C42,'Policy Characteristics'!$C:$C,0))),"",INDEX('Policy Characteristics'!E:E,MATCH($C42,'Policy Characteristics'!$C:$C,0)))</f>
        <v>trans reduce regulated pollutants</v>
      </c>
      <c r="L42" s="315">
        <f>IF(ISBLANK(INDEX('Policy Characteristics'!F:F,MATCH($C42,'Policy Characteristics'!$C:$C,0))),"",INDEX('Policy Characteristics'!F:F,MATCH($C42,'Policy Characteristics'!$C:$C,0)))</f>
        <v>0</v>
      </c>
      <c r="M42" s="315">
        <f>IF(ISBLANK(INDEX('Policy Characteristics'!G:G,MATCH($C42,'Policy Characteristics'!$C:$C,0))),"",INDEX('Policy Characteristics'!G:G,MATCH($C42,'Policy Characteristics'!$C:$C,0)))</f>
        <v>1</v>
      </c>
      <c r="N42" s="315">
        <f>IF(ISBLANK(INDEX('Policy Characteristics'!H:H,MATCH($C42,'Policy Characteristics'!$C:$C,0))),"",INDEX('Policy Characteristics'!H:H,MATCH($C42,'Policy Characteristics'!$C:$C,0)))</f>
        <v>0.02</v>
      </c>
      <c r="O42" s="304" t="str">
        <f>IF(ISBLANK(INDEX('Policy Characteristics'!I:I,MATCH($C42,'Policy Characteristics'!$C:$C,0))),"",INDEX('Policy Characteristics'!I:I,MATCH($C42,'Policy Characteristics'!$C:$C,0)))</f>
        <v>% reduction in emissions</v>
      </c>
      <c r="P42" s="304"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2" s="304" t="str">
        <f>IF(ISBLANK(INDEX('Policy Characteristics'!K:K,MATCH($C42,'Policy Characteristics'!$C:$C,0))),"",INDEX('Policy Characteristics'!K:K,MATCH($C42,'Policy Characteristics'!$C:$C,0)))</f>
        <v>transportation-sector-main.html#conv-pol-stds</v>
      </c>
      <c r="R42" s="304" t="str">
        <f>IF(ISBLANK(INDEX('Policy Characteristics'!L:L,MATCH($C42,'Policy Characteristics'!$C:$C,0))),"",INDEX('Policy Characteristics'!L:L,MATCH($C42,'Policy Characteristics'!$C:$C,0)))</f>
        <v>conventional-pollutant-standards.html</v>
      </c>
    </row>
    <row r="43" spans="1:18" s="526" customFormat="1" x14ac:dyDescent="0.25">
      <c r="A43" s="304" t="str">
        <f>IF(ISBLANK(INDEX('Policy Characteristics'!A:A,MATCH($C43,'Policy Characteristics'!$C:$C,0))),"",INDEX('Policy Characteristics'!A:A,MATCH($C43,'Policy Characteristics'!$C:$C,0)))</f>
        <v>Transportation</v>
      </c>
      <c r="B43" s="304" t="str">
        <f>IF(ISBLANK(INDEX('Policy Characteristics'!B:B,MATCH($C43,'Policy Characteristics'!$C:$C,0))),"",INDEX('Policy Characteristics'!B:B,MATCH($C43,'Policy Characteristics'!$C:$C,0)))</f>
        <v>Conventional Pollutant Standards</v>
      </c>
      <c r="C43" s="306" t="str">
        <f t="shared" si="2"/>
        <v>Percentage Reduction of Separately Regulated Pollutants</v>
      </c>
      <c r="D43" s="526" t="s">
        <v>43</v>
      </c>
      <c r="E43" s="526" t="s">
        <v>498</v>
      </c>
      <c r="F43" s="526" t="s">
        <v>43</v>
      </c>
      <c r="G43" s="526" t="s">
        <v>498</v>
      </c>
      <c r="H43" s="560">
        <v>341</v>
      </c>
      <c r="I43" s="535" t="s">
        <v>45</v>
      </c>
      <c r="J43" s="306" t="str">
        <f>IF(ISBLANK(INDEX('Policy Characteristics'!D:D,MATCH($C43,'Policy Characteristics'!$C:$C,0))),"",INDEX('Policy Characteristics'!D:D,MATCH($C43,'Policy Characteristics'!$C:$C,0)))</f>
        <v>Conventional Pollutant Standard</v>
      </c>
      <c r="K43" s="304" t="str">
        <f>IF(ISBLANK(INDEX('Policy Characteristics'!E:E,MATCH($C43,'Policy Characteristics'!$C:$C,0))),"",INDEX('Policy Characteristics'!E:E,MATCH($C43,'Policy Characteristics'!$C:$C,0)))</f>
        <v>trans reduce regulated pollutants</v>
      </c>
      <c r="L43" s="315">
        <f>IF(ISBLANK(INDEX('Policy Characteristics'!F:F,MATCH($C43,'Policy Characteristics'!$C:$C,0))),"",INDEX('Policy Characteristics'!F:F,MATCH($C43,'Policy Characteristics'!$C:$C,0)))</f>
        <v>0</v>
      </c>
      <c r="M43" s="315">
        <f>IF(ISBLANK(INDEX('Policy Characteristics'!G:G,MATCH($C43,'Policy Characteristics'!$C:$C,0))),"",INDEX('Policy Characteristics'!G:G,MATCH($C43,'Policy Characteristics'!$C:$C,0)))</f>
        <v>1</v>
      </c>
      <c r="N43" s="315">
        <f>IF(ISBLANK(INDEX('Policy Characteristics'!H:H,MATCH($C43,'Policy Characteristics'!$C:$C,0))),"",INDEX('Policy Characteristics'!H:H,MATCH($C43,'Policy Characteristics'!$C:$C,0)))</f>
        <v>0.02</v>
      </c>
      <c r="O43" s="304" t="str">
        <f>IF(ISBLANK(INDEX('Policy Characteristics'!I:I,MATCH($C43,'Policy Characteristics'!$C:$C,0))),"",INDEX('Policy Characteristics'!I:I,MATCH($C43,'Policy Characteristics'!$C:$C,0)))</f>
        <v>% reduction in emissions</v>
      </c>
      <c r="P43" s="304"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3" s="304" t="str">
        <f>IF(ISBLANK(INDEX('Policy Characteristics'!K:K,MATCH($C43,'Policy Characteristics'!$C:$C,0))),"",INDEX('Policy Characteristics'!K:K,MATCH($C43,'Policy Characteristics'!$C:$C,0)))</f>
        <v>transportation-sector-main.html#conv-pol-stds</v>
      </c>
      <c r="R43" s="304" t="str">
        <f>IF(ISBLANK(INDEX('Policy Characteristics'!L:L,MATCH($C43,'Policy Characteristics'!$C:$C,0))),"",INDEX('Policy Characteristics'!L:L,MATCH($C43,'Policy Characteristics'!$C:$C,0)))</f>
        <v>conventional-pollutant-standards.html</v>
      </c>
    </row>
    <row r="44" spans="1:18" s="526" customFormat="1" x14ac:dyDescent="0.25">
      <c r="A44" s="304" t="str">
        <f>IF(ISBLANK(INDEX('Policy Characteristics'!A:A,MATCH($C44,'Policy Characteristics'!$C:$C,0))),"",INDEX('Policy Characteristics'!A:A,MATCH($C44,'Policy Characteristics'!$C:$C,0)))</f>
        <v>Transportation</v>
      </c>
      <c r="B44" s="304" t="str">
        <f>IF(ISBLANK(INDEX('Policy Characteristics'!B:B,MATCH($C44,'Policy Characteristics'!$C:$C,0))),"",INDEX('Policy Characteristics'!B:B,MATCH($C44,'Policy Characteristics'!$C:$C,0)))</f>
        <v>Conventional Pollutant Standards</v>
      </c>
      <c r="C44" s="306" t="str">
        <f t="shared" si="2"/>
        <v>Percentage Reduction of Separately Regulated Pollutants</v>
      </c>
      <c r="D44" s="526" t="s">
        <v>43</v>
      </c>
      <c r="E44" s="526" t="s">
        <v>2238</v>
      </c>
      <c r="F44" s="526" t="s">
        <v>43</v>
      </c>
      <c r="G44" s="526" t="s">
        <v>2238</v>
      </c>
      <c r="H44" s="560">
        <v>342</v>
      </c>
      <c r="I44" s="535" t="s">
        <v>45</v>
      </c>
      <c r="J44" s="306" t="str">
        <f>IF(ISBLANK(INDEX('Policy Characteristics'!D:D,MATCH($C44,'Policy Characteristics'!$C:$C,0))),"",INDEX('Policy Characteristics'!D:D,MATCH($C44,'Policy Characteristics'!$C:$C,0)))</f>
        <v>Conventional Pollutant Standard</v>
      </c>
      <c r="K44" s="304" t="str">
        <f>IF(ISBLANK(INDEX('Policy Characteristics'!E:E,MATCH($C44,'Policy Characteristics'!$C:$C,0))),"",INDEX('Policy Characteristics'!E:E,MATCH($C44,'Policy Characteristics'!$C:$C,0)))</f>
        <v>trans reduce regulated pollutants</v>
      </c>
      <c r="L44" s="315">
        <f>IF(ISBLANK(INDEX('Policy Characteristics'!F:F,MATCH($C44,'Policy Characteristics'!$C:$C,0))),"",INDEX('Policy Characteristics'!F:F,MATCH($C44,'Policy Characteristics'!$C:$C,0)))</f>
        <v>0</v>
      </c>
      <c r="M44" s="315">
        <f>IF(ISBLANK(INDEX('Policy Characteristics'!G:G,MATCH($C44,'Policy Characteristics'!$C:$C,0))),"",INDEX('Policy Characteristics'!G:G,MATCH($C44,'Policy Characteristics'!$C:$C,0)))</f>
        <v>1</v>
      </c>
      <c r="N44" s="315">
        <f>IF(ISBLANK(INDEX('Policy Characteristics'!H:H,MATCH($C44,'Policy Characteristics'!$C:$C,0))),"",INDEX('Policy Characteristics'!H:H,MATCH($C44,'Policy Characteristics'!$C:$C,0)))</f>
        <v>0.02</v>
      </c>
      <c r="O44" s="304" t="str">
        <f>IF(ISBLANK(INDEX('Policy Characteristics'!I:I,MATCH($C44,'Policy Characteristics'!$C:$C,0))),"",INDEX('Policy Characteristics'!I:I,MATCH($C44,'Policy Characteristics'!$C:$C,0)))</f>
        <v>% reduction in emissions</v>
      </c>
      <c r="P44" s="304"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4" s="304" t="str">
        <f>IF(ISBLANK(INDEX('Policy Characteristics'!K:K,MATCH($C44,'Policy Characteristics'!$C:$C,0))),"",INDEX('Policy Characteristics'!K:K,MATCH($C44,'Policy Characteristics'!$C:$C,0)))</f>
        <v>transportation-sector-main.html#conv-pol-stds</v>
      </c>
      <c r="R44" s="304" t="str">
        <f>IF(ISBLANK(INDEX('Policy Characteristics'!L:L,MATCH($C44,'Policy Characteristics'!$C:$C,0))),"",INDEX('Policy Characteristics'!L:L,MATCH($C44,'Policy Characteristics'!$C:$C,0)))</f>
        <v>conventional-pollutant-standards.html</v>
      </c>
    </row>
    <row r="45" spans="1:18" s="526" customFormat="1" x14ac:dyDescent="0.25">
      <c r="A45" s="304" t="str">
        <f>IF(ISBLANK(INDEX('Policy Characteristics'!A:A,MATCH($C45,'Policy Characteristics'!$C:$C,0))),"",INDEX('Policy Characteristics'!A:A,MATCH($C45,'Policy Characteristics'!$C:$C,0)))</f>
        <v>Transportation</v>
      </c>
      <c r="B45" s="304" t="str">
        <f>IF(ISBLANK(INDEX('Policy Characteristics'!B:B,MATCH($C45,'Policy Characteristics'!$C:$C,0))),"",INDEX('Policy Characteristics'!B:B,MATCH($C45,'Policy Characteristics'!$C:$C,0)))</f>
        <v>Conventional Pollutant Standards</v>
      </c>
      <c r="C45" s="306" t="str">
        <f t="shared" si="2"/>
        <v>Percentage Reduction of Separately Regulated Pollutants</v>
      </c>
      <c r="D45" s="526" t="s">
        <v>43</v>
      </c>
      <c r="E45" s="526" t="s">
        <v>2240</v>
      </c>
      <c r="F45" s="526" t="s">
        <v>43</v>
      </c>
      <c r="G45" s="526" t="s">
        <v>2240</v>
      </c>
      <c r="H45" s="560">
        <v>343</v>
      </c>
      <c r="I45" s="535" t="s">
        <v>45</v>
      </c>
      <c r="J45" s="306" t="str">
        <f>IF(ISBLANK(INDEX('Policy Characteristics'!D:D,MATCH($C45,'Policy Characteristics'!$C:$C,0))),"",INDEX('Policy Characteristics'!D:D,MATCH($C45,'Policy Characteristics'!$C:$C,0)))</f>
        <v>Conventional Pollutant Standard</v>
      </c>
      <c r="K45" s="304" t="str">
        <f>IF(ISBLANK(INDEX('Policy Characteristics'!E:E,MATCH($C45,'Policy Characteristics'!$C:$C,0))),"",INDEX('Policy Characteristics'!E:E,MATCH($C45,'Policy Characteristics'!$C:$C,0)))</f>
        <v>trans reduce regulated pollutants</v>
      </c>
      <c r="L45" s="315">
        <f>IF(ISBLANK(INDEX('Policy Characteristics'!F:F,MATCH($C45,'Policy Characteristics'!$C:$C,0))),"",INDEX('Policy Characteristics'!F:F,MATCH($C45,'Policy Characteristics'!$C:$C,0)))</f>
        <v>0</v>
      </c>
      <c r="M45" s="315">
        <f>IF(ISBLANK(INDEX('Policy Characteristics'!G:G,MATCH($C45,'Policy Characteristics'!$C:$C,0))),"",INDEX('Policy Characteristics'!G:G,MATCH($C45,'Policy Characteristics'!$C:$C,0)))</f>
        <v>1</v>
      </c>
      <c r="N45" s="315">
        <f>IF(ISBLANK(INDEX('Policy Characteristics'!H:H,MATCH($C45,'Policy Characteristics'!$C:$C,0))),"",INDEX('Policy Characteristics'!H:H,MATCH($C45,'Policy Characteristics'!$C:$C,0)))</f>
        <v>0.02</v>
      </c>
      <c r="O45" s="304" t="str">
        <f>IF(ISBLANK(INDEX('Policy Characteristics'!I:I,MATCH($C45,'Policy Characteristics'!$C:$C,0))),"",INDEX('Policy Characteristics'!I:I,MATCH($C45,'Policy Characteristics'!$C:$C,0)))</f>
        <v>% reduction in emissions</v>
      </c>
      <c r="P45" s="304"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5" s="304" t="str">
        <f>IF(ISBLANK(INDEX('Policy Characteristics'!K:K,MATCH($C45,'Policy Characteristics'!$C:$C,0))),"",INDEX('Policy Characteristics'!K:K,MATCH($C45,'Policy Characteristics'!$C:$C,0)))</f>
        <v>transportation-sector-main.html#conv-pol-stds</v>
      </c>
      <c r="R45" s="304" t="str">
        <f>IF(ISBLANK(INDEX('Policy Characteristics'!L:L,MATCH($C45,'Policy Characteristics'!$C:$C,0))),"",INDEX('Policy Characteristics'!L:L,MATCH($C45,'Policy Characteristics'!$C:$C,0)))</f>
        <v>conventional-pollutant-standards.html</v>
      </c>
    </row>
    <row r="46" spans="1:18" s="526" customFormat="1" x14ac:dyDescent="0.25">
      <c r="A46" s="304" t="str">
        <f>IF(ISBLANK(INDEX('Policy Characteristics'!A:A,MATCH($C46,'Policy Characteristics'!$C:$C,0))),"",INDEX('Policy Characteristics'!A:A,MATCH($C46,'Policy Characteristics'!$C:$C,0)))</f>
        <v>Transportation</v>
      </c>
      <c r="B46" s="304" t="str">
        <f>IF(ISBLANK(INDEX('Policy Characteristics'!B:B,MATCH($C46,'Policy Characteristics'!$C:$C,0))),"",INDEX('Policy Characteristics'!B:B,MATCH($C46,'Policy Characteristics'!$C:$C,0)))</f>
        <v>Conventional Pollutant Standards</v>
      </c>
      <c r="C46" s="306" t="str">
        <f t="shared" si="2"/>
        <v>Percentage Reduction of Separately Regulated Pollutants</v>
      </c>
      <c r="D46" s="526" t="s">
        <v>43</v>
      </c>
      <c r="E46" s="526" t="s">
        <v>2242</v>
      </c>
      <c r="F46" s="526" t="s">
        <v>43</v>
      </c>
      <c r="G46" s="526" t="s">
        <v>2331</v>
      </c>
      <c r="H46" s="560">
        <v>344</v>
      </c>
      <c r="I46" s="535" t="s">
        <v>45</v>
      </c>
      <c r="J46" s="306" t="str">
        <f>IF(ISBLANK(INDEX('Policy Characteristics'!D:D,MATCH($C46,'Policy Characteristics'!$C:$C,0))),"",INDEX('Policy Characteristics'!D:D,MATCH($C46,'Policy Characteristics'!$C:$C,0)))</f>
        <v>Conventional Pollutant Standard</v>
      </c>
      <c r="K46" s="304" t="str">
        <f>IF(ISBLANK(INDEX('Policy Characteristics'!E:E,MATCH($C46,'Policy Characteristics'!$C:$C,0))),"",INDEX('Policy Characteristics'!E:E,MATCH($C46,'Policy Characteristics'!$C:$C,0)))</f>
        <v>trans reduce regulated pollutants</v>
      </c>
      <c r="L46" s="315">
        <f>IF(ISBLANK(INDEX('Policy Characteristics'!F:F,MATCH($C46,'Policy Characteristics'!$C:$C,0))),"",INDEX('Policy Characteristics'!F:F,MATCH($C46,'Policy Characteristics'!$C:$C,0)))</f>
        <v>0</v>
      </c>
      <c r="M46" s="315">
        <f>IF(ISBLANK(INDEX('Policy Characteristics'!G:G,MATCH($C46,'Policy Characteristics'!$C:$C,0))),"",INDEX('Policy Characteristics'!G:G,MATCH($C46,'Policy Characteristics'!$C:$C,0)))</f>
        <v>1</v>
      </c>
      <c r="N46" s="315">
        <f>IF(ISBLANK(INDEX('Policy Characteristics'!H:H,MATCH($C46,'Policy Characteristics'!$C:$C,0))),"",INDEX('Policy Characteristics'!H:H,MATCH($C46,'Policy Characteristics'!$C:$C,0)))</f>
        <v>0.02</v>
      </c>
      <c r="O46" s="304" t="str">
        <f>IF(ISBLANK(INDEX('Policy Characteristics'!I:I,MATCH($C46,'Policy Characteristics'!$C:$C,0))),"",INDEX('Policy Characteristics'!I:I,MATCH($C46,'Policy Characteristics'!$C:$C,0)))</f>
        <v>% reduction in emissions</v>
      </c>
      <c r="P46" s="304"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6" s="304" t="str">
        <f>IF(ISBLANK(INDEX('Policy Characteristics'!K:K,MATCH($C46,'Policy Characteristics'!$C:$C,0))),"",INDEX('Policy Characteristics'!K:K,MATCH($C46,'Policy Characteristics'!$C:$C,0)))</f>
        <v>transportation-sector-main.html#conv-pol-stds</v>
      </c>
      <c r="R46" s="304" t="str">
        <f>IF(ISBLANK(INDEX('Policy Characteristics'!L:L,MATCH($C46,'Policy Characteristics'!$C:$C,0))),"",INDEX('Policy Characteristics'!L:L,MATCH($C46,'Policy Characteristics'!$C:$C,0)))</f>
        <v>conventional-pollutant-standards.html</v>
      </c>
    </row>
    <row r="47" spans="1:18" s="526" customFormat="1" x14ac:dyDescent="0.25">
      <c r="A47" s="304" t="str">
        <f>IF(ISBLANK(INDEX('Policy Characteristics'!A:A,MATCH($C47,'Policy Characteristics'!$C:$C,0))),"",INDEX('Policy Characteristics'!A:A,MATCH($C47,'Policy Characteristics'!$C:$C,0)))</f>
        <v>Transportation</v>
      </c>
      <c r="B47" s="304" t="str">
        <f>IF(ISBLANK(INDEX('Policy Characteristics'!B:B,MATCH($C47,'Policy Characteristics'!$C:$C,0))),"",INDEX('Policy Characteristics'!B:B,MATCH($C47,'Policy Characteristics'!$C:$C,0)))</f>
        <v>Conventional Pollutant Standards</v>
      </c>
      <c r="C47" s="306" t="str">
        <f t="shared" si="2"/>
        <v>Percentage Reduction of Separately Regulated Pollutants</v>
      </c>
      <c r="D47" s="526" t="s">
        <v>43</v>
      </c>
      <c r="E47" s="526" t="s">
        <v>2243</v>
      </c>
      <c r="F47" s="526" t="s">
        <v>43</v>
      </c>
      <c r="G47" s="526" t="s">
        <v>2243</v>
      </c>
      <c r="H47" s="560">
        <v>345</v>
      </c>
      <c r="I47" s="537" t="s">
        <v>46</v>
      </c>
      <c r="J47" s="306" t="str">
        <f>IF(ISBLANK(INDEX('Policy Characteristics'!D:D,MATCH($C47,'Policy Characteristics'!$C:$C,0))),"",INDEX('Policy Characteristics'!D:D,MATCH($C47,'Policy Characteristics'!$C:$C,0)))</f>
        <v>Conventional Pollutant Standard</v>
      </c>
      <c r="K47" s="304" t="str">
        <f>IF(ISBLANK(INDEX('Policy Characteristics'!E:E,MATCH($C47,'Policy Characteristics'!$C:$C,0))),"",INDEX('Policy Characteristics'!E:E,MATCH($C47,'Policy Characteristics'!$C:$C,0)))</f>
        <v>trans reduce regulated pollutants</v>
      </c>
      <c r="L47" s="315">
        <f>IF(ISBLANK(INDEX('Policy Characteristics'!F:F,MATCH($C47,'Policy Characteristics'!$C:$C,0))),"",INDEX('Policy Characteristics'!F:F,MATCH($C47,'Policy Characteristics'!$C:$C,0)))</f>
        <v>0</v>
      </c>
      <c r="M47" s="315">
        <f>IF(ISBLANK(INDEX('Policy Characteristics'!G:G,MATCH($C47,'Policy Characteristics'!$C:$C,0))),"",INDEX('Policy Characteristics'!G:G,MATCH($C47,'Policy Characteristics'!$C:$C,0)))</f>
        <v>1</v>
      </c>
      <c r="N47" s="315">
        <f>IF(ISBLANK(INDEX('Policy Characteristics'!H:H,MATCH($C47,'Policy Characteristics'!$C:$C,0))),"",INDEX('Policy Characteristics'!H:H,MATCH($C47,'Policy Characteristics'!$C:$C,0)))</f>
        <v>0.02</v>
      </c>
      <c r="O47" s="304" t="str">
        <f>IF(ISBLANK(INDEX('Policy Characteristics'!I:I,MATCH($C47,'Policy Characteristics'!$C:$C,0))),"",INDEX('Policy Characteristics'!I:I,MATCH($C47,'Policy Characteristics'!$C:$C,0)))</f>
        <v>% reduction in emissions</v>
      </c>
      <c r="P47" s="304"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7" s="304" t="str">
        <f>IF(ISBLANK(INDEX('Policy Characteristics'!K:K,MATCH($C47,'Policy Characteristics'!$C:$C,0))),"",INDEX('Policy Characteristics'!K:K,MATCH($C47,'Policy Characteristics'!$C:$C,0)))</f>
        <v>transportation-sector-main.html#conv-pol-stds</v>
      </c>
      <c r="R47" s="304" t="str">
        <f>IF(ISBLANK(INDEX('Policy Characteristics'!L:L,MATCH($C47,'Policy Characteristics'!$C:$C,0))),"",INDEX('Policy Characteristics'!L:L,MATCH($C47,'Policy Characteristics'!$C:$C,0)))</f>
        <v>conventional-pollutant-standards.html</v>
      </c>
    </row>
    <row r="48" spans="1:18" s="526" customFormat="1" x14ac:dyDescent="0.25">
      <c r="A48" s="304" t="str">
        <f>IF(ISBLANK(INDEX('Policy Characteristics'!A:A,MATCH($C48,'Policy Characteristics'!$C:$C,0))),"",INDEX('Policy Characteristics'!A:A,MATCH($C48,'Policy Characteristics'!$C:$C,0)))</f>
        <v>Transportation</v>
      </c>
      <c r="B48" s="304" t="str">
        <f>IF(ISBLANK(INDEX('Policy Characteristics'!B:B,MATCH($C48,'Policy Characteristics'!$C:$C,0))),"",INDEX('Policy Characteristics'!B:B,MATCH($C48,'Policy Characteristics'!$C:$C,0)))</f>
        <v>Conventional Pollutant Standards</v>
      </c>
      <c r="C48" s="306" t="str">
        <f t="shared" si="2"/>
        <v>Percentage Reduction of Separately Regulated Pollutants</v>
      </c>
      <c r="D48" s="526" t="s">
        <v>43</v>
      </c>
      <c r="E48" s="526" t="s">
        <v>2245</v>
      </c>
      <c r="F48" s="526" t="s">
        <v>43</v>
      </c>
      <c r="G48" s="526" t="s">
        <v>2245</v>
      </c>
      <c r="H48" s="560">
        <v>346</v>
      </c>
      <c r="I48" s="535" t="s">
        <v>45</v>
      </c>
      <c r="J48" s="306" t="str">
        <f>IF(ISBLANK(INDEX('Policy Characteristics'!D:D,MATCH($C48,'Policy Characteristics'!$C:$C,0))),"",INDEX('Policy Characteristics'!D:D,MATCH($C48,'Policy Characteristics'!$C:$C,0)))</f>
        <v>Conventional Pollutant Standard</v>
      </c>
      <c r="K48" s="304" t="str">
        <f>IF(ISBLANK(INDEX('Policy Characteristics'!E:E,MATCH($C48,'Policy Characteristics'!$C:$C,0))),"",INDEX('Policy Characteristics'!E:E,MATCH($C48,'Policy Characteristics'!$C:$C,0)))</f>
        <v>trans reduce regulated pollutants</v>
      </c>
      <c r="L48" s="315">
        <f>IF(ISBLANK(INDEX('Policy Characteristics'!F:F,MATCH($C48,'Policy Characteristics'!$C:$C,0))),"",INDEX('Policy Characteristics'!F:F,MATCH($C48,'Policy Characteristics'!$C:$C,0)))</f>
        <v>0</v>
      </c>
      <c r="M48" s="315">
        <f>IF(ISBLANK(INDEX('Policy Characteristics'!G:G,MATCH($C48,'Policy Characteristics'!$C:$C,0))),"",INDEX('Policy Characteristics'!G:G,MATCH($C48,'Policy Characteristics'!$C:$C,0)))</f>
        <v>1</v>
      </c>
      <c r="N48" s="315">
        <f>IF(ISBLANK(INDEX('Policy Characteristics'!H:H,MATCH($C48,'Policy Characteristics'!$C:$C,0))),"",INDEX('Policy Characteristics'!H:H,MATCH($C48,'Policy Characteristics'!$C:$C,0)))</f>
        <v>0.02</v>
      </c>
      <c r="O48" s="304" t="str">
        <f>IF(ISBLANK(INDEX('Policy Characteristics'!I:I,MATCH($C48,'Policy Characteristics'!$C:$C,0))),"",INDEX('Policy Characteristics'!I:I,MATCH($C48,'Policy Characteristics'!$C:$C,0)))</f>
        <v>% reduction in emissions</v>
      </c>
      <c r="P48" s="304"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8" s="304" t="str">
        <f>IF(ISBLANK(INDEX('Policy Characteristics'!K:K,MATCH($C48,'Policy Characteristics'!$C:$C,0))),"",INDEX('Policy Characteristics'!K:K,MATCH($C48,'Policy Characteristics'!$C:$C,0)))</f>
        <v>transportation-sector-main.html#conv-pol-stds</v>
      </c>
      <c r="R48" s="304" t="str">
        <f>IF(ISBLANK(INDEX('Policy Characteristics'!L:L,MATCH($C48,'Policy Characteristics'!$C:$C,0))),"",INDEX('Policy Characteristics'!L:L,MATCH($C48,'Policy Characteristics'!$C:$C,0)))</f>
        <v>conventional-pollutant-standards.html</v>
      </c>
    </row>
    <row r="49" spans="1:18" s="526" customFormat="1" x14ac:dyDescent="0.25">
      <c r="A49" s="304" t="str">
        <f>IF(ISBLANK(INDEX('Policy Characteristics'!A:A,MATCH($C49,'Policy Characteristics'!$C:$C,0))),"",INDEX('Policy Characteristics'!A:A,MATCH($C49,'Policy Characteristics'!$C:$C,0)))</f>
        <v>Transportation</v>
      </c>
      <c r="B49" s="304" t="str">
        <f>IF(ISBLANK(INDEX('Policy Characteristics'!B:B,MATCH($C49,'Policy Characteristics'!$C:$C,0))),"",INDEX('Policy Characteristics'!B:B,MATCH($C49,'Policy Characteristics'!$C:$C,0)))</f>
        <v>Conventional Pollutant Standards</v>
      </c>
      <c r="C49" s="306" t="str">
        <f t="shared" si="2"/>
        <v>Percentage Reduction of Separately Regulated Pollutants</v>
      </c>
      <c r="D49" s="526" t="s">
        <v>43</v>
      </c>
      <c r="E49" s="526" t="s">
        <v>2247</v>
      </c>
      <c r="F49" s="526" t="s">
        <v>43</v>
      </c>
      <c r="G49" s="526" t="s">
        <v>2247</v>
      </c>
      <c r="H49" s="560">
        <v>347</v>
      </c>
      <c r="I49" s="535" t="s">
        <v>45</v>
      </c>
      <c r="J49" s="306" t="str">
        <f>IF(ISBLANK(INDEX('Policy Characteristics'!D:D,MATCH($C49,'Policy Characteristics'!$C:$C,0))),"",INDEX('Policy Characteristics'!D:D,MATCH($C49,'Policy Characteristics'!$C:$C,0)))</f>
        <v>Conventional Pollutant Standard</v>
      </c>
      <c r="K49" s="304" t="str">
        <f>IF(ISBLANK(INDEX('Policy Characteristics'!E:E,MATCH($C49,'Policy Characteristics'!$C:$C,0))),"",INDEX('Policy Characteristics'!E:E,MATCH($C49,'Policy Characteristics'!$C:$C,0)))</f>
        <v>trans reduce regulated pollutants</v>
      </c>
      <c r="L49" s="315">
        <f>IF(ISBLANK(INDEX('Policy Characteristics'!F:F,MATCH($C49,'Policy Characteristics'!$C:$C,0))),"",INDEX('Policy Characteristics'!F:F,MATCH($C49,'Policy Characteristics'!$C:$C,0)))</f>
        <v>0</v>
      </c>
      <c r="M49" s="315">
        <f>IF(ISBLANK(INDEX('Policy Characteristics'!G:G,MATCH($C49,'Policy Characteristics'!$C:$C,0))),"",INDEX('Policy Characteristics'!G:G,MATCH($C49,'Policy Characteristics'!$C:$C,0)))</f>
        <v>1</v>
      </c>
      <c r="N49" s="315">
        <f>IF(ISBLANK(INDEX('Policy Characteristics'!H:H,MATCH($C49,'Policy Characteristics'!$C:$C,0))),"",INDEX('Policy Characteristics'!H:H,MATCH($C49,'Policy Characteristics'!$C:$C,0)))</f>
        <v>0.02</v>
      </c>
      <c r="O49" s="304" t="str">
        <f>IF(ISBLANK(INDEX('Policy Characteristics'!I:I,MATCH($C49,'Policy Characteristics'!$C:$C,0))),"",INDEX('Policy Characteristics'!I:I,MATCH($C49,'Policy Characteristics'!$C:$C,0)))</f>
        <v>% reduction in emissions</v>
      </c>
      <c r="P49" s="304"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9" s="304" t="str">
        <f>IF(ISBLANK(INDEX('Policy Characteristics'!K:K,MATCH($C49,'Policy Characteristics'!$C:$C,0))),"",INDEX('Policy Characteristics'!K:K,MATCH($C49,'Policy Characteristics'!$C:$C,0)))</f>
        <v>transportation-sector-main.html#conv-pol-stds</v>
      </c>
      <c r="R49" s="304" t="str">
        <f>IF(ISBLANK(INDEX('Policy Characteristics'!L:L,MATCH($C49,'Policy Characteristics'!$C:$C,0))),"",INDEX('Policy Characteristics'!L:L,MATCH($C49,'Policy Characteristics'!$C:$C,0)))</f>
        <v>conventional-pollutant-standards.html</v>
      </c>
    </row>
    <row r="50" spans="1:18" s="526" customFormat="1" x14ac:dyDescent="0.25">
      <c r="A50" s="304" t="str">
        <f>IF(ISBLANK(INDEX('Policy Characteristics'!A:A,MATCH($C50,'Policy Characteristics'!$C:$C,0))),"",INDEX('Policy Characteristics'!A:A,MATCH($C50,'Policy Characteristics'!$C:$C,0)))</f>
        <v>Transportation</v>
      </c>
      <c r="B50" s="304" t="str">
        <f>IF(ISBLANK(INDEX('Policy Characteristics'!B:B,MATCH($C50,'Policy Characteristics'!$C:$C,0))),"",INDEX('Policy Characteristics'!B:B,MATCH($C50,'Policy Characteristics'!$C:$C,0)))</f>
        <v>Conventional Pollutant Standards</v>
      </c>
      <c r="C50" s="306" t="str">
        <f t="shared" si="2"/>
        <v>Percentage Reduction of Separately Regulated Pollutants</v>
      </c>
      <c r="D50" s="526" t="s">
        <v>43</v>
      </c>
      <c r="E50" s="526" t="s">
        <v>2249</v>
      </c>
      <c r="F50" s="526" t="s">
        <v>43</v>
      </c>
      <c r="G50" s="526" t="s">
        <v>2249</v>
      </c>
      <c r="H50" s="560">
        <v>348</v>
      </c>
      <c r="I50" s="537" t="s">
        <v>46</v>
      </c>
      <c r="J50" s="306" t="str">
        <f>IF(ISBLANK(INDEX('Policy Characteristics'!D:D,MATCH($C50,'Policy Characteristics'!$C:$C,0))),"",INDEX('Policy Characteristics'!D:D,MATCH($C50,'Policy Characteristics'!$C:$C,0)))</f>
        <v>Conventional Pollutant Standard</v>
      </c>
      <c r="K50" s="304" t="str">
        <f>IF(ISBLANK(INDEX('Policy Characteristics'!E:E,MATCH($C50,'Policy Characteristics'!$C:$C,0))),"",INDEX('Policy Characteristics'!E:E,MATCH($C50,'Policy Characteristics'!$C:$C,0)))</f>
        <v>trans reduce regulated pollutants</v>
      </c>
      <c r="L50" s="315">
        <f>IF(ISBLANK(INDEX('Policy Characteristics'!F:F,MATCH($C50,'Policy Characteristics'!$C:$C,0))),"",INDEX('Policy Characteristics'!F:F,MATCH($C50,'Policy Characteristics'!$C:$C,0)))</f>
        <v>0</v>
      </c>
      <c r="M50" s="315">
        <f>IF(ISBLANK(INDEX('Policy Characteristics'!G:G,MATCH($C50,'Policy Characteristics'!$C:$C,0))),"",INDEX('Policy Characteristics'!G:G,MATCH($C50,'Policy Characteristics'!$C:$C,0)))</f>
        <v>1</v>
      </c>
      <c r="N50" s="315">
        <f>IF(ISBLANK(INDEX('Policy Characteristics'!H:H,MATCH($C50,'Policy Characteristics'!$C:$C,0))),"",INDEX('Policy Characteristics'!H:H,MATCH($C50,'Policy Characteristics'!$C:$C,0)))</f>
        <v>0.02</v>
      </c>
      <c r="O50" s="304" t="str">
        <f>IF(ISBLANK(INDEX('Policy Characteristics'!I:I,MATCH($C50,'Policy Characteristics'!$C:$C,0))),"",INDEX('Policy Characteristics'!I:I,MATCH($C50,'Policy Characteristics'!$C:$C,0)))</f>
        <v>% reduction in emissions</v>
      </c>
      <c r="P50" s="304"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0" s="304" t="str">
        <f>IF(ISBLANK(INDEX('Policy Characteristics'!K:K,MATCH($C50,'Policy Characteristics'!$C:$C,0))),"",INDEX('Policy Characteristics'!K:K,MATCH($C50,'Policy Characteristics'!$C:$C,0)))</f>
        <v>transportation-sector-main.html#conv-pol-stds</v>
      </c>
      <c r="R50" s="304" t="str">
        <f>IF(ISBLANK(INDEX('Policy Characteristics'!L:L,MATCH($C50,'Policy Characteristics'!$C:$C,0))),"",INDEX('Policy Characteristics'!L:L,MATCH($C50,'Policy Characteristics'!$C:$C,0)))</f>
        <v>conventional-pollutant-standards.html</v>
      </c>
    </row>
    <row r="51" spans="1:18" s="526" customFormat="1" x14ac:dyDescent="0.25">
      <c r="A51" s="304" t="str">
        <f>IF(ISBLANK(INDEX('Policy Characteristics'!A:A,MATCH($C51,'Policy Characteristics'!$C:$C,0))),"",INDEX('Policy Characteristics'!A:A,MATCH($C51,'Policy Characteristics'!$C:$C,0)))</f>
        <v>Transportation</v>
      </c>
      <c r="B51" s="304" t="str">
        <f>IF(ISBLANK(INDEX('Policy Characteristics'!B:B,MATCH($C51,'Policy Characteristics'!$C:$C,0))),"",INDEX('Policy Characteristics'!B:B,MATCH($C51,'Policy Characteristics'!$C:$C,0)))</f>
        <v>Conventional Pollutant Standards</v>
      </c>
      <c r="C51" s="306" t="str">
        <f t="shared" si="2"/>
        <v>Percentage Reduction of Separately Regulated Pollutants</v>
      </c>
      <c r="D51" s="526" t="s">
        <v>43</v>
      </c>
      <c r="E51" s="526" t="s">
        <v>2251</v>
      </c>
      <c r="F51" s="526" t="s">
        <v>43</v>
      </c>
      <c r="G51" s="526" t="s">
        <v>2251</v>
      </c>
      <c r="H51" s="560">
        <v>349</v>
      </c>
      <c r="I51" s="537" t="s">
        <v>46</v>
      </c>
      <c r="J51" s="306" t="str">
        <f>IF(ISBLANK(INDEX('Policy Characteristics'!D:D,MATCH($C51,'Policy Characteristics'!$C:$C,0))),"",INDEX('Policy Characteristics'!D:D,MATCH($C51,'Policy Characteristics'!$C:$C,0)))</f>
        <v>Conventional Pollutant Standard</v>
      </c>
      <c r="K51" s="304" t="str">
        <f>IF(ISBLANK(INDEX('Policy Characteristics'!E:E,MATCH($C51,'Policy Characteristics'!$C:$C,0))),"",INDEX('Policy Characteristics'!E:E,MATCH($C51,'Policy Characteristics'!$C:$C,0)))</f>
        <v>trans reduce regulated pollutants</v>
      </c>
      <c r="L51" s="315">
        <f>IF(ISBLANK(INDEX('Policy Characteristics'!F:F,MATCH($C51,'Policy Characteristics'!$C:$C,0))),"",INDEX('Policy Characteristics'!F:F,MATCH($C51,'Policy Characteristics'!$C:$C,0)))</f>
        <v>0</v>
      </c>
      <c r="M51" s="315">
        <f>IF(ISBLANK(INDEX('Policy Characteristics'!G:G,MATCH($C51,'Policy Characteristics'!$C:$C,0))),"",INDEX('Policy Characteristics'!G:G,MATCH($C51,'Policy Characteristics'!$C:$C,0)))</f>
        <v>1</v>
      </c>
      <c r="N51" s="315">
        <f>IF(ISBLANK(INDEX('Policy Characteristics'!H:H,MATCH($C51,'Policy Characteristics'!$C:$C,0))),"",INDEX('Policy Characteristics'!H:H,MATCH($C51,'Policy Characteristics'!$C:$C,0)))</f>
        <v>0.02</v>
      </c>
      <c r="O51" s="304" t="str">
        <f>IF(ISBLANK(INDEX('Policy Characteristics'!I:I,MATCH($C51,'Policy Characteristics'!$C:$C,0))),"",INDEX('Policy Characteristics'!I:I,MATCH($C51,'Policy Characteristics'!$C:$C,0)))</f>
        <v>% reduction in emissions</v>
      </c>
      <c r="P51" s="304"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1" s="304" t="str">
        <f>IF(ISBLANK(INDEX('Policy Characteristics'!K:K,MATCH($C51,'Policy Characteristics'!$C:$C,0))),"",INDEX('Policy Characteristics'!K:K,MATCH($C51,'Policy Characteristics'!$C:$C,0)))</f>
        <v>transportation-sector-main.html#conv-pol-stds</v>
      </c>
      <c r="R51" s="304" t="str">
        <f>IF(ISBLANK(INDEX('Policy Characteristics'!L:L,MATCH($C51,'Policy Characteristics'!$C:$C,0))),"",INDEX('Policy Characteristics'!L:L,MATCH($C51,'Policy Characteristics'!$C:$C,0)))</f>
        <v>conventional-pollutant-standards.html</v>
      </c>
    </row>
    <row r="52" spans="1:18" s="526" customFormat="1" x14ac:dyDescent="0.25">
      <c r="A52" s="304" t="str">
        <f>IF(ISBLANK(INDEX('Policy Characteristics'!A:A,MATCH($C52,'Policy Characteristics'!$C:$C,0))),"",INDEX('Policy Characteristics'!A:A,MATCH($C52,'Policy Characteristics'!$C:$C,0)))</f>
        <v>Transportation</v>
      </c>
      <c r="B52" s="304" t="str">
        <f>IF(ISBLANK(INDEX('Policy Characteristics'!B:B,MATCH($C52,'Policy Characteristics'!$C:$C,0))),"",INDEX('Policy Characteristics'!B:B,MATCH($C52,'Policy Characteristics'!$C:$C,0)))</f>
        <v>Conventional Pollutant Standards</v>
      </c>
      <c r="C52" s="306" t="str">
        <f t="shared" si="2"/>
        <v>Percentage Reduction of Separately Regulated Pollutants</v>
      </c>
      <c r="D52" s="526" t="s">
        <v>118</v>
      </c>
      <c r="E52" s="526" t="s">
        <v>2235</v>
      </c>
      <c r="F52" s="526" t="s">
        <v>118</v>
      </c>
      <c r="G52" s="526" t="s">
        <v>2457</v>
      </c>
      <c r="H52" s="560">
        <v>350</v>
      </c>
      <c r="I52" s="535" t="s">
        <v>45</v>
      </c>
      <c r="J52" s="306" t="str">
        <f>IF(ISBLANK(INDEX('Policy Characteristics'!D:D,MATCH($C52,'Policy Characteristics'!$C:$C,0))),"",INDEX('Policy Characteristics'!D:D,MATCH($C52,'Policy Characteristics'!$C:$C,0)))</f>
        <v>Conventional Pollutant Standard</v>
      </c>
      <c r="K52" s="304" t="str">
        <f>IF(ISBLANK(INDEX('Policy Characteristics'!E:E,MATCH($C52,'Policy Characteristics'!$C:$C,0))),"",INDEX('Policy Characteristics'!E:E,MATCH($C52,'Policy Characteristics'!$C:$C,0)))</f>
        <v>trans reduce regulated pollutants</v>
      </c>
      <c r="L52" s="315">
        <f>IF(ISBLANK(INDEX('Policy Characteristics'!F:F,MATCH($C52,'Policy Characteristics'!$C:$C,0))),"",INDEX('Policy Characteristics'!F:F,MATCH($C52,'Policy Characteristics'!$C:$C,0)))</f>
        <v>0</v>
      </c>
      <c r="M52" s="315">
        <f>IF(ISBLANK(INDEX('Policy Characteristics'!G:G,MATCH($C52,'Policy Characteristics'!$C:$C,0))),"",INDEX('Policy Characteristics'!G:G,MATCH($C52,'Policy Characteristics'!$C:$C,0)))</f>
        <v>1</v>
      </c>
      <c r="N52" s="315">
        <f>IF(ISBLANK(INDEX('Policy Characteristics'!H:H,MATCH($C52,'Policy Characteristics'!$C:$C,0))),"",INDEX('Policy Characteristics'!H:H,MATCH($C52,'Policy Characteristics'!$C:$C,0)))</f>
        <v>0.02</v>
      </c>
      <c r="O52" s="304" t="str">
        <f>IF(ISBLANK(INDEX('Policy Characteristics'!I:I,MATCH($C52,'Policy Characteristics'!$C:$C,0))),"",INDEX('Policy Characteristics'!I:I,MATCH($C52,'Policy Characteristics'!$C:$C,0)))</f>
        <v>% reduction in emissions</v>
      </c>
      <c r="P52" s="304"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2" s="304" t="str">
        <f>IF(ISBLANK(INDEX('Policy Characteristics'!K:K,MATCH($C52,'Policy Characteristics'!$C:$C,0))),"",INDEX('Policy Characteristics'!K:K,MATCH($C52,'Policy Characteristics'!$C:$C,0)))</f>
        <v>transportation-sector-main.html#conv-pol-stds</v>
      </c>
      <c r="R52" s="304" t="str">
        <f>IF(ISBLANK(INDEX('Policy Characteristics'!L:L,MATCH($C52,'Policy Characteristics'!$C:$C,0))),"",INDEX('Policy Characteristics'!L:L,MATCH($C52,'Policy Characteristics'!$C:$C,0)))</f>
        <v>conventional-pollutant-standards.html</v>
      </c>
    </row>
    <row r="53" spans="1:18" s="526" customFormat="1" x14ac:dyDescent="0.25">
      <c r="A53" s="304" t="str">
        <f>IF(ISBLANK(INDEX('Policy Characteristics'!A:A,MATCH($C53,'Policy Characteristics'!$C:$C,0))),"",INDEX('Policy Characteristics'!A:A,MATCH($C53,'Policy Characteristics'!$C:$C,0)))</f>
        <v>Transportation</v>
      </c>
      <c r="B53" s="304" t="str">
        <f>IF(ISBLANK(INDEX('Policy Characteristics'!B:B,MATCH($C53,'Policy Characteristics'!$C:$C,0))),"",INDEX('Policy Characteristics'!B:B,MATCH($C53,'Policy Characteristics'!$C:$C,0)))</f>
        <v>Conventional Pollutant Standards</v>
      </c>
      <c r="C53" s="306" t="str">
        <f t="shared" si="2"/>
        <v>Percentage Reduction of Separately Regulated Pollutants</v>
      </c>
      <c r="D53" s="526" t="s">
        <v>118</v>
      </c>
      <c r="E53" s="526" t="s">
        <v>498</v>
      </c>
      <c r="F53" s="526" t="s">
        <v>118</v>
      </c>
      <c r="G53" s="526" t="s">
        <v>498</v>
      </c>
      <c r="H53" s="560">
        <v>351</v>
      </c>
      <c r="I53" s="535" t="s">
        <v>45</v>
      </c>
      <c r="J53" s="306" t="str">
        <f>IF(ISBLANK(INDEX('Policy Characteristics'!D:D,MATCH($C53,'Policy Characteristics'!$C:$C,0))),"",INDEX('Policy Characteristics'!D:D,MATCH($C53,'Policy Characteristics'!$C:$C,0)))</f>
        <v>Conventional Pollutant Standard</v>
      </c>
      <c r="K53" s="304" t="str">
        <f>IF(ISBLANK(INDEX('Policy Characteristics'!E:E,MATCH($C53,'Policy Characteristics'!$C:$C,0))),"",INDEX('Policy Characteristics'!E:E,MATCH($C53,'Policy Characteristics'!$C:$C,0)))</f>
        <v>trans reduce regulated pollutants</v>
      </c>
      <c r="L53" s="315">
        <f>IF(ISBLANK(INDEX('Policy Characteristics'!F:F,MATCH($C53,'Policy Characteristics'!$C:$C,0))),"",INDEX('Policy Characteristics'!F:F,MATCH($C53,'Policy Characteristics'!$C:$C,0)))</f>
        <v>0</v>
      </c>
      <c r="M53" s="315">
        <f>IF(ISBLANK(INDEX('Policy Characteristics'!G:G,MATCH($C53,'Policy Characteristics'!$C:$C,0))),"",INDEX('Policy Characteristics'!G:G,MATCH($C53,'Policy Characteristics'!$C:$C,0)))</f>
        <v>1</v>
      </c>
      <c r="N53" s="315">
        <f>IF(ISBLANK(INDEX('Policy Characteristics'!H:H,MATCH($C53,'Policy Characteristics'!$C:$C,0))),"",INDEX('Policy Characteristics'!H:H,MATCH($C53,'Policy Characteristics'!$C:$C,0)))</f>
        <v>0.02</v>
      </c>
      <c r="O53" s="304" t="str">
        <f>IF(ISBLANK(INDEX('Policy Characteristics'!I:I,MATCH($C53,'Policy Characteristics'!$C:$C,0))),"",INDEX('Policy Characteristics'!I:I,MATCH($C53,'Policy Characteristics'!$C:$C,0)))</f>
        <v>% reduction in emissions</v>
      </c>
      <c r="P53" s="304"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3" s="304" t="str">
        <f>IF(ISBLANK(INDEX('Policy Characteristics'!K:K,MATCH($C53,'Policy Characteristics'!$C:$C,0))),"",INDEX('Policy Characteristics'!K:K,MATCH($C53,'Policy Characteristics'!$C:$C,0)))</f>
        <v>transportation-sector-main.html#conv-pol-stds</v>
      </c>
      <c r="R53" s="304" t="str">
        <f>IF(ISBLANK(INDEX('Policy Characteristics'!L:L,MATCH($C53,'Policy Characteristics'!$C:$C,0))),"",INDEX('Policy Characteristics'!L:L,MATCH($C53,'Policy Characteristics'!$C:$C,0)))</f>
        <v>conventional-pollutant-standards.html</v>
      </c>
    </row>
    <row r="54" spans="1:18" s="526" customFormat="1" x14ac:dyDescent="0.25">
      <c r="A54" s="304" t="str">
        <f>IF(ISBLANK(INDEX('Policy Characteristics'!A:A,MATCH($C54,'Policy Characteristics'!$C:$C,0))),"",INDEX('Policy Characteristics'!A:A,MATCH($C54,'Policy Characteristics'!$C:$C,0)))</f>
        <v>Transportation</v>
      </c>
      <c r="B54" s="304" t="str">
        <f>IF(ISBLANK(INDEX('Policy Characteristics'!B:B,MATCH($C54,'Policy Characteristics'!$C:$C,0))),"",INDEX('Policy Characteristics'!B:B,MATCH($C54,'Policy Characteristics'!$C:$C,0)))</f>
        <v>Conventional Pollutant Standards</v>
      </c>
      <c r="C54" s="306" t="str">
        <f t="shared" si="2"/>
        <v>Percentage Reduction of Separately Regulated Pollutants</v>
      </c>
      <c r="D54" s="526" t="s">
        <v>118</v>
      </c>
      <c r="E54" s="526" t="s">
        <v>2238</v>
      </c>
      <c r="F54" s="526" t="s">
        <v>118</v>
      </c>
      <c r="G54" s="526" t="s">
        <v>2238</v>
      </c>
      <c r="H54" s="560">
        <v>352</v>
      </c>
      <c r="I54" s="535" t="s">
        <v>45</v>
      </c>
      <c r="J54" s="306" t="str">
        <f>IF(ISBLANK(INDEX('Policy Characteristics'!D:D,MATCH($C54,'Policy Characteristics'!$C:$C,0))),"",INDEX('Policy Characteristics'!D:D,MATCH($C54,'Policy Characteristics'!$C:$C,0)))</f>
        <v>Conventional Pollutant Standard</v>
      </c>
      <c r="K54" s="304" t="str">
        <f>IF(ISBLANK(INDEX('Policy Characteristics'!E:E,MATCH($C54,'Policy Characteristics'!$C:$C,0))),"",INDEX('Policy Characteristics'!E:E,MATCH($C54,'Policy Characteristics'!$C:$C,0)))</f>
        <v>trans reduce regulated pollutants</v>
      </c>
      <c r="L54" s="315">
        <f>IF(ISBLANK(INDEX('Policy Characteristics'!F:F,MATCH($C54,'Policy Characteristics'!$C:$C,0))),"",INDEX('Policy Characteristics'!F:F,MATCH($C54,'Policy Characteristics'!$C:$C,0)))</f>
        <v>0</v>
      </c>
      <c r="M54" s="315">
        <f>IF(ISBLANK(INDEX('Policy Characteristics'!G:G,MATCH($C54,'Policy Characteristics'!$C:$C,0))),"",INDEX('Policy Characteristics'!G:G,MATCH($C54,'Policy Characteristics'!$C:$C,0)))</f>
        <v>1</v>
      </c>
      <c r="N54" s="315">
        <f>IF(ISBLANK(INDEX('Policy Characteristics'!H:H,MATCH($C54,'Policy Characteristics'!$C:$C,0))),"",INDEX('Policy Characteristics'!H:H,MATCH($C54,'Policy Characteristics'!$C:$C,0)))</f>
        <v>0.02</v>
      </c>
      <c r="O54" s="304" t="str">
        <f>IF(ISBLANK(INDEX('Policy Characteristics'!I:I,MATCH($C54,'Policy Characteristics'!$C:$C,0))),"",INDEX('Policy Characteristics'!I:I,MATCH($C54,'Policy Characteristics'!$C:$C,0)))</f>
        <v>% reduction in emissions</v>
      </c>
      <c r="P54" s="304"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4" s="304" t="str">
        <f>IF(ISBLANK(INDEX('Policy Characteristics'!K:K,MATCH($C54,'Policy Characteristics'!$C:$C,0))),"",INDEX('Policy Characteristics'!K:K,MATCH($C54,'Policy Characteristics'!$C:$C,0)))</f>
        <v>transportation-sector-main.html#conv-pol-stds</v>
      </c>
      <c r="R54" s="304" t="str">
        <f>IF(ISBLANK(INDEX('Policy Characteristics'!L:L,MATCH($C54,'Policy Characteristics'!$C:$C,0))),"",INDEX('Policy Characteristics'!L:L,MATCH($C54,'Policy Characteristics'!$C:$C,0)))</f>
        <v>conventional-pollutant-standards.html</v>
      </c>
    </row>
    <row r="55" spans="1:18" s="526" customFormat="1" x14ac:dyDescent="0.25">
      <c r="A55" s="304" t="str">
        <f>IF(ISBLANK(INDEX('Policy Characteristics'!A:A,MATCH($C55,'Policy Characteristics'!$C:$C,0))),"",INDEX('Policy Characteristics'!A:A,MATCH($C55,'Policy Characteristics'!$C:$C,0)))</f>
        <v>Transportation</v>
      </c>
      <c r="B55" s="304" t="str">
        <f>IF(ISBLANK(INDEX('Policy Characteristics'!B:B,MATCH($C55,'Policy Characteristics'!$C:$C,0))),"",INDEX('Policy Characteristics'!B:B,MATCH($C55,'Policy Characteristics'!$C:$C,0)))</f>
        <v>Conventional Pollutant Standards</v>
      </c>
      <c r="C55" s="306" t="str">
        <f t="shared" si="2"/>
        <v>Percentage Reduction of Separately Regulated Pollutants</v>
      </c>
      <c r="D55" s="526" t="s">
        <v>118</v>
      </c>
      <c r="E55" s="526" t="s">
        <v>2240</v>
      </c>
      <c r="F55" s="526" t="s">
        <v>118</v>
      </c>
      <c r="G55" s="526" t="s">
        <v>2240</v>
      </c>
      <c r="H55" s="560">
        <v>353</v>
      </c>
      <c r="I55" s="535" t="s">
        <v>45</v>
      </c>
      <c r="J55" s="306" t="str">
        <f>IF(ISBLANK(INDEX('Policy Characteristics'!D:D,MATCH($C55,'Policy Characteristics'!$C:$C,0))),"",INDEX('Policy Characteristics'!D:D,MATCH($C55,'Policy Characteristics'!$C:$C,0)))</f>
        <v>Conventional Pollutant Standard</v>
      </c>
      <c r="K55" s="304" t="str">
        <f>IF(ISBLANK(INDEX('Policy Characteristics'!E:E,MATCH($C55,'Policy Characteristics'!$C:$C,0))),"",INDEX('Policy Characteristics'!E:E,MATCH($C55,'Policy Characteristics'!$C:$C,0)))</f>
        <v>trans reduce regulated pollutants</v>
      </c>
      <c r="L55" s="315">
        <f>IF(ISBLANK(INDEX('Policy Characteristics'!F:F,MATCH($C55,'Policy Characteristics'!$C:$C,0))),"",INDEX('Policy Characteristics'!F:F,MATCH($C55,'Policy Characteristics'!$C:$C,0)))</f>
        <v>0</v>
      </c>
      <c r="M55" s="315">
        <f>IF(ISBLANK(INDEX('Policy Characteristics'!G:G,MATCH($C55,'Policy Characteristics'!$C:$C,0))),"",INDEX('Policy Characteristics'!G:G,MATCH($C55,'Policy Characteristics'!$C:$C,0)))</f>
        <v>1</v>
      </c>
      <c r="N55" s="315">
        <f>IF(ISBLANK(INDEX('Policy Characteristics'!H:H,MATCH($C55,'Policy Characteristics'!$C:$C,0))),"",INDEX('Policy Characteristics'!H:H,MATCH($C55,'Policy Characteristics'!$C:$C,0)))</f>
        <v>0.02</v>
      </c>
      <c r="O55" s="304" t="str">
        <f>IF(ISBLANK(INDEX('Policy Characteristics'!I:I,MATCH($C55,'Policy Characteristics'!$C:$C,0))),"",INDEX('Policy Characteristics'!I:I,MATCH($C55,'Policy Characteristics'!$C:$C,0)))</f>
        <v>% reduction in emissions</v>
      </c>
      <c r="P55" s="304"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5" s="304" t="str">
        <f>IF(ISBLANK(INDEX('Policy Characteristics'!K:K,MATCH($C55,'Policy Characteristics'!$C:$C,0))),"",INDEX('Policy Characteristics'!K:K,MATCH($C55,'Policy Characteristics'!$C:$C,0)))</f>
        <v>transportation-sector-main.html#conv-pol-stds</v>
      </c>
      <c r="R55" s="304" t="str">
        <f>IF(ISBLANK(INDEX('Policy Characteristics'!L:L,MATCH($C55,'Policy Characteristics'!$C:$C,0))),"",INDEX('Policy Characteristics'!L:L,MATCH($C55,'Policy Characteristics'!$C:$C,0)))</f>
        <v>conventional-pollutant-standards.html</v>
      </c>
    </row>
    <row r="56" spans="1:18" s="526" customFormat="1" x14ac:dyDescent="0.25">
      <c r="A56" s="304" t="str">
        <f>IF(ISBLANK(INDEX('Policy Characteristics'!A:A,MATCH($C56,'Policy Characteristics'!$C:$C,0))),"",INDEX('Policy Characteristics'!A:A,MATCH($C56,'Policy Characteristics'!$C:$C,0)))</f>
        <v>Transportation</v>
      </c>
      <c r="B56" s="304" t="str">
        <f>IF(ISBLANK(INDEX('Policy Characteristics'!B:B,MATCH($C56,'Policy Characteristics'!$C:$C,0))),"",INDEX('Policy Characteristics'!B:B,MATCH($C56,'Policy Characteristics'!$C:$C,0)))</f>
        <v>Conventional Pollutant Standards</v>
      </c>
      <c r="C56" s="306" t="str">
        <f t="shared" si="2"/>
        <v>Percentage Reduction of Separately Regulated Pollutants</v>
      </c>
      <c r="D56" s="526" t="s">
        <v>118</v>
      </c>
      <c r="E56" s="526" t="s">
        <v>2242</v>
      </c>
      <c r="F56" s="526" t="s">
        <v>118</v>
      </c>
      <c r="G56" s="526" t="s">
        <v>2331</v>
      </c>
      <c r="H56" s="560">
        <v>354</v>
      </c>
      <c r="I56" s="535" t="s">
        <v>45</v>
      </c>
      <c r="J56" s="306" t="str">
        <f>IF(ISBLANK(INDEX('Policy Characteristics'!D:D,MATCH($C56,'Policy Characteristics'!$C:$C,0))),"",INDEX('Policy Characteristics'!D:D,MATCH($C56,'Policy Characteristics'!$C:$C,0)))</f>
        <v>Conventional Pollutant Standard</v>
      </c>
      <c r="K56" s="304" t="str">
        <f>IF(ISBLANK(INDEX('Policy Characteristics'!E:E,MATCH($C56,'Policy Characteristics'!$C:$C,0))),"",INDEX('Policy Characteristics'!E:E,MATCH($C56,'Policy Characteristics'!$C:$C,0)))</f>
        <v>trans reduce regulated pollutants</v>
      </c>
      <c r="L56" s="315">
        <f>IF(ISBLANK(INDEX('Policy Characteristics'!F:F,MATCH($C56,'Policy Characteristics'!$C:$C,0))),"",INDEX('Policy Characteristics'!F:F,MATCH($C56,'Policy Characteristics'!$C:$C,0)))</f>
        <v>0</v>
      </c>
      <c r="M56" s="315">
        <f>IF(ISBLANK(INDEX('Policy Characteristics'!G:G,MATCH($C56,'Policy Characteristics'!$C:$C,0))),"",INDEX('Policy Characteristics'!G:G,MATCH($C56,'Policy Characteristics'!$C:$C,0)))</f>
        <v>1</v>
      </c>
      <c r="N56" s="315">
        <f>IF(ISBLANK(INDEX('Policy Characteristics'!H:H,MATCH($C56,'Policy Characteristics'!$C:$C,0))),"",INDEX('Policy Characteristics'!H:H,MATCH($C56,'Policy Characteristics'!$C:$C,0)))</f>
        <v>0.02</v>
      </c>
      <c r="O56" s="304" t="str">
        <f>IF(ISBLANK(INDEX('Policy Characteristics'!I:I,MATCH($C56,'Policy Characteristics'!$C:$C,0))),"",INDEX('Policy Characteristics'!I:I,MATCH($C56,'Policy Characteristics'!$C:$C,0)))</f>
        <v>% reduction in emissions</v>
      </c>
      <c r="P56" s="304"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6" s="304" t="str">
        <f>IF(ISBLANK(INDEX('Policy Characteristics'!K:K,MATCH($C56,'Policy Characteristics'!$C:$C,0))),"",INDEX('Policy Characteristics'!K:K,MATCH($C56,'Policy Characteristics'!$C:$C,0)))</f>
        <v>transportation-sector-main.html#conv-pol-stds</v>
      </c>
      <c r="R56" s="304" t="str">
        <f>IF(ISBLANK(INDEX('Policy Characteristics'!L:L,MATCH($C56,'Policy Characteristics'!$C:$C,0))),"",INDEX('Policy Characteristics'!L:L,MATCH($C56,'Policy Characteristics'!$C:$C,0)))</f>
        <v>conventional-pollutant-standards.html</v>
      </c>
    </row>
    <row r="57" spans="1:18" s="526" customFormat="1" x14ac:dyDescent="0.25">
      <c r="A57" s="304" t="str">
        <f>IF(ISBLANK(INDEX('Policy Characteristics'!A:A,MATCH($C57,'Policy Characteristics'!$C:$C,0))),"",INDEX('Policy Characteristics'!A:A,MATCH($C57,'Policy Characteristics'!$C:$C,0)))</f>
        <v>Transportation</v>
      </c>
      <c r="B57" s="304" t="str">
        <f>IF(ISBLANK(INDEX('Policy Characteristics'!B:B,MATCH($C57,'Policy Characteristics'!$C:$C,0))),"",INDEX('Policy Characteristics'!B:B,MATCH($C57,'Policy Characteristics'!$C:$C,0)))</f>
        <v>Conventional Pollutant Standards</v>
      </c>
      <c r="C57" s="306" t="str">
        <f t="shared" si="2"/>
        <v>Percentage Reduction of Separately Regulated Pollutants</v>
      </c>
      <c r="D57" s="526" t="s">
        <v>118</v>
      </c>
      <c r="E57" s="526" t="s">
        <v>2243</v>
      </c>
      <c r="F57" s="526" t="s">
        <v>118</v>
      </c>
      <c r="G57" s="526" t="s">
        <v>2243</v>
      </c>
      <c r="H57" s="560">
        <v>355</v>
      </c>
      <c r="I57" s="535" t="s">
        <v>45</v>
      </c>
      <c r="J57" s="306" t="str">
        <f>IF(ISBLANK(INDEX('Policy Characteristics'!D:D,MATCH($C57,'Policy Characteristics'!$C:$C,0))),"",INDEX('Policy Characteristics'!D:D,MATCH($C57,'Policy Characteristics'!$C:$C,0)))</f>
        <v>Conventional Pollutant Standard</v>
      </c>
      <c r="K57" s="304" t="str">
        <f>IF(ISBLANK(INDEX('Policy Characteristics'!E:E,MATCH($C57,'Policy Characteristics'!$C:$C,0))),"",INDEX('Policy Characteristics'!E:E,MATCH($C57,'Policy Characteristics'!$C:$C,0)))</f>
        <v>trans reduce regulated pollutants</v>
      </c>
      <c r="L57" s="315">
        <f>IF(ISBLANK(INDEX('Policy Characteristics'!F:F,MATCH($C57,'Policy Characteristics'!$C:$C,0))),"",INDEX('Policy Characteristics'!F:F,MATCH($C57,'Policy Characteristics'!$C:$C,0)))</f>
        <v>0</v>
      </c>
      <c r="M57" s="315">
        <f>IF(ISBLANK(INDEX('Policy Characteristics'!G:G,MATCH($C57,'Policy Characteristics'!$C:$C,0))),"",INDEX('Policy Characteristics'!G:G,MATCH($C57,'Policy Characteristics'!$C:$C,0)))</f>
        <v>1</v>
      </c>
      <c r="N57" s="315">
        <f>IF(ISBLANK(INDEX('Policy Characteristics'!H:H,MATCH($C57,'Policy Characteristics'!$C:$C,0))),"",INDEX('Policy Characteristics'!H:H,MATCH($C57,'Policy Characteristics'!$C:$C,0)))</f>
        <v>0.02</v>
      </c>
      <c r="O57" s="304" t="str">
        <f>IF(ISBLANK(INDEX('Policy Characteristics'!I:I,MATCH($C57,'Policy Characteristics'!$C:$C,0))),"",INDEX('Policy Characteristics'!I:I,MATCH($C57,'Policy Characteristics'!$C:$C,0)))</f>
        <v>% reduction in emissions</v>
      </c>
      <c r="P57" s="304"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7" s="304" t="str">
        <f>IF(ISBLANK(INDEX('Policy Characteristics'!K:K,MATCH($C57,'Policy Characteristics'!$C:$C,0))),"",INDEX('Policy Characteristics'!K:K,MATCH($C57,'Policy Characteristics'!$C:$C,0)))</f>
        <v>transportation-sector-main.html#conv-pol-stds</v>
      </c>
      <c r="R57" s="304" t="str">
        <f>IF(ISBLANK(INDEX('Policy Characteristics'!L:L,MATCH($C57,'Policy Characteristics'!$C:$C,0))),"",INDEX('Policy Characteristics'!L:L,MATCH($C57,'Policy Characteristics'!$C:$C,0)))</f>
        <v>conventional-pollutant-standards.html</v>
      </c>
    </row>
    <row r="58" spans="1:18" s="526" customFormat="1" x14ac:dyDescent="0.25">
      <c r="A58" s="304" t="str">
        <f>IF(ISBLANK(INDEX('Policy Characteristics'!A:A,MATCH($C58,'Policy Characteristics'!$C:$C,0))),"",INDEX('Policy Characteristics'!A:A,MATCH($C58,'Policy Characteristics'!$C:$C,0)))</f>
        <v>Transportation</v>
      </c>
      <c r="B58" s="304" t="str">
        <f>IF(ISBLANK(INDEX('Policy Characteristics'!B:B,MATCH($C58,'Policy Characteristics'!$C:$C,0))),"",INDEX('Policy Characteristics'!B:B,MATCH($C58,'Policy Characteristics'!$C:$C,0)))</f>
        <v>Conventional Pollutant Standards</v>
      </c>
      <c r="C58" s="306" t="str">
        <f t="shared" si="2"/>
        <v>Percentage Reduction of Separately Regulated Pollutants</v>
      </c>
      <c r="D58" s="526" t="s">
        <v>118</v>
      </c>
      <c r="E58" s="526" t="s">
        <v>2245</v>
      </c>
      <c r="F58" s="526" t="s">
        <v>118</v>
      </c>
      <c r="G58" s="526" t="s">
        <v>2245</v>
      </c>
      <c r="H58" s="560">
        <v>356</v>
      </c>
      <c r="I58" s="535" t="s">
        <v>45</v>
      </c>
      <c r="J58" s="306" t="str">
        <f>IF(ISBLANK(INDEX('Policy Characteristics'!D:D,MATCH($C58,'Policy Characteristics'!$C:$C,0))),"",INDEX('Policy Characteristics'!D:D,MATCH($C58,'Policy Characteristics'!$C:$C,0)))</f>
        <v>Conventional Pollutant Standard</v>
      </c>
      <c r="K58" s="304" t="str">
        <f>IF(ISBLANK(INDEX('Policy Characteristics'!E:E,MATCH($C58,'Policy Characteristics'!$C:$C,0))),"",INDEX('Policy Characteristics'!E:E,MATCH($C58,'Policy Characteristics'!$C:$C,0)))</f>
        <v>trans reduce regulated pollutants</v>
      </c>
      <c r="L58" s="315">
        <f>IF(ISBLANK(INDEX('Policy Characteristics'!F:F,MATCH($C58,'Policy Characteristics'!$C:$C,0))),"",INDEX('Policy Characteristics'!F:F,MATCH($C58,'Policy Characteristics'!$C:$C,0)))</f>
        <v>0</v>
      </c>
      <c r="M58" s="315">
        <f>IF(ISBLANK(INDEX('Policy Characteristics'!G:G,MATCH($C58,'Policy Characteristics'!$C:$C,0))),"",INDEX('Policy Characteristics'!G:G,MATCH($C58,'Policy Characteristics'!$C:$C,0)))</f>
        <v>1</v>
      </c>
      <c r="N58" s="315">
        <f>IF(ISBLANK(INDEX('Policy Characteristics'!H:H,MATCH($C58,'Policy Characteristics'!$C:$C,0))),"",INDEX('Policy Characteristics'!H:H,MATCH($C58,'Policy Characteristics'!$C:$C,0)))</f>
        <v>0.02</v>
      </c>
      <c r="O58" s="304" t="str">
        <f>IF(ISBLANK(INDEX('Policy Characteristics'!I:I,MATCH($C58,'Policy Characteristics'!$C:$C,0))),"",INDEX('Policy Characteristics'!I:I,MATCH($C58,'Policy Characteristics'!$C:$C,0)))</f>
        <v>% reduction in emissions</v>
      </c>
      <c r="P58" s="304"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8" s="304" t="str">
        <f>IF(ISBLANK(INDEX('Policy Characteristics'!K:K,MATCH($C58,'Policy Characteristics'!$C:$C,0))),"",INDEX('Policy Characteristics'!K:K,MATCH($C58,'Policy Characteristics'!$C:$C,0)))</f>
        <v>transportation-sector-main.html#conv-pol-stds</v>
      </c>
      <c r="R58" s="304" t="str">
        <f>IF(ISBLANK(INDEX('Policy Characteristics'!L:L,MATCH($C58,'Policy Characteristics'!$C:$C,0))),"",INDEX('Policy Characteristics'!L:L,MATCH($C58,'Policy Characteristics'!$C:$C,0)))</f>
        <v>conventional-pollutant-standards.html</v>
      </c>
    </row>
    <row r="59" spans="1:18" s="526" customFormat="1" x14ac:dyDescent="0.25">
      <c r="A59" s="304" t="str">
        <f>IF(ISBLANK(INDEX('Policy Characteristics'!A:A,MATCH($C59,'Policy Characteristics'!$C:$C,0))),"",INDEX('Policy Characteristics'!A:A,MATCH($C59,'Policy Characteristics'!$C:$C,0)))</f>
        <v>Transportation</v>
      </c>
      <c r="B59" s="304" t="str">
        <f>IF(ISBLANK(INDEX('Policy Characteristics'!B:B,MATCH($C59,'Policy Characteristics'!$C:$C,0))),"",INDEX('Policy Characteristics'!B:B,MATCH($C59,'Policy Characteristics'!$C:$C,0)))</f>
        <v>Conventional Pollutant Standards</v>
      </c>
      <c r="C59" s="306" t="str">
        <f t="shared" si="2"/>
        <v>Percentage Reduction of Separately Regulated Pollutants</v>
      </c>
      <c r="D59" s="526" t="s">
        <v>118</v>
      </c>
      <c r="E59" s="526" t="s">
        <v>2247</v>
      </c>
      <c r="F59" s="526" t="s">
        <v>118</v>
      </c>
      <c r="G59" s="526" t="s">
        <v>2247</v>
      </c>
      <c r="H59" s="560">
        <v>357</v>
      </c>
      <c r="I59" s="535" t="s">
        <v>45</v>
      </c>
      <c r="J59" s="306" t="str">
        <f>IF(ISBLANK(INDEX('Policy Characteristics'!D:D,MATCH($C59,'Policy Characteristics'!$C:$C,0))),"",INDEX('Policy Characteristics'!D:D,MATCH($C59,'Policy Characteristics'!$C:$C,0)))</f>
        <v>Conventional Pollutant Standard</v>
      </c>
      <c r="K59" s="304" t="str">
        <f>IF(ISBLANK(INDEX('Policy Characteristics'!E:E,MATCH($C59,'Policy Characteristics'!$C:$C,0))),"",INDEX('Policy Characteristics'!E:E,MATCH($C59,'Policy Characteristics'!$C:$C,0)))</f>
        <v>trans reduce regulated pollutants</v>
      </c>
      <c r="L59" s="315">
        <f>IF(ISBLANK(INDEX('Policy Characteristics'!F:F,MATCH($C59,'Policy Characteristics'!$C:$C,0))),"",INDEX('Policy Characteristics'!F:F,MATCH($C59,'Policy Characteristics'!$C:$C,0)))</f>
        <v>0</v>
      </c>
      <c r="M59" s="315">
        <f>IF(ISBLANK(INDEX('Policy Characteristics'!G:G,MATCH($C59,'Policy Characteristics'!$C:$C,0))),"",INDEX('Policy Characteristics'!G:G,MATCH($C59,'Policy Characteristics'!$C:$C,0)))</f>
        <v>1</v>
      </c>
      <c r="N59" s="315">
        <f>IF(ISBLANK(INDEX('Policy Characteristics'!H:H,MATCH($C59,'Policy Characteristics'!$C:$C,0))),"",INDEX('Policy Characteristics'!H:H,MATCH($C59,'Policy Characteristics'!$C:$C,0)))</f>
        <v>0.02</v>
      </c>
      <c r="O59" s="304" t="str">
        <f>IF(ISBLANK(INDEX('Policy Characteristics'!I:I,MATCH($C59,'Policy Characteristics'!$C:$C,0))),"",INDEX('Policy Characteristics'!I:I,MATCH($C59,'Policy Characteristics'!$C:$C,0)))</f>
        <v>% reduction in emissions</v>
      </c>
      <c r="P59" s="304"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9" s="304" t="str">
        <f>IF(ISBLANK(INDEX('Policy Characteristics'!K:K,MATCH($C59,'Policy Characteristics'!$C:$C,0))),"",INDEX('Policy Characteristics'!K:K,MATCH($C59,'Policy Characteristics'!$C:$C,0)))</f>
        <v>transportation-sector-main.html#conv-pol-stds</v>
      </c>
      <c r="R59" s="304" t="str">
        <f>IF(ISBLANK(INDEX('Policy Characteristics'!L:L,MATCH($C59,'Policy Characteristics'!$C:$C,0))),"",INDEX('Policy Characteristics'!L:L,MATCH($C59,'Policy Characteristics'!$C:$C,0)))</f>
        <v>conventional-pollutant-standards.html</v>
      </c>
    </row>
    <row r="60" spans="1:18" s="526" customFormat="1" x14ac:dyDescent="0.25">
      <c r="A60" s="304" t="str">
        <f>IF(ISBLANK(INDEX('Policy Characteristics'!A:A,MATCH($C60,'Policy Characteristics'!$C:$C,0))),"",INDEX('Policy Characteristics'!A:A,MATCH($C60,'Policy Characteristics'!$C:$C,0)))</f>
        <v>Transportation</v>
      </c>
      <c r="B60" s="304" t="str">
        <f>IF(ISBLANK(INDEX('Policy Characteristics'!B:B,MATCH($C60,'Policy Characteristics'!$C:$C,0))),"",INDEX('Policy Characteristics'!B:B,MATCH($C60,'Policy Characteristics'!$C:$C,0)))</f>
        <v>Conventional Pollutant Standards</v>
      </c>
      <c r="C60" s="306" t="str">
        <f t="shared" si="2"/>
        <v>Percentage Reduction of Separately Regulated Pollutants</v>
      </c>
      <c r="D60" s="526" t="s">
        <v>118</v>
      </c>
      <c r="E60" s="526" t="s">
        <v>2249</v>
      </c>
      <c r="F60" s="526" t="s">
        <v>118</v>
      </c>
      <c r="G60" s="526" t="s">
        <v>2249</v>
      </c>
      <c r="H60" s="560">
        <v>358</v>
      </c>
      <c r="I60" s="537" t="s">
        <v>46</v>
      </c>
      <c r="J60" s="306" t="str">
        <f>IF(ISBLANK(INDEX('Policy Characteristics'!D:D,MATCH($C60,'Policy Characteristics'!$C:$C,0))),"",INDEX('Policy Characteristics'!D:D,MATCH($C60,'Policy Characteristics'!$C:$C,0)))</f>
        <v>Conventional Pollutant Standard</v>
      </c>
      <c r="K60" s="304" t="str">
        <f>IF(ISBLANK(INDEX('Policy Characteristics'!E:E,MATCH($C60,'Policy Characteristics'!$C:$C,0))),"",INDEX('Policy Characteristics'!E:E,MATCH($C60,'Policy Characteristics'!$C:$C,0)))</f>
        <v>trans reduce regulated pollutants</v>
      </c>
      <c r="L60" s="315">
        <f>IF(ISBLANK(INDEX('Policy Characteristics'!F:F,MATCH($C60,'Policy Characteristics'!$C:$C,0))),"",INDEX('Policy Characteristics'!F:F,MATCH($C60,'Policy Characteristics'!$C:$C,0)))</f>
        <v>0</v>
      </c>
      <c r="M60" s="315">
        <f>IF(ISBLANK(INDEX('Policy Characteristics'!G:G,MATCH($C60,'Policy Characteristics'!$C:$C,0))),"",INDEX('Policy Characteristics'!G:G,MATCH($C60,'Policy Characteristics'!$C:$C,0)))</f>
        <v>1</v>
      </c>
      <c r="N60" s="315">
        <f>IF(ISBLANK(INDEX('Policy Characteristics'!H:H,MATCH($C60,'Policy Characteristics'!$C:$C,0))),"",INDEX('Policy Characteristics'!H:H,MATCH($C60,'Policy Characteristics'!$C:$C,0)))</f>
        <v>0.02</v>
      </c>
      <c r="O60" s="304" t="str">
        <f>IF(ISBLANK(INDEX('Policy Characteristics'!I:I,MATCH($C60,'Policy Characteristics'!$C:$C,0))),"",INDEX('Policy Characteristics'!I:I,MATCH($C60,'Policy Characteristics'!$C:$C,0)))</f>
        <v>% reduction in emissions</v>
      </c>
      <c r="P60" s="304"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60" s="304" t="str">
        <f>IF(ISBLANK(INDEX('Policy Characteristics'!K:K,MATCH($C60,'Policy Characteristics'!$C:$C,0))),"",INDEX('Policy Characteristics'!K:K,MATCH($C60,'Policy Characteristics'!$C:$C,0)))</f>
        <v>transportation-sector-main.html#conv-pol-stds</v>
      </c>
      <c r="R60" s="304" t="str">
        <f>IF(ISBLANK(INDEX('Policy Characteristics'!L:L,MATCH($C60,'Policy Characteristics'!$C:$C,0))),"",INDEX('Policy Characteristics'!L:L,MATCH($C60,'Policy Characteristics'!$C:$C,0)))</f>
        <v>conventional-pollutant-standards.html</v>
      </c>
    </row>
    <row r="61" spans="1:18" s="526" customFormat="1" x14ac:dyDescent="0.25">
      <c r="A61" s="304" t="str">
        <f>IF(ISBLANK(INDEX('Policy Characteristics'!A:A,MATCH($C61,'Policy Characteristics'!$C:$C,0))),"",INDEX('Policy Characteristics'!A:A,MATCH($C61,'Policy Characteristics'!$C:$C,0)))</f>
        <v>Transportation</v>
      </c>
      <c r="B61" s="304" t="str">
        <f>IF(ISBLANK(INDEX('Policy Characteristics'!B:B,MATCH($C61,'Policy Characteristics'!$C:$C,0))),"",INDEX('Policy Characteristics'!B:B,MATCH($C61,'Policy Characteristics'!$C:$C,0)))</f>
        <v>Conventional Pollutant Standards</v>
      </c>
      <c r="C61" s="306" t="str">
        <f t="shared" si="2"/>
        <v>Percentage Reduction of Separately Regulated Pollutants</v>
      </c>
      <c r="D61" s="526" t="s">
        <v>118</v>
      </c>
      <c r="E61" s="526" t="s">
        <v>2251</v>
      </c>
      <c r="F61" s="526" t="s">
        <v>118</v>
      </c>
      <c r="G61" s="526" t="s">
        <v>2251</v>
      </c>
      <c r="H61" s="560">
        <v>359</v>
      </c>
      <c r="I61" s="537" t="s">
        <v>46</v>
      </c>
      <c r="J61" s="306" t="str">
        <f>IF(ISBLANK(INDEX('Policy Characteristics'!D:D,MATCH($C61,'Policy Characteristics'!$C:$C,0))),"",INDEX('Policy Characteristics'!D:D,MATCH($C61,'Policy Characteristics'!$C:$C,0)))</f>
        <v>Conventional Pollutant Standard</v>
      </c>
      <c r="K61" s="304" t="str">
        <f>IF(ISBLANK(INDEX('Policy Characteristics'!E:E,MATCH($C61,'Policy Characteristics'!$C:$C,0))),"",INDEX('Policy Characteristics'!E:E,MATCH($C61,'Policy Characteristics'!$C:$C,0)))</f>
        <v>trans reduce regulated pollutants</v>
      </c>
      <c r="L61" s="315">
        <f>IF(ISBLANK(INDEX('Policy Characteristics'!F:F,MATCH($C61,'Policy Characteristics'!$C:$C,0))),"",INDEX('Policy Characteristics'!F:F,MATCH($C61,'Policy Characteristics'!$C:$C,0)))</f>
        <v>0</v>
      </c>
      <c r="M61" s="315">
        <f>IF(ISBLANK(INDEX('Policy Characteristics'!G:G,MATCH($C61,'Policy Characteristics'!$C:$C,0))),"",INDEX('Policy Characteristics'!G:G,MATCH($C61,'Policy Characteristics'!$C:$C,0)))</f>
        <v>1</v>
      </c>
      <c r="N61" s="315">
        <f>IF(ISBLANK(INDEX('Policy Characteristics'!H:H,MATCH($C61,'Policy Characteristics'!$C:$C,0))),"",INDEX('Policy Characteristics'!H:H,MATCH($C61,'Policy Characteristics'!$C:$C,0)))</f>
        <v>0.02</v>
      </c>
      <c r="O61" s="304" t="str">
        <f>IF(ISBLANK(INDEX('Policy Characteristics'!I:I,MATCH($C61,'Policy Characteristics'!$C:$C,0))),"",INDEX('Policy Characteristics'!I:I,MATCH($C61,'Policy Characteristics'!$C:$C,0)))</f>
        <v>% reduction in emissions</v>
      </c>
      <c r="P61" s="304"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61" s="304" t="str">
        <f>IF(ISBLANK(INDEX('Policy Characteristics'!K:K,MATCH($C61,'Policy Characteristics'!$C:$C,0))),"",INDEX('Policy Characteristics'!K:K,MATCH($C61,'Policy Characteristics'!$C:$C,0)))</f>
        <v>transportation-sector-main.html#conv-pol-stds</v>
      </c>
      <c r="R61" s="304" t="str">
        <f>IF(ISBLANK(INDEX('Policy Characteristics'!L:L,MATCH($C61,'Policy Characteristics'!$C:$C,0))),"",INDEX('Policy Characteristics'!L:L,MATCH($C61,'Policy Characteristics'!$C:$C,0)))</f>
        <v>conventional-pollutant-standards.html</v>
      </c>
    </row>
    <row r="62" spans="1:18" s="526" customFormat="1" x14ac:dyDescent="0.25">
      <c r="A62" s="304" t="str">
        <f>IF(ISBLANK(INDEX('Policy Characteristics'!A:A,MATCH($C62,'Policy Characteristics'!$C:$C,0))),"",INDEX('Policy Characteristics'!A:A,MATCH($C62,'Policy Characteristics'!$C:$C,0)))</f>
        <v>Transportation</v>
      </c>
      <c r="B62" s="304" t="str">
        <f>IF(ISBLANK(INDEX('Policy Characteristics'!B:B,MATCH($C62,'Policy Characteristics'!$C:$C,0))),"",INDEX('Policy Characteristics'!B:B,MATCH($C62,'Policy Characteristics'!$C:$C,0)))</f>
        <v>Electric Vehicle Charger Deployment</v>
      </c>
      <c r="C62" s="305" t="s">
        <v>2489</v>
      </c>
      <c r="H62" s="560">
        <v>360</v>
      </c>
      <c r="I62" s="537" t="s">
        <v>45</v>
      </c>
      <c r="J62" s="306" t="str">
        <f>IF(ISBLANK(INDEX('Policy Characteristics'!D:D,MATCH($C62,'Policy Characteristics'!$C:$C,0))),"",INDEX('Policy Characteristics'!D:D,MATCH($C62,'Policy Characteristics'!$C:$C,0)))</f>
        <v>EV Charger Deployment</v>
      </c>
      <c r="K62" s="304" t="str">
        <f>IF(ISBLANK(INDEX('Policy Characteristics'!E:E,MATCH($C62,'Policy Characteristics'!$C:$C,0))),"",INDEX('Policy Characteristics'!E:E,MATCH($C62,'Policy Characteristics'!$C:$C,0)))</f>
        <v>trans EV charger deployment</v>
      </c>
      <c r="L62" s="304">
        <f>IF(ISBLANK(INDEX('Policy Characteristics'!F:F,MATCH($C62,'Policy Characteristics'!$C:$C,0))),"",INDEX('Policy Characteristics'!F:F,MATCH($C62,'Policy Characteristics'!$C:$C,0)))</f>
        <v>0</v>
      </c>
      <c r="M62" s="304">
        <f>IF(ISBLANK(INDEX('Policy Characteristics'!G:G,MATCH($C62,'Policy Characteristics'!$C:$C,0))),"",INDEX('Policy Characteristics'!G:G,MATCH($C62,'Policy Characteristics'!$C:$C,0)))</f>
        <v>300</v>
      </c>
      <c r="N62" s="304">
        <f>IF(ISBLANK(INDEX('Policy Characteristics'!H:H,MATCH($C62,'Policy Characteristics'!$C:$C,0))),"",INDEX('Policy Characteristics'!H:H,MATCH($C62,'Policy Characteristics'!$C:$C,0)))</f>
        <v>5</v>
      </c>
      <c r="O62" s="304" t="str">
        <f>IF(ISBLANK(INDEX('Policy Characteristics'!I:I,MATCH($C62,'Policy Characteristics'!$C:$C,0))),"",INDEX('Policy Characteristics'!I:I,MATCH($C62,'Policy Characteristics'!$C:$C,0)))</f>
        <v>chargers / 100k pop</v>
      </c>
      <c r="P62" s="304" t="str">
        <f>IF(ISBLANK(INDEX('Policy Characteristics'!J:J,MATCH($C62,'Policy Characteristics'!$C:$C,0))),"",INDEX('Policy Characteristics'!J:J,MATCH($C62,'Policy Characteristics'!$C:$C,0)))</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Louisiana had 329 EV charging outlets, approximately 7 per 100k pop.  In 2016, the U.S. had approximately 275 gas fuel pumps per 100k pop.  Therefore, a lever setting of 255 would cause the population density of EV chargers equal to the population density of gas fuel pumps in the US.</v>
      </c>
      <c r="Q62" s="304" t="str">
        <f>IF(ISBLANK(INDEX('Policy Characteristics'!K:K,MATCH($C62,'Policy Characteristics'!$C:$C,0))),"",INDEX('Policy Characteristics'!K:K,MATCH($C62,'Policy Characteristics'!$C:$C,0)))</f>
        <v/>
      </c>
      <c r="R62" s="304" t="str">
        <f>IF(ISBLANK(INDEX('Policy Characteristics'!L:L,MATCH($C62,'Policy Characteristics'!$C:$C,0))),"",INDEX('Policy Characteristics'!L:L,MATCH($C62,'Policy Characteristics'!$C:$C,0)))</f>
        <v>ev-charger-deployment.html</v>
      </c>
    </row>
    <row r="63" spans="1:18" s="526" customFormat="1" x14ac:dyDescent="0.25">
      <c r="A63" s="304" t="str">
        <f>IF(ISBLANK(INDEX('Policy Characteristics'!A:A,MATCH($C63,'Policy Characteristics'!$C:$C,0))),"",INDEX('Policy Characteristics'!A:A,MATCH($C63,'Policy Characteristics'!$C:$C,0)))</f>
        <v>Transportation</v>
      </c>
      <c r="B63" s="304" t="str">
        <f>IF(ISBLANK(INDEX('Policy Characteristics'!B:B,MATCH($C63,'Policy Characteristics'!$C:$C,0))),"",INDEX('Policy Characteristics'!B:B,MATCH($C63,'Policy Characteristics'!$C:$C,0)))</f>
        <v>Electric Vehicle Range &amp; Charging Time</v>
      </c>
      <c r="C63" s="307" t="s">
        <v>2485</v>
      </c>
      <c r="D63" s="535"/>
      <c r="E63" s="535"/>
      <c r="F63" s="535"/>
      <c r="G63" s="535"/>
      <c r="H63" s="560">
        <v>361</v>
      </c>
      <c r="I63" s="535" t="s">
        <v>46</v>
      </c>
      <c r="J63" s="306" t="str">
        <f>IF(ISBLANK(INDEX('Policy Characteristics'!D:D,MATCH($C63,'Policy Characteristics'!$C:$C,0))),"",INDEX('Policy Characteristics'!D:D,MATCH($C63,'Policy Characteristics'!$C:$C,0)))</f>
        <v>EV Range &amp; Charging Time</v>
      </c>
      <c r="K63" s="304" t="str">
        <f>IF(ISBLANK(INDEX('Policy Characteristics'!E:E,MATCH($C63,'Policy Characteristics'!$C:$C,0))),"",INDEX('Policy Characteristics'!E:E,MATCH($C63,'Policy Characteristics'!$C:$C,0)))</f>
        <v>trans reduce EV range anxiety and charging time</v>
      </c>
      <c r="L63" s="315">
        <f>IF(ISBLANK(INDEX('Policy Characteristics'!F:F,MATCH($C63,'Policy Characteristics'!$C:$C,0))),"",INDEX('Policy Characteristics'!F:F,MATCH($C63,'Policy Characteristics'!$C:$C,0)))</f>
        <v>0</v>
      </c>
      <c r="M63" s="315">
        <f>IF(ISBLANK(INDEX('Policy Characteristics'!G:G,MATCH($C63,'Policy Characteristics'!$C:$C,0))),"",INDEX('Policy Characteristics'!G:G,MATCH($C63,'Policy Characteristics'!$C:$C,0)))</f>
        <v>1</v>
      </c>
      <c r="N63" s="315">
        <f>IF(ISBLANK(INDEX('Policy Characteristics'!H:H,MATCH($C63,'Policy Characteristics'!$C:$C,0))),"",INDEX('Policy Characteristics'!H:H,MATCH($C63,'Policy Characteristics'!$C:$C,0)))</f>
        <v>0.02</v>
      </c>
      <c r="O63" s="304" t="str">
        <f>IF(ISBLANK(INDEX('Policy Characteristics'!I:I,MATCH($C63,'Policy Characteristics'!$C:$C,0))),"",INDEX('Policy Characteristics'!I:I,MATCH($C63,'Policy Characteristics'!$C:$C,0)))</f>
        <v>% reduction in concern</v>
      </c>
      <c r="P63" s="304"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 U.S. model year 2017 all-electric (not hybrid) vehicles had ranges from 58 to 335 miles (median 114 miles), and the typical charging time was 0.5 hours (with a DC Fast charger) or 3.5 hours (with a Level 2 charger).</v>
      </c>
      <c r="Q63" s="304" t="str">
        <f>IF(ISBLANK(INDEX('Policy Characteristics'!K:K,MATCH($C63,'Policy Characteristics'!$C:$C,0))),"",INDEX('Policy Characteristics'!K:K,MATCH($C63,'Policy Characteristics'!$C:$C,0)))</f>
        <v/>
      </c>
      <c r="R63" s="304" t="str">
        <f>IF(ISBLANK(INDEX('Policy Characteristics'!L:L,MATCH($C63,'Policy Characteristics'!$C:$C,0))),"",INDEX('Policy Characteristics'!L:L,MATCH($C63,'Policy Characteristics'!$C:$C,0)))</f>
        <v>reduce-range-anxiety-charging-time.html</v>
      </c>
    </row>
    <row r="64" spans="1:18" s="526" customFormat="1" x14ac:dyDescent="0.25">
      <c r="A64" s="304" t="str">
        <f>IF(ISBLANK(INDEX('Policy Characteristics'!A:A,MATCH($C64,'Policy Characteristics'!$C:$C,0))),"",INDEX('Policy Characteristics'!A:A,MATCH($C64,'Policy Characteristics'!$C:$C,0)))</f>
        <v>Transportation</v>
      </c>
      <c r="B64" s="304" t="str">
        <f>IF(ISBLANK(INDEX('Policy Characteristics'!B:B,MATCH($C64,'Policy Characteristics'!$C:$C,0))),"",INDEX('Policy Characteristics'!B:B,MATCH($C64,'Policy Characteristics'!$C:$C,0)))</f>
        <v>Electric Vehicle Sales Standard</v>
      </c>
      <c r="C64" s="307" t="s">
        <v>474</v>
      </c>
      <c r="D64" s="535" t="s">
        <v>47</v>
      </c>
      <c r="E64" s="535" t="s">
        <v>39</v>
      </c>
      <c r="F64" s="535" t="s">
        <v>87</v>
      </c>
      <c r="G64" s="535" t="s">
        <v>39</v>
      </c>
      <c r="H64" s="540">
        <v>186</v>
      </c>
      <c r="I64" s="535" t="s">
        <v>45</v>
      </c>
      <c r="J64" s="306" t="str">
        <f>IF(ISBLANK(INDEX('Policy Characteristics'!D:D,MATCH($C64,'Policy Characteristics'!$C:$C,0))),"",INDEX('Policy Characteristics'!D:D,MATCH($C64,'Policy Characteristics'!$C:$C,0)))</f>
        <v>EV Sales Standard</v>
      </c>
      <c r="K64" s="304" t="str">
        <f>IF(ISBLANK(INDEX('Policy Characteristics'!E:E,MATCH($C64,'Policy Characteristics'!$C:$C,0))),"",INDEX('Policy Characteristics'!E:E,MATCH($C64,'Policy Characteristics'!$C:$C,0)))</f>
        <v>trans EV minimum</v>
      </c>
      <c r="L64" s="315">
        <f>IF(ISBLANK(INDEX('Policy Characteristics'!F:F,MATCH($C64,'Policy Characteristics'!$C:$C,0))),"",INDEX('Policy Characteristics'!F:F,MATCH($C64,'Policy Characteristics'!$C:$C,0)))</f>
        <v>0</v>
      </c>
      <c r="M64" s="315">
        <f>IF(ISBLANK(INDEX('Policy Characteristics'!G:G,MATCH($C64,'Policy Characteristics'!$C:$C,0))),"",INDEX('Policy Characteristics'!G:G,MATCH($C64,'Policy Characteristics'!$C:$C,0)))</f>
        <v>1</v>
      </c>
      <c r="N64" s="315">
        <f>IF(ISBLANK(INDEX('Policy Characteristics'!H:H,MATCH($C64,'Policy Characteristics'!$C:$C,0))),"",INDEX('Policy Characteristics'!H:H,MATCH($C64,'Policy Characteristics'!$C:$C,0)))</f>
        <v>0.01</v>
      </c>
      <c r="O64" s="304" t="str">
        <f>IF(ISBLANK(INDEX('Policy Characteristics'!I:I,MATCH($C64,'Policy Characteristics'!$C:$C,0))),"",INDEX('Policy Characteristics'!I:I,MATCH($C64,'Policy Characteristics'!$C:$C,0)))</f>
        <v>% of new vehicles sold</v>
      </c>
      <c r="P64" s="304" t="str">
        <f>IF(ISBLANK(INDEX('Policy Characteristics'!J:J,MATCH($C64,'Policy Characteristics'!$C:$C,0))),"",INDEX('Policy Characteristics'!J:J,MATCH($C64,'Policy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Louisiana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Louisiana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Louisiana,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4" s="304" t="str">
        <f>IF(ISBLANK(INDEX('Policy Characteristics'!K:K,MATCH($C64,'Policy Characteristics'!$C:$C,0))),"",INDEX('Policy Characteristics'!K:K,MATCH($C64,'Policy Characteristics'!$C:$C,0)))</f>
        <v>transportation-sector-main.html#ev-mandate</v>
      </c>
      <c r="R64" s="304" t="str">
        <f>IF(ISBLANK(INDEX('Policy Characteristics'!L:L,MATCH($C64,'Policy Characteristics'!$C:$C,0))),"",INDEX('Policy Characteristics'!L:L,MATCH($C64,'Policy Characteristics'!$C:$C,0)))</f>
        <v>ev-mandate.html</v>
      </c>
    </row>
    <row r="65" spans="1:18" s="526" customFormat="1" x14ac:dyDescent="0.25">
      <c r="A65" s="304" t="str">
        <f>IF(ISBLANK(INDEX('Policy Characteristics'!A:A,MATCH($C65,'Policy Characteristics'!$C:$C,0))),"",INDEX('Policy Characteristics'!A:A,MATCH($C65,'Policy Characteristics'!$C:$C,0)))</f>
        <v>Transportation</v>
      </c>
      <c r="B65" s="304" t="str">
        <f>IF(ISBLANK(INDEX('Policy Characteristics'!B:B,MATCH($C65,'Policy Characteristics'!$C:$C,0))),"",INDEX('Policy Characteristics'!B:B,MATCH($C65,'Policy Characteristics'!$C:$C,0)))</f>
        <v>Electric Vehicle Sales Standard</v>
      </c>
      <c r="C65" s="308" t="str">
        <f t="shared" ref="C65:C75" si="3">C$64</f>
        <v>Additional Minimum Required EV Sales Percentage</v>
      </c>
      <c r="D65" s="531" t="s">
        <v>44</v>
      </c>
      <c r="E65" s="531" t="s">
        <v>39</v>
      </c>
      <c r="F65" s="531" t="s">
        <v>88</v>
      </c>
      <c r="G65" s="531" t="s">
        <v>39</v>
      </c>
      <c r="H65" s="540">
        <v>203</v>
      </c>
      <c r="I65" s="537" t="s">
        <v>45</v>
      </c>
      <c r="J65" s="306" t="str">
        <f>IF(ISBLANK(INDEX('Policy Characteristics'!D:D,MATCH($C65,'Policy Characteristics'!$C:$C,0))),"",INDEX('Policy Characteristics'!D:D,MATCH($C65,'Policy Characteristics'!$C:$C,0)))</f>
        <v>EV Sales Standard</v>
      </c>
      <c r="K65" s="304" t="str">
        <f>IF(ISBLANK(INDEX('Policy Characteristics'!E:E,MATCH($C65,'Policy Characteristics'!$C:$C,0))),"",INDEX('Policy Characteristics'!E:E,MATCH($C65,'Policy Characteristics'!$C:$C,0)))</f>
        <v>trans EV minimum</v>
      </c>
      <c r="L65" s="315">
        <f>IF(ISBLANK(INDEX('Policy Characteristics'!F:F,MATCH($C65,'Policy Characteristics'!$C:$C,0))),"",INDEX('Policy Characteristics'!F:F,MATCH($C65,'Policy Characteristics'!$C:$C,0)))</f>
        <v>0</v>
      </c>
      <c r="M65" s="315">
        <f>IF(ISBLANK(INDEX('Policy Characteristics'!G:G,MATCH($C65,'Policy Characteristics'!$C:$C,0))),"",INDEX('Policy Characteristics'!G:G,MATCH($C65,'Policy Characteristics'!$C:$C,0)))</f>
        <v>1</v>
      </c>
      <c r="N65" s="315">
        <f>IF(ISBLANK(INDEX('Policy Characteristics'!H:H,MATCH($C65,'Policy Characteristics'!$C:$C,0))),"",INDEX('Policy Characteristics'!H:H,MATCH($C65,'Policy Characteristics'!$C:$C,0)))</f>
        <v>0.01</v>
      </c>
      <c r="O65" s="304" t="str">
        <f>IF(ISBLANK(INDEX('Policy Characteristics'!I:I,MATCH($C65,'Policy Characteristics'!$C:$C,0))),"",INDEX('Policy Characteristics'!I:I,MATCH($C65,'Policy Characteristics'!$C:$C,0)))</f>
        <v>% of new vehicles sold</v>
      </c>
      <c r="P65" s="304" t="str">
        <f>IF(ISBLANK(INDEX('Policy Characteristics'!J:J,MATCH($C65,'Policy Characteristics'!$C:$C,0))),"",INDEX('Policy Characteristics'!J:J,MATCH($C65,'Policy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Louisiana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Louisiana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Louisiana,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5" s="304" t="str">
        <f>IF(ISBLANK(INDEX('Policy Characteristics'!K:K,MATCH($C65,'Policy Characteristics'!$C:$C,0))),"",INDEX('Policy Characteristics'!K:K,MATCH($C65,'Policy Characteristics'!$C:$C,0)))</f>
        <v>transportation-sector-main.html#ev-mandate</v>
      </c>
      <c r="R65" s="304" t="str">
        <f>IF(ISBLANK(INDEX('Policy Characteristics'!L:L,MATCH($C65,'Policy Characteristics'!$C:$C,0))),"",INDEX('Policy Characteristics'!L:L,MATCH($C65,'Policy Characteristics'!$C:$C,0)))</f>
        <v>ev-mandate.html</v>
      </c>
    </row>
    <row r="66" spans="1:18" s="526" customFormat="1" x14ac:dyDescent="0.25">
      <c r="A66" s="304" t="str">
        <f>IF(ISBLANK(INDEX('Policy Characteristics'!A:A,MATCH($C66,'Policy Characteristics'!$C:$C,0))),"",INDEX('Policy Characteristics'!A:A,MATCH($C66,'Policy Characteristics'!$C:$C,0)))</f>
        <v>Transportation</v>
      </c>
      <c r="B66" s="304" t="str">
        <f>IF(ISBLANK(INDEX('Policy Characteristics'!B:B,MATCH($C66,'Policy Characteristics'!$C:$C,0))),"",INDEX('Policy Characteristics'!B:B,MATCH($C66,'Policy Characteristics'!$C:$C,0)))</f>
        <v>Electric Vehicle Sales Standard</v>
      </c>
      <c r="C66" s="308" t="str">
        <f t="shared" si="3"/>
        <v>Additional Minimum Required EV Sales Percentage</v>
      </c>
      <c r="D66" s="531" t="s">
        <v>47</v>
      </c>
      <c r="E66" s="531" t="s">
        <v>40</v>
      </c>
      <c r="F66" s="531" t="s">
        <v>87</v>
      </c>
      <c r="G66" s="531" t="s">
        <v>40</v>
      </c>
      <c r="H66" s="540">
        <v>187</v>
      </c>
      <c r="I66" s="535" t="s">
        <v>45</v>
      </c>
      <c r="J66" s="306" t="str">
        <f>IF(ISBLANK(INDEX('Policy Characteristics'!D:D,MATCH($C66,'Policy Characteristics'!$C:$C,0))),"",INDEX('Policy Characteristics'!D:D,MATCH($C66,'Policy Characteristics'!$C:$C,0)))</f>
        <v>EV Sales Standard</v>
      </c>
      <c r="K66" s="304" t="str">
        <f>IF(ISBLANK(INDEX('Policy Characteristics'!E:E,MATCH($C66,'Policy Characteristics'!$C:$C,0))),"",INDEX('Policy Characteristics'!E:E,MATCH($C66,'Policy Characteristics'!$C:$C,0)))</f>
        <v>trans EV minimum</v>
      </c>
      <c r="L66" s="315">
        <f>IF(ISBLANK(INDEX('Policy Characteristics'!F:F,MATCH($C66,'Policy Characteristics'!$C:$C,0))),"",INDEX('Policy Characteristics'!F:F,MATCH($C66,'Policy Characteristics'!$C:$C,0)))</f>
        <v>0</v>
      </c>
      <c r="M66" s="315">
        <f>IF(ISBLANK(INDEX('Policy Characteristics'!G:G,MATCH($C66,'Policy Characteristics'!$C:$C,0))),"",INDEX('Policy Characteristics'!G:G,MATCH($C66,'Policy Characteristics'!$C:$C,0)))</f>
        <v>1</v>
      </c>
      <c r="N66" s="315">
        <f>IF(ISBLANK(INDEX('Policy Characteristics'!H:H,MATCH($C66,'Policy Characteristics'!$C:$C,0))),"",INDEX('Policy Characteristics'!H:H,MATCH($C66,'Policy Characteristics'!$C:$C,0)))</f>
        <v>0.01</v>
      </c>
      <c r="O66" s="304" t="str">
        <f>IF(ISBLANK(INDEX('Policy Characteristics'!I:I,MATCH($C66,'Policy Characteristics'!$C:$C,0))),"",INDEX('Policy Characteristics'!I:I,MATCH($C66,'Policy Characteristics'!$C:$C,0)))</f>
        <v>% of new vehicles sold</v>
      </c>
      <c r="P66" s="304" t="str">
        <f>IF(ISBLANK(INDEX('Policy Characteristics'!J:J,MATCH($C66,'Policy Characteristics'!$C:$C,0))),"",INDEX('Policy Characteristics'!J:J,MATCH($C66,'Policy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Louisiana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Louisiana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Louisiana,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6" s="304" t="str">
        <f>IF(ISBLANK(INDEX('Policy Characteristics'!K:K,MATCH($C66,'Policy Characteristics'!$C:$C,0))),"",INDEX('Policy Characteristics'!K:K,MATCH($C66,'Policy Characteristics'!$C:$C,0)))</f>
        <v>transportation-sector-main.html#ev-mandate</v>
      </c>
      <c r="R66" s="304" t="str">
        <f>IF(ISBLANK(INDEX('Policy Characteristics'!L:L,MATCH($C66,'Policy Characteristics'!$C:$C,0))),"",INDEX('Policy Characteristics'!L:L,MATCH($C66,'Policy Characteristics'!$C:$C,0)))</f>
        <v>ev-mandate.html</v>
      </c>
    </row>
    <row r="67" spans="1:18" s="526" customFormat="1" x14ac:dyDescent="0.25">
      <c r="A67" s="304" t="str">
        <f>IF(ISBLANK(INDEX('Policy Characteristics'!A:A,MATCH($C67,'Policy Characteristics'!$C:$C,0))),"",INDEX('Policy Characteristics'!A:A,MATCH($C67,'Policy Characteristics'!$C:$C,0)))</f>
        <v>Transportation</v>
      </c>
      <c r="B67" s="304" t="str">
        <f>IF(ISBLANK(INDEX('Policy Characteristics'!B:B,MATCH($C67,'Policy Characteristics'!$C:$C,0))),"",INDEX('Policy Characteristics'!B:B,MATCH($C67,'Policy Characteristics'!$C:$C,0)))</f>
        <v>Electric Vehicle Sales Standard</v>
      </c>
      <c r="C67" s="308" t="str">
        <f t="shared" si="3"/>
        <v>Additional Minimum Required EV Sales Percentage</v>
      </c>
      <c r="D67" s="531" t="s">
        <v>44</v>
      </c>
      <c r="E67" s="531" t="s">
        <v>40</v>
      </c>
      <c r="F67" s="531" t="s">
        <v>88</v>
      </c>
      <c r="G67" s="531" t="s">
        <v>40</v>
      </c>
      <c r="H67" s="540">
        <v>191</v>
      </c>
      <c r="I67" s="535" t="s">
        <v>45</v>
      </c>
      <c r="J67" s="306" t="str">
        <f>IF(ISBLANK(INDEX('Policy Characteristics'!D:D,MATCH($C67,'Policy Characteristics'!$C:$C,0))),"",INDEX('Policy Characteristics'!D:D,MATCH($C67,'Policy Characteristics'!$C:$C,0)))</f>
        <v>EV Sales Standard</v>
      </c>
      <c r="K67" s="304" t="str">
        <f>IF(ISBLANK(INDEX('Policy Characteristics'!E:E,MATCH($C67,'Policy Characteristics'!$C:$C,0))),"",INDEX('Policy Characteristics'!E:E,MATCH($C67,'Policy Characteristics'!$C:$C,0)))</f>
        <v>trans EV minimum</v>
      </c>
      <c r="L67" s="315">
        <f>IF(ISBLANK(INDEX('Policy Characteristics'!F:F,MATCH($C67,'Policy Characteristics'!$C:$C,0))),"",INDEX('Policy Characteristics'!F:F,MATCH($C67,'Policy Characteristics'!$C:$C,0)))</f>
        <v>0</v>
      </c>
      <c r="M67" s="315">
        <f>IF(ISBLANK(INDEX('Policy Characteristics'!G:G,MATCH($C67,'Policy Characteristics'!$C:$C,0))),"",INDEX('Policy Characteristics'!G:G,MATCH($C67,'Policy Characteristics'!$C:$C,0)))</f>
        <v>1</v>
      </c>
      <c r="N67" s="315">
        <f>IF(ISBLANK(INDEX('Policy Characteristics'!H:H,MATCH($C67,'Policy Characteristics'!$C:$C,0))),"",INDEX('Policy Characteristics'!H:H,MATCH($C67,'Policy Characteristics'!$C:$C,0)))</f>
        <v>0.01</v>
      </c>
      <c r="O67" s="304" t="str">
        <f>IF(ISBLANK(INDEX('Policy Characteristics'!I:I,MATCH($C67,'Policy Characteristics'!$C:$C,0))),"",INDEX('Policy Characteristics'!I:I,MATCH($C67,'Policy Characteristics'!$C:$C,0)))</f>
        <v>% of new vehicles sold</v>
      </c>
      <c r="P67" s="304" t="str">
        <f>IF(ISBLANK(INDEX('Policy Characteristics'!J:J,MATCH($C67,'Policy Characteristics'!$C:$C,0))),"",INDEX('Policy Characteristics'!J:J,MATCH($C67,'Policy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Louisiana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Louisiana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Louisiana,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7" s="304" t="str">
        <f>IF(ISBLANK(INDEX('Policy Characteristics'!K:K,MATCH($C67,'Policy Characteristics'!$C:$C,0))),"",INDEX('Policy Characteristics'!K:K,MATCH($C67,'Policy Characteristics'!$C:$C,0)))</f>
        <v>transportation-sector-main.html#ev-mandate</v>
      </c>
      <c r="R67" s="304" t="str">
        <f>IF(ISBLANK(INDEX('Policy Characteristics'!L:L,MATCH($C67,'Policy Characteristics'!$C:$C,0))),"",INDEX('Policy Characteristics'!L:L,MATCH($C67,'Policy Characteristics'!$C:$C,0)))</f>
        <v>ev-mandate.html</v>
      </c>
    </row>
    <row r="68" spans="1:18" s="526" customFormat="1" x14ac:dyDescent="0.25">
      <c r="A68" s="304" t="str">
        <f>IF(ISBLANK(INDEX('Policy Characteristics'!A:A,MATCH($C68,'Policy Characteristics'!$C:$C,0))),"",INDEX('Policy Characteristics'!A:A,MATCH($C68,'Policy Characteristics'!$C:$C,0)))</f>
        <v>Transportation</v>
      </c>
      <c r="B68" s="304" t="str">
        <f>IF(ISBLANK(INDEX('Policy Characteristics'!B:B,MATCH($C68,'Policy Characteristics'!$C:$C,0))),"",INDEX('Policy Characteristics'!B:B,MATCH($C68,'Policy Characteristics'!$C:$C,0)))</f>
        <v>Electric Vehicle Sales Standard</v>
      </c>
      <c r="C68" s="308" t="str">
        <f t="shared" si="3"/>
        <v>Additional Minimum Required EV Sales Percentage</v>
      </c>
      <c r="D68" s="531" t="s">
        <v>47</v>
      </c>
      <c r="E68" s="531" t="s">
        <v>41</v>
      </c>
      <c r="F68" s="531" t="s">
        <v>87</v>
      </c>
      <c r="G68" s="531" t="s">
        <v>89</v>
      </c>
      <c r="H68" s="540">
        <v>496</v>
      </c>
      <c r="I68" s="535" t="s">
        <v>45</v>
      </c>
      <c r="J68" s="306" t="str">
        <f>IF(ISBLANK(INDEX('Policy Characteristics'!D:D,MATCH($C68,'Policy Characteristics'!$C:$C,0))),"",INDEX('Policy Characteristics'!D:D,MATCH($C68,'Policy Characteristics'!$C:$C,0)))</f>
        <v>EV Sales Standard</v>
      </c>
      <c r="K68" s="304" t="str">
        <f>IF(ISBLANK(INDEX('Policy Characteristics'!E:E,MATCH($C68,'Policy Characteristics'!$C:$C,0))),"",INDEX('Policy Characteristics'!E:E,MATCH($C68,'Policy Characteristics'!$C:$C,0)))</f>
        <v>trans EV minimum</v>
      </c>
      <c r="L68" s="315">
        <f>IF(ISBLANK(INDEX('Policy Characteristics'!F:F,MATCH($C68,'Policy Characteristics'!$C:$C,0))),"",INDEX('Policy Characteristics'!F:F,MATCH($C68,'Policy Characteristics'!$C:$C,0)))</f>
        <v>0</v>
      </c>
      <c r="M68" s="315">
        <f>IF(ISBLANK(INDEX('Policy Characteristics'!G:G,MATCH($C68,'Policy Characteristics'!$C:$C,0))),"",INDEX('Policy Characteristics'!G:G,MATCH($C68,'Policy Characteristics'!$C:$C,0)))</f>
        <v>1</v>
      </c>
      <c r="N68" s="315">
        <f>IF(ISBLANK(INDEX('Policy Characteristics'!H:H,MATCH($C68,'Policy Characteristics'!$C:$C,0))),"",INDEX('Policy Characteristics'!H:H,MATCH($C68,'Policy Characteristics'!$C:$C,0)))</f>
        <v>0.01</v>
      </c>
      <c r="O68" s="304" t="str">
        <f>IF(ISBLANK(INDEX('Policy Characteristics'!I:I,MATCH($C68,'Policy Characteristics'!$C:$C,0))),"",INDEX('Policy Characteristics'!I:I,MATCH($C68,'Policy Characteristics'!$C:$C,0)))</f>
        <v>% of new vehicles sold</v>
      </c>
      <c r="P68" s="304" t="str">
        <f>IF(ISBLANK(INDEX('Policy Characteristics'!J:J,MATCH($C68,'Policy Characteristics'!$C:$C,0))),"",INDEX('Policy Characteristics'!J:J,MATCH($C68,'Policy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Louisiana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Louisiana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Louisiana,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8" s="304" t="str">
        <f>IF(ISBLANK(INDEX('Policy Characteristics'!K:K,MATCH($C68,'Policy Characteristics'!$C:$C,0))),"",INDEX('Policy Characteristics'!K:K,MATCH($C68,'Policy Characteristics'!$C:$C,0)))</f>
        <v>transportation-sector-main.html#ev-mandate</v>
      </c>
      <c r="R68" s="304" t="str">
        <f>IF(ISBLANK(INDEX('Policy Characteristics'!L:L,MATCH($C68,'Policy Characteristics'!$C:$C,0))),"",INDEX('Policy Characteristics'!L:L,MATCH($C68,'Policy Characteristics'!$C:$C,0)))</f>
        <v>ev-mandate.html</v>
      </c>
    </row>
    <row r="69" spans="1:18" s="526" customFormat="1" x14ac:dyDescent="0.25">
      <c r="A69" s="304" t="str">
        <f>IF(ISBLANK(INDEX('Policy Characteristics'!A:A,MATCH($C69,'Policy Characteristics'!$C:$C,0))),"",INDEX('Policy Characteristics'!A:A,MATCH($C69,'Policy Characteristics'!$C:$C,0)))</f>
        <v>Transportation</v>
      </c>
      <c r="B69" s="304" t="str">
        <f>IF(ISBLANK(INDEX('Policy Characteristics'!B:B,MATCH($C69,'Policy Characteristics'!$C:$C,0))),"",INDEX('Policy Characteristics'!B:B,MATCH($C69,'Policy Characteristics'!$C:$C,0)))</f>
        <v>Electric Vehicle Sales Standard</v>
      </c>
      <c r="C69" s="308" t="str">
        <f t="shared" si="3"/>
        <v>Additional Minimum Required EV Sales Percentage</v>
      </c>
      <c r="D69" s="531" t="s">
        <v>44</v>
      </c>
      <c r="E69" s="531" t="s">
        <v>41</v>
      </c>
      <c r="F69" s="531" t="s">
        <v>88</v>
      </c>
      <c r="G69" s="531" t="s">
        <v>89</v>
      </c>
      <c r="H69" s="540">
        <v>497</v>
      </c>
      <c r="I69" s="535" t="s">
        <v>45</v>
      </c>
      <c r="J69" s="306" t="str">
        <f>IF(ISBLANK(INDEX('Policy Characteristics'!D:D,MATCH($C69,'Policy Characteristics'!$C:$C,0))),"",INDEX('Policy Characteristics'!D:D,MATCH($C69,'Policy Characteristics'!$C:$C,0)))</f>
        <v>EV Sales Standard</v>
      </c>
      <c r="K69" s="304" t="str">
        <f>IF(ISBLANK(INDEX('Policy Characteristics'!E:E,MATCH($C69,'Policy Characteristics'!$C:$C,0))),"",INDEX('Policy Characteristics'!E:E,MATCH($C69,'Policy Characteristics'!$C:$C,0)))</f>
        <v>trans EV minimum</v>
      </c>
      <c r="L69" s="315">
        <f>IF(ISBLANK(INDEX('Policy Characteristics'!F:F,MATCH($C69,'Policy Characteristics'!$C:$C,0))),"",INDEX('Policy Characteristics'!F:F,MATCH($C69,'Policy Characteristics'!$C:$C,0)))</f>
        <v>0</v>
      </c>
      <c r="M69" s="315">
        <f>IF(ISBLANK(INDEX('Policy Characteristics'!G:G,MATCH($C69,'Policy Characteristics'!$C:$C,0))),"",INDEX('Policy Characteristics'!G:G,MATCH($C69,'Policy Characteristics'!$C:$C,0)))</f>
        <v>1</v>
      </c>
      <c r="N69" s="315">
        <f>IF(ISBLANK(INDEX('Policy Characteristics'!H:H,MATCH($C69,'Policy Characteristics'!$C:$C,0))),"",INDEX('Policy Characteristics'!H:H,MATCH($C69,'Policy Characteristics'!$C:$C,0)))</f>
        <v>0.01</v>
      </c>
      <c r="O69" s="304" t="str">
        <f>IF(ISBLANK(INDEX('Policy Characteristics'!I:I,MATCH($C69,'Policy Characteristics'!$C:$C,0))),"",INDEX('Policy Characteristics'!I:I,MATCH($C69,'Policy Characteristics'!$C:$C,0)))</f>
        <v>% of new vehicles sold</v>
      </c>
      <c r="P69" s="304" t="str">
        <f>IF(ISBLANK(INDEX('Policy Characteristics'!J:J,MATCH($C69,'Policy Characteristics'!$C:$C,0))),"",INDEX('Policy Characteristics'!J:J,MATCH($C69,'Policy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Louisiana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Louisiana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Louisiana,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9" s="304" t="str">
        <f>IF(ISBLANK(INDEX('Policy Characteristics'!K:K,MATCH($C69,'Policy Characteristics'!$C:$C,0))),"",INDEX('Policy Characteristics'!K:K,MATCH($C69,'Policy Characteristics'!$C:$C,0)))</f>
        <v>transportation-sector-main.html#ev-mandate</v>
      </c>
      <c r="R69" s="304" t="str">
        <f>IF(ISBLANK(INDEX('Policy Characteristics'!L:L,MATCH($C69,'Policy Characteristics'!$C:$C,0))),"",INDEX('Policy Characteristics'!L:L,MATCH($C69,'Policy Characteristics'!$C:$C,0)))</f>
        <v>ev-mandate.html</v>
      </c>
    </row>
    <row r="70" spans="1:18" s="526" customFormat="1" x14ac:dyDescent="0.25">
      <c r="A70" s="304" t="str">
        <f>IF(ISBLANK(INDEX('Policy Characteristics'!A:A,MATCH($C70,'Policy Characteristics'!$C:$C,0))),"",INDEX('Policy Characteristics'!A:A,MATCH($C70,'Policy Characteristics'!$C:$C,0)))</f>
        <v>Transportation</v>
      </c>
      <c r="B70" s="304" t="str">
        <f>IF(ISBLANK(INDEX('Policy Characteristics'!B:B,MATCH($C70,'Policy Characteristics'!$C:$C,0))),"",INDEX('Policy Characteristics'!B:B,MATCH($C70,'Policy Characteristics'!$C:$C,0)))</f>
        <v>Electric Vehicle Sales Standard</v>
      </c>
      <c r="C70" s="308" t="str">
        <f t="shared" si="3"/>
        <v>Additional Minimum Required EV Sales Percentage</v>
      </c>
      <c r="D70" s="531" t="s">
        <v>47</v>
      </c>
      <c r="E70" s="531" t="s">
        <v>42</v>
      </c>
      <c r="F70" s="531" t="s">
        <v>87</v>
      </c>
      <c r="G70" s="531" t="s">
        <v>90</v>
      </c>
      <c r="H70" s="540">
        <v>498</v>
      </c>
      <c r="I70" s="535" t="s">
        <v>45</v>
      </c>
      <c r="J70" s="306" t="str">
        <f>IF(ISBLANK(INDEX('Policy Characteristics'!D:D,MATCH($C70,'Policy Characteristics'!$C:$C,0))),"",INDEX('Policy Characteristics'!D:D,MATCH($C70,'Policy Characteristics'!$C:$C,0)))</f>
        <v>EV Sales Standard</v>
      </c>
      <c r="K70" s="304" t="str">
        <f>IF(ISBLANK(INDEX('Policy Characteristics'!E:E,MATCH($C70,'Policy Characteristics'!$C:$C,0))),"",INDEX('Policy Characteristics'!E:E,MATCH($C70,'Policy Characteristics'!$C:$C,0)))</f>
        <v>trans EV minimum</v>
      </c>
      <c r="L70" s="315">
        <f>IF(ISBLANK(INDEX('Policy Characteristics'!F:F,MATCH($C70,'Policy Characteristics'!$C:$C,0))),"",INDEX('Policy Characteristics'!F:F,MATCH($C70,'Policy Characteristics'!$C:$C,0)))</f>
        <v>0</v>
      </c>
      <c r="M70" s="315">
        <f>IF(ISBLANK(INDEX('Policy Characteristics'!G:G,MATCH($C70,'Policy Characteristics'!$C:$C,0))),"",INDEX('Policy Characteristics'!G:G,MATCH($C70,'Policy Characteristics'!$C:$C,0)))</f>
        <v>1</v>
      </c>
      <c r="N70" s="315">
        <f>IF(ISBLANK(INDEX('Policy Characteristics'!H:H,MATCH($C70,'Policy Characteristics'!$C:$C,0))),"",INDEX('Policy Characteristics'!H:H,MATCH($C70,'Policy Characteristics'!$C:$C,0)))</f>
        <v>0.01</v>
      </c>
      <c r="O70" s="304" t="str">
        <f>IF(ISBLANK(INDEX('Policy Characteristics'!I:I,MATCH($C70,'Policy Characteristics'!$C:$C,0))),"",INDEX('Policy Characteristics'!I:I,MATCH($C70,'Policy Characteristics'!$C:$C,0)))</f>
        <v>% of new vehicles sold</v>
      </c>
      <c r="P70" s="304" t="str">
        <f>IF(ISBLANK(INDEX('Policy Characteristics'!J:J,MATCH($C70,'Policy Characteristics'!$C:$C,0))),"",INDEX('Policy Characteristics'!J:J,MATCH($C70,'Policy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Louisiana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Louisiana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Louisiana,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0" s="304" t="str">
        <f>IF(ISBLANK(INDEX('Policy Characteristics'!K:K,MATCH($C70,'Policy Characteristics'!$C:$C,0))),"",INDEX('Policy Characteristics'!K:K,MATCH($C70,'Policy Characteristics'!$C:$C,0)))</f>
        <v>transportation-sector-main.html#ev-mandate</v>
      </c>
      <c r="R70" s="304" t="str">
        <f>IF(ISBLANK(INDEX('Policy Characteristics'!L:L,MATCH($C70,'Policy Characteristics'!$C:$C,0))),"",INDEX('Policy Characteristics'!L:L,MATCH($C70,'Policy Characteristics'!$C:$C,0)))</f>
        <v>ev-mandate.html</v>
      </c>
    </row>
    <row r="71" spans="1:18" s="526" customFormat="1" x14ac:dyDescent="0.25">
      <c r="A71" s="304" t="str">
        <f>IF(ISBLANK(INDEX('Policy Characteristics'!A:A,MATCH($C71,'Policy Characteristics'!$C:$C,0))),"",INDEX('Policy Characteristics'!A:A,MATCH($C71,'Policy Characteristics'!$C:$C,0)))</f>
        <v>Transportation</v>
      </c>
      <c r="B71" s="304" t="str">
        <f>IF(ISBLANK(INDEX('Policy Characteristics'!B:B,MATCH($C71,'Policy Characteristics'!$C:$C,0))),"",INDEX('Policy Characteristics'!B:B,MATCH($C71,'Policy Characteristics'!$C:$C,0)))</f>
        <v>Electric Vehicle Sales Standard</v>
      </c>
      <c r="C71" s="308" t="str">
        <f t="shared" si="3"/>
        <v>Additional Minimum Required EV Sales Percentage</v>
      </c>
      <c r="D71" s="531" t="s">
        <v>44</v>
      </c>
      <c r="E71" s="531" t="s">
        <v>42</v>
      </c>
      <c r="F71" s="531" t="s">
        <v>88</v>
      </c>
      <c r="G71" s="531" t="s">
        <v>90</v>
      </c>
      <c r="H71" s="540">
        <v>499</v>
      </c>
      <c r="I71" s="535" t="s">
        <v>45</v>
      </c>
      <c r="J71" s="306" t="str">
        <f>IF(ISBLANK(INDEX('Policy Characteristics'!D:D,MATCH($C71,'Policy Characteristics'!$C:$C,0))),"",INDEX('Policy Characteristics'!D:D,MATCH($C71,'Policy Characteristics'!$C:$C,0)))</f>
        <v>EV Sales Standard</v>
      </c>
      <c r="K71" s="304" t="str">
        <f>IF(ISBLANK(INDEX('Policy Characteristics'!E:E,MATCH($C71,'Policy Characteristics'!$C:$C,0))),"",INDEX('Policy Characteristics'!E:E,MATCH($C71,'Policy Characteristics'!$C:$C,0)))</f>
        <v>trans EV minimum</v>
      </c>
      <c r="L71" s="315">
        <f>IF(ISBLANK(INDEX('Policy Characteristics'!F:F,MATCH($C71,'Policy Characteristics'!$C:$C,0))),"",INDEX('Policy Characteristics'!F:F,MATCH($C71,'Policy Characteristics'!$C:$C,0)))</f>
        <v>0</v>
      </c>
      <c r="M71" s="315">
        <f>IF(ISBLANK(INDEX('Policy Characteristics'!G:G,MATCH($C71,'Policy Characteristics'!$C:$C,0))),"",INDEX('Policy Characteristics'!G:G,MATCH($C71,'Policy Characteristics'!$C:$C,0)))</f>
        <v>1</v>
      </c>
      <c r="N71" s="315">
        <f>IF(ISBLANK(INDEX('Policy Characteristics'!H:H,MATCH($C71,'Policy Characteristics'!$C:$C,0))),"",INDEX('Policy Characteristics'!H:H,MATCH($C71,'Policy Characteristics'!$C:$C,0)))</f>
        <v>0.01</v>
      </c>
      <c r="O71" s="304" t="str">
        <f>IF(ISBLANK(INDEX('Policy Characteristics'!I:I,MATCH($C71,'Policy Characteristics'!$C:$C,0))),"",INDEX('Policy Characteristics'!I:I,MATCH($C71,'Policy Characteristics'!$C:$C,0)))</f>
        <v>% of new vehicles sold</v>
      </c>
      <c r="P71" s="304" t="str">
        <f>IF(ISBLANK(INDEX('Policy Characteristics'!J:J,MATCH($C71,'Policy Characteristics'!$C:$C,0))),"",INDEX('Policy Characteristics'!J:J,MATCH($C71,'Policy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Louisiana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Louisiana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Louisiana,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1" s="304" t="str">
        <f>IF(ISBLANK(INDEX('Policy Characteristics'!K:K,MATCH($C71,'Policy Characteristics'!$C:$C,0))),"",INDEX('Policy Characteristics'!K:K,MATCH($C71,'Policy Characteristics'!$C:$C,0)))</f>
        <v>transportation-sector-main.html#ev-mandate</v>
      </c>
      <c r="R71" s="304" t="str">
        <f>IF(ISBLANK(INDEX('Policy Characteristics'!L:L,MATCH($C71,'Policy Characteristics'!$C:$C,0))),"",INDEX('Policy Characteristics'!L:L,MATCH($C71,'Policy Characteristics'!$C:$C,0)))</f>
        <v>ev-mandate.html</v>
      </c>
    </row>
    <row r="72" spans="1:18" s="526" customFormat="1" x14ac:dyDescent="0.25">
      <c r="A72" s="304" t="str">
        <f>IF(ISBLANK(INDEX('Policy Characteristics'!A:A,MATCH($C72,'Policy Characteristics'!$C:$C,0))),"",INDEX('Policy Characteristics'!A:A,MATCH($C72,'Policy Characteristics'!$C:$C,0)))</f>
        <v>Transportation</v>
      </c>
      <c r="B72" s="304" t="str">
        <f>IF(ISBLANK(INDEX('Policy Characteristics'!B:B,MATCH($C72,'Policy Characteristics'!$C:$C,0))),"",INDEX('Policy Characteristics'!B:B,MATCH($C72,'Policy Characteristics'!$C:$C,0)))</f>
        <v>Electric Vehicle Sales Standard</v>
      </c>
      <c r="C72" s="308" t="str">
        <f t="shared" si="3"/>
        <v>Additional Minimum Required EV Sales Percentage</v>
      </c>
      <c r="D72" s="531" t="s">
        <v>47</v>
      </c>
      <c r="E72" s="531" t="s">
        <v>43</v>
      </c>
      <c r="F72" s="531" t="s">
        <v>87</v>
      </c>
      <c r="G72" s="531" t="s">
        <v>91</v>
      </c>
      <c r="H72" s="540">
        <v>500</v>
      </c>
      <c r="I72" s="535" t="s">
        <v>45</v>
      </c>
      <c r="J72" s="306" t="str">
        <f>IF(ISBLANK(INDEX('Policy Characteristics'!D:D,MATCH($C72,'Policy Characteristics'!$C:$C,0))),"",INDEX('Policy Characteristics'!D:D,MATCH($C72,'Policy Characteristics'!$C:$C,0)))</f>
        <v>EV Sales Standard</v>
      </c>
      <c r="K72" s="304" t="str">
        <f>IF(ISBLANK(INDEX('Policy Characteristics'!E:E,MATCH($C72,'Policy Characteristics'!$C:$C,0))),"",INDEX('Policy Characteristics'!E:E,MATCH($C72,'Policy Characteristics'!$C:$C,0)))</f>
        <v>trans EV minimum</v>
      </c>
      <c r="L72" s="315">
        <f>IF(ISBLANK(INDEX('Policy Characteristics'!F:F,MATCH($C72,'Policy Characteristics'!$C:$C,0))),"",INDEX('Policy Characteristics'!F:F,MATCH($C72,'Policy Characteristics'!$C:$C,0)))</f>
        <v>0</v>
      </c>
      <c r="M72" s="315">
        <f>IF(ISBLANK(INDEX('Policy Characteristics'!G:G,MATCH($C72,'Policy Characteristics'!$C:$C,0))),"",INDEX('Policy Characteristics'!G:G,MATCH($C72,'Policy Characteristics'!$C:$C,0)))</f>
        <v>1</v>
      </c>
      <c r="N72" s="315">
        <f>IF(ISBLANK(INDEX('Policy Characteristics'!H:H,MATCH($C72,'Policy Characteristics'!$C:$C,0))),"",INDEX('Policy Characteristics'!H:H,MATCH($C72,'Policy Characteristics'!$C:$C,0)))</f>
        <v>0.01</v>
      </c>
      <c r="O72" s="304" t="str">
        <f>IF(ISBLANK(INDEX('Policy Characteristics'!I:I,MATCH($C72,'Policy Characteristics'!$C:$C,0))),"",INDEX('Policy Characteristics'!I:I,MATCH($C72,'Policy Characteristics'!$C:$C,0)))</f>
        <v>% of new vehicles sold</v>
      </c>
      <c r="P72" s="304" t="str">
        <f>IF(ISBLANK(INDEX('Policy Characteristics'!J:J,MATCH($C72,'Policy Characteristics'!$C:$C,0))),"",INDEX('Policy Characteristics'!J:J,MATCH($C72,'Policy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Louisiana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Louisiana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Louisiana,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2" s="304" t="str">
        <f>IF(ISBLANK(INDEX('Policy Characteristics'!K:K,MATCH($C72,'Policy Characteristics'!$C:$C,0))),"",INDEX('Policy Characteristics'!K:K,MATCH($C72,'Policy Characteristics'!$C:$C,0)))</f>
        <v>transportation-sector-main.html#ev-mandate</v>
      </c>
      <c r="R72" s="304" t="str">
        <f>IF(ISBLANK(INDEX('Policy Characteristics'!L:L,MATCH($C72,'Policy Characteristics'!$C:$C,0))),"",INDEX('Policy Characteristics'!L:L,MATCH($C72,'Policy Characteristics'!$C:$C,0)))</f>
        <v>ev-mandate.html</v>
      </c>
    </row>
    <row r="73" spans="1:18" s="526" customFormat="1" x14ac:dyDescent="0.25">
      <c r="A73" s="304" t="str">
        <f>IF(ISBLANK(INDEX('Policy Characteristics'!A:A,MATCH($C73,'Policy Characteristics'!$C:$C,0))),"",INDEX('Policy Characteristics'!A:A,MATCH($C73,'Policy Characteristics'!$C:$C,0)))</f>
        <v>Transportation</v>
      </c>
      <c r="B73" s="304" t="str">
        <f>IF(ISBLANK(INDEX('Policy Characteristics'!B:B,MATCH($C73,'Policy Characteristics'!$C:$C,0))),"",INDEX('Policy Characteristics'!B:B,MATCH($C73,'Policy Characteristics'!$C:$C,0)))</f>
        <v>Electric Vehicle Sales Standard</v>
      </c>
      <c r="C73" s="308" t="str">
        <f t="shared" si="3"/>
        <v>Additional Minimum Required EV Sales Percentage</v>
      </c>
      <c r="D73" s="531" t="s">
        <v>44</v>
      </c>
      <c r="E73" s="531" t="s">
        <v>43</v>
      </c>
      <c r="F73" s="531" t="s">
        <v>88</v>
      </c>
      <c r="G73" s="531" t="s">
        <v>91</v>
      </c>
      <c r="H73" s="540">
        <v>501</v>
      </c>
      <c r="I73" s="535" t="s">
        <v>45</v>
      </c>
      <c r="J73" s="306" t="str">
        <f>IF(ISBLANK(INDEX('Policy Characteristics'!D:D,MATCH($C73,'Policy Characteristics'!$C:$C,0))),"",INDEX('Policy Characteristics'!D:D,MATCH($C73,'Policy Characteristics'!$C:$C,0)))</f>
        <v>EV Sales Standard</v>
      </c>
      <c r="K73" s="304" t="str">
        <f>IF(ISBLANK(INDEX('Policy Characteristics'!E:E,MATCH($C73,'Policy Characteristics'!$C:$C,0))),"",INDEX('Policy Characteristics'!E:E,MATCH($C73,'Policy Characteristics'!$C:$C,0)))</f>
        <v>trans EV minimum</v>
      </c>
      <c r="L73" s="315">
        <f>IF(ISBLANK(INDEX('Policy Characteristics'!F:F,MATCH($C73,'Policy Characteristics'!$C:$C,0))),"",INDEX('Policy Characteristics'!F:F,MATCH($C73,'Policy Characteristics'!$C:$C,0)))</f>
        <v>0</v>
      </c>
      <c r="M73" s="315">
        <f>IF(ISBLANK(INDEX('Policy Characteristics'!G:G,MATCH($C73,'Policy Characteristics'!$C:$C,0))),"",INDEX('Policy Characteristics'!G:G,MATCH($C73,'Policy Characteristics'!$C:$C,0)))</f>
        <v>1</v>
      </c>
      <c r="N73" s="315">
        <f>IF(ISBLANK(INDEX('Policy Characteristics'!H:H,MATCH($C73,'Policy Characteristics'!$C:$C,0))),"",INDEX('Policy Characteristics'!H:H,MATCH($C73,'Policy Characteristics'!$C:$C,0)))</f>
        <v>0.01</v>
      </c>
      <c r="O73" s="304" t="str">
        <f>IF(ISBLANK(INDEX('Policy Characteristics'!I:I,MATCH($C73,'Policy Characteristics'!$C:$C,0))),"",INDEX('Policy Characteristics'!I:I,MATCH($C73,'Policy Characteristics'!$C:$C,0)))</f>
        <v>% of new vehicles sold</v>
      </c>
      <c r="P73" s="304" t="str">
        <f>IF(ISBLANK(INDEX('Policy Characteristics'!J:J,MATCH($C73,'Policy Characteristics'!$C:$C,0))),"",INDEX('Policy Characteristics'!J:J,MATCH($C73,'Policy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Louisiana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Louisiana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Louisiana,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3" s="304" t="str">
        <f>IF(ISBLANK(INDEX('Policy Characteristics'!K:K,MATCH($C73,'Policy Characteristics'!$C:$C,0))),"",INDEX('Policy Characteristics'!K:K,MATCH($C73,'Policy Characteristics'!$C:$C,0)))</f>
        <v>transportation-sector-main.html#ev-mandate</v>
      </c>
      <c r="R73" s="304" t="str">
        <f>IF(ISBLANK(INDEX('Policy Characteristics'!L:L,MATCH($C73,'Policy Characteristics'!$C:$C,0))),"",INDEX('Policy Characteristics'!L:L,MATCH($C73,'Policy Characteristics'!$C:$C,0)))</f>
        <v>ev-mandate.html</v>
      </c>
    </row>
    <row r="74" spans="1:18" s="526" customFormat="1" x14ac:dyDescent="0.25">
      <c r="A74" s="304" t="str">
        <f>IF(ISBLANK(INDEX('Policy Characteristics'!A:A,MATCH($C74,'Policy Characteristics'!$C:$C,0))),"",INDEX('Policy Characteristics'!A:A,MATCH($C74,'Policy Characteristics'!$C:$C,0)))</f>
        <v>Transportation</v>
      </c>
      <c r="B74" s="304" t="str">
        <f>IF(ISBLANK(INDEX('Policy Characteristics'!B:B,MATCH($C74,'Policy Characteristics'!$C:$C,0))),"",INDEX('Policy Characteristics'!B:B,MATCH($C74,'Policy Characteristics'!$C:$C,0)))</f>
        <v>Electric Vehicle Sales Standard</v>
      </c>
      <c r="C74" s="308" t="str">
        <f t="shared" si="3"/>
        <v>Additional Minimum Required EV Sales Percentage</v>
      </c>
      <c r="D74" s="531" t="s">
        <v>47</v>
      </c>
      <c r="E74" s="531" t="s">
        <v>118</v>
      </c>
      <c r="F74" s="531" t="s">
        <v>87</v>
      </c>
      <c r="G74" s="531" t="s">
        <v>151</v>
      </c>
      <c r="H74" s="540">
        <v>188</v>
      </c>
      <c r="I74" s="535" t="s">
        <v>45</v>
      </c>
      <c r="J74" s="306" t="str">
        <f>IF(ISBLANK(INDEX('Policy Characteristics'!D:D,MATCH($C74,'Policy Characteristics'!$C:$C,0))),"",INDEX('Policy Characteristics'!D:D,MATCH($C74,'Policy Characteristics'!$C:$C,0)))</f>
        <v>EV Sales Standard</v>
      </c>
      <c r="K74" s="304" t="str">
        <f>IF(ISBLANK(INDEX('Policy Characteristics'!E:E,MATCH($C74,'Policy Characteristics'!$C:$C,0))),"",INDEX('Policy Characteristics'!E:E,MATCH($C74,'Policy Characteristics'!$C:$C,0)))</f>
        <v>trans EV minimum</v>
      </c>
      <c r="L74" s="315">
        <f>IF(ISBLANK(INDEX('Policy Characteristics'!F:F,MATCH($C74,'Policy Characteristics'!$C:$C,0))),"",INDEX('Policy Characteristics'!F:F,MATCH($C74,'Policy Characteristics'!$C:$C,0)))</f>
        <v>0</v>
      </c>
      <c r="M74" s="315">
        <f>IF(ISBLANK(INDEX('Policy Characteristics'!G:G,MATCH($C74,'Policy Characteristics'!$C:$C,0))),"",INDEX('Policy Characteristics'!G:G,MATCH($C74,'Policy Characteristics'!$C:$C,0)))</f>
        <v>1</v>
      </c>
      <c r="N74" s="315">
        <f>IF(ISBLANK(INDEX('Policy Characteristics'!H:H,MATCH($C74,'Policy Characteristics'!$C:$C,0))),"",INDEX('Policy Characteristics'!H:H,MATCH($C74,'Policy Characteristics'!$C:$C,0)))</f>
        <v>0.01</v>
      </c>
      <c r="O74" s="304" t="str">
        <f>IF(ISBLANK(INDEX('Policy Characteristics'!I:I,MATCH($C74,'Policy Characteristics'!$C:$C,0))),"",INDEX('Policy Characteristics'!I:I,MATCH($C74,'Policy Characteristics'!$C:$C,0)))</f>
        <v>% of new vehicles sold</v>
      </c>
      <c r="P74" s="304" t="str">
        <f>IF(ISBLANK(INDEX('Policy Characteristics'!J:J,MATCH($C74,'Policy Characteristics'!$C:$C,0))),"",INDEX('Policy Characteristics'!J:J,MATCH($C74,'Policy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Louisiana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Louisiana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Louisiana,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4" s="304" t="str">
        <f>IF(ISBLANK(INDEX('Policy Characteristics'!K:K,MATCH($C74,'Policy Characteristics'!$C:$C,0))),"",INDEX('Policy Characteristics'!K:K,MATCH($C74,'Policy Characteristics'!$C:$C,0)))</f>
        <v>transportation-sector-main.html#ev-mandate</v>
      </c>
      <c r="R74" s="304" t="str">
        <f>IF(ISBLANK(INDEX('Policy Characteristics'!L:L,MATCH($C74,'Policy Characteristics'!$C:$C,0))),"",INDEX('Policy Characteristics'!L:L,MATCH($C74,'Policy Characteristics'!$C:$C,0)))</f>
        <v>ev-mandate.html</v>
      </c>
    </row>
    <row r="75" spans="1:18" s="526" customFormat="1" x14ac:dyDescent="0.25">
      <c r="A75" s="304" t="str">
        <f>IF(ISBLANK(INDEX('Policy Characteristics'!A:A,MATCH($C75,'Policy Characteristics'!$C:$C,0))),"",INDEX('Policy Characteristics'!A:A,MATCH($C75,'Policy Characteristics'!$C:$C,0)))</f>
        <v>Transportation</v>
      </c>
      <c r="B75" s="304" t="str">
        <f>IF(ISBLANK(INDEX('Policy Characteristics'!B:B,MATCH($C75,'Policy Characteristics'!$C:$C,0))),"",INDEX('Policy Characteristics'!B:B,MATCH($C75,'Policy Characteristics'!$C:$C,0)))</f>
        <v>Electric Vehicle Sales Standard</v>
      </c>
      <c r="C75" s="308" t="str">
        <f t="shared" si="3"/>
        <v>Additional Minimum Required EV Sales Percentage</v>
      </c>
      <c r="D75" s="531" t="s">
        <v>44</v>
      </c>
      <c r="E75" s="531" t="s">
        <v>118</v>
      </c>
      <c r="F75" s="531" t="s">
        <v>88</v>
      </c>
      <c r="G75" s="531" t="s">
        <v>151</v>
      </c>
      <c r="H75" s="540">
        <v>591</v>
      </c>
      <c r="I75" s="537" t="s">
        <v>46</v>
      </c>
      <c r="J75" s="306" t="str">
        <f>IF(ISBLANK(INDEX('Policy Characteristics'!D:D,MATCH($C75,'Policy Characteristics'!$C:$C,0))),"",INDEX('Policy Characteristics'!D:D,MATCH($C75,'Policy Characteristics'!$C:$C,0)))</f>
        <v>EV Sales Standard</v>
      </c>
      <c r="K75" s="304" t="str">
        <f>IF(ISBLANK(INDEX('Policy Characteristics'!E:E,MATCH($C75,'Policy Characteristics'!$C:$C,0))),"",INDEX('Policy Characteristics'!E:E,MATCH($C75,'Policy Characteristics'!$C:$C,0)))</f>
        <v>trans EV minimum</v>
      </c>
      <c r="L75" s="315">
        <f>IF(ISBLANK(INDEX('Policy Characteristics'!F:F,MATCH($C75,'Policy Characteristics'!$C:$C,0))),"",INDEX('Policy Characteristics'!F:F,MATCH($C75,'Policy Characteristics'!$C:$C,0)))</f>
        <v>0</v>
      </c>
      <c r="M75" s="315">
        <f>IF(ISBLANK(INDEX('Policy Characteristics'!G:G,MATCH($C75,'Policy Characteristics'!$C:$C,0))),"",INDEX('Policy Characteristics'!G:G,MATCH($C75,'Policy Characteristics'!$C:$C,0)))</f>
        <v>1</v>
      </c>
      <c r="N75" s="315">
        <f>IF(ISBLANK(INDEX('Policy Characteristics'!H:H,MATCH($C75,'Policy Characteristics'!$C:$C,0))),"",INDEX('Policy Characteristics'!H:H,MATCH($C75,'Policy Characteristics'!$C:$C,0)))</f>
        <v>0.01</v>
      </c>
      <c r="O75" s="304" t="str">
        <f>IF(ISBLANK(INDEX('Policy Characteristics'!I:I,MATCH($C75,'Policy Characteristics'!$C:$C,0))),"",INDEX('Policy Characteristics'!I:I,MATCH($C75,'Policy Characteristics'!$C:$C,0)))</f>
        <v>% of new vehicles sold</v>
      </c>
      <c r="P75" s="304" t="str">
        <f>IF(ISBLANK(INDEX('Policy Characteristics'!J:J,MATCH($C75,'Policy Characteristics'!$C:$C,0))),"",INDEX('Policy Characteristics'!J:J,MATCH($C75,'Policy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Louisiana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Louisiana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Louisiana,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5" s="304" t="str">
        <f>IF(ISBLANK(INDEX('Policy Characteristics'!K:K,MATCH($C75,'Policy Characteristics'!$C:$C,0))),"",INDEX('Policy Characteristics'!K:K,MATCH($C75,'Policy Characteristics'!$C:$C,0)))</f>
        <v>transportation-sector-main.html#ev-mandate</v>
      </c>
      <c r="R75" s="304" t="str">
        <f>IF(ISBLANK(INDEX('Policy Characteristics'!L:L,MATCH($C75,'Policy Characteristics'!$C:$C,0))),"",INDEX('Policy Characteristics'!L:L,MATCH($C75,'Policy Characteristics'!$C:$C,0)))</f>
        <v>ev-mandate.html</v>
      </c>
    </row>
    <row r="76" spans="1:18" s="526" customFormat="1" x14ac:dyDescent="0.25">
      <c r="A76" s="304" t="str">
        <f>IF(ISBLANK(INDEX('Policy Characteristics'!A:A,MATCH($C76,'Policy Characteristics'!$C:$C,0))),"",INDEX('Policy Characteristics'!A:A,MATCH($C76,'Policy Characteristics'!$C:$C,0)))</f>
        <v>Transportation</v>
      </c>
      <c r="B76" s="304" t="str">
        <f>IF(ISBLANK(INDEX('Policy Characteristics'!B:B,MATCH($C76,'Policy Characteristics'!$C:$C,0))),"",INDEX('Policy Characteristics'!B:B,MATCH($C76,'Policy Characteristics'!$C:$C,0)))</f>
        <v>Electric Vehicle Subsidy</v>
      </c>
      <c r="C76" s="307" t="s">
        <v>468</v>
      </c>
      <c r="D76" s="535" t="s">
        <v>47</v>
      </c>
      <c r="E76" s="535" t="s">
        <v>39</v>
      </c>
      <c r="F76" s="535" t="s">
        <v>87</v>
      </c>
      <c r="G76" s="535" t="s">
        <v>39</v>
      </c>
      <c r="H76" s="540">
        <v>189</v>
      </c>
      <c r="I76" s="535" t="s">
        <v>45</v>
      </c>
      <c r="J76" s="306" t="str">
        <f>IF(ISBLANK(INDEX('Policy Characteristics'!D:D,MATCH($C76,'Policy Characteristics'!$C:$C,0))),"",INDEX('Policy Characteristics'!D:D,MATCH($C76,'Policy Characteristics'!$C:$C,0)))</f>
        <v>EV Subsidy</v>
      </c>
      <c r="K76" s="304" t="str">
        <f>IF(ISBLANK(INDEX('Policy Characteristics'!E:E,MATCH($C76,'Policy Characteristics'!$C:$C,0))),"",INDEX('Policy Characteristics'!E:E,MATCH($C76,'Policy Characteristics'!$C:$C,0)))</f>
        <v>trans EV subsidy</v>
      </c>
      <c r="L76" s="315">
        <f>IF(ISBLANK(INDEX('Policy Characteristics'!F:F,MATCH($C76,'Policy Characteristics'!$C:$C,0))),"",INDEX('Policy Characteristics'!F:F,MATCH($C76,'Policy Characteristics'!$C:$C,0)))</f>
        <v>0</v>
      </c>
      <c r="M76" s="315">
        <f>IF(ISBLANK(INDEX('Policy Characteristics'!G:G,MATCH($C76,'Policy Characteristics'!$C:$C,0))),"",INDEX('Policy Characteristics'!G:G,MATCH($C76,'Policy Characteristics'!$C:$C,0)))</f>
        <v>0.5</v>
      </c>
      <c r="N76" s="315">
        <f>IF(ISBLANK(INDEX('Policy Characteristics'!H:H,MATCH($C76,'Policy Characteristics'!$C:$C,0))),"",INDEX('Policy Characteristics'!H:H,MATCH($C76,'Policy Characteristics'!$C:$C,0)))</f>
        <v>0.01</v>
      </c>
      <c r="O76" s="304" t="str">
        <f>IF(ISBLANK(INDEX('Policy Characteristics'!I:I,MATCH($C76,'Policy Characteristics'!$C:$C,0))),"",INDEX('Policy Characteristics'!I:I,MATCH($C76,'Policy Characteristics'!$C:$C,0)))</f>
        <v>% of vehicle cost</v>
      </c>
      <c r="P76" s="304" t="str">
        <f>IF(ISBLANK(INDEX('Policy Characteristics'!J:J,MATCH($C76,'Policy Characteristics'!$C:$C,0))),"",INDEX('Policy Characteristics'!J:J,MATCH($C76,'Policy Characteristics'!$C:$C,0)))</f>
        <v>**Description:**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data.As of late 2020, there is an additional state subsidy of $2500.</v>
      </c>
      <c r="Q76" s="304" t="str">
        <f>IF(ISBLANK(INDEX('Policy Characteristics'!K:K,MATCH($C76,'Policy Characteristics'!$C:$C,0))),"",INDEX('Policy Characteristics'!K:K,MATCH($C76,'Policy Characteristics'!$C:$C,0)))</f>
        <v>transportation-sector-main.html#ev-subsidy</v>
      </c>
      <c r="R76" s="304" t="str">
        <f>IF(ISBLANK(INDEX('Policy Characteristics'!L:L,MATCH($C76,'Policy Characteristics'!$C:$C,0))),"",INDEX('Policy Characteristics'!L:L,MATCH($C76,'Policy Characteristics'!$C:$C,0)))</f>
        <v>ev-subsidy.html</v>
      </c>
    </row>
    <row r="77" spans="1:18" s="545" customFormat="1" x14ac:dyDescent="0.25">
      <c r="A77" s="304" t="str">
        <f>IF(ISBLANK(INDEX('Policy Characteristics'!A:A,MATCH($C77,'Policy Characteristics'!$C:$C,0))),"",INDEX('Policy Characteristics'!A:A,MATCH($C77,'Policy Characteristics'!$C:$C,0)))</f>
        <v>Transportation</v>
      </c>
      <c r="B77" s="304" t="str">
        <f>IF(ISBLANK(INDEX('Policy Characteristics'!B:B,MATCH($C77,'Policy Characteristics'!$C:$C,0))),"",INDEX('Policy Characteristics'!B:B,MATCH($C77,'Policy Characteristics'!$C:$C,0)))</f>
        <v>Electric Vehicle Subsidy</v>
      </c>
      <c r="C77" s="308" t="str">
        <f t="shared" ref="C77:C87" si="4">C$76</f>
        <v>Additional EV Subsidy Percentage</v>
      </c>
      <c r="D77" s="531" t="s">
        <v>44</v>
      </c>
      <c r="E77" s="531" t="s">
        <v>39</v>
      </c>
      <c r="F77" s="531" t="s">
        <v>88</v>
      </c>
      <c r="G77" s="531" t="s">
        <v>39</v>
      </c>
      <c r="H77" s="536">
        <v>592</v>
      </c>
      <c r="I77" s="537" t="s">
        <v>46</v>
      </c>
      <c r="J77" s="306" t="str">
        <f>IF(ISBLANK(INDEX('Policy Characteristics'!D:D,MATCH($C77,'Policy Characteristics'!$C:$C,0))),"",INDEX('Policy Characteristics'!D:D,MATCH($C77,'Policy Characteristics'!$C:$C,0)))</f>
        <v>EV Subsidy</v>
      </c>
      <c r="K77" s="304" t="str">
        <f>IF(ISBLANK(INDEX('Policy Characteristics'!E:E,MATCH($C77,'Policy Characteristics'!$C:$C,0))),"",INDEX('Policy Characteristics'!E:E,MATCH($C77,'Policy Characteristics'!$C:$C,0)))</f>
        <v>trans EV subsidy</v>
      </c>
      <c r="L77" s="315">
        <f>IF(ISBLANK(INDEX('Policy Characteristics'!F:F,MATCH($C77,'Policy Characteristics'!$C:$C,0))),"",INDEX('Policy Characteristics'!F:F,MATCH($C77,'Policy Characteristics'!$C:$C,0)))</f>
        <v>0</v>
      </c>
      <c r="M77" s="315">
        <f>IF(ISBLANK(INDEX('Policy Characteristics'!G:G,MATCH($C77,'Policy Characteristics'!$C:$C,0))),"",INDEX('Policy Characteristics'!G:G,MATCH($C77,'Policy Characteristics'!$C:$C,0)))</f>
        <v>0.5</v>
      </c>
      <c r="N77" s="315">
        <f>IF(ISBLANK(INDEX('Policy Characteristics'!H:H,MATCH($C77,'Policy Characteristics'!$C:$C,0))),"",INDEX('Policy Characteristics'!H:H,MATCH($C77,'Policy Characteristics'!$C:$C,0)))</f>
        <v>0.01</v>
      </c>
      <c r="O77" s="304" t="str">
        <f>IF(ISBLANK(INDEX('Policy Characteristics'!I:I,MATCH($C77,'Policy Characteristics'!$C:$C,0))),"",INDEX('Policy Characteristics'!I:I,MATCH($C77,'Policy Characteristics'!$C:$C,0)))</f>
        <v>% of vehicle cost</v>
      </c>
      <c r="P77" s="304" t="str">
        <f>IF(ISBLANK(INDEX('Policy Characteristics'!J:J,MATCH($C77,'Policy Characteristics'!$C:$C,0))),"",INDEX('Policy Characteristics'!J:J,MATCH($C77,'Policy Characteristics'!$C:$C,0)))</f>
        <v>**Description:**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data.As of late 2020, there is an additional state subsidy of $2500.</v>
      </c>
      <c r="Q77" s="304" t="str">
        <f>IF(ISBLANK(INDEX('Policy Characteristics'!K:K,MATCH($C77,'Policy Characteristics'!$C:$C,0))),"",INDEX('Policy Characteristics'!K:K,MATCH($C77,'Policy Characteristics'!$C:$C,0)))</f>
        <v>transportation-sector-main.html#ev-subsidy</v>
      </c>
      <c r="R77" s="304" t="str">
        <f>IF(ISBLANK(INDEX('Policy Characteristics'!L:L,MATCH($C77,'Policy Characteristics'!$C:$C,0))),"",INDEX('Policy Characteristics'!L:L,MATCH($C77,'Policy Characteristics'!$C:$C,0)))</f>
        <v>ev-subsidy.html</v>
      </c>
    </row>
    <row r="78" spans="1:18" s="545" customFormat="1" x14ac:dyDescent="0.25">
      <c r="A78" s="304" t="str">
        <f>IF(ISBLANK(INDEX('Policy Characteristics'!A:A,MATCH($C78,'Policy Characteristics'!$C:$C,0))),"",INDEX('Policy Characteristics'!A:A,MATCH($C78,'Policy Characteristics'!$C:$C,0)))</f>
        <v>Transportation</v>
      </c>
      <c r="B78" s="304" t="str">
        <f>IF(ISBLANK(INDEX('Policy Characteristics'!B:B,MATCH($C78,'Policy Characteristics'!$C:$C,0))),"",INDEX('Policy Characteristics'!B:B,MATCH($C78,'Policy Characteristics'!$C:$C,0)))</f>
        <v>Electric Vehicle Subsidy</v>
      </c>
      <c r="C78" s="308" t="str">
        <f t="shared" si="4"/>
        <v>Additional EV Subsidy Percentage</v>
      </c>
      <c r="D78" s="531" t="s">
        <v>47</v>
      </c>
      <c r="E78" s="531" t="s">
        <v>40</v>
      </c>
      <c r="F78" s="531" t="s">
        <v>87</v>
      </c>
      <c r="G78" s="531" t="s">
        <v>40</v>
      </c>
      <c r="H78" s="536">
        <v>593</v>
      </c>
      <c r="I78" s="537" t="s">
        <v>46</v>
      </c>
      <c r="J78" s="306" t="str">
        <f>IF(ISBLANK(INDEX('Policy Characteristics'!D:D,MATCH($C78,'Policy Characteristics'!$C:$C,0))),"",INDEX('Policy Characteristics'!D:D,MATCH($C78,'Policy Characteristics'!$C:$C,0)))</f>
        <v>EV Subsidy</v>
      </c>
      <c r="K78" s="304" t="str">
        <f>IF(ISBLANK(INDEX('Policy Characteristics'!E:E,MATCH($C78,'Policy Characteristics'!$C:$C,0))),"",INDEX('Policy Characteristics'!E:E,MATCH($C78,'Policy Characteristics'!$C:$C,0)))</f>
        <v>trans EV subsidy</v>
      </c>
      <c r="L78" s="315">
        <f>IF(ISBLANK(INDEX('Policy Characteristics'!F:F,MATCH($C78,'Policy Characteristics'!$C:$C,0))),"",INDEX('Policy Characteristics'!F:F,MATCH($C78,'Policy Characteristics'!$C:$C,0)))</f>
        <v>0</v>
      </c>
      <c r="M78" s="315">
        <f>IF(ISBLANK(INDEX('Policy Characteristics'!G:G,MATCH($C78,'Policy Characteristics'!$C:$C,0))),"",INDEX('Policy Characteristics'!G:G,MATCH($C78,'Policy Characteristics'!$C:$C,0)))</f>
        <v>0.5</v>
      </c>
      <c r="N78" s="315">
        <f>IF(ISBLANK(INDEX('Policy Characteristics'!H:H,MATCH($C78,'Policy Characteristics'!$C:$C,0))),"",INDEX('Policy Characteristics'!H:H,MATCH($C78,'Policy Characteristics'!$C:$C,0)))</f>
        <v>0.01</v>
      </c>
      <c r="O78" s="304" t="str">
        <f>IF(ISBLANK(INDEX('Policy Characteristics'!I:I,MATCH($C78,'Policy Characteristics'!$C:$C,0))),"",INDEX('Policy Characteristics'!I:I,MATCH($C78,'Policy Characteristics'!$C:$C,0)))</f>
        <v>% of vehicle cost</v>
      </c>
      <c r="P78" s="304" t="str">
        <f>IF(ISBLANK(INDEX('Policy Characteristics'!J:J,MATCH($C78,'Policy Characteristics'!$C:$C,0))),"",INDEX('Policy Characteristics'!J:J,MATCH($C78,'Policy Characteristics'!$C:$C,0)))</f>
        <v>**Description:**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data.As of late 2020, there is an additional state subsidy of $2500.</v>
      </c>
      <c r="Q78" s="304" t="str">
        <f>IF(ISBLANK(INDEX('Policy Characteristics'!K:K,MATCH($C78,'Policy Characteristics'!$C:$C,0))),"",INDEX('Policy Characteristics'!K:K,MATCH($C78,'Policy Characteristics'!$C:$C,0)))</f>
        <v>transportation-sector-main.html#ev-subsidy</v>
      </c>
      <c r="R78" s="304" t="str">
        <f>IF(ISBLANK(INDEX('Policy Characteristics'!L:L,MATCH($C78,'Policy Characteristics'!$C:$C,0))),"",INDEX('Policy Characteristics'!L:L,MATCH($C78,'Policy Characteristics'!$C:$C,0)))</f>
        <v>ev-subsidy.html</v>
      </c>
    </row>
    <row r="79" spans="1:18" s="545" customFormat="1" x14ac:dyDescent="0.25">
      <c r="A79" s="304" t="str">
        <f>IF(ISBLANK(INDEX('Policy Characteristics'!A:A,MATCH($C79,'Policy Characteristics'!$C:$C,0))),"",INDEX('Policy Characteristics'!A:A,MATCH($C79,'Policy Characteristics'!$C:$C,0)))</f>
        <v>Transportation</v>
      </c>
      <c r="B79" s="304" t="str">
        <f>IF(ISBLANK(INDEX('Policy Characteristics'!B:B,MATCH($C79,'Policy Characteristics'!$C:$C,0))),"",INDEX('Policy Characteristics'!B:B,MATCH($C79,'Policy Characteristics'!$C:$C,0)))</f>
        <v>Electric Vehicle Subsidy</v>
      </c>
      <c r="C79" s="308" t="str">
        <f t="shared" si="4"/>
        <v>Additional EV Subsidy Percentage</v>
      </c>
      <c r="D79" s="531" t="s">
        <v>44</v>
      </c>
      <c r="E79" s="531" t="s">
        <v>40</v>
      </c>
      <c r="F79" s="531" t="s">
        <v>88</v>
      </c>
      <c r="G79" s="531" t="s">
        <v>40</v>
      </c>
      <c r="H79" s="536">
        <v>594</v>
      </c>
      <c r="I79" s="537" t="s">
        <v>46</v>
      </c>
      <c r="J79" s="306" t="str">
        <f>IF(ISBLANK(INDEX('Policy Characteristics'!D:D,MATCH($C79,'Policy Characteristics'!$C:$C,0))),"",INDEX('Policy Characteristics'!D:D,MATCH($C79,'Policy Characteristics'!$C:$C,0)))</f>
        <v>EV Subsidy</v>
      </c>
      <c r="K79" s="304" t="str">
        <f>IF(ISBLANK(INDEX('Policy Characteristics'!E:E,MATCH($C79,'Policy Characteristics'!$C:$C,0))),"",INDEX('Policy Characteristics'!E:E,MATCH($C79,'Policy Characteristics'!$C:$C,0)))</f>
        <v>trans EV subsidy</v>
      </c>
      <c r="L79" s="315">
        <f>IF(ISBLANK(INDEX('Policy Characteristics'!F:F,MATCH($C79,'Policy Characteristics'!$C:$C,0))),"",INDEX('Policy Characteristics'!F:F,MATCH($C79,'Policy Characteristics'!$C:$C,0)))</f>
        <v>0</v>
      </c>
      <c r="M79" s="315">
        <f>IF(ISBLANK(INDEX('Policy Characteristics'!G:G,MATCH($C79,'Policy Characteristics'!$C:$C,0))),"",INDEX('Policy Characteristics'!G:G,MATCH($C79,'Policy Characteristics'!$C:$C,0)))</f>
        <v>0.5</v>
      </c>
      <c r="N79" s="315">
        <f>IF(ISBLANK(INDEX('Policy Characteristics'!H:H,MATCH($C79,'Policy Characteristics'!$C:$C,0))),"",INDEX('Policy Characteristics'!H:H,MATCH($C79,'Policy Characteristics'!$C:$C,0)))</f>
        <v>0.01</v>
      </c>
      <c r="O79" s="304" t="str">
        <f>IF(ISBLANK(INDEX('Policy Characteristics'!I:I,MATCH($C79,'Policy Characteristics'!$C:$C,0))),"",INDEX('Policy Characteristics'!I:I,MATCH($C79,'Policy Characteristics'!$C:$C,0)))</f>
        <v>% of vehicle cost</v>
      </c>
      <c r="P79" s="304" t="str">
        <f>IF(ISBLANK(INDEX('Policy Characteristics'!J:J,MATCH($C79,'Policy Characteristics'!$C:$C,0))),"",INDEX('Policy Characteristics'!J:J,MATCH($C79,'Policy Characteristics'!$C:$C,0)))</f>
        <v>**Description:**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data.As of late 2020, there is an additional state subsidy of $2500.</v>
      </c>
      <c r="Q79" s="304" t="str">
        <f>IF(ISBLANK(INDEX('Policy Characteristics'!K:K,MATCH($C79,'Policy Characteristics'!$C:$C,0))),"",INDEX('Policy Characteristics'!K:K,MATCH($C79,'Policy Characteristics'!$C:$C,0)))</f>
        <v>transportation-sector-main.html#ev-subsidy</v>
      </c>
      <c r="R79" s="304" t="str">
        <f>IF(ISBLANK(INDEX('Policy Characteristics'!L:L,MATCH($C79,'Policy Characteristics'!$C:$C,0))),"",INDEX('Policy Characteristics'!L:L,MATCH($C79,'Policy Characteristics'!$C:$C,0)))</f>
        <v>ev-subsidy.html</v>
      </c>
    </row>
    <row r="80" spans="1:18" s="545" customFormat="1" x14ac:dyDescent="0.25">
      <c r="A80" s="304" t="str">
        <f>IF(ISBLANK(INDEX('Policy Characteristics'!A:A,MATCH($C80,'Policy Characteristics'!$C:$C,0))),"",INDEX('Policy Characteristics'!A:A,MATCH($C80,'Policy Characteristics'!$C:$C,0)))</f>
        <v>Transportation</v>
      </c>
      <c r="B80" s="304" t="str">
        <f>IF(ISBLANK(INDEX('Policy Characteristics'!B:B,MATCH($C80,'Policy Characteristics'!$C:$C,0))),"",INDEX('Policy Characteristics'!B:B,MATCH($C80,'Policy Characteristics'!$C:$C,0)))</f>
        <v>Electric Vehicle Subsidy</v>
      </c>
      <c r="C80" s="308" t="str">
        <f t="shared" si="4"/>
        <v>Additional EV Subsidy Percentage</v>
      </c>
      <c r="D80" s="531" t="s">
        <v>47</v>
      </c>
      <c r="E80" s="531" t="s">
        <v>41</v>
      </c>
      <c r="F80" s="531" t="s">
        <v>87</v>
      </c>
      <c r="G80" s="531" t="s">
        <v>89</v>
      </c>
      <c r="H80" s="536">
        <v>595</v>
      </c>
      <c r="I80" s="537" t="s">
        <v>46</v>
      </c>
      <c r="J80" s="306" t="str">
        <f>IF(ISBLANK(INDEX('Policy Characteristics'!D:D,MATCH($C80,'Policy Characteristics'!$C:$C,0))),"",INDEX('Policy Characteristics'!D:D,MATCH($C80,'Policy Characteristics'!$C:$C,0)))</f>
        <v>EV Subsidy</v>
      </c>
      <c r="K80" s="304" t="str">
        <f>IF(ISBLANK(INDEX('Policy Characteristics'!E:E,MATCH($C80,'Policy Characteristics'!$C:$C,0))),"",INDEX('Policy Characteristics'!E:E,MATCH($C80,'Policy Characteristics'!$C:$C,0)))</f>
        <v>trans EV subsidy</v>
      </c>
      <c r="L80" s="315">
        <f>IF(ISBLANK(INDEX('Policy Characteristics'!F:F,MATCH($C80,'Policy Characteristics'!$C:$C,0))),"",INDEX('Policy Characteristics'!F:F,MATCH($C80,'Policy Characteristics'!$C:$C,0)))</f>
        <v>0</v>
      </c>
      <c r="M80" s="315">
        <f>IF(ISBLANK(INDEX('Policy Characteristics'!G:G,MATCH($C80,'Policy Characteristics'!$C:$C,0))),"",INDEX('Policy Characteristics'!G:G,MATCH($C80,'Policy Characteristics'!$C:$C,0)))</f>
        <v>0.5</v>
      </c>
      <c r="N80" s="315">
        <f>IF(ISBLANK(INDEX('Policy Characteristics'!H:H,MATCH($C80,'Policy Characteristics'!$C:$C,0))),"",INDEX('Policy Characteristics'!H:H,MATCH($C80,'Policy Characteristics'!$C:$C,0)))</f>
        <v>0.01</v>
      </c>
      <c r="O80" s="304" t="str">
        <f>IF(ISBLANK(INDEX('Policy Characteristics'!I:I,MATCH($C80,'Policy Characteristics'!$C:$C,0))),"",INDEX('Policy Characteristics'!I:I,MATCH($C80,'Policy Characteristics'!$C:$C,0)))</f>
        <v>% of vehicle cost</v>
      </c>
      <c r="P80" s="304" t="str">
        <f>IF(ISBLANK(INDEX('Policy Characteristics'!J:J,MATCH($C80,'Policy Characteristics'!$C:$C,0))),"",INDEX('Policy Characteristics'!J:J,MATCH($C80,'Policy Characteristics'!$C:$C,0)))</f>
        <v>**Description:**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data.As of late 2020, there is an additional state subsidy of $2500.</v>
      </c>
      <c r="Q80" s="304" t="str">
        <f>IF(ISBLANK(INDEX('Policy Characteristics'!K:K,MATCH($C80,'Policy Characteristics'!$C:$C,0))),"",INDEX('Policy Characteristics'!K:K,MATCH($C80,'Policy Characteristics'!$C:$C,0)))</f>
        <v>transportation-sector-main.html#ev-subsidy</v>
      </c>
      <c r="R80" s="304" t="str">
        <f>IF(ISBLANK(INDEX('Policy Characteristics'!L:L,MATCH($C80,'Policy Characteristics'!$C:$C,0))),"",INDEX('Policy Characteristics'!L:L,MATCH($C80,'Policy Characteristics'!$C:$C,0)))</f>
        <v>ev-subsidy.html</v>
      </c>
    </row>
    <row r="81" spans="1:18" s="545" customFormat="1" x14ac:dyDescent="0.25">
      <c r="A81" s="304" t="str">
        <f>IF(ISBLANK(INDEX('Policy Characteristics'!A:A,MATCH($C81,'Policy Characteristics'!$C:$C,0))),"",INDEX('Policy Characteristics'!A:A,MATCH($C81,'Policy Characteristics'!$C:$C,0)))</f>
        <v>Transportation</v>
      </c>
      <c r="B81" s="304" t="str">
        <f>IF(ISBLANK(INDEX('Policy Characteristics'!B:B,MATCH($C81,'Policy Characteristics'!$C:$C,0))),"",INDEX('Policy Characteristics'!B:B,MATCH($C81,'Policy Characteristics'!$C:$C,0)))</f>
        <v>Electric Vehicle Subsidy</v>
      </c>
      <c r="C81" s="308" t="str">
        <f t="shared" si="4"/>
        <v>Additional EV Subsidy Percentage</v>
      </c>
      <c r="D81" s="531" t="s">
        <v>44</v>
      </c>
      <c r="E81" s="531" t="s">
        <v>41</v>
      </c>
      <c r="F81" s="531" t="s">
        <v>88</v>
      </c>
      <c r="G81" s="531" t="s">
        <v>89</v>
      </c>
      <c r="H81" s="536">
        <v>596</v>
      </c>
      <c r="I81" s="537" t="s">
        <v>46</v>
      </c>
      <c r="J81" s="306" t="str">
        <f>IF(ISBLANK(INDEX('Policy Characteristics'!D:D,MATCH($C81,'Policy Characteristics'!$C:$C,0))),"",INDEX('Policy Characteristics'!D:D,MATCH($C81,'Policy Characteristics'!$C:$C,0)))</f>
        <v>EV Subsidy</v>
      </c>
      <c r="K81" s="304" t="str">
        <f>IF(ISBLANK(INDEX('Policy Characteristics'!E:E,MATCH($C81,'Policy Characteristics'!$C:$C,0))),"",INDEX('Policy Characteristics'!E:E,MATCH($C81,'Policy Characteristics'!$C:$C,0)))</f>
        <v>trans EV subsidy</v>
      </c>
      <c r="L81" s="315">
        <f>IF(ISBLANK(INDEX('Policy Characteristics'!F:F,MATCH($C81,'Policy Characteristics'!$C:$C,0))),"",INDEX('Policy Characteristics'!F:F,MATCH($C81,'Policy Characteristics'!$C:$C,0)))</f>
        <v>0</v>
      </c>
      <c r="M81" s="315">
        <f>IF(ISBLANK(INDEX('Policy Characteristics'!G:G,MATCH($C81,'Policy Characteristics'!$C:$C,0))),"",INDEX('Policy Characteristics'!G:G,MATCH($C81,'Policy Characteristics'!$C:$C,0)))</f>
        <v>0.5</v>
      </c>
      <c r="N81" s="315">
        <f>IF(ISBLANK(INDEX('Policy Characteristics'!H:H,MATCH($C81,'Policy Characteristics'!$C:$C,0))),"",INDEX('Policy Characteristics'!H:H,MATCH($C81,'Policy Characteristics'!$C:$C,0)))</f>
        <v>0.01</v>
      </c>
      <c r="O81" s="304" t="str">
        <f>IF(ISBLANK(INDEX('Policy Characteristics'!I:I,MATCH($C81,'Policy Characteristics'!$C:$C,0))),"",INDEX('Policy Characteristics'!I:I,MATCH($C81,'Policy Characteristics'!$C:$C,0)))</f>
        <v>% of vehicle cost</v>
      </c>
      <c r="P81" s="304" t="str">
        <f>IF(ISBLANK(INDEX('Policy Characteristics'!J:J,MATCH($C81,'Policy Characteristics'!$C:$C,0))),"",INDEX('Policy Characteristics'!J:J,MATCH($C81,'Policy Characteristics'!$C:$C,0)))</f>
        <v>**Description:**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data.As of late 2020, there is an additional state subsidy of $2500.</v>
      </c>
      <c r="Q81" s="304" t="str">
        <f>IF(ISBLANK(INDEX('Policy Characteristics'!K:K,MATCH($C81,'Policy Characteristics'!$C:$C,0))),"",INDEX('Policy Characteristics'!K:K,MATCH($C81,'Policy Characteristics'!$C:$C,0)))</f>
        <v>transportation-sector-main.html#ev-subsidy</v>
      </c>
      <c r="R81" s="304" t="str">
        <f>IF(ISBLANK(INDEX('Policy Characteristics'!L:L,MATCH($C81,'Policy Characteristics'!$C:$C,0))),"",INDEX('Policy Characteristics'!L:L,MATCH($C81,'Policy Characteristics'!$C:$C,0)))</f>
        <v>ev-subsidy.html</v>
      </c>
    </row>
    <row r="82" spans="1:18" s="545" customFormat="1" x14ac:dyDescent="0.25">
      <c r="A82" s="304" t="str">
        <f>IF(ISBLANK(INDEX('Policy Characteristics'!A:A,MATCH($C82,'Policy Characteristics'!$C:$C,0))),"",INDEX('Policy Characteristics'!A:A,MATCH($C82,'Policy Characteristics'!$C:$C,0)))</f>
        <v>Transportation</v>
      </c>
      <c r="B82" s="304" t="str">
        <f>IF(ISBLANK(INDEX('Policy Characteristics'!B:B,MATCH($C82,'Policy Characteristics'!$C:$C,0))),"",INDEX('Policy Characteristics'!B:B,MATCH($C82,'Policy Characteristics'!$C:$C,0)))</f>
        <v>Electric Vehicle Subsidy</v>
      </c>
      <c r="C82" s="308" t="str">
        <f t="shared" si="4"/>
        <v>Additional EV Subsidy Percentage</v>
      </c>
      <c r="D82" s="531" t="s">
        <v>47</v>
      </c>
      <c r="E82" s="531" t="s">
        <v>42</v>
      </c>
      <c r="F82" s="531" t="s">
        <v>87</v>
      </c>
      <c r="G82" s="531" t="s">
        <v>90</v>
      </c>
      <c r="H82" s="536">
        <v>597</v>
      </c>
      <c r="I82" s="537" t="s">
        <v>46</v>
      </c>
      <c r="J82" s="306" t="str">
        <f>IF(ISBLANK(INDEX('Policy Characteristics'!D:D,MATCH($C82,'Policy Characteristics'!$C:$C,0))),"",INDEX('Policy Characteristics'!D:D,MATCH($C82,'Policy Characteristics'!$C:$C,0)))</f>
        <v>EV Subsidy</v>
      </c>
      <c r="K82" s="304" t="str">
        <f>IF(ISBLANK(INDEX('Policy Characteristics'!E:E,MATCH($C82,'Policy Characteristics'!$C:$C,0))),"",INDEX('Policy Characteristics'!E:E,MATCH($C82,'Policy Characteristics'!$C:$C,0)))</f>
        <v>trans EV subsidy</v>
      </c>
      <c r="L82" s="315">
        <f>IF(ISBLANK(INDEX('Policy Characteristics'!F:F,MATCH($C82,'Policy Characteristics'!$C:$C,0))),"",INDEX('Policy Characteristics'!F:F,MATCH($C82,'Policy Characteristics'!$C:$C,0)))</f>
        <v>0</v>
      </c>
      <c r="M82" s="315">
        <f>IF(ISBLANK(INDEX('Policy Characteristics'!G:G,MATCH($C82,'Policy Characteristics'!$C:$C,0))),"",INDEX('Policy Characteristics'!G:G,MATCH($C82,'Policy Characteristics'!$C:$C,0)))</f>
        <v>0.5</v>
      </c>
      <c r="N82" s="315">
        <f>IF(ISBLANK(INDEX('Policy Characteristics'!H:H,MATCH($C82,'Policy Characteristics'!$C:$C,0))),"",INDEX('Policy Characteristics'!H:H,MATCH($C82,'Policy Characteristics'!$C:$C,0)))</f>
        <v>0.01</v>
      </c>
      <c r="O82" s="304" t="str">
        <f>IF(ISBLANK(INDEX('Policy Characteristics'!I:I,MATCH($C82,'Policy Characteristics'!$C:$C,0))),"",INDEX('Policy Characteristics'!I:I,MATCH($C82,'Policy Characteristics'!$C:$C,0)))</f>
        <v>% of vehicle cost</v>
      </c>
      <c r="P82" s="304" t="str">
        <f>IF(ISBLANK(INDEX('Policy Characteristics'!J:J,MATCH($C82,'Policy Characteristics'!$C:$C,0))),"",INDEX('Policy Characteristics'!J:J,MATCH($C82,'Policy Characteristics'!$C:$C,0)))</f>
        <v>**Description:**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data.As of late 2020, there is an additional state subsidy of $2500.</v>
      </c>
      <c r="Q82" s="304" t="str">
        <f>IF(ISBLANK(INDEX('Policy Characteristics'!K:K,MATCH($C82,'Policy Characteristics'!$C:$C,0))),"",INDEX('Policy Characteristics'!K:K,MATCH($C82,'Policy Characteristics'!$C:$C,0)))</f>
        <v>transportation-sector-main.html#ev-subsidy</v>
      </c>
      <c r="R82" s="304" t="str">
        <f>IF(ISBLANK(INDEX('Policy Characteristics'!L:L,MATCH($C82,'Policy Characteristics'!$C:$C,0))),"",INDEX('Policy Characteristics'!L:L,MATCH($C82,'Policy Characteristics'!$C:$C,0)))</f>
        <v>ev-subsidy.html</v>
      </c>
    </row>
    <row r="83" spans="1:18" s="545" customFormat="1" x14ac:dyDescent="0.25">
      <c r="A83" s="304" t="str">
        <f>IF(ISBLANK(INDEX('Policy Characteristics'!A:A,MATCH($C83,'Policy Characteristics'!$C:$C,0))),"",INDEX('Policy Characteristics'!A:A,MATCH($C83,'Policy Characteristics'!$C:$C,0)))</f>
        <v>Transportation</v>
      </c>
      <c r="B83" s="304" t="str">
        <f>IF(ISBLANK(INDEX('Policy Characteristics'!B:B,MATCH($C83,'Policy Characteristics'!$C:$C,0))),"",INDEX('Policy Characteristics'!B:B,MATCH($C83,'Policy Characteristics'!$C:$C,0)))</f>
        <v>Electric Vehicle Subsidy</v>
      </c>
      <c r="C83" s="308" t="str">
        <f t="shared" si="4"/>
        <v>Additional EV Subsidy Percentage</v>
      </c>
      <c r="D83" s="531" t="s">
        <v>44</v>
      </c>
      <c r="E83" s="531" t="s">
        <v>42</v>
      </c>
      <c r="F83" s="531" t="s">
        <v>88</v>
      </c>
      <c r="G83" s="531" t="s">
        <v>90</v>
      </c>
      <c r="H83" s="536">
        <v>598</v>
      </c>
      <c r="I83" s="537" t="s">
        <v>46</v>
      </c>
      <c r="J83" s="306" t="str">
        <f>IF(ISBLANK(INDEX('Policy Characteristics'!D:D,MATCH($C83,'Policy Characteristics'!$C:$C,0))),"",INDEX('Policy Characteristics'!D:D,MATCH($C83,'Policy Characteristics'!$C:$C,0)))</f>
        <v>EV Subsidy</v>
      </c>
      <c r="K83" s="304" t="str">
        <f>IF(ISBLANK(INDEX('Policy Characteristics'!E:E,MATCH($C83,'Policy Characteristics'!$C:$C,0))),"",INDEX('Policy Characteristics'!E:E,MATCH($C83,'Policy Characteristics'!$C:$C,0)))</f>
        <v>trans EV subsidy</v>
      </c>
      <c r="L83" s="315">
        <f>IF(ISBLANK(INDEX('Policy Characteristics'!F:F,MATCH($C83,'Policy Characteristics'!$C:$C,0))),"",INDEX('Policy Characteristics'!F:F,MATCH($C83,'Policy Characteristics'!$C:$C,0)))</f>
        <v>0</v>
      </c>
      <c r="M83" s="315">
        <f>IF(ISBLANK(INDEX('Policy Characteristics'!G:G,MATCH($C83,'Policy Characteristics'!$C:$C,0))),"",INDEX('Policy Characteristics'!G:G,MATCH($C83,'Policy Characteristics'!$C:$C,0)))</f>
        <v>0.5</v>
      </c>
      <c r="N83" s="315">
        <f>IF(ISBLANK(INDEX('Policy Characteristics'!H:H,MATCH($C83,'Policy Characteristics'!$C:$C,0))),"",INDEX('Policy Characteristics'!H:H,MATCH($C83,'Policy Characteristics'!$C:$C,0)))</f>
        <v>0.01</v>
      </c>
      <c r="O83" s="304" t="str">
        <f>IF(ISBLANK(INDEX('Policy Characteristics'!I:I,MATCH($C83,'Policy Characteristics'!$C:$C,0))),"",INDEX('Policy Characteristics'!I:I,MATCH($C83,'Policy Characteristics'!$C:$C,0)))</f>
        <v>% of vehicle cost</v>
      </c>
      <c r="P83" s="304" t="str">
        <f>IF(ISBLANK(INDEX('Policy Characteristics'!J:J,MATCH($C83,'Policy Characteristics'!$C:$C,0))),"",INDEX('Policy Characteristics'!J:J,MATCH($C83,'Policy Characteristics'!$C:$C,0)))</f>
        <v>**Description:**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data.As of late 2020, there is an additional state subsidy of $2500.</v>
      </c>
      <c r="Q83" s="304" t="str">
        <f>IF(ISBLANK(INDEX('Policy Characteristics'!K:K,MATCH($C83,'Policy Characteristics'!$C:$C,0))),"",INDEX('Policy Characteristics'!K:K,MATCH($C83,'Policy Characteristics'!$C:$C,0)))</f>
        <v>transportation-sector-main.html#ev-subsidy</v>
      </c>
      <c r="R83" s="304" t="str">
        <f>IF(ISBLANK(INDEX('Policy Characteristics'!L:L,MATCH($C83,'Policy Characteristics'!$C:$C,0))),"",INDEX('Policy Characteristics'!L:L,MATCH($C83,'Policy Characteristics'!$C:$C,0)))</f>
        <v>ev-subsidy.html</v>
      </c>
    </row>
    <row r="84" spans="1:18" s="545" customFormat="1" x14ac:dyDescent="0.25">
      <c r="A84" s="304" t="str">
        <f>IF(ISBLANK(INDEX('Policy Characteristics'!A:A,MATCH($C84,'Policy Characteristics'!$C:$C,0))),"",INDEX('Policy Characteristics'!A:A,MATCH($C84,'Policy Characteristics'!$C:$C,0)))</f>
        <v>Transportation</v>
      </c>
      <c r="B84" s="304" t="str">
        <f>IF(ISBLANK(INDEX('Policy Characteristics'!B:B,MATCH($C84,'Policy Characteristics'!$C:$C,0))),"",INDEX('Policy Characteristics'!B:B,MATCH($C84,'Policy Characteristics'!$C:$C,0)))</f>
        <v>Electric Vehicle Subsidy</v>
      </c>
      <c r="C84" s="308" t="str">
        <f t="shared" si="4"/>
        <v>Additional EV Subsidy Percentage</v>
      </c>
      <c r="D84" s="531" t="s">
        <v>47</v>
      </c>
      <c r="E84" s="531" t="s">
        <v>43</v>
      </c>
      <c r="F84" s="531" t="s">
        <v>87</v>
      </c>
      <c r="G84" s="531" t="s">
        <v>91</v>
      </c>
      <c r="H84" s="536">
        <v>599</v>
      </c>
      <c r="I84" s="537" t="s">
        <v>46</v>
      </c>
      <c r="J84" s="306" t="str">
        <f>IF(ISBLANK(INDEX('Policy Characteristics'!D:D,MATCH($C84,'Policy Characteristics'!$C:$C,0))),"",INDEX('Policy Characteristics'!D:D,MATCH($C84,'Policy Characteristics'!$C:$C,0)))</f>
        <v>EV Subsidy</v>
      </c>
      <c r="K84" s="304" t="str">
        <f>IF(ISBLANK(INDEX('Policy Characteristics'!E:E,MATCH($C84,'Policy Characteristics'!$C:$C,0))),"",INDEX('Policy Characteristics'!E:E,MATCH($C84,'Policy Characteristics'!$C:$C,0)))</f>
        <v>trans EV subsidy</v>
      </c>
      <c r="L84" s="315">
        <f>IF(ISBLANK(INDEX('Policy Characteristics'!F:F,MATCH($C84,'Policy Characteristics'!$C:$C,0))),"",INDEX('Policy Characteristics'!F:F,MATCH($C84,'Policy Characteristics'!$C:$C,0)))</f>
        <v>0</v>
      </c>
      <c r="M84" s="315">
        <f>IF(ISBLANK(INDEX('Policy Characteristics'!G:G,MATCH($C84,'Policy Characteristics'!$C:$C,0))),"",INDEX('Policy Characteristics'!G:G,MATCH($C84,'Policy Characteristics'!$C:$C,0)))</f>
        <v>0.5</v>
      </c>
      <c r="N84" s="315">
        <f>IF(ISBLANK(INDEX('Policy Characteristics'!H:H,MATCH($C84,'Policy Characteristics'!$C:$C,0))),"",INDEX('Policy Characteristics'!H:H,MATCH($C84,'Policy Characteristics'!$C:$C,0)))</f>
        <v>0.01</v>
      </c>
      <c r="O84" s="304" t="str">
        <f>IF(ISBLANK(INDEX('Policy Characteristics'!I:I,MATCH($C84,'Policy Characteristics'!$C:$C,0))),"",INDEX('Policy Characteristics'!I:I,MATCH($C84,'Policy Characteristics'!$C:$C,0)))</f>
        <v>% of vehicle cost</v>
      </c>
      <c r="P84" s="304" t="str">
        <f>IF(ISBLANK(INDEX('Policy Characteristics'!J:J,MATCH($C84,'Policy Characteristics'!$C:$C,0))),"",INDEX('Policy Characteristics'!J:J,MATCH($C84,'Policy Characteristics'!$C:$C,0)))</f>
        <v>**Description:**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data.As of late 2020, there is an additional state subsidy of $2500.</v>
      </c>
      <c r="Q84" s="304" t="str">
        <f>IF(ISBLANK(INDEX('Policy Characteristics'!K:K,MATCH($C84,'Policy Characteristics'!$C:$C,0))),"",INDEX('Policy Characteristics'!K:K,MATCH($C84,'Policy Characteristics'!$C:$C,0)))</f>
        <v>transportation-sector-main.html#ev-subsidy</v>
      </c>
      <c r="R84" s="304" t="str">
        <f>IF(ISBLANK(INDEX('Policy Characteristics'!L:L,MATCH($C84,'Policy Characteristics'!$C:$C,0))),"",INDEX('Policy Characteristics'!L:L,MATCH($C84,'Policy Characteristics'!$C:$C,0)))</f>
        <v>ev-subsidy.html</v>
      </c>
    </row>
    <row r="85" spans="1:18" s="545" customFormat="1" x14ac:dyDescent="0.25">
      <c r="A85" s="304" t="str">
        <f>IF(ISBLANK(INDEX('Policy Characteristics'!A:A,MATCH($C85,'Policy Characteristics'!$C:$C,0))),"",INDEX('Policy Characteristics'!A:A,MATCH($C85,'Policy Characteristics'!$C:$C,0)))</f>
        <v>Transportation</v>
      </c>
      <c r="B85" s="304" t="str">
        <f>IF(ISBLANK(INDEX('Policy Characteristics'!B:B,MATCH($C85,'Policy Characteristics'!$C:$C,0))),"",INDEX('Policy Characteristics'!B:B,MATCH($C85,'Policy Characteristics'!$C:$C,0)))</f>
        <v>Electric Vehicle Subsidy</v>
      </c>
      <c r="C85" s="308" t="str">
        <f t="shared" si="4"/>
        <v>Additional EV Subsidy Percentage</v>
      </c>
      <c r="D85" s="531" t="s">
        <v>44</v>
      </c>
      <c r="E85" s="531" t="s">
        <v>43</v>
      </c>
      <c r="F85" s="531" t="s">
        <v>88</v>
      </c>
      <c r="G85" s="531" t="s">
        <v>91</v>
      </c>
      <c r="H85" s="536">
        <v>600</v>
      </c>
      <c r="I85" s="537" t="s">
        <v>46</v>
      </c>
      <c r="J85" s="306" t="str">
        <f>IF(ISBLANK(INDEX('Policy Characteristics'!D:D,MATCH($C85,'Policy Characteristics'!$C:$C,0))),"",INDEX('Policy Characteristics'!D:D,MATCH($C85,'Policy Characteristics'!$C:$C,0)))</f>
        <v>EV Subsidy</v>
      </c>
      <c r="K85" s="304" t="str">
        <f>IF(ISBLANK(INDEX('Policy Characteristics'!E:E,MATCH($C85,'Policy Characteristics'!$C:$C,0))),"",INDEX('Policy Characteristics'!E:E,MATCH($C85,'Policy Characteristics'!$C:$C,0)))</f>
        <v>trans EV subsidy</v>
      </c>
      <c r="L85" s="315">
        <f>IF(ISBLANK(INDEX('Policy Characteristics'!F:F,MATCH($C85,'Policy Characteristics'!$C:$C,0))),"",INDEX('Policy Characteristics'!F:F,MATCH($C85,'Policy Characteristics'!$C:$C,0)))</f>
        <v>0</v>
      </c>
      <c r="M85" s="315">
        <f>IF(ISBLANK(INDEX('Policy Characteristics'!G:G,MATCH($C85,'Policy Characteristics'!$C:$C,0))),"",INDEX('Policy Characteristics'!G:G,MATCH($C85,'Policy Characteristics'!$C:$C,0)))</f>
        <v>0.5</v>
      </c>
      <c r="N85" s="315">
        <f>IF(ISBLANK(INDEX('Policy Characteristics'!H:H,MATCH($C85,'Policy Characteristics'!$C:$C,0))),"",INDEX('Policy Characteristics'!H:H,MATCH($C85,'Policy Characteristics'!$C:$C,0)))</f>
        <v>0.01</v>
      </c>
      <c r="O85" s="304" t="str">
        <f>IF(ISBLANK(INDEX('Policy Characteristics'!I:I,MATCH($C85,'Policy Characteristics'!$C:$C,0))),"",INDEX('Policy Characteristics'!I:I,MATCH($C85,'Policy Characteristics'!$C:$C,0)))</f>
        <v>% of vehicle cost</v>
      </c>
      <c r="P85" s="304" t="str">
        <f>IF(ISBLANK(INDEX('Policy Characteristics'!J:J,MATCH($C85,'Policy Characteristics'!$C:$C,0))),"",INDEX('Policy Characteristics'!J:J,MATCH($C85,'Policy Characteristics'!$C:$C,0)))</f>
        <v>**Description:**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data.As of late 2020, there is an additional state subsidy of $2500.</v>
      </c>
      <c r="Q85" s="304" t="str">
        <f>IF(ISBLANK(INDEX('Policy Characteristics'!K:K,MATCH($C85,'Policy Characteristics'!$C:$C,0))),"",INDEX('Policy Characteristics'!K:K,MATCH($C85,'Policy Characteristics'!$C:$C,0)))</f>
        <v>transportation-sector-main.html#ev-subsidy</v>
      </c>
      <c r="R85" s="304" t="str">
        <f>IF(ISBLANK(INDEX('Policy Characteristics'!L:L,MATCH($C85,'Policy Characteristics'!$C:$C,0))),"",INDEX('Policy Characteristics'!L:L,MATCH($C85,'Policy Characteristics'!$C:$C,0)))</f>
        <v>ev-subsidy.html</v>
      </c>
    </row>
    <row r="86" spans="1:18" s="545" customFormat="1" x14ac:dyDescent="0.25">
      <c r="A86" s="304" t="str">
        <f>IF(ISBLANK(INDEX('Policy Characteristics'!A:A,MATCH($C86,'Policy Characteristics'!$C:$C,0))),"",INDEX('Policy Characteristics'!A:A,MATCH($C86,'Policy Characteristics'!$C:$C,0)))</f>
        <v>Transportation</v>
      </c>
      <c r="B86" s="304" t="str">
        <f>IF(ISBLANK(INDEX('Policy Characteristics'!B:B,MATCH($C86,'Policy Characteristics'!$C:$C,0))),"",INDEX('Policy Characteristics'!B:B,MATCH($C86,'Policy Characteristics'!$C:$C,0)))</f>
        <v>Electric Vehicle Subsidy</v>
      </c>
      <c r="C86" s="308" t="str">
        <f t="shared" si="4"/>
        <v>Additional EV Subsidy Percentage</v>
      </c>
      <c r="D86" s="531" t="s">
        <v>47</v>
      </c>
      <c r="E86" s="531" t="s">
        <v>118</v>
      </c>
      <c r="F86" s="531" t="s">
        <v>87</v>
      </c>
      <c r="G86" s="531" t="s">
        <v>151</v>
      </c>
      <c r="H86" s="536">
        <v>601</v>
      </c>
      <c r="I86" s="537" t="s">
        <v>46</v>
      </c>
      <c r="J86" s="306" t="str">
        <f>IF(ISBLANK(INDEX('Policy Characteristics'!D:D,MATCH($C86,'Policy Characteristics'!$C:$C,0))),"",INDEX('Policy Characteristics'!D:D,MATCH($C86,'Policy Characteristics'!$C:$C,0)))</f>
        <v>EV Subsidy</v>
      </c>
      <c r="K86" s="304" t="str">
        <f>IF(ISBLANK(INDEX('Policy Characteristics'!E:E,MATCH($C86,'Policy Characteristics'!$C:$C,0))),"",INDEX('Policy Characteristics'!E:E,MATCH($C86,'Policy Characteristics'!$C:$C,0)))</f>
        <v>trans EV subsidy</v>
      </c>
      <c r="L86" s="315">
        <f>IF(ISBLANK(INDEX('Policy Characteristics'!F:F,MATCH($C86,'Policy Characteristics'!$C:$C,0))),"",INDEX('Policy Characteristics'!F:F,MATCH($C86,'Policy Characteristics'!$C:$C,0)))</f>
        <v>0</v>
      </c>
      <c r="M86" s="315">
        <f>IF(ISBLANK(INDEX('Policy Characteristics'!G:G,MATCH($C86,'Policy Characteristics'!$C:$C,0))),"",INDEX('Policy Characteristics'!G:G,MATCH($C86,'Policy Characteristics'!$C:$C,0)))</f>
        <v>0.5</v>
      </c>
      <c r="N86" s="315">
        <f>IF(ISBLANK(INDEX('Policy Characteristics'!H:H,MATCH($C86,'Policy Characteristics'!$C:$C,0))),"",INDEX('Policy Characteristics'!H:H,MATCH($C86,'Policy Characteristics'!$C:$C,0)))</f>
        <v>0.01</v>
      </c>
      <c r="O86" s="304" t="str">
        <f>IF(ISBLANK(INDEX('Policy Characteristics'!I:I,MATCH($C86,'Policy Characteristics'!$C:$C,0))),"",INDEX('Policy Characteristics'!I:I,MATCH($C86,'Policy Characteristics'!$C:$C,0)))</f>
        <v>% of vehicle cost</v>
      </c>
      <c r="P86" s="304" t="str">
        <f>IF(ISBLANK(INDEX('Policy Characteristics'!J:J,MATCH($C86,'Policy Characteristics'!$C:$C,0))),"",INDEX('Policy Characteristics'!J:J,MATCH($C86,'Policy Characteristics'!$C:$C,0)))</f>
        <v>**Description:**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data.As of late 2020, there is an additional state subsidy of $2500.</v>
      </c>
      <c r="Q86" s="304" t="str">
        <f>IF(ISBLANK(INDEX('Policy Characteristics'!K:K,MATCH($C86,'Policy Characteristics'!$C:$C,0))),"",INDEX('Policy Characteristics'!K:K,MATCH($C86,'Policy Characteristics'!$C:$C,0)))</f>
        <v>transportation-sector-main.html#ev-subsidy</v>
      </c>
      <c r="R86" s="304" t="str">
        <f>IF(ISBLANK(INDEX('Policy Characteristics'!L:L,MATCH($C86,'Policy Characteristics'!$C:$C,0))),"",INDEX('Policy Characteristics'!L:L,MATCH($C86,'Policy Characteristics'!$C:$C,0)))</f>
        <v>ev-subsidy.html</v>
      </c>
    </row>
    <row r="87" spans="1:18" s="545" customFormat="1" x14ac:dyDescent="0.25">
      <c r="A87" s="304" t="str">
        <f>IF(ISBLANK(INDEX('Policy Characteristics'!A:A,MATCH($C87,'Policy Characteristics'!$C:$C,0))),"",INDEX('Policy Characteristics'!A:A,MATCH($C87,'Policy Characteristics'!$C:$C,0)))</f>
        <v>Transportation</v>
      </c>
      <c r="B87" s="304" t="str">
        <f>IF(ISBLANK(INDEX('Policy Characteristics'!B:B,MATCH($C87,'Policy Characteristics'!$C:$C,0))),"",INDEX('Policy Characteristics'!B:B,MATCH($C87,'Policy Characteristics'!$C:$C,0)))</f>
        <v>Electric Vehicle Subsidy</v>
      </c>
      <c r="C87" s="308" t="str">
        <f t="shared" si="4"/>
        <v>Additional EV Subsidy Percentage</v>
      </c>
      <c r="D87" s="531" t="s">
        <v>44</v>
      </c>
      <c r="E87" s="531" t="s">
        <v>118</v>
      </c>
      <c r="F87" s="531" t="s">
        <v>88</v>
      </c>
      <c r="G87" s="531" t="s">
        <v>151</v>
      </c>
      <c r="H87" s="536">
        <v>602</v>
      </c>
      <c r="I87" s="537" t="s">
        <v>46</v>
      </c>
      <c r="J87" s="306" t="str">
        <f>IF(ISBLANK(INDEX('Policy Characteristics'!D:D,MATCH($C87,'Policy Characteristics'!$C:$C,0))),"",INDEX('Policy Characteristics'!D:D,MATCH($C87,'Policy Characteristics'!$C:$C,0)))</f>
        <v>EV Subsidy</v>
      </c>
      <c r="K87" s="304" t="str">
        <f>IF(ISBLANK(INDEX('Policy Characteristics'!E:E,MATCH($C87,'Policy Characteristics'!$C:$C,0))),"",INDEX('Policy Characteristics'!E:E,MATCH($C87,'Policy Characteristics'!$C:$C,0)))</f>
        <v>trans EV subsidy</v>
      </c>
      <c r="L87" s="315">
        <f>IF(ISBLANK(INDEX('Policy Characteristics'!F:F,MATCH($C87,'Policy Characteristics'!$C:$C,0))),"",INDEX('Policy Characteristics'!F:F,MATCH($C87,'Policy Characteristics'!$C:$C,0)))</f>
        <v>0</v>
      </c>
      <c r="M87" s="315">
        <f>IF(ISBLANK(INDEX('Policy Characteristics'!G:G,MATCH($C87,'Policy Characteristics'!$C:$C,0))),"",INDEX('Policy Characteristics'!G:G,MATCH($C87,'Policy Characteristics'!$C:$C,0)))</f>
        <v>0.5</v>
      </c>
      <c r="N87" s="315">
        <f>IF(ISBLANK(INDEX('Policy Characteristics'!H:H,MATCH($C87,'Policy Characteristics'!$C:$C,0))),"",INDEX('Policy Characteristics'!H:H,MATCH($C87,'Policy Characteristics'!$C:$C,0)))</f>
        <v>0.01</v>
      </c>
      <c r="O87" s="304" t="str">
        <f>IF(ISBLANK(INDEX('Policy Characteristics'!I:I,MATCH($C87,'Policy Characteristics'!$C:$C,0))),"",INDEX('Policy Characteristics'!I:I,MATCH($C87,'Policy Characteristics'!$C:$C,0)))</f>
        <v>% of vehicle cost</v>
      </c>
      <c r="P87" s="304" t="str">
        <f>IF(ISBLANK(INDEX('Policy Characteristics'!J:J,MATCH($C87,'Policy Characteristics'!$C:$C,0))),"",INDEX('Policy Characteristics'!J:J,MATCH($C87,'Policy Characteristics'!$C:$C,0)))</f>
        <v>**Description:**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data.As of late 2020, there is an additional state subsidy of $2500.</v>
      </c>
      <c r="Q87" s="304" t="str">
        <f>IF(ISBLANK(INDEX('Policy Characteristics'!K:K,MATCH($C87,'Policy Characteristics'!$C:$C,0))),"",INDEX('Policy Characteristics'!K:K,MATCH($C87,'Policy Characteristics'!$C:$C,0)))</f>
        <v>transportation-sector-main.html#ev-subsidy</v>
      </c>
      <c r="R87" s="304" t="str">
        <f>IF(ISBLANK(INDEX('Policy Characteristics'!L:L,MATCH($C87,'Policy Characteristics'!$C:$C,0))),"",INDEX('Policy Characteristics'!L:L,MATCH($C87,'Policy Characteristics'!$C:$C,0)))</f>
        <v>ev-subsidy.html</v>
      </c>
    </row>
    <row r="88" spans="1:18" x14ac:dyDescent="0.25">
      <c r="A88" s="304" t="str">
        <f>IF(ISBLANK(INDEX('Policy Characteristics'!A:A,MATCH($C88,'Policy Characteristics'!$C:$C,0))),"",INDEX('Policy Characteristics'!A:A,MATCH($C88,'Policy Characteristics'!$C:$C,0)))</f>
        <v>Transportation</v>
      </c>
      <c r="B88" s="304" t="str">
        <f>IF(ISBLANK(INDEX('Policy Characteristics'!B:B,MATCH($C88,'Policy Characteristics'!$C:$C,0))),"",INDEX('Policy Characteristics'!B:B,MATCH($C88,'Policy Characteristics'!$C:$C,0)))</f>
        <v>Feebate</v>
      </c>
      <c r="C88" s="309" t="s">
        <v>116</v>
      </c>
      <c r="D88" s="535"/>
      <c r="E88" s="535"/>
      <c r="F88" s="535"/>
      <c r="G88" s="535"/>
      <c r="H88" s="536">
        <v>1</v>
      </c>
      <c r="I88" s="535" t="s">
        <v>45</v>
      </c>
      <c r="J88" s="306" t="str">
        <f>IF(ISBLANK(INDEX('Policy Characteristics'!D:D,MATCH($C88,'Policy Characteristics'!$C:$C,0))),"",INDEX('Policy Characteristics'!D:D,MATCH($C88,'Policy Characteristics'!$C:$C,0)))</f>
        <v>Feebate</v>
      </c>
      <c r="K88" s="304" t="str">
        <f>IF(ISBLANK(INDEX('Policy Characteristics'!E:E,MATCH($C88,'Policy Characteristics'!$C:$C,0))),"",INDEX('Policy Characteristics'!E:E,MATCH($C88,'Policy Characteristics'!$C:$C,0)))</f>
        <v>trans LDVs feebate</v>
      </c>
      <c r="L88" s="315">
        <f>IF(ISBLANK(INDEX('Policy Characteristics'!F:F,MATCH($C88,'Policy Characteristics'!$C:$C,0))),"",INDEX('Policy Characteristics'!F:F,MATCH($C88,'Policy Characteristics'!$C:$C,0)))</f>
        <v>0</v>
      </c>
      <c r="M88" s="315">
        <f>IF(ISBLANK(INDEX('Policy Characteristics'!G:G,MATCH($C88,'Policy Characteristics'!$C:$C,0))),"",INDEX('Policy Characteristics'!G:G,MATCH($C88,'Policy Characteristics'!$C:$C,0)))</f>
        <v>1</v>
      </c>
      <c r="N88" s="315">
        <f>IF(ISBLANK(INDEX('Policy Characteristics'!H:H,MATCH($C88,'Policy Characteristics'!$C:$C,0))),"",INDEX('Policy Characteristics'!H:H,MATCH($C88,'Policy Characteristics'!$C:$C,0)))</f>
        <v>0.02</v>
      </c>
      <c r="O88" s="304" t="str">
        <f>IF(ISBLANK(INDEX('Policy Characteristics'!I:I,MATCH($C88,'Policy Characteristics'!$C:$C,0))),"",INDEX('Policy Characteristics'!I:I,MATCH($C88,'Policy Characteristics'!$C:$C,0)))</f>
        <v>% of global best practice rate</v>
      </c>
      <c r="P88" s="304" t="str">
        <f>IF(ISBLANK(INDEX('Policy Characteristics'!J:J,MATCH($C88,'Policy Characteristics'!$C:$C,0))),"",INDEX('Policy Characteristics'!J:J,MATCH($C88,'Policy Characteristics'!$C:$C,0)))</f>
        <v>**Description:**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88" s="304" t="str">
        <f>IF(ISBLANK(INDEX('Policy Characteristics'!K:K,MATCH($C88,'Policy Characteristics'!$C:$C,0))),"",INDEX('Policy Characteristics'!K:K,MATCH($C88,'Policy Characteristics'!$C:$C,0)))</f>
        <v>transportation-sector-main.html#feebate</v>
      </c>
      <c r="R88" s="304" t="str">
        <f>IF(ISBLANK(INDEX('Policy Characteristics'!L:L,MATCH($C88,'Policy Characteristics'!$C:$C,0))),"",INDEX('Policy Characteristics'!L:L,MATCH($C88,'Policy Characteristics'!$C:$C,0)))</f>
        <v>feebate.html</v>
      </c>
    </row>
    <row r="89" spans="1:18" x14ac:dyDescent="0.25">
      <c r="A89" s="304" t="str">
        <f>IF(ISBLANK(INDEX('Policy Characteristics'!A:A,MATCH($C89,'Policy Characteristics'!$C:$C,0))),"",INDEX('Policy Characteristics'!A:A,MATCH($C89,'Policy Characteristics'!$C:$C,0)))</f>
        <v>Transportation</v>
      </c>
      <c r="B89" s="304" t="str">
        <f>IF(ISBLANK(INDEX('Policy Characteristics'!B:B,MATCH($C89,'Policy Characteristics'!$C:$C,0))),"",INDEX('Policy Characteristics'!B:B,MATCH($C89,'Policy Characteristics'!$C:$C,0)))</f>
        <v>Fuel Economy Standard</v>
      </c>
      <c r="C89" s="309" t="s">
        <v>304</v>
      </c>
      <c r="D89" s="535" t="s">
        <v>47</v>
      </c>
      <c r="E89" s="535" t="s">
        <v>39</v>
      </c>
      <c r="F89" s="535" t="s">
        <v>87</v>
      </c>
      <c r="G89" s="535" t="s">
        <v>39</v>
      </c>
      <c r="H89" s="185">
        <v>362</v>
      </c>
      <c r="I89" s="537" t="s">
        <v>45</v>
      </c>
      <c r="J89" s="306" t="str">
        <f>IF(ISBLANK(INDEX('Policy Characteristics'!D:D,MATCH($C89,'Policy Characteristics'!$C:$C,0))),"",INDEX('Policy Characteristics'!D:D,MATCH($C89,'Policy Characteristics'!$C:$C,0)))</f>
        <v>Vehicle Fuel Economy Standards</v>
      </c>
      <c r="K89" s="304" t="str">
        <f>IF(ISBLANK(INDEX('Policy Characteristics'!E:E,MATCH($C89,'Policy Characteristics'!$C:$C,0))),"",INDEX('Policy Characteristics'!E:E,MATCH($C89,'Policy Characteristics'!$C:$C,0)))</f>
        <v>trans fuel economy standards</v>
      </c>
      <c r="L89" s="315">
        <f>IF(ISBLANK(INDEX('Policy Characteristics'!F:F,MATCH($C89,'Policy Characteristics'!$C:$C,0))),"",INDEX('Policy Characteristics'!F:F,MATCH($C89,'Policy Characteristics'!$C:$C,0)))</f>
        <v>0</v>
      </c>
      <c r="M89" s="315">
        <f>IF(ISBLANK(INDEX('Policy Characteristics'!G:G,MATCH($C89,'Policy Characteristics'!$C:$C,0))),"",INDEX('Policy Characteristics'!G:G,MATCH($C89,'Policy Characteristics'!$C:$C,0)))</f>
        <v>1</v>
      </c>
      <c r="N89" s="315">
        <f>IF(ISBLANK(INDEX('Policy Characteristics'!H:H,MATCH($C89,'Policy Characteristics'!$C:$C,0))),"",INDEX('Policy Characteristics'!H:H,MATCH($C89,'Policy Characteristics'!$C:$C,0)))</f>
        <v>0.01</v>
      </c>
      <c r="O89" s="304" t="str">
        <f>IF(ISBLANK(INDEX('Policy Characteristics'!I:I,MATCH($C89,'Policy Characteristics'!$C:$C,0))),"",INDEX('Policy Characteristics'!I:I,MATCH($C89,'Policy Characteristics'!$C:$C,0)))</f>
        <v>% increase in miles/gal</v>
      </c>
      <c r="P89" s="304" t="str">
        <f>IF(ISBLANK(INDEX('Policy Characteristics'!J:J,MATCH($C89,'Policy Characteristics'!$C:$C,0))),"",INDEX('Policy Characteristics'!J:J,MATCH($C89,'Policy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89" s="304" t="str">
        <f>IF(ISBLANK(INDEX('Policy Characteristics'!K:K,MATCH($C89,'Policy Characteristics'!$C:$C,0))),"",INDEX('Policy Characteristics'!K:K,MATCH($C89,'Policy Characteristics'!$C:$C,0)))</f>
        <v>transportation-sector-main.html#fuel-econ-std</v>
      </c>
      <c r="R89" s="304" t="str">
        <f>IF(ISBLANK(INDEX('Policy Characteristics'!L:L,MATCH($C89,'Policy Characteristics'!$C:$C,0))),"",INDEX('Policy Characteristics'!L:L,MATCH($C89,'Policy Characteristics'!$C:$C,0)))</f>
        <v>fuel-economy-standard.html</v>
      </c>
    </row>
    <row r="90" spans="1:18" x14ac:dyDescent="0.25">
      <c r="A90" s="304" t="str">
        <f>IF(ISBLANK(INDEX('Policy Characteristics'!A:A,MATCH($C90,'Policy Characteristics'!$C:$C,0))),"",INDEX('Policy Characteristics'!A:A,MATCH($C90,'Policy Characteristics'!$C:$C,0)))</f>
        <v>Transportation</v>
      </c>
      <c r="B90" s="304" t="str">
        <f>IF(ISBLANK(INDEX('Policy Characteristics'!B:B,MATCH($C90,'Policy Characteristics'!$C:$C,0))),"",INDEX('Policy Characteristics'!B:B,MATCH($C90,'Policy Characteristics'!$C:$C,0)))</f>
        <v>Fuel Economy Standard</v>
      </c>
      <c r="C90" s="308" t="str">
        <f t="shared" ref="C90:C93" si="5">C$89</f>
        <v>Percentage Additional Improvement of Fuel Economy Std</v>
      </c>
      <c r="D90" s="535" t="s">
        <v>44</v>
      </c>
      <c r="E90" s="535" t="s">
        <v>39</v>
      </c>
      <c r="F90" s="535" t="s">
        <v>88</v>
      </c>
      <c r="G90" s="535" t="s">
        <v>39</v>
      </c>
      <c r="H90" s="536">
        <v>363</v>
      </c>
      <c r="I90" s="537" t="s">
        <v>45</v>
      </c>
      <c r="J90" s="306" t="str">
        <f>IF(ISBLANK(INDEX('Policy Characteristics'!D:D,MATCH($C90,'Policy Characteristics'!$C:$C,0))),"",INDEX('Policy Characteristics'!D:D,MATCH($C90,'Policy Characteristics'!$C:$C,0)))</f>
        <v>Vehicle Fuel Economy Standards</v>
      </c>
      <c r="K90" s="304" t="str">
        <f>IF(ISBLANK(INDEX('Policy Characteristics'!E:E,MATCH($C90,'Policy Characteristics'!$C:$C,0))),"",INDEX('Policy Characteristics'!E:E,MATCH($C90,'Policy Characteristics'!$C:$C,0)))</f>
        <v>trans fuel economy standards</v>
      </c>
      <c r="L90" s="315">
        <f>IF(ISBLANK(INDEX('Policy Characteristics'!F:F,MATCH($C90,'Policy Characteristics'!$C:$C,0))),"",INDEX('Policy Characteristics'!F:F,MATCH($C90,'Policy Characteristics'!$C:$C,0)))</f>
        <v>0</v>
      </c>
      <c r="M90" s="315">
        <f>IF(ISBLANK(INDEX('Policy Characteristics'!G:G,MATCH($C90,'Policy Characteristics'!$C:$C,0))),"",INDEX('Policy Characteristics'!G:G,MATCH($C90,'Policy Characteristics'!$C:$C,0)))</f>
        <v>1</v>
      </c>
      <c r="N90" s="315">
        <f>IF(ISBLANK(INDEX('Policy Characteristics'!H:H,MATCH($C90,'Policy Characteristics'!$C:$C,0))),"",INDEX('Policy Characteristics'!H:H,MATCH($C90,'Policy Characteristics'!$C:$C,0)))</f>
        <v>0.01</v>
      </c>
      <c r="O90" s="304" t="str">
        <f>IF(ISBLANK(INDEX('Policy Characteristics'!I:I,MATCH($C90,'Policy Characteristics'!$C:$C,0))),"",INDEX('Policy Characteristics'!I:I,MATCH($C90,'Policy Characteristics'!$C:$C,0)))</f>
        <v>% increase in miles/gal</v>
      </c>
      <c r="P90" s="304" t="str">
        <f>IF(ISBLANK(INDEX('Policy Characteristics'!J:J,MATCH($C90,'Policy Characteristics'!$C:$C,0))),"",INDEX('Policy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0" s="304" t="str">
        <f>IF(ISBLANK(INDEX('Policy Characteristics'!K:K,MATCH($C90,'Policy Characteristics'!$C:$C,0))),"",INDEX('Policy Characteristics'!K:K,MATCH($C90,'Policy Characteristics'!$C:$C,0)))</f>
        <v>transportation-sector-main.html#fuel-econ-std</v>
      </c>
      <c r="R90" s="304" t="str">
        <f>IF(ISBLANK(INDEX('Policy Characteristics'!L:L,MATCH($C90,'Policy Characteristics'!$C:$C,0))),"",INDEX('Policy Characteristics'!L:L,MATCH($C90,'Policy Characteristics'!$C:$C,0)))</f>
        <v>fuel-economy-standard.html</v>
      </c>
    </row>
    <row r="91" spans="1:18" x14ac:dyDescent="0.25">
      <c r="A91" s="304" t="str">
        <f>IF(ISBLANK(INDEX('Policy Characteristics'!A:A,MATCH($C91,'Policy Characteristics'!$C:$C,0))),"",INDEX('Policy Characteristics'!A:A,MATCH($C91,'Policy Characteristics'!$C:$C,0)))</f>
        <v>Transportation</v>
      </c>
      <c r="B91" s="304" t="str">
        <f>IF(ISBLANK(INDEX('Policy Characteristics'!B:B,MATCH($C91,'Policy Characteristics'!$C:$C,0))),"",INDEX('Policy Characteristics'!B:B,MATCH($C91,'Policy Characteristics'!$C:$C,0)))</f>
        <v>Fuel Economy Standard</v>
      </c>
      <c r="C91" s="308" t="str">
        <f t="shared" ref="C91:C94" si="6">C$89</f>
        <v>Percentage Additional Improvement of Fuel Economy Std</v>
      </c>
      <c r="D91" s="535" t="s">
        <v>47</v>
      </c>
      <c r="E91" s="535" t="s">
        <v>40</v>
      </c>
      <c r="F91" s="535" t="s">
        <v>87</v>
      </c>
      <c r="G91" s="535" t="s">
        <v>40</v>
      </c>
      <c r="H91" s="185">
        <v>364</v>
      </c>
      <c r="I91" s="537" t="s">
        <v>45</v>
      </c>
      <c r="J91" s="306" t="str">
        <f>IF(ISBLANK(INDEX('Policy Characteristics'!D:D,MATCH($C91,'Policy Characteristics'!$C:$C,0))),"",INDEX('Policy Characteristics'!D:D,MATCH($C91,'Policy Characteristics'!$C:$C,0)))</f>
        <v>Vehicle Fuel Economy Standards</v>
      </c>
      <c r="K91" s="304" t="str">
        <f>IF(ISBLANK(INDEX('Policy Characteristics'!E:E,MATCH($C91,'Policy Characteristics'!$C:$C,0))),"",INDEX('Policy Characteristics'!E:E,MATCH($C91,'Policy Characteristics'!$C:$C,0)))</f>
        <v>trans fuel economy standards</v>
      </c>
      <c r="L91" s="315">
        <f>IF(ISBLANK(INDEX('Policy Characteristics'!F:F,MATCH($C91,'Policy Characteristics'!$C:$C,0))),"",INDEX('Policy Characteristics'!F:F,MATCH($C91,'Policy Characteristics'!$C:$C,0)))</f>
        <v>0</v>
      </c>
      <c r="M91" s="315">
        <f>IF(ISBLANK(INDEX('Policy Characteristics'!G:G,MATCH($C91,'Policy Characteristics'!$C:$C,0))),"",INDEX('Policy Characteristics'!G:G,MATCH($C91,'Policy Characteristics'!$C:$C,0)))</f>
        <v>1</v>
      </c>
      <c r="N91" s="315">
        <f>IF(ISBLANK(INDEX('Policy Characteristics'!H:H,MATCH($C91,'Policy Characteristics'!$C:$C,0))),"",INDEX('Policy Characteristics'!H:H,MATCH($C91,'Policy Characteristics'!$C:$C,0)))</f>
        <v>0.01</v>
      </c>
      <c r="O91" s="304" t="str">
        <f>IF(ISBLANK(INDEX('Policy Characteristics'!I:I,MATCH($C91,'Policy Characteristics'!$C:$C,0))),"",INDEX('Policy Characteristics'!I:I,MATCH($C91,'Policy Characteristics'!$C:$C,0)))</f>
        <v>% increase in miles/gal</v>
      </c>
      <c r="P91" s="304" t="str">
        <f>IF(ISBLANK(INDEX('Policy Characteristics'!J:J,MATCH($C91,'Policy Characteristics'!$C:$C,0))),"",INDEX('Policy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1" s="304" t="str">
        <f>IF(ISBLANK(INDEX('Policy Characteristics'!K:K,MATCH($C91,'Policy Characteristics'!$C:$C,0))),"",INDEX('Policy Characteristics'!K:K,MATCH($C91,'Policy Characteristics'!$C:$C,0)))</f>
        <v>transportation-sector-main.html#fuel-econ-std</v>
      </c>
      <c r="R91" s="304" t="str">
        <f>IF(ISBLANK(INDEX('Policy Characteristics'!L:L,MATCH($C91,'Policy Characteristics'!$C:$C,0))),"",INDEX('Policy Characteristics'!L:L,MATCH($C91,'Policy Characteristics'!$C:$C,0)))</f>
        <v>fuel-economy-standard.html</v>
      </c>
    </row>
    <row r="92" spans="1:18" x14ac:dyDescent="0.25">
      <c r="A92" s="304" t="str">
        <f>IF(ISBLANK(INDEX('Policy Characteristics'!A:A,MATCH($C92,'Policy Characteristics'!$C:$C,0))),"",INDEX('Policy Characteristics'!A:A,MATCH($C92,'Policy Characteristics'!$C:$C,0)))</f>
        <v>Transportation</v>
      </c>
      <c r="B92" s="304" t="str">
        <f>IF(ISBLANK(INDEX('Policy Characteristics'!B:B,MATCH($C92,'Policy Characteristics'!$C:$C,0))),"",INDEX('Policy Characteristics'!B:B,MATCH($C92,'Policy Characteristics'!$C:$C,0)))</f>
        <v>Fuel Economy Standard</v>
      </c>
      <c r="C92" s="308" t="str">
        <f t="shared" si="5"/>
        <v>Percentage Additional Improvement of Fuel Economy Std</v>
      </c>
      <c r="D92" s="535" t="s">
        <v>44</v>
      </c>
      <c r="E92" s="535" t="s">
        <v>40</v>
      </c>
      <c r="F92" s="535" t="s">
        <v>88</v>
      </c>
      <c r="G92" s="535" t="s">
        <v>40</v>
      </c>
      <c r="H92" s="536">
        <v>365</v>
      </c>
      <c r="I92" s="537" t="s">
        <v>45</v>
      </c>
      <c r="J92" s="306" t="str">
        <f>IF(ISBLANK(INDEX('Policy Characteristics'!D:D,MATCH($C92,'Policy Characteristics'!$C:$C,0))),"",INDEX('Policy Characteristics'!D:D,MATCH($C92,'Policy Characteristics'!$C:$C,0)))</f>
        <v>Vehicle Fuel Economy Standards</v>
      </c>
      <c r="K92" s="304" t="str">
        <f>IF(ISBLANK(INDEX('Policy Characteristics'!E:E,MATCH($C92,'Policy Characteristics'!$C:$C,0))),"",INDEX('Policy Characteristics'!E:E,MATCH($C92,'Policy Characteristics'!$C:$C,0)))</f>
        <v>trans fuel economy standards</v>
      </c>
      <c r="L92" s="315">
        <f>IF(ISBLANK(INDEX('Policy Characteristics'!F:F,MATCH($C92,'Policy Characteristics'!$C:$C,0))),"",INDEX('Policy Characteristics'!F:F,MATCH($C92,'Policy Characteristics'!$C:$C,0)))</f>
        <v>0</v>
      </c>
      <c r="M92" s="315">
        <f>IF(ISBLANK(INDEX('Policy Characteristics'!G:G,MATCH($C92,'Policy Characteristics'!$C:$C,0))),"",INDEX('Policy Characteristics'!G:G,MATCH($C92,'Policy Characteristics'!$C:$C,0)))</f>
        <v>1</v>
      </c>
      <c r="N92" s="315">
        <f>IF(ISBLANK(INDEX('Policy Characteristics'!H:H,MATCH($C92,'Policy Characteristics'!$C:$C,0))),"",INDEX('Policy Characteristics'!H:H,MATCH($C92,'Policy Characteristics'!$C:$C,0)))</f>
        <v>0.01</v>
      </c>
      <c r="O92" s="304" t="str">
        <f>IF(ISBLANK(INDEX('Policy Characteristics'!I:I,MATCH($C92,'Policy Characteristics'!$C:$C,0))),"",INDEX('Policy Characteristics'!I:I,MATCH($C92,'Policy Characteristics'!$C:$C,0)))</f>
        <v>% increase in miles/gal</v>
      </c>
      <c r="P92" s="304" t="str">
        <f>IF(ISBLANK(INDEX('Policy Characteristics'!J:J,MATCH($C92,'Policy Characteristics'!$C:$C,0))),"",INDEX('Policy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2" s="304" t="str">
        <f>IF(ISBLANK(INDEX('Policy Characteristics'!K:K,MATCH($C92,'Policy Characteristics'!$C:$C,0))),"",INDEX('Policy Characteristics'!K:K,MATCH($C92,'Policy Characteristics'!$C:$C,0)))</f>
        <v>transportation-sector-main.html#fuel-econ-std</v>
      </c>
      <c r="R92" s="304" t="str">
        <f>IF(ISBLANK(INDEX('Policy Characteristics'!L:L,MATCH($C92,'Policy Characteristics'!$C:$C,0))),"",INDEX('Policy Characteristics'!L:L,MATCH($C92,'Policy Characteristics'!$C:$C,0)))</f>
        <v>fuel-economy-standard.html</v>
      </c>
    </row>
    <row r="93" spans="1:18" x14ac:dyDescent="0.25">
      <c r="A93" s="304" t="str">
        <f>IF(ISBLANK(INDEX('Policy Characteristics'!A:A,MATCH($C93,'Policy Characteristics'!$C:$C,0))),"",INDEX('Policy Characteristics'!A:A,MATCH($C93,'Policy Characteristics'!$C:$C,0)))</f>
        <v>Transportation</v>
      </c>
      <c r="B93" s="304" t="str">
        <f>IF(ISBLANK(INDEX('Policy Characteristics'!B:B,MATCH($C93,'Policy Characteristics'!$C:$C,0))),"",INDEX('Policy Characteristics'!B:B,MATCH($C93,'Policy Characteristics'!$C:$C,0)))</f>
        <v>Fuel Economy Standard</v>
      </c>
      <c r="C93" s="308" t="str">
        <f t="shared" si="5"/>
        <v>Percentage Additional Improvement of Fuel Economy Std</v>
      </c>
      <c r="D93" s="535" t="s">
        <v>47</v>
      </c>
      <c r="E93" s="535" t="s">
        <v>41</v>
      </c>
      <c r="F93" s="535" t="s">
        <v>87</v>
      </c>
      <c r="G93" s="535" t="s">
        <v>89</v>
      </c>
      <c r="H93" s="185">
        <v>366</v>
      </c>
      <c r="I93" s="537" t="s">
        <v>45</v>
      </c>
      <c r="J93" s="306" t="str">
        <f>IF(ISBLANK(INDEX('Policy Characteristics'!D:D,MATCH($C93,'Policy Characteristics'!$C:$C,0))),"",INDEX('Policy Characteristics'!D:D,MATCH($C93,'Policy Characteristics'!$C:$C,0)))</f>
        <v>Vehicle Fuel Economy Standards</v>
      </c>
      <c r="K93" s="304" t="str">
        <f>IF(ISBLANK(INDEX('Policy Characteristics'!E:E,MATCH($C93,'Policy Characteristics'!$C:$C,0))),"",INDEX('Policy Characteristics'!E:E,MATCH($C93,'Policy Characteristics'!$C:$C,0)))</f>
        <v>trans fuel economy standards</v>
      </c>
      <c r="L93" s="315">
        <f>IF(ISBLANK(INDEX('Policy Characteristics'!F:F,MATCH($C93,'Policy Characteristics'!$C:$C,0))),"",INDEX('Policy Characteristics'!F:F,MATCH($C93,'Policy Characteristics'!$C:$C,0)))</f>
        <v>0</v>
      </c>
      <c r="M93" s="315">
        <f>IF(ISBLANK(INDEX('Policy Characteristics'!G:G,MATCH($C93,'Policy Characteristics'!$C:$C,0))),"",INDEX('Policy Characteristics'!G:G,MATCH($C93,'Policy Characteristics'!$C:$C,0)))</f>
        <v>1</v>
      </c>
      <c r="N93" s="315">
        <f>IF(ISBLANK(INDEX('Policy Characteristics'!H:H,MATCH($C93,'Policy Characteristics'!$C:$C,0))),"",INDEX('Policy Characteristics'!H:H,MATCH($C93,'Policy Characteristics'!$C:$C,0)))</f>
        <v>0.01</v>
      </c>
      <c r="O93" s="304" t="str">
        <f>IF(ISBLANK(INDEX('Policy Characteristics'!I:I,MATCH($C93,'Policy Characteristics'!$C:$C,0))),"",INDEX('Policy Characteristics'!I:I,MATCH($C93,'Policy Characteristics'!$C:$C,0)))</f>
        <v>% increase in miles/gal</v>
      </c>
      <c r="P93" s="304" t="str">
        <f>IF(ISBLANK(INDEX('Policy Characteristics'!J:J,MATCH($C93,'Policy Characteristics'!$C:$C,0))),"",INDEX('Policy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3" s="304" t="str">
        <f>IF(ISBLANK(INDEX('Policy Characteristics'!K:K,MATCH($C93,'Policy Characteristics'!$C:$C,0))),"",INDEX('Policy Characteristics'!K:K,MATCH($C93,'Policy Characteristics'!$C:$C,0)))</f>
        <v>transportation-sector-main.html#fuel-econ-std</v>
      </c>
      <c r="R93" s="304" t="str">
        <f>IF(ISBLANK(INDEX('Policy Characteristics'!L:L,MATCH($C93,'Policy Characteristics'!$C:$C,0))),"",INDEX('Policy Characteristics'!L:L,MATCH($C93,'Policy Characteristics'!$C:$C,0)))</f>
        <v>fuel-economy-standard.html</v>
      </c>
    </row>
    <row r="94" spans="1:18" x14ac:dyDescent="0.25">
      <c r="A94" s="304" t="str">
        <f>IF(ISBLANK(INDEX('Policy Characteristics'!A:A,MATCH($C94,'Policy Characteristics'!$C:$C,0))),"",INDEX('Policy Characteristics'!A:A,MATCH($C94,'Policy Characteristics'!$C:$C,0)))</f>
        <v>Transportation</v>
      </c>
      <c r="B94" s="304" t="str">
        <f>IF(ISBLANK(INDEX('Policy Characteristics'!B:B,MATCH($C94,'Policy Characteristics'!$C:$C,0))),"",INDEX('Policy Characteristics'!B:B,MATCH($C94,'Policy Characteristics'!$C:$C,0)))</f>
        <v>Fuel Economy Standard</v>
      </c>
      <c r="C94" s="308" t="str">
        <f t="shared" si="6"/>
        <v>Percentage Additional Improvement of Fuel Economy Std</v>
      </c>
      <c r="D94" s="535" t="s">
        <v>44</v>
      </c>
      <c r="E94" s="535" t="s">
        <v>41</v>
      </c>
      <c r="F94" s="535" t="s">
        <v>88</v>
      </c>
      <c r="G94" s="535" t="s">
        <v>89</v>
      </c>
      <c r="H94" s="536">
        <v>367</v>
      </c>
      <c r="I94" s="537" t="s">
        <v>45</v>
      </c>
      <c r="J94" s="306" t="str">
        <f>IF(ISBLANK(INDEX('Policy Characteristics'!D:D,MATCH($C94,'Policy Characteristics'!$C:$C,0))),"",INDEX('Policy Characteristics'!D:D,MATCH($C94,'Policy Characteristics'!$C:$C,0)))</f>
        <v>Vehicle Fuel Economy Standards</v>
      </c>
      <c r="K94" s="304" t="str">
        <f>IF(ISBLANK(INDEX('Policy Characteristics'!E:E,MATCH($C94,'Policy Characteristics'!$C:$C,0))),"",INDEX('Policy Characteristics'!E:E,MATCH($C94,'Policy Characteristics'!$C:$C,0)))</f>
        <v>trans fuel economy standards</v>
      </c>
      <c r="L94" s="315">
        <f>IF(ISBLANK(INDEX('Policy Characteristics'!F:F,MATCH($C94,'Policy Characteristics'!$C:$C,0))),"",INDEX('Policy Characteristics'!F:F,MATCH($C94,'Policy Characteristics'!$C:$C,0)))</f>
        <v>0</v>
      </c>
      <c r="M94" s="315">
        <f>IF(ISBLANK(INDEX('Policy Characteristics'!G:G,MATCH($C94,'Policy Characteristics'!$C:$C,0))),"",INDEX('Policy Characteristics'!G:G,MATCH($C94,'Policy Characteristics'!$C:$C,0)))</f>
        <v>1</v>
      </c>
      <c r="N94" s="315">
        <f>IF(ISBLANK(INDEX('Policy Characteristics'!H:H,MATCH($C94,'Policy Characteristics'!$C:$C,0))),"",INDEX('Policy Characteristics'!H:H,MATCH($C94,'Policy Characteristics'!$C:$C,0)))</f>
        <v>0.01</v>
      </c>
      <c r="O94" s="304" t="str">
        <f>IF(ISBLANK(INDEX('Policy Characteristics'!I:I,MATCH($C94,'Policy Characteristics'!$C:$C,0))),"",INDEX('Policy Characteristics'!I:I,MATCH($C94,'Policy Characteristics'!$C:$C,0)))</f>
        <v>% increase in miles/gal</v>
      </c>
      <c r="P94" s="304" t="str">
        <f>IF(ISBLANK(INDEX('Policy Characteristics'!J:J,MATCH($C94,'Policy Characteristics'!$C:$C,0))),"",INDEX('Policy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4" s="304" t="str">
        <f>IF(ISBLANK(INDEX('Policy Characteristics'!K:K,MATCH($C94,'Policy Characteristics'!$C:$C,0))),"",INDEX('Policy Characteristics'!K:K,MATCH($C94,'Policy Characteristics'!$C:$C,0)))</f>
        <v>transportation-sector-main.html#fuel-econ-std</v>
      </c>
      <c r="R94" s="304" t="str">
        <f>IF(ISBLANK(INDEX('Policy Characteristics'!L:L,MATCH($C94,'Policy Characteristics'!$C:$C,0))),"",INDEX('Policy Characteristics'!L:L,MATCH($C94,'Policy Characteristics'!$C:$C,0)))</f>
        <v>fuel-economy-standard.html</v>
      </c>
    </row>
    <row r="95" spans="1:18" x14ac:dyDescent="0.25">
      <c r="A95" s="304" t="str">
        <f>IF(ISBLANK(INDEX('Policy Characteristics'!A:A,MATCH($C95,'Policy Characteristics'!$C:$C,0))),"",INDEX('Policy Characteristics'!A:A,MATCH($C95,'Policy Characteristics'!$C:$C,0)))</f>
        <v>Transportation</v>
      </c>
      <c r="B95" s="304" t="str">
        <f>IF(ISBLANK(INDEX('Policy Characteristics'!B:B,MATCH($C95,'Policy Characteristics'!$C:$C,0))),"",INDEX('Policy Characteristics'!B:B,MATCH($C95,'Policy Characteristics'!$C:$C,0)))</f>
        <v>Fuel Economy Standard</v>
      </c>
      <c r="C95" s="308" t="str">
        <f t="shared" ref="C95:C100" si="7">C$89</f>
        <v>Percentage Additional Improvement of Fuel Economy Std</v>
      </c>
      <c r="D95" s="535" t="s">
        <v>47</v>
      </c>
      <c r="E95" s="535" t="s">
        <v>42</v>
      </c>
      <c r="F95" s="535" t="s">
        <v>87</v>
      </c>
      <c r="G95" s="535" t="s">
        <v>90</v>
      </c>
      <c r="H95" s="185">
        <v>368</v>
      </c>
      <c r="I95" s="537" t="s">
        <v>45</v>
      </c>
      <c r="J95" s="306" t="str">
        <f>IF(ISBLANK(INDEX('Policy Characteristics'!D:D,MATCH($C95,'Policy Characteristics'!$C:$C,0))),"",INDEX('Policy Characteristics'!D:D,MATCH($C95,'Policy Characteristics'!$C:$C,0)))</f>
        <v>Vehicle Fuel Economy Standards</v>
      </c>
      <c r="K95" s="304" t="str">
        <f>IF(ISBLANK(INDEX('Policy Characteristics'!E:E,MATCH($C95,'Policy Characteristics'!$C:$C,0))),"",INDEX('Policy Characteristics'!E:E,MATCH($C95,'Policy Characteristics'!$C:$C,0)))</f>
        <v>trans fuel economy standards</v>
      </c>
      <c r="L95" s="315">
        <f>IF(ISBLANK(INDEX('Policy Characteristics'!F:F,MATCH($C95,'Policy Characteristics'!$C:$C,0))),"",INDEX('Policy Characteristics'!F:F,MATCH($C95,'Policy Characteristics'!$C:$C,0)))</f>
        <v>0</v>
      </c>
      <c r="M95" s="315">
        <f>IF(ISBLANK(INDEX('Policy Characteristics'!G:G,MATCH($C95,'Policy Characteristics'!$C:$C,0))),"",INDEX('Policy Characteristics'!G:G,MATCH($C95,'Policy Characteristics'!$C:$C,0)))</f>
        <v>1</v>
      </c>
      <c r="N95" s="315">
        <f>IF(ISBLANK(INDEX('Policy Characteristics'!H:H,MATCH($C95,'Policy Characteristics'!$C:$C,0))),"",INDEX('Policy Characteristics'!H:H,MATCH($C95,'Policy Characteristics'!$C:$C,0)))</f>
        <v>0.01</v>
      </c>
      <c r="O95" s="304" t="str">
        <f>IF(ISBLANK(INDEX('Policy Characteristics'!I:I,MATCH($C95,'Policy Characteristics'!$C:$C,0))),"",INDEX('Policy Characteristics'!I:I,MATCH($C95,'Policy Characteristics'!$C:$C,0)))</f>
        <v>% increase in miles/gal</v>
      </c>
      <c r="P95" s="304" t="str">
        <f>IF(ISBLANK(INDEX('Policy Characteristics'!J:J,MATCH($C95,'Policy Characteristics'!$C:$C,0))),"",INDEX('Policy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5" s="304" t="str">
        <f>IF(ISBLANK(INDEX('Policy Characteristics'!K:K,MATCH($C95,'Policy Characteristics'!$C:$C,0))),"",INDEX('Policy Characteristics'!K:K,MATCH($C95,'Policy Characteristics'!$C:$C,0)))</f>
        <v>transportation-sector-main.html#fuel-econ-std</v>
      </c>
      <c r="R95" s="304" t="str">
        <f>IF(ISBLANK(INDEX('Policy Characteristics'!L:L,MATCH($C95,'Policy Characteristics'!$C:$C,0))),"",INDEX('Policy Characteristics'!L:L,MATCH($C95,'Policy Characteristics'!$C:$C,0)))</f>
        <v>fuel-economy-standard.html</v>
      </c>
    </row>
    <row r="96" spans="1:18" x14ac:dyDescent="0.25">
      <c r="A96" s="304" t="str">
        <f>IF(ISBLANK(INDEX('Policy Characteristics'!A:A,MATCH($C96,'Policy Characteristics'!$C:$C,0))),"",INDEX('Policy Characteristics'!A:A,MATCH($C96,'Policy Characteristics'!$C:$C,0)))</f>
        <v>Transportation</v>
      </c>
      <c r="B96" s="304" t="str">
        <f>IF(ISBLANK(INDEX('Policy Characteristics'!B:B,MATCH($C96,'Policy Characteristics'!$C:$C,0))),"",INDEX('Policy Characteristics'!B:B,MATCH($C96,'Policy Characteristics'!$C:$C,0)))</f>
        <v>Fuel Economy Standard</v>
      </c>
      <c r="C96" s="308" t="str">
        <f t="shared" si="7"/>
        <v>Percentage Additional Improvement of Fuel Economy Std</v>
      </c>
      <c r="D96" s="535" t="s">
        <v>44</v>
      </c>
      <c r="E96" s="535" t="s">
        <v>42</v>
      </c>
      <c r="F96" s="535" t="s">
        <v>88</v>
      </c>
      <c r="G96" s="535" t="s">
        <v>90</v>
      </c>
      <c r="H96" s="536">
        <v>369</v>
      </c>
      <c r="I96" s="537" t="s">
        <v>45</v>
      </c>
      <c r="J96" s="306" t="str">
        <f>IF(ISBLANK(INDEX('Policy Characteristics'!D:D,MATCH($C96,'Policy Characteristics'!$C:$C,0))),"",INDEX('Policy Characteristics'!D:D,MATCH($C96,'Policy Characteristics'!$C:$C,0)))</f>
        <v>Vehicle Fuel Economy Standards</v>
      </c>
      <c r="K96" s="304" t="str">
        <f>IF(ISBLANK(INDEX('Policy Characteristics'!E:E,MATCH($C96,'Policy Characteristics'!$C:$C,0))),"",INDEX('Policy Characteristics'!E:E,MATCH($C96,'Policy Characteristics'!$C:$C,0)))</f>
        <v>trans fuel economy standards</v>
      </c>
      <c r="L96" s="315">
        <f>IF(ISBLANK(INDEX('Policy Characteristics'!F:F,MATCH($C96,'Policy Characteristics'!$C:$C,0))),"",INDEX('Policy Characteristics'!F:F,MATCH($C96,'Policy Characteristics'!$C:$C,0)))</f>
        <v>0</v>
      </c>
      <c r="M96" s="315">
        <f>IF(ISBLANK(INDEX('Policy Characteristics'!G:G,MATCH($C96,'Policy Characteristics'!$C:$C,0))),"",INDEX('Policy Characteristics'!G:G,MATCH($C96,'Policy Characteristics'!$C:$C,0)))</f>
        <v>1</v>
      </c>
      <c r="N96" s="315">
        <f>IF(ISBLANK(INDEX('Policy Characteristics'!H:H,MATCH($C96,'Policy Characteristics'!$C:$C,0))),"",INDEX('Policy Characteristics'!H:H,MATCH($C96,'Policy Characteristics'!$C:$C,0)))</f>
        <v>0.01</v>
      </c>
      <c r="O96" s="304" t="str">
        <f>IF(ISBLANK(INDEX('Policy Characteristics'!I:I,MATCH($C96,'Policy Characteristics'!$C:$C,0))),"",INDEX('Policy Characteristics'!I:I,MATCH($C96,'Policy Characteristics'!$C:$C,0)))</f>
        <v>% increase in miles/gal</v>
      </c>
      <c r="P96" s="304" t="str">
        <f>IF(ISBLANK(INDEX('Policy Characteristics'!J:J,MATCH($C96,'Policy Characteristics'!$C:$C,0))),"",INDEX('Policy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6" s="304" t="str">
        <f>IF(ISBLANK(INDEX('Policy Characteristics'!K:K,MATCH($C96,'Policy Characteristics'!$C:$C,0))),"",INDEX('Policy Characteristics'!K:K,MATCH($C96,'Policy Characteristics'!$C:$C,0)))</f>
        <v>transportation-sector-main.html#fuel-econ-std</v>
      </c>
      <c r="R96" s="304" t="str">
        <f>IF(ISBLANK(INDEX('Policy Characteristics'!L:L,MATCH($C96,'Policy Characteristics'!$C:$C,0))),"",INDEX('Policy Characteristics'!L:L,MATCH($C96,'Policy Characteristics'!$C:$C,0)))</f>
        <v>fuel-economy-standard.html</v>
      </c>
    </row>
    <row r="97" spans="1:18" x14ac:dyDescent="0.25">
      <c r="A97" s="304" t="str">
        <f>IF(ISBLANK(INDEX('Policy Characteristics'!A:A,MATCH($C97,'Policy Characteristics'!$C:$C,0))),"",INDEX('Policy Characteristics'!A:A,MATCH($C97,'Policy Characteristics'!$C:$C,0)))</f>
        <v>Transportation</v>
      </c>
      <c r="B97" s="304" t="str">
        <f>IF(ISBLANK(INDEX('Policy Characteristics'!B:B,MATCH($C97,'Policy Characteristics'!$C:$C,0))),"",INDEX('Policy Characteristics'!B:B,MATCH($C97,'Policy Characteristics'!$C:$C,0)))</f>
        <v>Fuel Economy Standard</v>
      </c>
      <c r="C97" s="308" t="str">
        <f t="shared" si="7"/>
        <v>Percentage Additional Improvement of Fuel Economy Std</v>
      </c>
      <c r="D97" s="535" t="s">
        <v>47</v>
      </c>
      <c r="E97" s="535" t="s">
        <v>43</v>
      </c>
      <c r="F97" s="535" t="s">
        <v>87</v>
      </c>
      <c r="G97" s="535" t="s">
        <v>91</v>
      </c>
      <c r="H97" s="185">
        <v>370</v>
      </c>
      <c r="I97" s="537" t="s">
        <v>45</v>
      </c>
      <c r="J97" s="306" t="str">
        <f>IF(ISBLANK(INDEX('Policy Characteristics'!D:D,MATCH($C97,'Policy Characteristics'!$C:$C,0))),"",INDEX('Policy Characteristics'!D:D,MATCH($C97,'Policy Characteristics'!$C:$C,0)))</f>
        <v>Vehicle Fuel Economy Standards</v>
      </c>
      <c r="K97" s="304" t="str">
        <f>IF(ISBLANK(INDEX('Policy Characteristics'!E:E,MATCH($C97,'Policy Characteristics'!$C:$C,0))),"",INDEX('Policy Characteristics'!E:E,MATCH($C97,'Policy Characteristics'!$C:$C,0)))</f>
        <v>trans fuel economy standards</v>
      </c>
      <c r="L97" s="315">
        <f>IF(ISBLANK(INDEX('Policy Characteristics'!F:F,MATCH($C97,'Policy Characteristics'!$C:$C,0))),"",INDEX('Policy Characteristics'!F:F,MATCH($C97,'Policy Characteristics'!$C:$C,0)))</f>
        <v>0</v>
      </c>
      <c r="M97" s="315">
        <f>IF(ISBLANK(INDEX('Policy Characteristics'!G:G,MATCH($C97,'Policy Characteristics'!$C:$C,0))),"",INDEX('Policy Characteristics'!G:G,MATCH($C97,'Policy Characteristics'!$C:$C,0)))</f>
        <v>1</v>
      </c>
      <c r="N97" s="315">
        <f>IF(ISBLANK(INDEX('Policy Characteristics'!H:H,MATCH($C97,'Policy Characteristics'!$C:$C,0))),"",INDEX('Policy Characteristics'!H:H,MATCH($C97,'Policy Characteristics'!$C:$C,0)))</f>
        <v>0.01</v>
      </c>
      <c r="O97" s="304" t="str">
        <f>IF(ISBLANK(INDEX('Policy Characteristics'!I:I,MATCH($C97,'Policy Characteristics'!$C:$C,0))),"",INDEX('Policy Characteristics'!I:I,MATCH($C97,'Policy Characteristics'!$C:$C,0)))</f>
        <v>% increase in miles/gal</v>
      </c>
      <c r="P97" s="304" t="str">
        <f>IF(ISBLANK(INDEX('Policy Characteristics'!J:J,MATCH($C97,'Policy Characteristics'!$C:$C,0))),"",INDEX('Policy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7" s="304" t="str">
        <f>IF(ISBLANK(INDEX('Policy Characteristics'!K:K,MATCH($C97,'Policy Characteristics'!$C:$C,0))),"",INDEX('Policy Characteristics'!K:K,MATCH($C97,'Policy Characteristics'!$C:$C,0)))</f>
        <v>transportation-sector-main.html#fuel-econ-std</v>
      </c>
      <c r="R97" s="304" t="str">
        <f>IF(ISBLANK(INDEX('Policy Characteristics'!L:L,MATCH($C97,'Policy Characteristics'!$C:$C,0))),"",INDEX('Policy Characteristics'!L:L,MATCH($C97,'Policy Characteristics'!$C:$C,0)))</f>
        <v>fuel-economy-standard.html</v>
      </c>
    </row>
    <row r="98" spans="1:18" x14ac:dyDescent="0.25">
      <c r="A98" s="304" t="str">
        <f>IF(ISBLANK(INDEX('Policy Characteristics'!A:A,MATCH($C98,'Policy Characteristics'!$C:$C,0))),"",INDEX('Policy Characteristics'!A:A,MATCH($C98,'Policy Characteristics'!$C:$C,0)))</f>
        <v>Transportation</v>
      </c>
      <c r="B98" s="304" t="str">
        <f>IF(ISBLANK(INDEX('Policy Characteristics'!B:B,MATCH($C98,'Policy Characteristics'!$C:$C,0))),"",INDEX('Policy Characteristics'!B:B,MATCH($C98,'Policy Characteristics'!$C:$C,0)))</f>
        <v>Fuel Economy Standard</v>
      </c>
      <c r="C98" s="308" t="str">
        <f t="shared" si="7"/>
        <v>Percentage Additional Improvement of Fuel Economy Std</v>
      </c>
      <c r="D98" s="535" t="s">
        <v>44</v>
      </c>
      <c r="E98" s="535" t="s">
        <v>43</v>
      </c>
      <c r="F98" s="535" t="s">
        <v>88</v>
      </c>
      <c r="G98" s="535" t="s">
        <v>91</v>
      </c>
      <c r="H98" s="536">
        <v>371</v>
      </c>
      <c r="I98" s="537" t="s">
        <v>45</v>
      </c>
      <c r="J98" s="306" t="str">
        <f>IF(ISBLANK(INDEX('Policy Characteristics'!D:D,MATCH($C98,'Policy Characteristics'!$C:$C,0))),"",INDEX('Policy Characteristics'!D:D,MATCH($C98,'Policy Characteristics'!$C:$C,0)))</f>
        <v>Vehicle Fuel Economy Standards</v>
      </c>
      <c r="K98" s="304" t="str">
        <f>IF(ISBLANK(INDEX('Policy Characteristics'!E:E,MATCH($C98,'Policy Characteristics'!$C:$C,0))),"",INDEX('Policy Characteristics'!E:E,MATCH($C98,'Policy Characteristics'!$C:$C,0)))</f>
        <v>trans fuel economy standards</v>
      </c>
      <c r="L98" s="315">
        <f>IF(ISBLANK(INDEX('Policy Characteristics'!F:F,MATCH($C98,'Policy Characteristics'!$C:$C,0))),"",INDEX('Policy Characteristics'!F:F,MATCH($C98,'Policy Characteristics'!$C:$C,0)))</f>
        <v>0</v>
      </c>
      <c r="M98" s="315">
        <f>IF(ISBLANK(INDEX('Policy Characteristics'!G:G,MATCH($C98,'Policy Characteristics'!$C:$C,0))),"",INDEX('Policy Characteristics'!G:G,MATCH($C98,'Policy Characteristics'!$C:$C,0)))</f>
        <v>1</v>
      </c>
      <c r="N98" s="315">
        <f>IF(ISBLANK(INDEX('Policy Characteristics'!H:H,MATCH($C98,'Policy Characteristics'!$C:$C,0))),"",INDEX('Policy Characteristics'!H:H,MATCH($C98,'Policy Characteristics'!$C:$C,0)))</f>
        <v>0.01</v>
      </c>
      <c r="O98" s="304" t="str">
        <f>IF(ISBLANK(INDEX('Policy Characteristics'!I:I,MATCH($C98,'Policy Characteristics'!$C:$C,0))),"",INDEX('Policy Characteristics'!I:I,MATCH($C98,'Policy Characteristics'!$C:$C,0)))</f>
        <v>% increase in miles/gal</v>
      </c>
      <c r="P98" s="304" t="str">
        <f>IF(ISBLANK(INDEX('Policy Characteristics'!J:J,MATCH($C98,'Policy Characteristics'!$C:$C,0))),"",INDEX('Policy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8" s="304" t="str">
        <f>IF(ISBLANK(INDEX('Policy Characteristics'!K:K,MATCH($C98,'Policy Characteristics'!$C:$C,0))),"",INDEX('Policy Characteristics'!K:K,MATCH($C98,'Policy Characteristics'!$C:$C,0)))</f>
        <v>transportation-sector-main.html#fuel-econ-std</v>
      </c>
      <c r="R98" s="304" t="str">
        <f>IF(ISBLANK(INDEX('Policy Characteristics'!L:L,MATCH($C98,'Policy Characteristics'!$C:$C,0))),"",INDEX('Policy Characteristics'!L:L,MATCH($C98,'Policy Characteristics'!$C:$C,0)))</f>
        <v>fuel-economy-standard.html</v>
      </c>
    </row>
    <row r="99" spans="1:18" x14ac:dyDescent="0.25">
      <c r="A99" s="304" t="str">
        <f>IF(ISBLANK(INDEX('Policy Characteristics'!A:A,MATCH($C99,'Policy Characteristics'!$C:$C,0))),"",INDEX('Policy Characteristics'!A:A,MATCH($C99,'Policy Characteristics'!$C:$C,0)))</f>
        <v>Transportation</v>
      </c>
      <c r="B99" s="304" t="str">
        <f>IF(ISBLANK(INDEX('Policy Characteristics'!B:B,MATCH($C99,'Policy Characteristics'!$C:$C,0))),"",INDEX('Policy Characteristics'!B:B,MATCH($C99,'Policy Characteristics'!$C:$C,0)))</f>
        <v>Fuel Economy Standard</v>
      </c>
      <c r="C99" s="308" t="str">
        <f t="shared" si="7"/>
        <v>Percentage Additional Improvement of Fuel Economy Std</v>
      </c>
      <c r="D99" s="535" t="s">
        <v>47</v>
      </c>
      <c r="E99" s="535" t="s">
        <v>118</v>
      </c>
      <c r="F99" s="535" t="s">
        <v>87</v>
      </c>
      <c r="G99" s="535" t="s">
        <v>151</v>
      </c>
      <c r="H99" s="185">
        <v>372</v>
      </c>
      <c r="I99" s="537" t="s">
        <v>45</v>
      </c>
      <c r="J99" s="306" t="str">
        <f>IF(ISBLANK(INDEX('Policy Characteristics'!D:D,MATCH($C99,'Policy Characteristics'!$C:$C,0))),"",INDEX('Policy Characteristics'!D:D,MATCH($C99,'Policy Characteristics'!$C:$C,0)))</f>
        <v>Vehicle Fuel Economy Standards</v>
      </c>
      <c r="K99" s="304" t="str">
        <f>IF(ISBLANK(INDEX('Policy Characteristics'!E:E,MATCH($C99,'Policy Characteristics'!$C:$C,0))),"",INDEX('Policy Characteristics'!E:E,MATCH($C99,'Policy Characteristics'!$C:$C,0)))</f>
        <v>trans fuel economy standards</v>
      </c>
      <c r="L99" s="315">
        <f>IF(ISBLANK(INDEX('Policy Characteristics'!F:F,MATCH($C99,'Policy Characteristics'!$C:$C,0))),"",INDEX('Policy Characteristics'!F:F,MATCH($C99,'Policy Characteristics'!$C:$C,0)))</f>
        <v>0</v>
      </c>
      <c r="M99" s="315">
        <f>IF(ISBLANK(INDEX('Policy Characteristics'!G:G,MATCH($C99,'Policy Characteristics'!$C:$C,0))),"",INDEX('Policy Characteristics'!G:G,MATCH($C99,'Policy Characteristics'!$C:$C,0)))</f>
        <v>1</v>
      </c>
      <c r="N99" s="315">
        <f>IF(ISBLANK(INDEX('Policy Characteristics'!H:H,MATCH($C99,'Policy Characteristics'!$C:$C,0))),"",INDEX('Policy Characteristics'!H:H,MATCH($C99,'Policy Characteristics'!$C:$C,0)))</f>
        <v>0.01</v>
      </c>
      <c r="O99" s="304" t="str">
        <f>IF(ISBLANK(INDEX('Policy Characteristics'!I:I,MATCH($C99,'Policy Characteristics'!$C:$C,0))),"",INDEX('Policy Characteristics'!I:I,MATCH($C99,'Policy Characteristics'!$C:$C,0)))</f>
        <v>% increase in miles/gal</v>
      </c>
      <c r="P99" s="304" t="str">
        <f>IF(ISBLANK(INDEX('Policy Characteristics'!J:J,MATCH($C99,'Policy Characteristics'!$C:$C,0))),"",INDEX('Policy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9" s="304" t="str">
        <f>IF(ISBLANK(INDEX('Policy Characteristics'!K:K,MATCH($C99,'Policy Characteristics'!$C:$C,0))),"",INDEX('Policy Characteristics'!K:K,MATCH($C99,'Policy Characteristics'!$C:$C,0)))</f>
        <v>transportation-sector-main.html#fuel-econ-std</v>
      </c>
      <c r="R99" s="304" t="str">
        <f>IF(ISBLANK(INDEX('Policy Characteristics'!L:L,MATCH($C99,'Policy Characteristics'!$C:$C,0))),"",INDEX('Policy Characteristics'!L:L,MATCH($C99,'Policy Characteristics'!$C:$C,0)))</f>
        <v>fuel-economy-standard.html</v>
      </c>
    </row>
    <row r="100" spans="1:18" x14ac:dyDescent="0.25">
      <c r="A100" s="304" t="str">
        <f>IF(ISBLANK(INDEX('Policy Characteristics'!A:A,MATCH($C100,'Policy Characteristics'!$C:$C,0))),"",INDEX('Policy Characteristics'!A:A,MATCH($C100,'Policy Characteristics'!$C:$C,0)))</f>
        <v>Transportation</v>
      </c>
      <c r="B100" s="304" t="str">
        <f>IF(ISBLANK(INDEX('Policy Characteristics'!B:B,MATCH($C100,'Policy Characteristics'!$C:$C,0))),"",INDEX('Policy Characteristics'!B:B,MATCH($C100,'Policy Characteristics'!$C:$C,0)))</f>
        <v>Fuel Economy Standard</v>
      </c>
      <c r="C100" s="308" t="str">
        <f t="shared" si="7"/>
        <v>Percentage Additional Improvement of Fuel Economy Std</v>
      </c>
      <c r="D100" s="535" t="s">
        <v>44</v>
      </c>
      <c r="E100" s="535" t="s">
        <v>118</v>
      </c>
      <c r="F100" s="535" t="s">
        <v>88</v>
      </c>
      <c r="G100" s="535" t="s">
        <v>151</v>
      </c>
      <c r="H100" s="536">
        <v>373</v>
      </c>
      <c r="I100" s="537" t="s">
        <v>46</v>
      </c>
      <c r="J100" s="306" t="str">
        <f>IF(ISBLANK(INDEX('Policy Characteristics'!D:D,MATCH($C100,'Policy Characteristics'!$C:$C,0))),"",INDEX('Policy Characteristics'!D:D,MATCH($C100,'Policy Characteristics'!$C:$C,0)))</f>
        <v>Vehicle Fuel Economy Standards</v>
      </c>
      <c r="K100" s="304" t="str">
        <f>IF(ISBLANK(INDEX('Policy Characteristics'!E:E,MATCH($C100,'Policy Characteristics'!$C:$C,0))),"",INDEX('Policy Characteristics'!E:E,MATCH($C100,'Policy Characteristics'!$C:$C,0)))</f>
        <v>trans fuel economy standards</v>
      </c>
      <c r="L100" s="315">
        <f>IF(ISBLANK(INDEX('Policy Characteristics'!F:F,MATCH($C100,'Policy Characteristics'!$C:$C,0))),"",INDEX('Policy Characteristics'!F:F,MATCH($C100,'Policy Characteristics'!$C:$C,0)))</f>
        <v>0</v>
      </c>
      <c r="M100" s="315">
        <f>IF(ISBLANK(INDEX('Policy Characteristics'!G:G,MATCH($C100,'Policy Characteristics'!$C:$C,0))),"",INDEX('Policy Characteristics'!G:G,MATCH($C100,'Policy Characteristics'!$C:$C,0)))</f>
        <v>1</v>
      </c>
      <c r="N100" s="315">
        <f>IF(ISBLANK(INDEX('Policy Characteristics'!H:H,MATCH($C100,'Policy Characteristics'!$C:$C,0))),"",INDEX('Policy Characteristics'!H:H,MATCH($C100,'Policy Characteristics'!$C:$C,0)))</f>
        <v>0.01</v>
      </c>
      <c r="O100" s="304" t="str">
        <f>IF(ISBLANK(INDEX('Policy Characteristics'!I:I,MATCH($C100,'Policy Characteristics'!$C:$C,0))),"",INDEX('Policy Characteristics'!I:I,MATCH($C100,'Policy Characteristics'!$C:$C,0)))</f>
        <v>% increase in miles/gal</v>
      </c>
      <c r="P100" s="304" t="str">
        <f>IF(ISBLANK(INDEX('Policy Characteristics'!J:J,MATCH($C100,'Policy Characteristics'!$C:$C,0))),"",INDEX('Policy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100" s="304" t="str">
        <f>IF(ISBLANK(INDEX('Policy Characteristics'!K:K,MATCH($C100,'Policy Characteristics'!$C:$C,0))),"",INDEX('Policy Characteristics'!K:K,MATCH($C100,'Policy Characteristics'!$C:$C,0)))</f>
        <v>transportation-sector-main.html#fuel-econ-std</v>
      </c>
      <c r="R100" s="304" t="str">
        <f>IF(ISBLANK(INDEX('Policy Characteristics'!L:L,MATCH($C100,'Policy Characteristics'!$C:$C,0))),"",INDEX('Policy Characteristics'!L:L,MATCH($C100,'Policy Characteristics'!$C:$C,0)))</f>
        <v>fuel-economy-standard.html</v>
      </c>
    </row>
    <row r="101" spans="1:18" s="526" customFormat="1" x14ac:dyDescent="0.25">
      <c r="A101" s="304" t="str">
        <f>IF(ISBLANK(INDEX('Policy Characteristics'!A:A,MATCH($C101,'Policy Characteristics'!$C:$C,0))),"",INDEX('Policy Characteristics'!A:A,MATCH($C101,'Policy Characteristics'!$C:$C,0)))</f>
        <v>Transportation</v>
      </c>
      <c r="B101" s="304" t="str">
        <f>IF(ISBLANK(INDEX('Policy Characteristics'!B:B,MATCH($C101,'Policy Characteristics'!$C:$C,0))),"",INDEX('Policy Characteristics'!B:B,MATCH($C101,'Policy Characteristics'!$C:$C,0)))</f>
        <v>Hydrogen Vehicle Sales Standard</v>
      </c>
      <c r="C101" s="307" t="s">
        <v>2530</v>
      </c>
      <c r="D101" s="535" t="s">
        <v>47</v>
      </c>
      <c r="E101" s="535" t="s">
        <v>39</v>
      </c>
      <c r="F101" s="535" t="s">
        <v>87</v>
      </c>
      <c r="G101" s="535" t="s">
        <v>39</v>
      </c>
      <c r="H101" s="540">
        <v>460</v>
      </c>
      <c r="I101" s="535" t="s">
        <v>45</v>
      </c>
      <c r="J101" s="306" t="str">
        <f>IF(ISBLANK(INDEX('Policy Characteristics'!D:D,MATCH($C101,'Policy Characteristics'!$C:$C,0))),"",INDEX('Policy Characteristics'!D:D,MATCH($C101,'Policy Characteristics'!$C:$C,0)))</f>
        <v>Hydrogen Veh Sales Standard</v>
      </c>
      <c r="K101" s="304" t="str">
        <f>IF(ISBLANK(INDEX('Policy Characteristics'!E:E,MATCH($C101,'Policy Characteristics'!$C:$C,0))),"",INDEX('Policy Characteristics'!E:E,MATCH($C101,'Policy Characteristics'!$C:$C,0)))</f>
        <v>trans hydrogen vehicle minimum</v>
      </c>
      <c r="L101" s="315">
        <f>IF(ISBLANK(INDEX('Policy Characteristics'!F:F,MATCH($C101,'Policy Characteristics'!$C:$C,0))),"",INDEX('Policy Characteristics'!F:F,MATCH($C101,'Policy Characteristics'!$C:$C,0)))</f>
        <v>0</v>
      </c>
      <c r="M101" s="315">
        <f>IF(ISBLANK(INDEX('Policy Characteristics'!G:G,MATCH($C101,'Policy Characteristics'!$C:$C,0))),"",INDEX('Policy Characteristics'!G:G,MATCH($C101,'Policy Characteristics'!$C:$C,0)))</f>
        <v>1</v>
      </c>
      <c r="N101" s="315">
        <f>IF(ISBLANK(INDEX('Policy Characteristics'!H:H,MATCH($C101,'Policy Characteristics'!$C:$C,0))),"",INDEX('Policy Characteristics'!H:H,MATCH($C101,'Policy Characteristics'!$C:$C,0)))</f>
        <v>0.01</v>
      </c>
      <c r="O101" s="304" t="str">
        <f>IF(ISBLANK(INDEX('Policy Characteristics'!I:I,MATCH($C101,'Policy Characteristics'!$C:$C,0))),"",INDEX('Policy Characteristics'!I:I,MATCH($C101,'Policy Characteristics'!$C:$C,0)))</f>
        <v>% of new vehicles sold</v>
      </c>
      <c r="P101" s="304" t="str">
        <f>IF(ISBLANK(INDEX('Policy Characteristics'!J:J,MATCH($C101,'Policy Characteristics'!$C:$C,0))),"",INDEX('Policy Characteristics'!J:J,MATCH($C101,'Policy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304" t="str">
        <f>IF(ISBLANK(INDEX('Policy Characteristics'!K:K,MATCH($C101,'Policy Characteristics'!$C:$C,0))),"",INDEX('Policy Characteristics'!K:K,MATCH($C101,'Policy Characteristics'!$C:$C,0)))</f>
        <v/>
      </c>
      <c r="R101" s="304" t="str">
        <f>IF(ISBLANK(INDEX('Policy Characteristics'!L:L,MATCH($C101,'Policy Characteristics'!$C:$C,0))),"",INDEX('Policy Characteristics'!L:L,MATCH($C101,'Policy Characteristics'!$C:$C,0)))</f>
        <v>hydrogen-vehicle-mandate.html</v>
      </c>
    </row>
    <row r="102" spans="1:18" x14ac:dyDescent="0.25">
      <c r="A102" s="304" t="str">
        <f>IF(ISBLANK(INDEX('Policy Characteristics'!A:A,MATCH($C102,'Policy Characteristics'!$C:$C,0))),"",INDEX('Policy Characteristics'!A:A,MATCH($C102,'Policy Characteristics'!$C:$C,0)))</f>
        <v>Transportation</v>
      </c>
      <c r="B102" s="304" t="str">
        <f>IF(ISBLANK(INDEX('Policy Characteristics'!B:B,MATCH($C102,'Policy Characteristics'!$C:$C,0))),"",INDEX('Policy Characteristics'!B:B,MATCH($C102,'Policy Characteristics'!$C:$C,0)))</f>
        <v>Hydrogen Vehicle Sales Standard</v>
      </c>
      <c r="C102" s="308" t="str">
        <f t="shared" ref="C102:C112" si="8">C$101</f>
        <v>Minimum Required Hydrogen Vehicle Sales Percentage</v>
      </c>
      <c r="D102" s="535" t="s">
        <v>44</v>
      </c>
      <c r="E102" s="535" t="s">
        <v>39</v>
      </c>
      <c r="F102" s="535" t="s">
        <v>88</v>
      </c>
      <c r="G102" s="535" t="s">
        <v>39</v>
      </c>
      <c r="H102" s="536">
        <v>461</v>
      </c>
      <c r="I102" s="535" t="s">
        <v>45</v>
      </c>
      <c r="J102" s="306" t="str">
        <f>IF(ISBLANK(INDEX('Policy Characteristics'!D:D,MATCH($C102,'Policy Characteristics'!$C:$C,0))),"",INDEX('Policy Characteristics'!D:D,MATCH($C102,'Policy Characteristics'!$C:$C,0)))</f>
        <v>Hydrogen Veh Sales Standard</v>
      </c>
      <c r="K102" s="304" t="str">
        <f>IF(ISBLANK(INDEX('Policy Characteristics'!E:E,MATCH($C102,'Policy Characteristics'!$C:$C,0))),"",INDEX('Policy Characteristics'!E:E,MATCH($C102,'Policy Characteristics'!$C:$C,0)))</f>
        <v>trans hydrogen vehicle minimum</v>
      </c>
      <c r="L102" s="315">
        <f>IF(ISBLANK(INDEX('Policy Characteristics'!F:F,MATCH($C102,'Policy Characteristics'!$C:$C,0))),"",INDEX('Policy Characteristics'!F:F,MATCH($C102,'Policy Characteristics'!$C:$C,0)))</f>
        <v>0</v>
      </c>
      <c r="M102" s="315">
        <f>IF(ISBLANK(INDEX('Policy Characteristics'!G:G,MATCH($C102,'Policy Characteristics'!$C:$C,0))),"",INDEX('Policy Characteristics'!G:G,MATCH($C102,'Policy Characteristics'!$C:$C,0)))</f>
        <v>1</v>
      </c>
      <c r="N102" s="315">
        <f>IF(ISBLANK(INDEX('Policy Characteristics'!H:H,MATCH($C102,'Policy Characteristics'!$C:$C,0))),"",INDEX('Policy Characteristics'!H:H,MATCH($C102,'Policy Characteristics'!$C:$C,0)))</f>
        <v>0.01</v>
      </c>
      <c r="O102" s="304" t="str">
        <f>IF(ISBLANK(INDEX('Policy Characteristics'!I:I,MATCH($C102,'Policy Characteristics'!$C:$C,0))),"",INDEX('Policy Characteristics'!I:I,MATCH($C102,'Policy Characteristics'!$C:$C,0)))</f>
        <v>% of new vehicles sold</v>
      </c>
      <c r="P102" s="304" t="str">
        <f>IF(ISBLANK(INDEX('Policy Characteristics'!J:J,MATCH($C102,'Policy Characteristics'!$C:$C,0))),"",INDEX('Policy Characteristics'!J:J,MATCH($C102,'Policy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304" t="str">
        <f>IF(ISBLANK(INDEX('Policy Characteristics'!K:K,MATCH($C102,'Policy Characteristics'!$C:$C,0))),"",INDEX('Policy Characteristics'!K:K,MATCH($C102,'Policy Characteristics'!$C:$C,0)))</f>
        <v/>
      </c>
      <c r="R102" s="304" t="str">
        <f>IF(ISBLANK(INDEX('Policy Characteristics'!L:L,MATCH($C102,'Policy Characteristics'!$C:$C,0))),"",INDEX('Policy Characteristics'!L:L,MATCH($C102,'Policy Characteristics'!$C:$C,0)))</f>
        <v>hydrogen-vehicle-mandate.html</v>
      </c>
    </row>
    <row r="103" spans="1:18" x14ac:dyDescent="0.25">
      <c r="A103" s="304" t="str">
        <f>IF(ISBLANK(INDEX('Policy Characteristics'!A:A,MATCH($C103,'Policy Characteristics'!$C:$C,0))),"",INDEX('Policy Characteristics'!A:A,MATCH($C103,'Policy Characteristics'!$C:$C,0)))</f>
        <v>Transportation</v>
      </c>
      <c r="B103" s="304" t="str">
        <f>IF(ISBLANK(INDEX('Policy Characteristics'!B:B,MATCH($C103,'Policy Characteristics'!$C:$C,0))),"",INDEX('Policy Characteristics'!B:B,MATCH($C103,'Policy Characteristics'!$C:$C,0)))</f>
        <v>Hydrogen Vehicle Sales Standard</v>
      </c>
      <c r="C103" s="308" t="str">
        <f t="shared" si="8"/>
        <v>Minimum Required Hydrogen Vehicle Sales Percentage</v>
      </c>
      <c r="D103" s="535" t="s">
        <v>47</v>
      </c>
      <c r="E103" s="535" t="s">
        <v>40</v>
      </c>
      <c r="F103" s="535" t="s">
        <v>87</v>
      </c>
      <c r="G103" s="535" t="s">
        <v>40</v>
      </c>
      <c r="H103" s="540">
        <v>462</v>
      </c>
      <c r="I103" s="535" t="s">
        <v>45</v>
      </c>
      <c r="J103" s="306" t="str">
        <f>IF(ISBLANK(INDEX('Policy Characteristics'!D:D,MATCH($C103,'Policy Characteristics'!$C:$C,0))),"",INDEX('Policy Characteristics'!D:D,MATCH($C103,'Policy Characteristics'!$C:$C,0)))</f>
        <v>Hydrogen Veh Sales Standard</v>
      </c>
      <c r="K103" s="304" t="str">
        <f>IF(ISBLANK(INDEX('Policy Characteristics'!E:E,MATCH($C103,'Policy Characteristics'!$C:$C,0))),"",INDEX('Policy Characteristics'!E:E,MATCH($C103,'Policy Characteristics'!$C:$C,0)))</f>
        <v>trans hydrogen vehicle minimum</v>
      </c>
      <c r="L103" s="315">
        <f>IF(ISBLANK(INDEX('Policy Characteristics'!F:F,MATCH($C103,'Policy Characteristics'!$C:$C,0))),"",INDEX('Policy Characteristics'!F:F,MATCH($C103,'Policy Characteristics'!$C:$C,0)))</f>
        <v>0</v>
      </c>
      <c r="M103" s="315">
        <f>IF(ISBLANK(INDEX('Policy Characteristics'!G:G,MATCH($C103,'Policy Characteristics'!$C:$C,0))),"",INDEX('Policy Characteristics'!G:G,MATCH($C103,'Policy Characteristics'!$C:$C,0)))</f>
        <v>1</v>
      </c>
      <c r="N103" s="315">
        <f>IF(ISBLANK(INDEX('Policy Characteristics'!H:H,MATCH($C103,'Policy Characteristics'!$C:$C,0))),"",INDEX('Policy Characteristics'!H:H,MATCH($C103,'Policy Characteristics'!$C:$C,0)))</f>
        <v>0.01</v>
      </c>
      <c r="O103" s="304" t="str">
        <f>IF(ISBLANK(INDEX('Policy Characteristics'!I:I,MATCH($C103,'Policy Characteristics'!$C:$C,0))),"",INDEX('Policy Characteristics'!I:I,MATCH($C103,'Policy Characteristics'!$C:$C,0)))</f>
        <v>% of new vehicles sold</v>
      </c>
      <c r="P103" s="304" t="str">
        <f>IF(ISBLANK(INDEX('Policy Characteristics'!J:J,MATCH($C103,'Policy Characteristics'!$C:$C,0))),"",INDEX('Policy Characteristics'!J:J,MATCH($C103,'Policy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304" t="str">
        <f>IF(ISBLANK(INDEX('Policy Characteristics'!K:K,MATCH($C103,'Policy Characteristics'!$C:$C,0))),"",INDEX('Policy Characteristics'!K:K,MATCH($C103,'Policy Characteristics'!$C:$C,0)))</f>
        <v/>
      </c>
      <c r="R103" s="304" t="str">
        <f>IF(ISBLANK(INDEX('Policy Characteristics'!L:L,MATCH($C103,'Policy Characteristics'!$C:$C,0))),"",INDEX('Policy Characteristics'!L:L,MATCH($C103,'Policy Characteristics'!$C:$C,0)))</f>
        <v>hydrogen-vehicle-mandate.html</v>
      </c>
    </row>
    <row r="104" spans="1:18" x14ac:dyDescent="0.25">
      <c r="A104" s="304" t="str">
        <f>IF(ISBLANK(INDEX('Policy Characteristics'!A:A,MATCH($C104,'Policy Characteristics'!$C:$C,0))),"",INDEX('Policy Characteristics'!A:A,MATCH($C104,'Policy Characteristics'!$C:$C,0)))</f>
        <v>Transportation</v>
      </c>
      <c r="B104" s="304" t="str">
        <f>IF(ISBLANK(INDEX('Policy Characteristics'!B:B,MATCH($C104,'Policy Characteristics'!$C:$C,0))),"",INDEX('Policy Characteristics'!B:B,MATCH($C104,'Policy Characteristics'!$C:$C,0)))</f>
        <v>Hydrogen Vehicle Sales Standard</v>
      </c>
      <c r="C104" s="308" t="str">
        <f t="shared" si="8"/>
        <v>Minimum Required Hydrogen Vehicle Sales Percentage</v>
      </c>
      <c r="D104" s="535" t="s">
        <v>44</v>
      </c>
      <c r="E104" s="535" t="s">
        <v>40</v>
      </c>
      <c r="F104" s="535" t="s">
        <v>88</v>
      </c>
      <c r="G104" s="535" t="s">
        <v>40</v>
      </c>
      <c r="H104" s="536">
        <v>463</v>
      </c>
      <c r="I104" s="535" t="s">
        <v>45</v>
      </c>
      <c r="J104" s="306" t="str">
        <f>IF(ISBLANK(INDEX('Policy Characteristics'!D:D,MATCH($C104,'Policy Characteristics'!$C:$C,0))),"",INDEX('Policy Characteristics'!D:D,MATCH($C104,'Policy Characteristics'!$C:$C,0)))</f>
        <v>Hydrogen Veh Sales Standard</v>
      </c>
      <c r="K104" s="304" t="str">
        <f>IF(ISBLANK(INDEX('Policy Characteristics'!E:E,MATCH($C104,'Policy Characteristics'!$C:$C,0))),"",INDEX('Policy Characteristics'!E:E,MATCH($C104,'Policy Characteristics'!$C:$C,0)))</f>
        <v>trans hydrogen vehicle minimum</v>
      </c>
      <c r="L104" s="315">
        <f>IF(ISBLANK(INDEX('Policy Characteristics'!F:F,MATCH($C104,'Policy Characteristics'!$C:$C,0))),"",INDEX('Policy Characteristics'!F:F,MATCH($C104,'Policy Characteristics'!$C:$C,0)))</f>
        <v>0</v>
      </c>
      <c r="M104" s="315">
        <f>IF(ISBLANK(INDEX('Policy Characteristics'!G:G,MATCH($C104,'Policy Characteristics'!$C:$C,0))),"",INDEX('Policy Characteristics'!G:G,MATCH($C104,'Policy Characteristics'!$C:$C,0)))</f>
        <v>1</v>
      </c>
      <c r="N104" s="315">
        <f>IF(ISBLANK(INDEX('Policy Characteristics'!H:H,MATCH($C104,'Policy Characteristics'!$C:$C,0))),"",INDEX('Policy Characteristics'!H:H,MATCH($C104,'Policy Characteristics'!$C:$C,0)))</f>
        <v>0.01</v>
      </c>
      <c r="O104" s="304" t="str">
        <f>IF(ISBLANK(INDEX('Policy Characteristics'!I:I,MATCH($C104,'Policy Characteristics'!$C:$C,0))),"",INDEX('Policy Characteristics'!I:I,MATCH($C104,'Policy Characteristics'!$C:$C,0)))</f>
        <v>% of new vehicles sold</v>
      </c>
      <c r="P104" s="304" t="str">
        <f>IF(ISBLANK(INDEX('Policy Characteristics'!J:J,MATCH($C104,'Policy Characteristics'!$C:$C,0))),"",INDEX('Policy Characteristics'!J:J,MATCH($C104,'Policy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304" t="str">
        <f>IF(ISBLANK(INDEX('Policy Characteristics'!K:K,MATCH($C104,'Policy Characteristics'!$C:$C,0))),"",INDEX('Policy Characteristics'!K:K,MATCH($C104,'Policy Characteristics'!$C:$C,0)))</f>
        <v/>
      </c>
      <c r="R104" s="304" t="str">
        <f>IF(ISBLANK(INDEX('Policy Characteristics'!L:L,MATCH($C104,'Policy Characteristics'!$C:$C,0))),"",INDEX('Policy Characteristics'!L:L,MATCH($C104,'Policy Characteristics'!$C:$C,0)))</f>
        <v>hydrogen-vehicle-mandate.html</v>
      </c>
    </row>
    <row r="105" spans="1:18" x14ac:dyDescent="0.25">
      <c r="A105" s="304" t="str">
        <f>IF(ISBLANK(INDEX('Policy Characteristics'!A:A,MATCH($C105,'Policy Characteristics'!$C:$C,0))),"",INDEX('Policy Characteristics'!A:A,MATCH($C105,'Policy Characteristics'!$C:$C,0)))</f>
        <v>Transportation</v>
      </c>
      <c r="B105" s="304" t="str">
        <f>IF(ISBLANK(INDEX('Policy Characteristics'!B:B,MATCH($C105,'Policy Characteristics'!$C:$C,0))),"",INDEX('Policy Characteristics'!B:B,MATCH($C105,'Policy Characteristics'!$C:$C,0)))</f>
        <v>Hydrogen Vehicle Sales Standard</v>
      </c>
      <c r="C105" s="308" t="str">
        <f t="shared" si="8"/>
        <v>Minimum Required Hydrogen Vehicle Sales Percentage</v>
      </c>
      <c r="D105" s="535" t="s">
        <v>47</v>
      </c>
      <c r="E105" s="535" t="s">
        <v>41</v>
      </c>
      <c r="F105" s="535" t="s">
        <v>87</v>
      </c>
      <c r="G105" s="535" t="s">
        <v>89</v>
      </c>
      <c r="H105" s="536">
        <v>502</v>
      </c>
      <c r="I105" s="535" t="s">
        <v>45</v>
      </c>
      <c r="J105" s="306" t="str">
        <f>IF(ISBLANK(INDEX('Policy Characteristics'!D:D,MATCH($C105,'Policy Characteristics'!$C:$C,0))),"",INDEX('Policy Characteristics'!D:D,MATCH($C105,'Policy Characteristics'!$C:$C,0)))</f>
        <v>Hydrogen Veh Sales Standard</v>
      </c>
      <c r="K105" s="304" t="str">
        <f>IF(ISBLANK(INDEX('Policy Characteristics'!E:E,MATCH($C105,'Policy Characteristics'!$C:$C,0))),"",INDEX('Policy Characteristics'!E:E,MATCH($C105,'Policy Characteristics'!$C:$C,0)))</f>
        <v>trans hydrogen vehicle minimum</v>
      </c>
      <c r="L105" s="315">
        <f>IF(ISBLANK(INDEX('Policy Characteristics'!F:F,MATCH($C105,'Policy Characteristics'!$C:$C,0))),"",INDEX('Policy Characteristics'!F:F,MATCH($C105,'Policy Characteristics'!$C:$C,0)))</f>
        <v>0</v>
      </c>
      <c r="M105" s="315">
        <f>IF(ISBLANK(INDEX('Policy Characteristics'!G:G,MATCH($C105,'Policy Characteristics'!$C:$C,0))),"",INDEX('Policy Characteristics'!G:G,MATCH($C105,'Policy Characteristics'!$C:$C,0)))</f>
        <v>1</v>
      </c>
      <c r="N105" s="315">
        <f>IF(ISBLANK(INDEX('Policy Characteristics'!H:H,MATCH($C105,'Policy Characteristics'!$C:$C,0))),"",INDEX('Policy Characteristics'!H:H,MATCH($C105,'Policy Characteristics'!$C:$C,0)))</f>
        <v>0.01</v>
      </c>
      <c r="O105" s="304" t="str">
        <f>IF(ISBLANK(INDEX('Policy Characteristics'!I:I,MATCH($C105,'Policy Characteristics'!$C:$C,0))),"",INDEX('Policy Characteristics'!I:I,MATCH($C105,'Policy Characteristics'!$C:$C,0)))</f>
        <v>% of new vehicles sold</v>
      </c>
      <c r="P105" s="304" t="str">
        <f>IF(ISBLANK(INDEX('Policy Characteristics'!J:J,MATCH($C105,'Policy Characteristics'!$C:$C,0))),"",INDEX('Policy Characteristics'!J:J,MATCH($C105,'Policy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304" t="str">
        <f>IF(ISBLANK(INDEX('Policy Characteristics'!K:K,MATCH($C105,'Policy Characteristics'!$C:$C,0))),"",INDEX('Policy Characteristics'!K:K,MATCH($C105,'Policy Characteristics'!$C:$C,0)))</f>
        <v/>
      </c>
      <c r="R105" s="304" t="str">
        <f>IF(ISBLANK(INDEX('Policy Characteristics'!L:L,MATCH($C105,'Policy Characteristics'!$C:$C,0))),"",INDEX('Policy Characteristics'!L:L,MATCH($C105,'Policy Characteristics'!$C:$C,0)))</f>
        <v>hydrogen-vehicle-mandate.html</v>
      </c>
    </row>
    <row r="106" spans="1:18" x14ac:dyDescent="0.25">
      <c r="A106" s="304" t="str">
        <f>IF(ISBLANK(INDEX('Policy Characteristics'!A:A,MATCH($C106,'Policy Characteristics'!$C:$C,0))),"",INDEX('Policy Characteristics'!A:A,MATCH($C106,'Policy Characteristics'!$C:$C,0)))</f>
        <v>Transportation</v>
      </c>
      <c r="B106" s="304" t="str">
        <f>IF(ISBLANK(INDEX('Policy Characteristics'!B:B,MATCH($C106,'Policy Characteristics'!$C:$C,0))),"",INDEX('Policy Characteristics'!B:B,MATCH($C106,'Policy Characteristics'!$C:$C,0)))</f>
        <v>Hydrogen Vehicle Sales Standard</v>
      </c>
      <c r="C106" s="308" t="str">
        <f t="shared" si="8"/>
        <v>Minimum Required Hydrogen Vehicle Sales Percentage</v>
      </c>
      <c r="D106" s="535" t="s">
        <v>44</v>
      </c>
      <c r="E106" s="535" t="s">
        <v>41</v>
      </c>
      <c r="F106" s="535" t="s">
        <v>88</v>
      </c>
      <c r="G106" s="535" t="s">
        <v>89</v>
      </c>
      <c r="H106" s="536">
        <v>503</v>
      </c>
      <c r="I106" s="535" t="s">
        <v>45</v>
      </c>
      <c r="J106" s="306" t="str">
        <f>IF(ISBLANK(INDEX('Policy Characteristics'!D:D,MATCH($C106,'Policy Characteristics'!$C:$C,0))),"",INDEX('Policy Characteristics'!D:D,MATCH($C106,'Policy Characteristics'!$C:$C,0)))</f>
        <v>Hydrogen Veh Sales Standard</v>
      </c>
      <c r="K106" s="304" t="str">
        <f>IF(ISBLANK(INDEX('Policy Characteristics'!E:E,MATCH($C106,'Policy Characteristics'!$C:$C,0))),"",INDEX('Policy Characteristics'!E:E,MATCH($C106,'Policy Characteristics'!$C:$C,0)))</f>
        <v>trans hydrogen vehicle minimum</v>
      </c>
      <c r="L106" s="315">
        <f>IF(ISBLANK(INDEX('Policy Characteristics'!F:F,MATCH($C106,'Policy Characteristics'!$C:$C,0))),"",INDEX('Policy Characteristics'!F:F,MATCH($C106,'Policy Characteristics'!$C:$C,0)))</f>
        <v>0</v>
      </c>
      <c r="M106" s="315">
        <f>IF(ISBLANK(INDEX('Policy Characteristics'!G:G,MATCH($C106,'Policy Characteristics'!$C:$C,0))),"",INDEX('Policy Characteristics'!G:G,MATCH($C106,'Policy Characteristics'!$C:$C,0)))</f>
        <v>1</v>
      </c>
      <c r="N106" s="315">
        <f>IF(ISBLANK(INDEX('Policy Characteristics'!H:H,MATCH($C106,'Policy Characteristics'!$C:$C,0))),"",INDEX('Policy Characteristics'!H:H,MATCH($C106,'Policy Characteristics'!$C:$C,0)))</f>
        <v>0.01</v>
      </c>
      <c r="O106" s="304" t="str">
        <f>IF(ISBLANK(INDEX('Policy Characteristics'!I:I,MATCH($C106,'Policy Characteristics'!$C:$C,0))),"",INDEX('Policy Characteristics'!I:I,MATCH($C106,'Policy Characteristics'!$C:$C,0)))</f>
        <v>% of new vehicles sold</v>
      </c>
      <c r="P106" s="304" t="str">
        <f>IF(ISBLANK(INDEX('Policy Characteristics'!J:J,MATCH($C106,'Policy Characteristics'!$C:$C,0))),"",INDEX('Policy Characteristics'!J:J,MATCH($C106,'Policy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304" t="str">
        <f>IF(ISBLANK(INDEX('Policy Characteristics'!K:K,MATCH($C106,'Policy Characteristics'!$C:$C,0))),"",INDEX('Policy Characteristics'!K:K,MATCH($C106,'Policy Characteristics'!$C:$C,0)))</f>
        <v/>
      </c>
      <c r="R106" s="304" t="str">
        <f>IF(ISBLANK(INDEX('Policy Characteristics'!L:L,MATCH($C106,'Policy Characteristics'!$C:$C,0))),"",INDEX('Policy Characteristics'!L:L,MATCH($C106,'Policy Characteristics'!$C:$C,0)))</f>
        <v>hydrogen-vehicle-mandate.html</v>
      </c>
    </row>
    <row r="107" spans="1:18" x14ac:dyDescent="0.25">
      <c r="A107" s="304" t="str">
        <f>IF(ISBLANK(INDEX('Policy Characteristics'!A:A,MATCH($C107,'Policy Characteristics'!$C:$C,0))),"",INDEX('Policy Characteristics'!A:A,MATCH($C107,'Policy Characteristics'!$C:$C,0)))</f>
        <v>Transportation</v>
      </c>
      <c r="B107" s="304" t="str">
        <f>IF(ISBLANK(INDEX('Policy Characteristics'!B:B,MATCH($C107,'Policy Characteristics'!$C:$C,0))),"",INDEX('Policy Characteristics'!B:B,MATCH($C107,'Policy Characteristics'!$C:$C,0)))</f>
        <v>Hydrogen Vehicle Sales Standard</v>
      </c>
      <c r="C107" s="308" t="str">
        <f t="shared" si="8"/>
        <v>Minimum Required Hydrogen Vehicle Sales Percentage</v>
      </c>
      <c r="D107" s="535" t="s">
        <v>47</v>
      </c>
      <c r="E107" s="535" t="s">
        <v>42</v>
      </c>
      <c r="F107" s="535" t="s">
        <v>87</v>
      </c>
      <c r="G107" s="535" t="s">
        <v>90</v>
      </c>
      <c r="H107" s="536">
        <v>504</v>
      </c>
      <c r="I107" s="535" t="s">
        <v>45</v>
      </c>
      <c r="J107" s="306" t="str">
        <f>IF(ISBLANK(INDEX('Policy Characteristics'!D:D,MATCH($C107,'Policy Characteristics'!$C:$C,0))),"",INDEX('Policy Characteristics'!D:D,MATCH($C107,'Policy Characteristics'!$C:$C,0)))</f>
        <v>Hydrogen Veh Sales Standard</v>
      </c>
      <c r="K107" s="304" t="str">
        <f>IF(ISBLANK(INDEX('Policy Characteristics'!E:E,MATCH($C107,'Policy Characteristics'!$C:$C,0))),"",INDEX('Policy Characteristics'!E:E,MATCH($C107,'Policy Characteristics'!$C:$C,0)))</f>
        <v>trans hydrogen vehicle minimum</v>
      </c>
      <c r="L107" s="315">
        <f>IF(ISBLANK(INDEX('Policy Characteristics'!F:F,MATCH($C107,'Policy Characteristics'!$C:$C,0))),"",INDEX('Policy Characteristics'!F:F,MATCH($C107,'Policy Characteristics'!$C:$C,0)))</f>
        <v>0</v>
      </c>
      <c r="M107" s="315">
        <f>IF(ISBLANK(INDEX('Policy Characteristics'!G:G,MATCH($C107,'Policy Characteristics'!$C:$C,0))),"",INDEX('Policy Characteristics'!G:G,MATCH($C107,'Policy Characteristics'!$C:$C,0)))</f>
        <v>1</v>
      </c>
      <c r="N107" s="315">
        <f>IF(ISBLANK(INDEX('Policy Characteristics'!H:H,MATCH($C107,'Policy Characteristics'!$C:$C,0))),"",INDEX('Policy Characteristics'!H:H,MATCH($C107,'Policy Characteristics'!$C:$C,0)))</f>
        <v>0.01</v>
      </c>
      <c r="O107" s="304" t="str">
        <f>IF(ISBLANK(INDEX('Policy Characteristics'!I:I,MATCH($C107,'Policy Characteristics'!$C:$C,0))),"",INDEX('Policy Characteristics'!I:I,MATCH($C107,'Policy Characteristics'!$C:$C,0)))</f>
        <v>% of new vehicles sold</v>
      </c>
      <c r="P107" s="304" t="str">
        <f>IF(ISBLANK(INDEX('Policy Characteristics'!J:J,MATCH($C107,'Policy Characteristics'!$C:$C,0))),"",INDEX('Policy Characteristics'!J:J,MATCH($C107,'Policy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304" t="str">
        <f>IF(ISBLANK(INDEX('Policy Characteristics'!K:K,MATCH($C107,'Policy Characteristics'!$C:$C,0))),"",INDEX('Policy Characteristics'!K:K,MATCH($C107,'Policy Characteristics'!$C:$C,0)))</f>
        <v/>
      </c>
      <c r="R107" s="304" t="str">
        <f>IF(ISBLANK(INDEX('Policy Characteristics'!L:L,MATCH($C107,'Policy Characteristics'!$C:$C,0))),"",INDEX('Policy Characteristics'!L:L,MATCH($C107,'Policy Characteristics'!$C:$C,0)))</f>
        <v>hydrogen-vehicle-mandate.html</v>
      </c>
    </row>
    <row r="108" spans="1:18" x14ac:dyDescent="0.25">
      <c r="A108" s="304" t="str">
        <f>IF(ISBLANK(INDEX('Policy Characteristics'!A:A,MATCH($C108,'Policy Characteristics'!$C:$C,0))),"",INDEX('Policy Characteristics'!A:A,MATCH($C108,'Policy Characteristics'!$C:$C,0)))</f>
        <v>Transportation</v>
      </c>
      <c r="B108" s="304" t="str">
        <f>IF(ISBLANK(INDEX('Policy Characteristics'!B:B,MATCH($C108,'Policy Characteristics'!$C:$C,0))),"",INDEX('Policy Characteristics'!B:B,MATCH($C108,'Policy Characteristics'!$C:$C,0)))</f>
        <v>Hydrogen Vehicle Sales Standard</v>
      </c>
      <c r="C108" s="308" t="str">
        <f t="shared" si="8"/>
        <v>Minimum Required Hydrogen Vehicle Sales Percentage</v>
      </c>
      <c r="D108" s="535" t="s">
        <v>44</v>
      </c>
      <c r="E108" s="535" t="s">
        <v>42</v>
      </c>
      <c r="F108" s="535" t="s">
        <v>88</v>
      </c>
      <c r="G108" s="535" t="s">
        <v>90</v>
      </c>
      <c r="H108" s="536">
        <v>505</v>
      </c>
      <c r="I108" s="535" t="s">
        <v>45</v>
      </c>
      <c r="J108" s="306" t="str">
        <f>IF(ISBLANK(INDEX('Policy Characteristics'!D:D,MATCH($C108,'Policy Characteristics'!$C:$C,0))),"",INDEX('Policy Characteristics'!D:D,MATCH($C108,'Policy Characteristics'!$C:$C,0)))</f>
        <v>Hydrogen Veh Sales Standard</v>
      </c>
      <c r="K108" s="304" t="str">
        <f>IF(ISBLANK(INDEX('Policy Characteristics'!E:E,MATCH($C108,'Policy Characteristics'!$C:$C,0))),"",INDEX('Policy Characteristics'!E:E,MATCH($C108,'Policy Characteristics'!$C:$C,0)))</f>
        <v>trans hydrogen vehicle minimum</v>
      </c>
      <c r="L108" s="315">
        <f>IF(ISBLANK(INDEX('Policy Characteristics'!F:F,MATCH($C108,'Policy Characteristics'!$C:$C,0))),"",INDEX('Policy Characteristics'!F:F,MATCH($C108,'Policy Characteristics'!$C:$C,0)))</f>
        <v>0</v>
      </c>
      <c r="M108" s="315">
        <f>IF(ISBLANK(INDEX('Policy Characteristics'!G:G,MATCH($C108,'Policy Characteristics'!$C:$C,0))),"",INDEX('Policy Characteristics'!G:G,MATCH($C108,'Policy Characteristics'!$C:$C,0)))</f>
        <v>1</v>
      </c>
      <c r="N108" s="315">
        <f>IF(ISBLANK(INDEX('Policy Characteristics'!H:H,MATCH($C108,'Policy Characteristics'!$C:$C,0))),"",INDEX('Policy Characteristics'!H:H,MATCH($C108,'Policy Characteristics'!$C:$C,0)))</f>
        <v>0.01</v>
      </c>
      <c r="O108" s="304" t="str">
        <f>IF(ISBLANK(INDEX('Policy Characteristics'!I:I,MATCH($C108,'Policy Characteristics'!$C:$C,0))),"",INDEX('Policy Characteristics'!I:I,MATCH($C108,'Policy Characteristics'!$C:$C,0)))</f>
        <v>% of new vehicles sold</v>
      </c>
      <c r="P108" s="304" t="str">
        <f>IF(ISBLANK(INDEX('Policy Characteristics'!J:J,MATCH($C108,'Policy Characteristics'!$C:$C,0))),"",INDEX('Policy Characteristics'!J:J,MATCH($C108,'Policy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304" t="str">
        <f>IF(ISBLANK(INDEX('Policy Characteristics'!K:K,MATCH($C108,'Policy Characteristics'!$C:$C,0))),"",INDEX('Policy Characteristics'!K:K,MATCH($C108,'Policy Characteristics'!$C:$C,0)))</f>
        <v/>
      </c>
      <c r="R108" s="304" t="str">
        <f>IF(ISBLANK(INDEX('Policy Characteristics'!L:L,MATCH($C108,'Policy Characteristics'!$C:$C,0))),"",INDEX('Policy Characteristics'!L:L,MATCH($C108,'Policy Characteristics'!$C:$C,0)))</f>
        <v>hydrogen-vehicle-mandate.html</v>
      </c>
    </row>
    <row r="109" spans="1:18" x14ac:dyDescent="0.25">
      <c r="A109" s="304" t="str">
        <f>IF(ISBLANK(INDEX('Policy Characteristics'!A:A,MATCH($C109,'Policy Characteristics'!$C:$C,0))),"",INDEX('Policy Characteristics'!A:A,MATCH($C109,'Policy Characteristics'!$C:$C,0)))</f>
        <v>Transportation</v>
      </c>
      <c r="B109" s="304" t="str">
        <f>IF(ISBLANK(INDEX('Policy Characteristics'!B:B,MATCH($C109,'Policy Characteristics'!$C:$C,0))),"",INDEX('Policy Characteristics'!B:B,MATCH($C109,'Policy Characteristics'!$C:$C,0)))</f>
        <v>Hydrogen Vehicle Sales Standard</v>
      </c>
      <c r="C109" s="308" t="str">
        <f t="shared" si="8"/>
        <v>Minimum Required Hydrogen Vehicle Sales Percentage</v>
      </c>
      <c r="D109" s="535" t="s">
        <v>47</v>
      </c>
      <c r="E109" s="535" t="s">
        <v>43</v>
      </c>
      <c r="F109" s="535" t="s">
        <v>87</v>
      </c>
      <c r="G109" s="535" t="s">
        <v>91</v>
      </c>
      <c r="H109" s="536">
        <v>506</v>
      </c>
      <c r="I109" s="535" t="s">
        <v>45</v>
      </c>
      <c r="J109" s="306" t="str">
        <f>IF(ISBLANK(INDEX('Policy Characteristics'!D:D,MATCH($C109,'Policy Characteristics'!$C:$C,0))),"",INDEX('Policy Characteristics'!D:D,MATCH($C109,'Policy Characteristics'!$C:$C,0)))</f>
        <v>Hydrogen Veh Sales Standard</v>
      </c>
      <c r="K109" s="304" t="str">
        <f>IF(ISBLANK(INDEX('Policy Characteristics'!E:E,MATCH($C109,'Policy Characteristics'!$C:$C,0))),"",INDEX('Policy Characteristics'!E:E,MATCH($C109,'Policy Characteristics'!$C:$C,0)))</f>
        <v>trans hydrogen vehicle minimum</v>
      </c>
      <c r="L109" s="315">
        <f>IF(ISBLANK(INDEX('Policy Characteristics'!F:F,MATCH($C109,'Policy Characteristics'!$C:$C,0))),"",INDEX('Policy Characteristics'!F:F,MATCH($C109,'Policy Characteristics'!$C:$C,0)))</f>
        <v>0</v>
      </c>
      <c r="M109" s="315">
        <f>IF(ISBLANK(INDEX('Policy Characteristics'!G:G,MATCH($C109,'Policy Characteristics'!$C:$C,0))),"",INDEX('Policy Characteristics'!G:G,MATCH($C109,'Policy Characteristics'!$C:$C,0)))</f>
        <v>1</v>
      </c>
      <c r="N109" s="315">
        <f>IF(ISBLANK(INDEX('Policy Characteristics'!H:H,MATCH($C109,'Policy Characteristics'!$C:$C,0))),"",INDEX('Policy Characteristics'!H:H,MATCH($C109,'Policy Characteristics'!$C:$C,0)))</f>
        <v>0.01</v>
      </c>
      <c r="O109" s="304" t="str">
        <f>IF(ISBLANK(INDEX('Policy Characteristics'!I:I,MATCH($C109,'Policy Characteristics'!$C:$C,0))),"",INDEX('Policy Characteristics'!I:I,MATCH($C109,'Policy Characteristics'!$C:$C,0)))</f>
        <v>% of new vehicles sold</v>
      </c>
      <c r="P109" s="304" t="str">
        <f>IF(ISBLANK(INDEX('Policy Characteristics'!J:J,MATCH($C109,'Policy Characteristics'!$C:$C,0))),"",INDEX('Policy Characteristics'!J:J,MATCH($C109,'Policy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304" t="str">
        <f>IF(ISBLANK(INDEX('Policy Characteristics'!K:K,MATCH($C109,'Policy Characteristics'!$C:$C,0))),"",INDEX('Policy Characteristics'!K:K,MATCH($C109,'Policy Characteristics'!$C:$C,0)))</f>
        <v/>
      </c>
      <c r="R109" s="304" t="str">
        <f>IF(ISBLANK(INDEX('Policy Characteristics'!L:L,MATCH($C109,'Policy Characteristics'!$C:$C,0))),"",INDEX('Policy Characteristics'!L:L,MATCH($C109,'Policy Characteristics'!$C:$C,0)))</f>
        <v>hydrogen-vehicle-mandate.html</v>
      </c>
    </row>
    <row r="110" spans="1:18" x14ac:dyDescent="0.25">
      <c r="A110" s="304" t="str">
        <f>IF(ISBLANK(INDEX('Policy Characteristics'!A:A,MATCH($C110,'Policy Characteristics'!$C:$C,0))),"",INDEX('Policy Characteristics'!A:A,MATCH($C110,'Policy Characteristics'!$C:$C,0)))</f>
        <v>Transportation</v>
      </c>
      <c r="B110" s="304" t="str">
        <f>IF(ISBLANK(INDEX('Policy Characteristics'!B:B,MATCH($C110,'Policy Characteristics'!$C:$C,0))),"",INDEX('Policy Characteristics'!B:B,MATCH($C110,'Policy Characteristics'!$C:$C,0)))</f>
        <v>Hydrogen Vehicle Sales Standard</v>
      </c>
      <c r="C110" s="308" t="str">
        <f t="shared" si="8"/>
        <v>Minimum Required Hydrogen Vehicle Sales Percentage</v>
      </c>
      <c r="D110" s="535" t="s">
        <v>44</v>
      </c>
      <c r="E110" s="535" t="s">
        <v>43</v>
      </c>
      <c r="F110" s="535" t="s">
        <v>88</v>
      </c>
      <c r="G110" s="535" t="s">
        <v>91</v>
      </c>
      <c r="H110" s="536">
        <v>507</v>
      </c>
      <c r="I110" s="535" t="s">
        <v>45</v>
      </c>
      <c r="J110" s="306" t="str">
        <f>IF(ISBLANK(INDEX('Policy Characteristics'!D:D,MATCH($C110,'Policy Characteristics'!$C:$C,0))),"",INDEX('Policy Characteristics'!D:D,MATCH($C110,'Policy Characteristics'!$C:$C,0)))</f>
        <v>Hydrogen Veh Sales Standard</v>
      </c>
      <c r="K110" s="304" t="str">
        <f>IF(ISBLANK(INDEX('Policy Characteristics'!E:E,MATCH($C110,'Policy Characteristics'!$C:$C,0))),"",INDEX('Policy Characteristics'!E:E,MATCH($C110,'Policy Characteristics'!$C:$C,0)))</f>
        <v>trans hydrogen vehicle minimum</v>
      </c>
      <c r="L110" s="315">
        <f>IF(ISBLANK(INDEX('Policy Characteristics'!F:F,MATCH($C110,'Policy Characteristics'!$C:$C,0))),"",INDEX('Policy Characteristics'!F:F,MATCH($C110,'Policy Characteristics'!$C:$C,0)))</f>
        <v>0</v>
      </c>
      <c r="M110" s="315">
        <f>IF(ISBLANK(INDEX('Policy Characteristics'!G:G,MATCH($C110,'Policy Characteristics'!$C:$C,0))),"",INDEX('Policy Characteristics'!G:G,MATCH($C110,'Policy Characteristics'!$C:$C,0)))</f>
        <v>1</v>
      </c>
      <c r="N110" s="315">
        <f>IF(ISBLANK(INDEX('Policy Characteristics'!H:H,MATCH($C110,'Policy Characteristics'!$C:$C,0))),"",INDEX('Policy Characteristics'!H:H,MATCH($C110,'Policy Characteristics'!$C:$C,0)))</f>
        <v>0.01</v>
      </c>
      <c r="O110" s="304" t="str">
        <f>IF(ISBLANK(INDEX('Policy Characteristics'!I:I,MATCH($C110,'Policy Characteristics'!$C:$C,0))),"",INDEX('Policy Characteristics'!I:I,MATCH($C110,'Policy Characteristics'!$C:$C,0)))</f>
        <v>% of new vehicles sold</v>
      </c>
      <c r="P110" s="304" t="str">
        <f>IF(ISBLANK(INDEX('Policy Characteristics'!J:J,MATCH($C110,'Policy Characteristics'!$C:$C,0))),"",INDEX('Policy Characteristics'!J:J,MATCH($C110,'Policy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304" t="str">
        <f>IF(ISBLANK(INDEX('Policy Characteristics'!K:K,MATCH($C110,'Policy Characteristics'!$C:$C,0))),"",INDEX('Policy Characteristics'!K:K,MATCH($C110,'Policy Characteristics'!$C:$C,0)))</f>
        <v/>
      </c>
      <c r="R110" s="304" t="str">
        <f>IF(ISBLANK(INDEX('Policy Characteristics'!L:L,MATCH($C110,'Policy Characteristics'!$C:$C,0))),"",INDEX('Policy Characteristics'!L:L,MATCH($C110,'Policy Characteristics'!$C:$C,0)))</f>
        <v>hydrogen-vehicle-mandate.html</v>
      </c>
    </row>
    <row r="111" spans="1:18" x14ac:dyDescent="0.25">
      <c r="A111" s="304" t="str">
        <f>IF(ISBLANK(INDEX('Policy Characteristics'!A:A,MATCH($C111,'Policy Characteristics'!$C:$C,0))),"",INDEX('Policy Characteristics'!A:A,MATCH($C111,'Policy Characteristics'!$C:$C,0)))</f>
        <v>Transportation</v>
      </c>
      <c r="B111" s="304" t="str">
        <f>IF(ISBLANK(INDEX('Policy Characteristics'!B:B,MATCH($C111,'Policy Characteristics'!$C:$C,0))),"",INDEX('Policy Characteristics'!B:B,MATCH($C111,'Policy Characteristics'!$C:$C,0)))</f>
        <v>Hydrogen Vehicle Sales Standard</v>
      </c>
      <c r="C111" s="308" t="str">
        <f t="shared" si="8"/>
        <v>Minimum Required Hydrogen Vehicle Sales Percentage</v>
      </c>
      <c r="D111" s="535" t="s">
        <v>47</v>
      </c>
      <c r="E111" s="535" t="s">
        <v>118</v>
      </c>
      <c r="F111" s="535" t="s">
        <v>87</v>
      </c>
      <c r="G111" s="535" t="s">
        <v>151</v>
      </c>
      <c r="H111" s="536">
        <v>603</v>
      </c>
      <c r="I111" s="537" t="s">
        <v>46</v>
      </c>
      <c r="J111" s="306" t="str">
        <f>IF(ISBLANK(INDEX('Policy Characteristics'!D:D,MATCH($C111,'Policy Characteristics'!$C:$C,0))),"",INDEX('Policy Characteristics'!D:D,MATCH($C111,'Policy Characteristics'!$C:$C,0)))</f>
        <v>Hydrogen Veh Sales Standard</v>
      </c>
      <c r="K111" s="304" t="str">
        <f>IF(ISBLANK(INDEX('Policy Characteristics'!E:E,MATCH($C111,'Policy Characteristics'!$C:$C,0))),"",INDEX('Policy Characteristics'!E:E,MATCH($C111,'Policy Characteristics'!$C:$C,0)))</f>
        <v>trans hydrogen vehicle minimum</v>
      </c>
      <c r="L111" s="315">
        <f>IF(ISBLANK(INDEX('Policy Characteristics'!F:F,MATCH($C111,'Policy Characteristics'!$C:$C,0))),"",INDEX('Policy Characteristics'!F:F,MATCH($C111,'Policy Characteristics'!$C:$C,0)))</f>
        <v>0</v>
      </c>
      <c r="M111" s="315">
        <f>IF(ISBLANK(INDEX('Policy Characteristics'!G:G,MATCH($C111,'Policy Characteristics'!$C:$C,0))),"",INDEX('Policy Characteristics'!G:G,MATCH($C111,'Policy Characteristics'!$C:$C,0)))</f>
        <v>1</v>
      </c>
      <c r="N111" s="315">
        <f>IF(ISBLANK(INDEX('Policy Characteristics'!H:H,MATCH($C111,'Policy Characteristics'!$C:$C,0))),"",INDEX('Policy Characteristics'!H:H,MATCH($C111,'Policy Characteristics'!$C:$C,0)))</f>
        <v>0.01</v>
      </c>
      <c r="O111" s="304" t="str">
        <f>IF(ISBLANK(INDEX('Policy Characteristics'!I:I,MATCH($C111,'Policy Characteristics'!$C:$C,0))),"",INDEX('Policy Characteristics'!I:I,MATCH($C111,'Policy Characteristics'!$C:$C,0)))</f>
        <v>% of new vehicles sold</v>
      </c>
      <c r="P111" s="304" t="str">
        <f>IF(ISBLANK(INDEX('Policy Characteristics'!J:J,MATCH($C111,'Policy Characteristics'!$C:$C,0))),"",INDEX('Policy Characteristics'!J:J,MATCH($C111,'Policy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304" t="str">
        <f>IF(ISBLANK(INDEX('Policy Characteristics'!K:K,MATCH($C111,'Policy Characteristics'!$C:$C,0))),"",INDEX('Policy Characteristics'!K:K,MATCH($C111,'Policy Characteristics'!$C:$C,0)))</f>
        <v/>
      </c>
      <c r="R111" s="304" t="str">
        <f>IF(ISBLANK(INDEX('Policy Characteristics'!L:L,MATCH($C111,'Policy Characteristics'!$C:$C,0))),"",INDEX('Policy Characteristics'!L:L,MATCH($C111,'Policy Characteristics'!$C:$C,0)))</f>
        <v>hydrogen-vehicle-mandate.html</v>
      </c>
    </row>
    <row r="112" spans="1:18" x14ac:dyDescent="0.25">
      <c r="A112" s="304" t="str">
        <f>IF(ISBLANK(INDEX('Policy Characteristics'!A:A,MATCH($C112,'Policy Characteristics'!$C:$C,0))),"",INDEX('Policy Characteristics'!A:A,MATCH($C112,'Policy Characteristics'!$C:$C,0)))</f>
        <v>Transportation</v>
      </c>
      <c r="B112" s="304" t="str">
        <f>IF(ISBLANK(INDEX('Policy Characteristics'!B:B,MATCH($C112,'Policy Characteristics'!$C:$C,0))),"",INDEX('Policy Characteristics'!B:B,MATCH($C112,'Policy Characteristics'!$C:$C,0)))</f>
        <v>Hydrogen Vehicle Sales Standard</v>
      </c>
      <c r="C112" s="308" t="str">
        <f t="shared" si="8"/>
        <v>Minimum Required Hydrogen Vehicle Sales Percentage</v>
      </c>
      <c r="D112" s="535" t="s">
        <v>44</v>
      </c>
      <c r="E112" s="535" t="s">
        <v>118</v>
      </c>
      <c r="F112" s="535" t="s">
        <v>88</v>
      </c>
      <c r="G112" s="535" t="s">
        <v>151</v>
      </c>
      <c r="H112" s="536">
        <v>604</v>
      </c>
      <c r="I112" s="537" t="s">
        <v>46</v>
      </c>
      <c r="J112" s="306" t="str">
        <f>IF(ISBLANK(INDEX('Policy Characteristics'!D:D,MATCH($C112,'Policy Characteristics'!$C:$C,0))),"",INDEX('Policy Characteristics'!D:D,MATCH($C112,'Policy Characteristics'!$C:$C,0)))</f>
        <v>Hydrogen Veh Sales Standard</v>
      </c>
      <c r="K112" s="304" t="str">
        <f>IF(ISBLANK(INDEX('Policy Characteristics'!E:E,MATCH($C112,'Policy Characteristics'!$C:$C,0))),"",INDEX('Policy Characteristics'!E:E,MATCH($C112,'Policy Characteristics'!$C:$C,0)))</f>
        <v>trans hydrogen vehicle minimum</v>
      </c>
      <c r="L112" s="315">
        <f>IF(ISBLANK(INDEX('Policy Characteristics'!F:F,MATCH($C112,'Policy Characteristics'!$C:$C,0))),"",INDEX('Policy Characteristics'!F:F,MATCH($C112,'Policy Characteristics'!$C:$C,0)))</f>
        <v>0</v>
      </c>
      <c r="M112" s="315">
        <f>IF(ISBLANK(INDEX('Policy Characteristics'!G:G,MATCH($C112,'Policy Characteristics'!$C:$C,0))),"",INDEX('Policy Characteristics'!G:G,MATCH($C112,'Policy Characteristics'!$C:$C,0)))</f>
        <v>1</v>
      </c>
      <c r="N112" s="315">
        <f>IF(ISBLANK(INDEX('Policy Characteristics'!H:H,MATCH($C112,'Policy Characteristics'!$C:$C,0))),"",INDEX('Policy Characteristics'!H:H,MATCH($C112,'Policy Characteristics'!$C:$C,0)))</f>
        <v>0.01</v>
      </c>
      <c r="O112" s="304" t="str">
        <f>IF(ISBLANK(INDEX('Policy Characteristics'!I:I,MATCH($C112,'Policy Characteristics'!$C:$C,0))),"",INDEX('Policy Characteristics'!I:I,MATCH($C112,'Policy Characteristics'!$C:$C,0)))</f>
        <v>% of new vehicles sold</v>
      </c>
      <c r="P112" s="304" t="str">
        <f>IF(ISBLANK(INDEX('Policy Characteristics'!J:J,MATCH($C112,'Policy Characteristics'!$C:$C,0))),"",INDEX('Policy Characteristics'!J:J,MATCH($C112,'Policy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304" t="str">
        <f>IF(ISBLANK(INDEX('Policy Characteristics'!K:K,MATCH($C112,'Policy Characteristics'!$C:$C,0))),"",INDEX('Policy Characteristics'!K:K,MATCH($C112,'Policy Characteristics'!$C:$C,0)))</f>
        <v/>
      </c>
      <c r="R112" s="304" t="str">
        <f>IF(ISBLANK(INDEX('Policy Characteristics'!L:L,MATCH($C112,'Policy Characteristics'!$C:$C,0))),"",INDEX('Policy Characteristics'!L:L,MATCH($C112,'Policy Characteristics'!$C:$C,0)))</f>
        <v>hydrogen-vehicle-mandate.html</v>
      </c>
    </row>
    <row r="113" spans="1:18" s="526" customFormat="1" x14ac:dyDescent="0.25">
      <c r="A113" s="304" t="str">
        <f>IF(ISBLANK(INDEX('Policy Characteristics'!A:A,MATCH($C113,'Policy Characteristics'!$C:$C,0))),"",INDEX('Policy Characteristics'!A:A,MATCH($C113,'Policy Characteristics'!$C:$C,0)))</f>
        <v>Transportation</v>
      </c>
      <c r="B113" s="304" t="str">
        <f>IF(ISBLANK(INDEX('Policy Characteristics'!B:B,MATCH($C113,'Policy Characteristics'!$C:$C,0))),"",INDEX('Policy Characteristics'!B:B,MATCH($C113,'Policy Characteristics'!$C:$C,0)))</f>
        <v>Low Carbon Fuel Standard</v>
      </c>
      <c r="C113" s="307" t="s">
        <v>479</v>
      </c>
      <c r="D113" s="535"/>
      <c r="E113" s="535"/>
      <c r="F113" s="535"/>
      <c r="G113" s="535"/>
      <c r="H113" s="540">
        <v>190</v>
      </c>
      <c r="I113" s="535" t="s">
        <v>45</v>
      </c>
      <c r="J113" s="306" t="str">
        <f>IF(ISBLANK(INDEX('Policy Characteristics'!D:D,MATCH($C113,'Policy Characteristics'!$C:$C,0))),"",INDEX('Policy Characteristics'!D:D,MATCH($C113,'Policy Characteristics'!$C:$C,0)))</f>
        <v>Low Carbon Fuel Standard</v>
      </c>
      <c r="K113" s="304" t="str">
        <f>IF(ISBLANK(INDEX('Policy Characteristics'!E:E,MATCH($C113,'Policy Characteristics'!$C:$C,0))),"",INDEX('Policy Characteristics'!E:E,MATCH($C113,'Policy Characteristics'!$C:$C,0)))</f>
        <v>trans LCFS</v>
      </c>
      <c r="L113" s="315">
        <f>IF(ISBLANK(INDEX('Policy Characteristics'!F:F,MATCH($C113,'Policy Characteristics'!$C:$C,0))),"",INDEX('Policy Characteristics'!F:F,MATCH($C113,'Policy Characteristics'!$C:$C,0)))</f>
        <v>0</v>
      </c>
      <c r="M113" s="315">
        <f>IF(ISBLANK(INDEX('Policy Characteristics'!G:G,MATCH($C113,'Policy Characteristics'!$C:$C,0))),"",INDEX('Policy Characteristics'!G:G,MATCH($C113,'Policy Characteristics'!$C:$C,0)))</f>
        <v>0.2</v>
      </c>
      <c r="N113" s="315">
        <f>IF(ISBLANK(INDEX('Policy Characteristics'!H:H,MATCH($C113,'Policy Characteristics'!$C:$C,0))),"",INDEX('Policy Characteristics'!H:H,MATCH($C113,'Policy Characteristics'!$C:$C,0)))</f>
        <v>0.01</v>
      </c>
      <c r="O113" s="304" t="str">
        <f>IF(ISBLANK(INDEX('Policy Characteristics'!I:I,MATCH($C113,'Policy Characteristics'!$C:$C,0))),"",INDEX('Policy Characteristics'!I:I,MATCH($C113,'Policy Characteristics'!$C:$C,0)))</f>
        <v>% reduction in carbon emissions</v>
      </c>
      <c r="P113" s="304" t="str">
        <f>IF(ISBLANK(INDEX('Policy Characteristics'!J:J,MATCH($C113,'Policy Characteristics'!$C:$C,0))),"",INDEX('Policy Characteristics'!J:J,MATCH($C113,'Policy Characteristics'!$C:$C,0)))</f>
        <v>**Description:** This policy specifies the percentage reduction in carbon emissions from the transportation sector that must be achieved via fuel switching.  This value is in addition to BAU requirements. // **Guidance for setting values: ** The U.S. National Renewable Fuel Standard equates to a BAU LCFS of 2.2% - 4.6% (varying by year).  The most ambitious state policy adopts an LCFS that requires a 10% reduction in carbon intensity of the transportation fuel pool by 2020.</v>
      </c>
      <c r="Q113" s="304" t="str">
        <f>IF(ISBLANK(INDEX('Policy Characteristics'!K:K,MATCH($C113,'Policy Characteristics'!$C:$C,0))),"",INDEX('Policy Characteristics'!K:K,MATCH($C113,'Policy Characteristics'!$C:$C,0)))</f>
        <v>transportation-sector-main.html#lcfs</v>
      </c>
      <c r="R113" s="304" t="str">
        <f>IF(ISBLANK(INDEX('Policy Characteristics'!L:L,MATCH($C113,'Policy Characteristics'!$C:$C,0))),"",INDEX('Policy Characteristics'!L:L,MATCH($C113,'Policy Characteristics'!$C:$C,0)))</f>
        <v>low-carbon-fuel-standard.html</v>
      </c>
    </row>
    <row r="114" spans="1:18" x14ac:dyDescent="0.25">
      <c r="A114" s="304" t="str">
        <f>IF(ISBLANK(INDEX('Policy Characteristics'!A:A,MATCH($C114,'Policy Characteristics'!$C:$C,0))),"",INDEX('Policy Characteristics'!A:A,MATCH($C114,'Policy Characteristics'!$C:$C,0)))</f>
        <v>Transportation</v>
      </c>
      <c r="B114" s="304" t="str">
        <f>IF(ISBLANK(INDEX('Policy Characteristics'!B:B,MATCH($C114,'Policy Characteristics'!$C:$C,0))),"",INDEX('Policy Characteristics'!B:B,MATCH($C114,'Policy Characteristics'!$C:$C,0)))</f>
        <v>Mode Shifting</v>
      </c>
      <c r="C114" s="309" t="s">
        <v>3110</v>
      </c>
      <c r="D114" s="535" t="s">
        <v>47</v>
      </c>
      <c r="E114" s="535" t="s">
        <v>39</v>
      </c>
      <c r="F114" s="535" t="s">
        <v>87</v>
      </c>
      <c r="G114" s="535" t="s">
        <v>39</v>
      </c>
      <c r="H114" s="536">
        <v>848</v>
      </c>
      <c r="I114" s="535" t="s">
        <v>45</v>
      </c>
      <c r="J114" s="306" t="str">
        <f>IF(ISBLANK(INDEX('Policy Characteristics'!D:D,MATCH($C114,'Policy Characteristics'!$C:$C,0))),"",INDEX('Policy Characteristics'!D:D,MATCH($C114,'Policy Characteristics'!$C:$C,0)))</f>
        <v>Mode Shifting</v>
      </c>
      <c r="K114" s="304" t="str">
        <f>IF(ISBLANK(INDEX('Policy Characteristics'!E:E,MATCH($C114,'Policy Characteristics'!$C:$C,0))),"",INDEX('Policy Characteristics'!E:E,MATCH($C114,'Policy Characteristics'!$C:$C,0)))</f>
        <v>trans mode shifting</v>
      </c>
      <c r="L114" s="315">
        <f>IF(ISBLANK(INDEX('Policy Characteristics'!F:F,MATCH($C114,'Policy Characteristics'!$C:$C,0))),"",INDEX('Policy Characteristics'!F:F,MATCH($C114,'Policy Characteristics'!$C:$C,0)))</f>
        <v>0</v>
      </c>
      <c r="M114" s="315">
        <f>IF(ISBLANK(INDEX('Policy Characteristics'!G:G,MATCH($C114,'Policy Characteristics'!$C:$C,0))),"",INDEX('Policy Characteristics'!G:G,MATCH($C114,'Policy Characteristics'!$C:$C,0)))</f>
        <v>0.26</v>
      </c>
      <c r="N114" s="315">
        <f>IF(ISBLANK(INDEX('Policy Characteristics'!H:H,MATCH($C114,'Policy Characteristics'!$C:$C,0))),"",INDEX('Policy Characteristics'!H:H,MATCH($C114,'Policy Characteristics'!$C:$C,0)))</f>
        <v>0.01</v>
      </c>
      <c r="O114" s="304" t="str">
        <f>IF(ISBLANK(INDEX('Policy Characteristics'!I:I,MATCH($C114,'Policy Characteristics'!$C:$C,0))),"",INDEX('Policy Characteristics'!I:I,MATCH($C114,'Policy Characteristics'!$C:$C,0)))</f>
        <v>% of trips shifted</v>
      </c>
      <c r="P114" s="304" t="str">
        <f>IF(ISBLANK(INDEX('Policy Characteristics'!J:J,MATCH($C114,'Policy Characteristics'!$C:$C,0))),"",INDEX('Policy Characteristics'!J:J,MATCH($C114,'Policy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4" s="304" t="str">
        <f>IF(ISBLANK(INDEX('Policy Characteristics'!K:K,MATCH($C114,'Policy Characteristics'!$C:$C,0))),"",INDEX('Policy Characteristics'!K:K,MATCH($C114,'Policy Characteristics'!$C:$C,0)))</f>
        <v>transportation-sector-main.html#tdm</v>
      </c>
      <c r="R114" s="304" t="str">
        <f>IF(ISBLANK(INDEX('Policy Characteristics'!L:L,MATCH($C114,'Policy Characteristics'!$C:$C,0))),"",INDEX('Policy Characteristics'!L:L,MATCH($C114,'Policy Characteristics'!$C:$C,0)))</f>
        <v>transportation-demand-management.html</v>
      </c>
    </row>
    <row r="115" spans="1:18" x14ac:dyDescent="0.25">
      <c r="A115" s="304" t="str">
        <f>IF(ISBLANK(INDEX('Policy Characteristics'!A:A,MATCH($C115,'Policy Characteristics'!$C:$C,0))),"",INDEX('Policy Characteristics'!A:A,MATCH($C115,'Policy Characteristics'!$C:$C,0)))</f>
        <v>Transportation</v>
      </c>
      <c r="B115" s="304" t="str">
        <f>IF(ISBLANK(INDEX('Policy Characteristics'!B:B,MATCH($C115,'Policy Characteristics'!$C:$C,0))),"",INDEX('Policy Characteristics'!B:B,MATCH($C115,'Policy Characteristics'!$C:$C,0)))</f>
        <v>Mode Shifting</v>
      </c>
      <c r="C115" s="308" t="str">
        <f t="shared" ref="C115:C125" si="9">C$114</f>
        <v>Percent of Travel Demand Shifted to Other Modes or Eliminated</v>
      </c>
      <c r="D115" s="535" t="s">
        <v>47</v>
      </c>
      <c r="E115" s="535" t="s">
        <v>40</v>
      </c>
      <c r="F115" s="535" t="s">
        <v>87</v>
      </c>
      <c r="G115" s="535" t="s">
        <v>40</v>
      </c>
      <c r="H115" s="536">
        <v>849</v>
      </c>
      <c r="I115" s="537" t="s">
        <v>46</v>
      </c>
      <c r="J115" s="306" t="str">
        <f>IF(ISBLANK(INDEX('Policy Characteristics'!D:D,MATCH($C115,'Policy Characteristics'!$C:$C,0))),"",INDEX('Policy Characteristics'!D:D,MATCH($C115,'Policy Characteristics'!$C:$C,0)))</f>
        <v>Mode Shifting</v>
      </c>
      <c r="K115" s="304" t="str">
        <f>IF(ISBLANK(INDEX('Policy Characteristics'!E:E,MATCH($C115,'Policy Characteristics'!$C:$C,0))),"",INDEX('Policy Characteristics'!E:E,MATCH($C115,'Policy Characteristics'!$C:$C,0)))</f>
        <v>trans mode shifting</v>
      </c>
      <c r="L115" s="315">
        <f>IF(ISBLANK(INDEX('Policy Characteristics'!F:F,MATCH($C115,'Policy Characteristics'!$C:$C,0))),"",INDEX('Policy Characteristics'!F:F,MATCH($C115,'Policy Characteristics'!$C:$C,0)))</f>
        <v>0</v>
      </c>
      <c r="M115" s="315">
        <f>IF(ISBLANK(INDEX('Policy Characteristics'!G:G,MATCH($C115,'Policy Characteristics'!$C:$C,0))),"",INDEX('Policy Characteristics'!G:G,MATCH($C115,'Policy Characteristics'!$C:$C,0)))</f>
        <v>0.26</v>
      </c>
      <c r="N115" s="315">
        <f>IF(ISBLANK(INDEX('Policy Characteristics'!H:H,MATCH($C115,'Policy Characteristics'!$C:$C,0))),"",INDEX('Policy Characteristics'!H:H,MATCH($C115,'Policy Characteristics'!$C:$C,0)))</f>
        <v>0.01</v>
      </c>
      <c r="O115" s="304" t="str">
        <f>IF(ISBLANK(INDEX('Policy Characteristics'!I:I,MATCH($C115,'Policy Characteristics'!$C:$C,0))),"",INDEX('Policy Characteristics'!I:I,MATCH($C115,'Policy Characteristics'!$C:$C,0)))</f>
        <v>% of trips shifted</v>
      </c>
      <c r="P115" s="304" t="str">
        <f>IF(ISBLANK(INDEX('Policy Characteristics'!J:J,MATCH($C115,'Policy Characteristics'!$C:$C,0))),"",INDEX('Policy Characteristics'!J:J,MATCH($C115,'Policy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5" s="304" t="str">
        <f>IF(ISBLANK(INDEX('Policy Characteristics'!K:K,MATCH($C115,'Policy Characteristics'!$C:$C,0))),"",INDEX('Policy Characteristics'!K:K,MATCH($C115,'Policy Characteristics'!$C:$C,0)))</f>
        <v>transportation-sector-main.html#tdm</v>
      </c>
      <c r="R115" s="304" t="str">
        <f>IF(ISBLANK(INDEX('Policy Characteristics'!L:L,MATCH($C115,'Policy Characteristics'!$C:$C,0))),"",INDEX('Policy Characteristics'!L:L,MATCH($C115,'Policy Characteristics'!$C:$C,0)))</f>
        <v>transportation-demand-management.html</v>
      </c>
    </row>
    <row r="116" spans="1:18" x14ac:dyDescent="0.25">
      <c r="A116" s="304" t="str">
        <f>IF(ISBLANK(INDEX('Policy Characteristics'!A:A,MATCH($C116,'Policy Characteristics'!$C:$C,0))),"",INDEX('Policy Characteristics'!A:A,MATCH($C116,'Policy Characteristics'!$C:$C,0)))</f>
        <v>Transportation</v>
      </c>
      <c r="B116" s="304" t="str">
        <f>IF(ISBLANK(INDEX('Policy Characteristics'!B:B,MATCH($C116,'Policy Characteristics'!$C:$C,0))),"",INDEX('Policy Characteristics'!B:B,MATCH($C116,'Policy Characteristics'!$C:$C,0)))</f>
        <v>Mode Shifting</v>
      </c>
      <c r="C116" s="308" t="str">
        <f t="shared" si="9"/>
        <v>Percent of Travel Demand Shifted to Other Modes or Eliminated</v>
      </c>
      <c r="D116" s="535" t="s">
        <v>47</v>
      </c>
      <c r="E116" s="535" t="s">
        <v>41</v>
      </c>
      <c r="F116" s="535" t="s">
        <v>87</v>
      </c>
      <c r="G116" s="535" t="s">
        <v>89</v>
      </c>
      <c r="H116" s="536">
        <v>850</v>
      </c>
      <c r="I116" s="535" t="s">
        <v>45</v>
      </c>
      <c r="J116" s="306" t="str">
        <f>IF(ISBLANK(INDEX('Policy Characteristics'!D:D,MATCH($C116,'Policy Characteristics'!$C:$C,0))),"",INDEX('Policy Characteristics'!D:D,MATCH($C116,'Policy Characteristics'!$C:$C,0)))</f>
        <v>Mode Shifting</v>
      </c>
      <c r="K116" s="304" t="str">
        <f>IF(ISBLANK(INDEX('Policy Characteristics'!E:E,MATCH($C116,'Policy Characteristics'!$C:$C,0))),"",INDEX('Policy Characteristics'!E:E,MATCH($C116,'Policy Characteristics'!$C:$C,0)))</f>
        <v>trans mode shifting</v>
      </c>
      <c r="L116" s="315">
        <f>IF(ISBLANK(INDEX('Policy Characteristics'!F:F,MATCH($C116,'Policy Characteristics'!$C:$C,0))),"",INDEX('Policy Characteristics'!F:F,MATCH($C116,'Policy Characteristics'!$C:$C,0)))</f>
        <v>0</v>
      </c>
      <c r="M116" s="315">
        <f>IF(ISBLANK(INDEX('Policy Characteristics'!G:G,MATCH($C116,'Policy Characteristics'!$C:$C,0))),"",INDEX('Policy Characteristics'!G:G,MATCH($C116,'Policy Characteristics'!$C:$C,0)))</f>
        <v>0.26</v>
      </c>
      <c r="N116" s="315">
        <f>IF(ISBLANK(INDEX('Policy Characteristics'!H:H,MATCH($C116,'Policy Characteristics'!$C:$C,0))),"",INDEX('Policy Characteristics'!H:H,MATCH($C116,'Policy Characteristics'!$C:$C,0)))</f>
        <v>0.01</v>
      </c>
      <c r="O116" s="304" t="str">
        <f>IF(ISBLANK(INDEX('Policy Characteristics'!I:I,MATCH($C116,'Policy Characteristics'!$C:$C,0))),"",INDEX('Policy Characteristics'!I:I,MATCH($C116,'Policy Characteristics'!$C:$C,0)))</f>
        <v>% of trips shifted</v>
      </c>
      <c r="P116" s="304" t="str">
        <f>IF(ISBLANK(INDEX('Policy Characteristics'!J:J,MATCH($C116,'Policy Characteristics'!$C:$C,0))),"",INDEX('Policy Characteristics'!J:J,MATCH($C116,'Policy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6" s="304" t="str">
        <f>IF(ISBLANK(INDEX('Policy Characteristics'!K:K,MATCH($C116,'Policy Characteristics'!$C:$C,0))),"",INDEX('Policy Characteristics'!K:K,MATCH($C116,'Policy Characteristics'!$C:$C,0)))</f>
        <v>transportation-sector-main.html#tdm</v>
      </c>
      <c r="R116" s="304" t="str">
        <f>IF(ISBLANK(INDEX('Policy Characteristics'!L:L,MATCH($C116,'Policy Characteristics'!$C:$C,0))),"",INDEX('Policy Characteristics'!L:L,MATCH($C116,'Policy Characteristics'!$C:$C,0)))</f>
        <v>transportation-demand-management.html</v>
      </c>
    </row>
    <row r="117" spans="1:18" x14ac:dyDescent="0.25">
      <c r="A117" s="304" t="str">
        <f>IF(ISBLANK(INDEX('Policy Characteristics'!A:A,MATCH($C117,'Policy Characteristics'!$C:$C,0))),"",INDEX('Policy Characteristics'!A:A,MATCH($C117,'Policy Characteristics'!$C:$C,0)))</f>
        <v>Transportation</v>
      </c>
      <c r="B117" s="304" t="str">
        <f>IF(ISBLANK(INDEX('Policy Characteristics'!B:B,MATCH($C117,'Policy Characteristics'!$C:$C,0))),"",INDEX('Policy Characteristics'!B:B,MATCH($C117,'Policy Characteristics'!$C:$C,0)))</f>
        <v>Mode Shifting</v>
      </c>
      <c r="C117" s="308" t="str">
        <f t="shared" si="9"/>
        <v>Percent of Travel Demand Shifted to Other Modes or Eliminated</v>
      </c>
      <c r="D117" s="535" t="s">
        <v>47</v>
      </c>
      <c r="E117" s="535" t="s">
        <v>42</v>
      </c>
      <c r="F117" s="535" t="s">
        <v>87</v>
      </c>
      <c r="G117" s="535" t="s">
        <v>90</v>
      </c>
      <c r="H117" s="536">
        <v>851</v>
      </c>
      <c r="I117" s="537" t="s">
        <v>46</v>
      </c>
      <c r="J117" s="306" t="str">
        <f>IF(ISBLANK(INDEX('Policy Characteristics'!D:D,MATCH($C117,'Policy Characteristics'!$C:$C,0))),"",INDEX('Policy Characteristics'!D:D,MATCH($C117,'Policy Characteristics'!$C:$C,0)))</f>
        <v>Mode Shifting</v>
      </c>
      <c r="K117" s="304" t="str">
        <f>IF(ISBLANK(INDEX('Policy Characteristics'!E:E,MATCH($C117,'Policy Characteristics'!$C:$C,0))),"",INDEX('Policy Characteristics'!E:E,MATCH($C117,'Policy Characteristics'!$C:$C,0)))</f>
        <v>trans mode shifting</v>
      </c>
      <c r="L117" s="315">
        <f>IF(ISBLANK(INDEX('Policy Characteristics'!F:F,MATCH($C117,'Policy Characteristics'!$C:$C,0))),"",INDEX('Policy Characteristics'!F:F,MATCH($C117,'Policy Characteristics'!$C:$C,0)))</f>
        <v>0</v>
      </c>
      <c r="M117" s="315">
        <f>IF(ISBLANK(INDEX('Policy Characteristics'!G:G,MATCH($C117,'Policy Characteristics'!$C:$C,0))),"",INDEX('Policy Characteristics'!G:G,MATCH($C117,'Policy Characteristics'!$C:$C,0)))</f>
        <v>0.26</v>
      </c>
      <c r="N117" s="315">
        <f>IF(ISBLANK(INDEX('Policy Characteristics'!H:H,MATCH($C117,'Policy Characteristics'!$C:$C,0))),"",INDEX('Policy Characteristics'!H:H,MATCH($C117,'Policy Characteristics'!$C:$C,0)))</f>
        <v>0.01</v>
      </c>
      <c r="O117" s="304" t="str">
        <f>IF(ISBLANK(INDEX('Policy Characteristics'!I:I,MATCH($C117,'Policy Characteristics'!$C:$C,0))),"",INDEX('Policy Characteristics'!I:I,MATCH($C117,'Policy Characteristics'!$C:$C,0)))</f>
        <v>% of trips shifted</v>
      </c>
      <c r="P117" s="304" t="str">
        <f>IF(ISBLANK(INDEX('Policy Characteristics'!J:J,MATCH($C117,'Policy Characteristics'!$C:$C,0))),"",INDEX('Policy Characteristics'!J:J,MATCH($C117,'Policy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7" s="304" t="str">
        <f>IF(ISBLANK(INDEX('Policy Characteristics'!K:K,MATCH($C117,'Policy Characteristics'!$C:$C,0))),"",INDEX('Policy Characteristics'!K:K,MATCH($C117,'Policy Characteristics'!$C:$C,0)))</f>
        <v>transportation-sector-main.html#tdm</v>
      </c>
      <c r="R117" s="304" t="str">
        <f>IF(ISBLANK(INDEX('Policy Characteristics'!L:L,MATCH($C117,'Policy Characteristics'!$C:$C,0))),"",INDEX('Policy Characteristics'!L:L,MATCH($C117,'Policy Characteristics'!$C:$C,0)))</f>
        <v>transportation-demand-management.html</v>
      </c>
    </row>
    <row r="118" spans="1:18" x14ac:dyDescent="0.25">
      <c r="A118" s="304" t="str">
        <f>IF(ISBLANK(INDEX('Policy Characteristics'!A:A,MATCH($C118,'Policy Characteristics'!$C:$C,0))),"",INDEX('Policy Characteristics'!A:A,MATCH($C118,'Policy Characteristics'!$C:$C,0)))</f>
        <v>Transportation</v>
      </c>
      <c r="B118" s="304" t="str">
        <f>IF(ISBLANK(INDEX('Policy Characteristics'!B:B,MATCH($C118,'Policy Characteristics'!$C:$C,0))),"",INDEX('Policy Characteristics'!B:B,MATCH($C118,'Policy Characteristics'!$C:$C,0)))</f>
        <v>Mode Shifting</v>
      </c>
      <c r="C118" s="308" t="str">
        <f t="shared" si="9"/>
        <v>Percent of Travel Demand Shifted to Other Modes or Eliminated</v>
      </c>
      <c r="D118" s="535" t="s">
        <v>47</v>
      </c>
      <c r="E118" s="535" t="s">
        <v>43</v>
      </c>
      <c r="F118" s="535" t="s">
        <v>87</v>
      </c>
      <c r="G118" s="535" t="s">
        <v>91</v>
      </c>
      <c r="H118" s="536">
        <v>852</v>
      </c>
      <c r="I118" s="537" t="s">
        <v>46</v>
      </c>
      <c r="J118" s="306" t="str">
        <f>IF(ISBLANK(INDEX('Policy Characteristics'!D:D,MATCH($C118,'Policy Characteristics'!$C:$C,0))),"",INDEX('Policy Characteristics'!D:D,MATCH($C118,'Policy Characteristics'!$C:$C,0)))</f>
        <v>Mode Shifting</v>
      </c>
      <c r="K118" s="304" t="str">
        <f>IF(ISBLANK(INDEX('Policy Characteristics'!E:E,MATCH($C118,'Policy Characteristics'!$C:$C,0))),"",INDEX('Policy Characteristics'!E:E,MATCH($C118,'Policy Characteristics'!$C:$C,0)))</f>
        <v>trans mode shifting</v>
      </c>
      <c r="L118" s="315">
        <f>IF(ISBLANK(INDEX('Policy Characteristics'!F:F,MATCH($C118,'Policy Characteristics'!$C:$C,0))),"",INDEX('Policy Characteristics'!F:F,MATCH($C118,'Policy Characteristics'!$C:$C,0)))</f>
        <v>0</v>
      </c>
      <c r="M118" s="315">
        <f>IF(ISBLANK(INDEX('Policy Characteristics'!G:G,MATCH($C118,'Policy Characteristics'!$C:$C,0))),"",INDEX('Policy Characteristics'!G:G,MATCH($C118,'Policy Characteristics'!$C:$C,0)))</f>
        <v>0.26</v>
      </c>
      <c r="N118" s="315">
        <f>IF(ISBLANK(INDEX('Policy Characteristics'!H:H,MATCH($C118,'Policy Characteristics'!$C:$C,0))),"",INDEX('Policy Characteristics'!H:H,MATCH($C118,'Policy Characteristics'!$C:$C,0)))</f>
        <v>0.01</v>
      </c>
      <c r="O118" s="304" t="str">
        <f>IF(ISBLANK(INDEX('Policy Characteristics'!I:I,MATCH($C118,'Policy Characteristics'!$C:$C,0))),"",INDEX('Policy Characteristics'!I:I,MATCH($C118,'Policy Characteristics'!$C:$C,0)))</f>
        <v>% of trips shifted</v>
      </c>
      <c r="P118" s="304" t="str">
        <f>IF(ISBLANK(INDEX('Policy Characteristics'!J:J,MATCH($C118,'Policy Characteristics'!$C:$C,0))),"",INDEX('Policy Characteristics'!J:J,MATCH($C118,'Policy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8" s="304" t="str">
        <f>IF(ISBLANK(INDEX('Policy Characteristics'!K:K,MATCH($C118,'Policy Characteristics'!$C:$C,0))),"",INDEX('Policy Characteristics'!K:K,MATCH($C118,'Policy Characteristics'!$C:$C,0)))</f>
        <v>transportation-sector-main.html#tdm</v>
      </c>
      <c r="R118" s="304" t="str">
        <f>IF(ISBLANK(INDEX('Policy Characteristics'!L:L,MATCH($C118,'Policy Characteristics'!$C:$C,0))),"",INDEX('Policy Characteristics'!L:L,MATCH($C118,'Policy Characteristics'!$C:$C,0)))</f>
        <v>transportation-demand-management.html</v>
      </c>
    </row>
    <row r="119" spans="1:18" x14ac:dyDescent="0.25">
      <c r="A119" s="304" t="str">
        <f>IF(ISBLANK(INDEX('Policy Characteristics'!A:A,MATCH($C119,'Policy Characteristics'!$C:$C,0))),"",INDEX('Policy Characteristics'!A:A,MATCH($C119,'Policy Characteristics'!$C:$C,0)))</f>
        <v>Transportation</v>
      </c>
      <c r="B119" s="304" t="str">
        <f>IF(ISBLANK(INDEX('Policy Characteristics'!B:B,MATCH($C119,'Policy Characteristics'!$C:$C,0))),"",INDEX('Policy Characteristics'!B:B,MATCH($C119,'Policy Characteristics'!$C:$C,0)))</f>
        <v>Mode Shifting</v>
      </c>
      <c r="C119" s="308" t="str">
        <f t="shared" si="9"/>
        <v>Percent of Travel Demand Shifted to Other Modes or Eliminated</v>
      </c>
      <c r="D119" s="535" t="s">
        <v>47</v>
      </c>
      <c r="E119" s="535" t="s">
        <v>118</v>
      </c>
      <c r="F119" s="535" t="s">
        <v>87</v>
      </c>
      <c r="G119" s="535" t="s">
        <v>151</v>
      </c>
      <c r="H119" s="536">
        <v>853</v>
      </c>
      <c r="I119" s="537" t="s">
        <v>46</v>
      </c>
      <c r="J119" s="306" t="str">
        <f>IF(ISBLANK(INDEX('Policy Characteristics'!D:D,MATCH($C119,'Policy Characteristics'!$C:$C,0))),"",INDEX('Policy Characteristics'!D:D,MATCH($C119,'Policy Characteristics'!$C:$C,0)))</f>
        <v>Mode Shifting</v>
      </c>
      <c r="K119" s="304" t="str">
        <f>IF(ISBLANK(INDEX('Policy Characteristics'!E:E,MATCH($C119,'Policy Characteristics'!$C:$C,0))),"",INDEX('Policy Characteristics'!E:E,MATCH($C119,'Policy Characteristics'!$C:$C,0)))</f>
        <v>trans mode shifting</v>
      </c>
      <c r="L119" s="315">
        <f>IF(ISBLANK(INDEX('Policy Characteristics'!F:F,MATCH($C119,'Policy Characteristics'!$C:$C,0))),"",INDEX('Policy Characteristics'!F:F,MATCH($C119,'Policy Characteristics'!$C:$C,0)))</f>
        <v>0</v>
      </c>
      <c r="M119" s="315">
        <f>IF(ISBLANK(INDEX('Policy Characteristics'!G:G,MATCH($C119,'Policy Characteristics'!$C:$C,0))),"",INDEX('Policy Characteristics'!G:G,MATCH($C119,'Policy Characteristics'!$C:$C,0)))</f>
        <v>0.26</v>
      </c>
      <c r="N119" s="315">
        <f>IF(ISBLANK(INDEX('Policy Characteristics'!H:H,MATCH($C119,'Policy Characteristics'!$C:$C,0))),"",INDEX('Policy Characteristics'!H:H,MATCH($C119,'Policy Characteristics'!$C:$C,0)))</f>
        <v>0.01</v>
      </c>
      <c r="O119" s="304" t="str">
        <f>IF(ISBLANK(INDEX('Policy Characteristics'!I:I,MATCH($C119,'Policy Characteristics'!$C:$C,0))),"",INDEX('Policy Characteristics'!I:I,MATCH($C119,'Policy Characteristics'!$C:$C,0)))</f>
        <v>% of trips shifted</v>
      </c>
      <c r="P119" s="304" t="str">
        <f>IF(ISBLANK(INDEX('Policy Characteristics'!J:J,MATCH($C119,'Policy Characteristics'!$C:$C,0))),"",INDEX('Policy Characteristics'!J:J,MATCH($C119,'Policy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9" s="304" t="str">
        <f>IF(ISBLANK(INDEX('Policy Characteristics'!K:K,MATCH($C119,'Policy Characteristics'!$C:$C,0))),"",INDEX('Policy Characteristics'!K:K,MATCH($C119,'Policy Characteristics'!$C:$C,0)))</f>
        <v>transportation-sector-main.html#tdm</v>
      </c>
      <c r="R119" s="304" t="str">
        <f>IF(ISBLANK(INDEX('Policy Characteristics'!L:L,MATCH($C119,'Policy Characteristics'!$C:$C,0))),"",INDEX('Policy Characteristics'!L:L,MATCH($C119,'Policy Characteristics'!$C:$C,0)))</f>
        <v>transportation-demand-management.html</v>
      </c>
    </row>
    <row r="120" spans="1:18" x14ac:dyDescent="0.25">
      <c r="A120" s="304" t="str">
        <f>IF(ISBLANK(INDEX('Policy Characteristics'!A:A,MATCH($C120,'Policy Characteristics'!$C:$C,0))),"",INDEX('Policy Characteristics'!A:A,MATCH($C120,'Policy Characteristics'!$C:$C,0)))</f>
        <v>Transportation</v>
      </c>
      <c r="B120" s="304" t="str">
        <f>IF(ISBLANK(INDEX('Policy Characteristics'!B:B,MATCH($C120,'Policy Characteristics'!$C:$C,0))),"",INDEX('Policy Characteristics'!B:B,MATCH($C120,'Policy Characteristics'!$C:$C,0)))</f>
        <v>Mode Shifting</v>
      </c>
      <c r="C120" s="308" t="str">
        <f t="shared" si="9"/>
        <v>Percent of Travel Demand Shifted to Other Modes or Eliminated</v>
      </c>
      <c r="D120" s="535" t="s">
        <v>44</v>
      </c>
      <c r="E120" s="535" t="s">
        <v>39</v>
      </c>
      <c r="F120" s="535" t="s">
        <v>88</v>
      </c>
      <c r="G120" s="535" t="s">
        <v>39</v>
      </c>
      <c r="H120" s="536">
        <v>854</v>
      </c>
      <c r="I120" s="537" t="s">
        <v>46</v>
      </c>
      <c r="J120" s="306" t="str">
        <f>IF(ISBLANK(INDEX('Policy Characteristics'!D:D,MATCH($C120,'Policy Characteristics'!$C:$C,0))),"",INDEX('Policy Characteristics'!D:D,MATCH($C120,'Policy Characteristics'!$C:$C,0)))</f>
        <v>Mode Shifting</v>
      </c>
      <c r="K120" s="304" t="str">
        <f>IF(ISBLANK(INDEX('Policy Characteristics'!E:E,MATCH($C120,'Policy Characteristics'!$C:$C,0))),"",INDEX('Policy Characteristics'!E:E,MATCH($C120,'Policy Characteristics'!$C:$C,0)))</f>
        <v>trans mode shifting</v>
      </c>
      <c r="L120" s="315">
        <f>IF(ISBLANK(INDEX('Policy Characteristics'!F:F,MATCH($C120,'Policy Characteristics'!$C:$C,0))),"",INDEX('Policy Characteristics'!F:F,MATCH($C120,'Policy Characteristics'!$C:$C,0)))</f>
        <v>0</v>
      </c>
      <c r="M120" s="315">
        <f>IF(ISBLANK(INDEX('Policy Characteristics'!G:G,MATCH($C120,'Policy Characteristics'!$C:$C,0))),"",INDEX('Policy Characteristics'!G:G,MATCH($C120,'Policy Characteristics'!$C:$C,0)))</f>
        <v>0.26</v>
      </c>
      <c r="N120" s="315">
        <f>IF(ISBLANK(INDEX('Policy Characteristics'!H:H,MATCH($C120,'Policy Characteristics'!$C:$C,0))),"",INDEX('Policy Characteristics'!H:H,MATCH($C120,'Policy Characteristics'!$C:$C,0)))</f>
        <v>0.01</v>
      </c>
      <c r="O120" s="304" t="str">
        <f>IF(ISBLANK(INDEX('Policy Characteristics'!I:I,MATCH($C120,'Policy Characteristics'!$C:$C,0))),"",INDEX('Policy Characteristics'!I:I,MATCH($C120,'Policy Characteristics'!$C:$C,0)))</f>
        <v>% of trips shifted</v>
      </c>
      <c r="P120" s="304" t="str">
        <f>IF(ISBLANK(INDEX('Policy Characteristics'!J:J,MATCH($C120,'Policy Characteristics'!$C:$C,0))),"",INDEX('Policy Characteristics'!J:J,MATCH($C120,'Policy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0" s="304" t="str">
        <f>IF(ISBLANK(INDEX('Policy Characteristics'!K:K,MATCH($C120,'Policy Characteristics'!$C:$C,0))),"",INDEX('Policy Characteristics'!K:K,MATCH($C120,'Policy Characteristics'!$C:$C,0)))</f>
        <v>transportation-sector-main.html#tdm</v>
      </c>
      <c r="R120" s="304" t="str">
        <f>IF(ISBLANK(INDEX('Policy Characteristics'!L:L,MATCH($C120,'Policy Characteristics'!$C:$C,0))),"",INDEX('Policy Characteristics'!L:L,MATCH($C120,'Policy Characteristics'!$C:$C,0)))</f>
        <v>transportation-demand-management.html</v>
      </c>
    </row>
    <row r="121" spans="1:18" x14ac:dyDescent="0.25">
      <c r="A121" s="304" t="str">
        <f>IF(ISBLANK(INDEX('Policy Characteristics'!A:A,MATCH($C121,'Policy Characteristics'!$C:$C,0))),"",INDEX('Policy Characteristics'!A:A,MATCH($C121,'Policy Characteristics'!$C:$C,0)))</f>
        <v>Transportation</v>
      </c>
      <c r="B121" s="304" t="str">
        <f>IF(ISBLANK(INDEX('Policy Characteristics'!B:B,MATCH($C121,'Policy Characteristics'!$C:$C,0))),"",INDEX('Policy Characteristics'!B:B,MATCH($C121,'Policy Characteristics'!$C:$C,0)))</f>
        <v>Mode Shifting</v>
      </c>
      <c r="C121" s="308" t="str">
        <f t="shared" si="9"/>
        <v>Percent of Travel Demand Shifted to Other Modes or Eliminated</v>
      </c>
      <c r="D121" s="535" t="s">
        <v>44</v>
      </c>
      <c r="E121" s="535" t="s">
        <v>40</v>
      </c>
      <c r="F121" s="535" t="s">
        <v>88</v>
      </c>
      <c r="G121" s="535" t="s">
        <v>40</v>
      </c>
      <c r="H121" s="536">
        <v>855</v>
      </c>
      <c r="I121" s="535" t="s">
        <v>45</v>
      </c>
      <c r="J121" s="306" t="str">
        <f>IF(ISBLANK(INDEX('Policy Characteristics'!D:D,MATCH($C121,'Policy Characteristics'!$C:$C,0))),"",INDEX('Policy Characteristics'!D:D,MATCH($C121,'Policy Characteristics'!$C:$C,0)))</f>
        <v>Mode Shifting</v>
      </c>
      <c r="K121" s="304" t="str">
        <f>IF(ISBLANK(INDEX('Policy Characteristics'!E:E,MATCH($C121,'Policy Characteristics'!$C:$C,0))),"",INDEX('Policy Characteristics'!E:E,MATCH($C121,'Policy Characteristics'!$C:$C,0)))</f>
        <v>trans mode shifting</v>
      </c>
      <c r="L121" s="315">
        <f>IF(ISBLANK(INDEX('Policy Characteristics'!F:F,MATCH($C121,'Policy Characteristics'!$C:$C,0))),"",INDEX('Policy Characteristics'!F:F,MATCH($C121,'Policy Characteristics'!$C:$C,0)))</f>
        <v>0</v>
      </c>
      <c r="M121" s="315">
        <f>IF(ISBLANK(INDEX('Policy Characteristics'!G:G,MATCH($C121,'Policy Characteristics'!$C:$C,0))),"",INDEX('Policy Characteristics'!G:G,MATCH($C121,'Policy Characteristics'!$C:$C,0)))</f>
        <v>0.26</v>
      </c>
      <c r="N121" s="315">
        <f>IF(ISBLANK(INDEX('Policy Characteristics'!H:H,MATCH($C121,'Policy Characteristics'!$C:$C,0))),"",INDEX('Policy Characteristics'!H:H,MATCH($C121,'Policy Characteristics'!$C:$C,0)))</f>
        <v>0.01</v>
      </c>
      <c r="O121" s="304" t="str">
        <f>IF(ISBLANK(INDEX('Policy Characteristics'!I:I,MATCH($C121,'Policy Characteristics'!$C:$C,0))),"",INDEX('Policy Characteristics'!I:I,MATCH($C121,'Policy Characteristics'!$C:$C,0)))</f>
        <v>% of trips shifted</v>
      </c>
      <c r="P121" s="304" t="str">
        <f>IF(ISBLANK(INDEX('Policy Characteristics'!J:J,MATCH($C121,'Policy Characteristics'!$C:$C,0))),"",INDEX('Policy Characteristics'!J:J,MATCH($C121,'Policy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1" s="304" t="str">
        <f>IF(ISBLANK(INDEX('Policy Characteristics'!K:K,MATCH($C121,'Policy Characteristics'!$C:$C,0))),"",INDEX('Policy Characteristics'!K:K,MATCH($C121,'Policy Characteristics'!$C:$C,0)))</f>
        <v>transportation-sector-main.html#tdm</v>
      </c>
      <c r="R121" s="304" t="str">
        <f>IF(ISBLANK(INDEX('Policy Characteristics'!L:L,MATCH($C121,'Policy Characteristics'!$C:$C,0))),"",INDEX('Policy Characteristics'!L:L,MATCH($C121,'Policy Characteristics'!$C:$C,0)))</f>
        <v>transportation-demand-management.html</v>
      </c>
    </row>
    <row r="122" spans="1:18" x14ac:dyDescent="0.25">
      <c r="A122" s="304" t="str">
        <f>IF(ISBLANK(INDEX('Policy Characteristics'!A:A,MATCH($C122,'Policy Characteristics'!$C:$C,0))),"",INDEX('Policy Characteristics'!A:A,MATCH($C122,'Policy Characteristics'!$C:$C,0)))</f>
        <v>Transportation</v>
      </c>
      <c r="B122" s="304" t="str">
        <f>IF(ISBLANK(INDEX('Policy Characteristics'!B:B,MATCH($C122,'Policy Characteristics'!$C:$C,0))),"",INDEX('Policy Characteristics'!B:B,MATCH($C122,'Policy Characteristics'!$C:$C,0)))</f>
        <v>Mode Shifting</v>
      </c>
      <c r="C122" s="308" t="str">
        <f t="shared" si="9"/>
        <v>Percent of Travel Demand Shifted to Other Modes or Eliminated</v>
      </c>
      <c r="D122" s="535" t="s">
        <v>44</v>
      </c>
      <c r="E122" s="535" t="s">
        <v>41</v>
      </c>
      <c r="F122" s="535" t="s">
        <v>88</v>
      </c>
      <c r="G122" s="535" t="s">
        <v>89</v>
      </c>
      <c r="H122" s="536">
        <v>856</v>
      </c>
      <c r="I122" s="537" t="s">
        <v>46</v>
      </c>
      <c r="J122" s="306" t="str">
        <f>IF(ISBLANK(INDEX('Policy Characteristics'!D:D,MATCH($C122,'Policy Characteristics'!$C:$C,0))),"",INDEX('Policy Characteristics'!D:D,MATCH($C122,'Policy Characteristics'!$C:$C,0)))</f>
        <v>Mode Shifting</v>
      </c>
      <c r="K122" s="304" t="str">
        <f>IF(ISBLANK(INDEX('Policy Characteristics'!E:E,MATCH($C122,'Policy Characteristics'!$C:$C,0))),"",INDEX('Policy Characteristics'!E:E,MATCH($C122,'Policy Characteristics'!$C:$C,0)))</f>
        <v>trans mode shifting</v>
      </c>
      <c r="L122" s="315">
        <f>IF(ISBLANK(INDEX('Policy Characteristics'!F:F,MATCH($C122,'Policy Characteristics'!$C:$C,0))),"",INDEX('Policy Characteristics'!F:F,MATCH($C122,'Policy Characteristics'!$C:$C,0)))</f>
        <v>0</v>
      </c>
      <c r="M122" s="315">
        <f>IF(ISBLANK(INDEX('Policy Characteristics'!G:G,MATCH($C122,'Policy Characteristics'!$C:$C,0))),"",INDEX('Policy Characteristics'!G:G,MATCH($C122,'Policy Characteristics'!$C:$C,0)))</f>
        <v>0.26</v>
      </c>
      <c r="N122" s="315">
        <f>IF(ISBLANK(INDEX('Policy Characteristics'!H:H,MATCH($C122,'Policy Characteristics'!$C:$C,0))),"",INDEX('Policy Characteristics'!H:H,MATCH($C122,'Policy Characteristics'!$C:$C,0)))</f>
        <v>0.01</v>
      </c>
      <c r="O122" s="304" t="str">
        <f>IF(ISBLANK(INDEX('Policy Characteristics'!I:I,MATCH($C122,'Policy Characteristics'!$C:$C,0))),"",INDEX('Policy Characteristics'!I:I,MATCH($C122,'Policy Characteristics'!$C:$C,0)))</f>
        <v>% of trips shifted</v>
      </c>
      <c r="P122" s="304" t="str">
        <f>IF(ISBLANK(INDEX('Policy Characteristics'!J:J,MATCH($C122,'Policy Characteristics'!$C:$C,0))),"",INDEX('Policy Characteristics'!J:J,MATCH($C122,'Policy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2" s="304" t="str">
        <f>IF(ISBLANK(INDEX('Policy Characteristics'!K:K,MATCH($C122,'Policy Characteristics'!$C:$C,0))),"",INDEX('Policy Characteristics'!K:K,MATCH($C122,'Policy Characteristics'!$C:$C,0)))</f>
        <v>transportation-sector-main.html#tdm</v>
      </c>
      <c r="R122" s="304" t="str">
        <f>IF(ISBLANK(INDEX('Policy Characteristics'!L:L,MATCH($C122,'Policy Characteristics'!$C:$C,0))),"",INDEX('Policy Characteristics'!L:L,MATCH($C122,'Policy Characteristics'!$C:$C,0)))</f>
        <v>transportation-demand-management.html</v>
      </c>
    </row>
    <row r="123" spans="1:18" x14ac:dyDescent="0.25">
      <c r="A123" s="304" t="str">
        <f>IF(ISBLANK(INDEX('Policy Characteristics'!A:A,MATCH($C123,'Policy Characteristics'!$C:$C,0))),"",INDEX('Policy Characteristics'!A:A,MATCH($C123,'Policy Characteristics'!$C:$C,0)))</f>
        <v>Transportation</v>
      </c>
      <c r="B123" s="304" t="str">
        <f>IF(ISBLANK(INDEX('Policy Characteristics'!B:B,MATCH($C123,'Policy Characteristics'!$C:$C,0))),"",INDEX('Policy Characteristics'!B:B,MATCH($C123,'Policy Characteristics'!$C:$C,0)))</f>
        <v>Mode Shifting</v>
      </c>
      <c r="C123" s="308" t="str">
        <f t="shared" si="9"/>
        <v>Percent of Travel Demand Shifted to Other Modes or Eliminated</v>
      </c>
      <c r="D123" s="535" t="s">
        <v>44</v>
      </c>
      <c r="E123" s="535" t="s">
        <v>42</v>
      </c>
      <c r="F123" s="535" t="s">
        <v>88</v>
      </c>
      <c r="G123" s="535" t="s">
        <v>90</v>
      </c>
      <c r="H123" s="536">
        <v>857</v>
      </c>
      <c r="I123" s="537" t="s">
        <v>46</v>
      </c>
      <c r="J123" s="306" t="str">
        <f>IF(ISBLANK(INDEX('Policy Characteristics'!D:D,MATCH($C123,'Policy Characteristics'!$C:$C,0))),"",INDEX('Policy Characteristics'!D:D,MATCH($C123,'Policy Characteristics'!$C:$C,0)))</f>
        <v>Mode Shifting</v>
      </c>
      <c r="K123" s="304" t="str">
        <f>IF(ISBLANK(INDEX('Policy Characteristics'!E:E,MATCH($C123,'Policy Characteristics'!$C:$C,0))),"",INDEX('Policy Characteristics'!E:E,MATCH($C123,'Policy Characteristics'!$C:$C,0)))</f>
        <v>trans mode shifting</v>
      </c>
      <c r="L123" s="315">
        <f>IF(ISBLANK(INDEX('Policy Characteristics'!F:F,MATCH($C123,'Policy Characteristics'!$C:$C,0))),"",INDEX('Policy Characteristics'!F:F,MATCH($C123,'Policy Characteristics'!$C:$C,0)))</f>
        <v>0</v>
      </c>
      <c r="M123" s="315">
        <f>IF(ISBLANK(INDEX('Policy Characteristics'!G:G,MATCH($C123,'Policy Characteristics'!$C:$C,0))),"",INDEX('Policy Characteristics'!G:G,MATCH($C123,'Policy Characteristics'!$C:$C,0)))</f>
        <v>0.26</v>
      </c>
      <c r="N123" s="315">
        <f>IF(ISBLANK(INDEX('Policy Characteristics'!H:H,MATCH($C123,'Policy Characteristics'!$C:$C,0))),"",INDEX('Policy Characteristics'!H:H,MATCH($C123,'Policy Characteristics'!$C:$C,0)))</f>
        <v>0.01</v>
      </c>
      <c r="O123" s="304" t="str">
        <f>IF(ISBLANK(INDEX('Policy Characteristics'!I:I,MATCH($C123,'Policy Characteristics'!$C:$C,0))),"",INDEX('Policy Characteristics'!I:I,MATCH($C123,'Policy Characteristics'!$C:$C,0)))</f>
        <v>% of trips shifted</v>
      </c>
      <c r="P123" s="304" t="str">
        <f>IF(ISBLANK(INDEX('Policy Characteristics'!J:J,MATCH($C123,'Policy Characteristics'!$C:$C,0))),"",INDEX('Policy Characteristics'!J:J,MATCH($C123,'Policy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3" s="304" t="str">
        <f>IF(ISBLANK(INDEX('Policy Characteristics'!K:K,MATCH($C123,'Policy Characteristics'!$C:$C,0))),"",INDEX('Policy Characteristics'!K:K,MATCH($C123,'Policy Characteristics'!$C:$C,0)))</f>
        <v>transportation-sector-main.html#tdm</v>
      </c>
      <c r="R123" s="304" t="str">
        <f>IF(ISBLANK(INDEX('Policy Characteristics'!L:L,MATCH($C123,'Policy Characteristics'!$C:$C,0))),"",INDEX('Policy Characteristics'!L:L,MATCH($C123,'Policy Characteristics'!$C:$C,0)))</f>
        <v>transportation-demand-management.html</v>
      </c>
    </row>
    <row r="124" spans="1:18" x14ac:dyDescent="0.25">
      <c r="A124" s="304" t="str">
        <f>IF(ISBLANK(INDEX('Policy Characteristics'!A:A,MATCH($C124,'Policy Characteristics'!$C:$C,0))),"",INDEX('Policy Characteristics'!A:A,MATCH($C124,'Policy Characteristics'!$C:$C,0)))</f>
        <v>Transportation</v>
      </c>
      <c r="B124" s="304" t="str">
        <f>IF(ISBLANK(INDEX('Policy Characteristics'!B:B,MATCH($C124,'Policy Characteristics'!$C:$C,0))),"",INDEX('Policy Characteristics'!B:B,MATCH($C124,'Policy Characteristics'!$C:$C,0)))</f>
        <v>Mode Shifting</v>
      </c>
      <c r="C124" s="308" t="str">
        <f t="shared" si="9"/>
        <v>Percent of Travel Demand Shifted to Other Modes or Eliminated</v>
      </c>
      <c r="D124" s="535" t="s">
        <v>44</v>
      </c>
      <c r="E124" s="535" t="s">
        <v>43</v>
      </c>
      <c r="F124" s="535" t="s">
        <v>88</v>
      </c>
      <c r="G124" s="535" t="s">
        <v>91</v>
      </c>
      <c r="H124" s="536">
        <v>858</v>
      </c>
      <c r="I124" s="537" t="s">
        <v>46</v>
      </c>
      <c r="J124" s="306" t="str">
        <f>IF(ISBLANK(INDEX('Policy Characteristics'!D:D,MATCH($C124,'Policy Characteristics'!$C:$C,0))),"",INDEX('Policy Characteristics'!D:D,MATCH($C124,'Policy Characteristics'!$C:$C,0)))</f>
        <v>Mode Shifting</v>
      </c>
      <c r="K124" s="304" t="str">
        <f>IF(ISBLANK(INDEX('Policy Characteristics'!E:E,MATCH($C124,'Policy Characteristics'!$C:$C,0))),"",INDEX('Policy Characteristics'!E:E,MATCH($C124,'Policy Characteristics'!$C:$C,0)))</f>
        <v>trans mode shifting</v>
      </c>
      <c r="L124" s="315">
        <f>IF(ISBLANK(INDEX('Policy Characteristics'!F:F,MATCH($C124,'Policy Characteristics'!$C:$C,0))),"",INDEX('Policy Characteristics'!F:F,MATCH($C124,'Policy Characteristics'!$C:$C,0)))</f>
        <v>0</v>
      </c>
      <c r="M124" s="315">
        <f>IF(ISBLANK(INDEX('Policy Characteristics'!G:G,MATCH($C124,'Policy Characteristics'!$C:$C,0))),"",INDEX('Policy Characteristics'!G:G,MATCH($C124,'Policy Characteristics'!$C:$C,0)))</f>
        <v>0.26</v>
      </c>
      <c r="N124" s="315">
        <f>IF(ISBLANK(INDEX('Policy Characteristics'!H:H,MATCH($C124,'Policy Characteristics'!$C:$C,0))),"",INDEX('Policy Characteristics'!H:H,MATCH($C124,'Policy Characteristics'!$C:$C,0)))</f>
        <v>0.01</v>
      </c>
      <c r="O124" s="304" t="str">
        <f>IF(ISBLANK(INDEX('Policy Characteristics'!I:I,MATCH($C124,'Policy Characteristics'!$C:$C,0))),"",INDEX('Policy Characteristics'!I:I,MATCH($C124,'Policy Characteristics'!$C:$C,0)))</f>
        <v>% of trips shifted</v>
      </c>
      <c r="P124" s="304" t="str">
        <f>IF(ISBLANK(INDEX('Policy Characteristics'!J:J,MATCH($C124,'Policy Characteristics'!$C:$C,0))),"",INDEX('Policy Characteristics'!J:J,MATCH($C124,'Policy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4" s="304" t="str">
        <f>IF(ISBLANK(INDEX('Policy Characteristics'!K:K,MATCH($C124,'Policy Characteristics'!$C:$C,0))),"",INDEX('Policy Characteristics'!K:K,MATCH($C124,'Policy Characteristics'!$C:$C,0)))</f>
        <v>transportation-sector-main.html#tdm</v>
      </c>
      <c r="R124" s="304" t="str">
        <f>IF(ISBLANK(INDEX('Policy Characteristics'!L:L,MATCH($C124,'Policy Characteristics'!$C:$C,0))),"",INDEX('Policy Characteristics'!L:L,MATCH($C124,'Policy Characteristics'!$C:$C,0)))</f>
        <v>transportation-demand-management.html</v>
      </c>
    </row>
    <row r="125" spans="1:18" s="542" customFormat="1" x14ac:dyDescent="0.25">
      <c r="A125" s="304" t="str">
        <f>IF(ISBLANK(INDEX('Policy Characteristics'!A:A,MATCH($C125,'Policy Characteristics'!$C:$C,0))),"",INDEX('Policy Characteristics'!A:A,MATCH($C125,'Policy Characteristics'!$C:$C,0)))</f>
        <v>Transportation</v>
      </c>
      <c r="B125" s="304" t="str">
        <f>IF(ISBLANK(INDEX('Policy Characteristics'!B:B,MATCH($C125,'Policy Characteristics'!$C:$C,0))),"",INDEX('Policy Characteristics'!B:B,MATCH($C125,'Policy Characteristics'!$C:$C,0)))</f>
        <v>Mode Shifting</v>
      </c>
      <c r="C125" s="308" t="str">
        <f t="shared" si="9"/>
        <v>Percent of Travel Demand Shifted to Other Modes or Eliminated</v>
      </c>
      <c r="D125" s="535" t="s">
        <v>44</v>
      </c>
      <c r="E125" s="535" t="s">
        <v>118</v>
      </c>
      <c r="F125" s="535" t="s">
        <v>88</v>
      </c>
      <c r="G125" s="535" t="s">
        <v>151</v>
      </c>
      <c r="H125" s="536">
        <v>859</v>
      </c>
      <c r="I125" s="537" t="s">
        <v>46</v>
      </c>
      <c r="J125" s="306" t="str">
        <f>IF(ISBLANK(INDEX('Policy Characteristics'!D:D,MATCH($C125,'Policy Characteristics'!$C:$C,0))),"",INDEX('Policy Characteristics'!D:D,MATCH($C125,'Policy Characteristics'!$C:$C,0)))</f>
        <v>Mode Shifting</v>
      </c>
      <c r="K125" s="304" t="str">
        <f>IF(ISBLANK(INDEX('Policy Characteristics'!E:E,MATCH($C125,'Policy Characteristics'!$C:$C,0))),"",INDEX('Policy Characteristics'!E:E,MATCH($C125,'Policy Characteristics'!$C:$C,0)))</f>
        <v>trans mode shifting</v>
      </c>
      <c r="L125" s="315">
        <f>IF(ISBLANK(INDEX('Policy Characteristics'!F:F,MATCH($C125,'Policy Characteristics'!$C:$C,0))),"",INDEX('Policy Characteristics'!F:F,MATCH($C125,'Policy Characteristics'!$C:$C,0)))</f>
        <v>0</v>
      </c>
      <c r="M125" s="315">
        <f>IF(ISBLANK(INDEX('Policy Characteristics'!G:G,MATCH($C125,'Policy Characteristics'!$C:$C,0))),"",INDEX('Policy Characteristics'!G:G,MATCH($C125,'Policy Characteristics'!$C:$C,0)))</f>
        <v>0.26</v>
      </c>
      <c r="N125" s="315">
        <f>IF(ISBLANK(INDEX('Policy Characteristics'!H:H,MATCH($C125,'Policy Characteristics'!$C:$C,0))),"",INDEX('Policy Characteristics'!H:H,MATCH($C125,'Policy Characteristics'!$C:$C,0)))</f>
        <v>0.01</v>
      </c>
      <c r="O125" s="304" t="str">
        <f>IF(ISBLANK(INDEX('Policy Characteristics'!I:I,MATCH($C125,'Policy Characteristics'!$C:$C,0))),"",INDEX('Policy Characteristics'!I:I,MATCH($C125,'Policy Characteristics'!$C:$C,0)))</f>
        <v>% of trips shifted</v>
      </c>
      <c r="P125" s="304" t="str">
        <f>IF(ISBLANK(INDEX('Policy Characteristics'!J:J,MATCH($C125,'Policy Characteristics'!$C:$C,0))),"",INDEX('Policy Characteristics'!J:J,MATCH($C125,'Policy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5" s="304" t="str">
        <f>IF(ISBLANK(INDEX('Policy Characteristics'!K:K,MATCH($C125,'Policy Characteristics'!$C:$C,0))),"",INDEX('Policy Characteristics'!K:K,MATCH($C125,'Policy Characteristics'!$C:$C,0)))</f>
        <v>transportation-sector-main.html#tdm</v>
      </c>
      <c r="R125" s="304" t="str">
        <f>IF(ISBLANK(INDEX('Policy Characteristics'!L:L,MATCH($C125,'Policy Characteristics'!$C:$C,0))),"",INDEX('Policy Characteristics'!L:L,MATCH($C125,'Policy Characteristics'!$C:$C,0)))</f>
        <v>transportation-demand-management.html</v>
      </c>
    </row>
    <row r="126" spans="1:18" x14ac:dyDescent="0.25">
      <c r="A126" s="304" t="str">
        <f>IF(ISBLANK(INDEX('Policy Characteristics'!A:A,MATCH($C126,'Policy Characteristics'!$C:$C,0))),"",INDEX('Policy Characteristics'!A:A,MATCH($C126,'Policy Characteristics'!$C:$C,0)))</f>
        <v>Buildings and Appliances</v>
      </c>
      <c r="B126" s="304" t="str">
        <f>IF(ISBLANK(INDEX('Policy Characteristics'!B:B,MATCH($C126,'Policy Characteristics'!$C:$C,0))),"",INDEX('Policy Characteristics'!B:B,MATCH($C126,'Policy Characteristics'!$C:$C,0)))</f>
        <v>Building Component Electrification</v>
      </c>
      <c r="C126" s="309" t="s">
        <v>2522</v>
      </c>
      <c r="D126" s="535" t="s">
        <v>120</v>
      </c>
      <c r="E126" s="535" t="s">
        <v>280</v>
      </c>
      <c r="F126" s="535" t="s">
        <v>284</v>
      </c>
      <c r="G126" s="535" t="s">
        <v>126</v>
      </c>
      <c r="H126" s="536">
        <v>435</v>
      </c>
      <c r="I126" s="535" t="s">
        <v>45</v>
      </c>
      <c r="J126" s="306" t="str">
        <f>IF(ISBLANK(INDEX('Policy Characteristics'!D:D,MATCH($C126,'Policy Characteristics'!$C:$C,0))),"",INDEX('Policy Characteristics'!D:D,MATCH($C126,'Policy Characteristics'!$C:$C,0)))</f>
        <v>Building Component Electrification</v>
      </c>
      <c r="K126" s="304" t="str">
        <f>IF(ISBLANK(INDEX('Policy Characteristics'!E:E,MATCH($C126,'Policy Characteristics'!$C:$C,0))),"",INDEX('Policy Characteristics'!E:E,MATCH($C126,'Policy Characteristics'!$C:$C,0)))</f>
        <v>bldgs new component fuel shifting</v>
      </c>
      <c r="L126" s="315">
        <f>IF(ISBLANK(INDEX('Policy Characteristics'!F:F,MATCH($C126,'Policy Characteristics'!$C:$C,0))),"",INDEX('Policy Characteristics'!F:F,MATCH($C126,'Policy Characteristics'!$C:$C,0)))</f>
        <v>0</v>
      </c>
      <c r="M126" s="315">
        <f>IF(ISBLANK(INDEX('Policy Characteristics'!G:G,MATCH($C126,'Policy Characteristics'!$C:$C,0))),"",INDEX('Policy Characteristics'!G:G,MATCH($C126,'Policy Characteristics'!$C:$C,0)))</f>
        <v>1</v>
      </c>
      <c r="N126" s="315">
        <f>IF(ISBLANK(INDEX('Policy Characteristics'!H:H,MATCH($C126,'Policy Characteristics'!$C:$C,0))),"",INDEX('Policy Characteristics'!H:H,MATCH($C126,'Policy Characteristics'!$C:$C,0)))</f>
        <v>0.01</v>
      </c>
      <c r="O126" s="304" t="str">
        <f>IF(ISBLANK(INDEX('Policy Characteristics'!I:I,MATCH($C126,'Policy Characteristics'!$C:$C,0))),"",INDEX('Policy Characteristics'!I:I,MATCH($C126,'Policy Characteristics'!$C:$C,0)))</f>
        <v>% of newly sold non-electric building components</v>
      </c>
      <c r="P126" s="304" t="str">
        <f>IF(ISBLANK(INDEX('Policy Characteristics'!J:J,MATCH($C126,'Policy Characteristics'!$C:$C,0))),"",INDEX('Policy Characteristics'!J:J,MATCH($C126,'Policy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Louisiana, the share of electricity among fuels used for heating in urban, residential buildings will rise from 3.7% to 5.2% through 2050.//**Urban Residential Appliances: **In the BAU case, in Louisiana, the share of electricity among fuels used by appliances in urban, residential buildings will fall from 31.2% to 21.9% through 2050.//**Urban Residential Other Components: ** In the BAU case, the share of electricity among fuels used by other components in urban, residential buildings is 100%.//**Rural Residential Heating: **In the BAU case, in Louisiana, the share of electricity among fuels used for heating in rural, residential buildings will rise from 3.7% to 5.2% through 2050.//**Rural Residential Appliances: **In the BAU case, in , the share of electricity among fuels used by appliances in rural, residential buildings will fall from 31.2% to 21.9% through 2050.//**Rural Residential Other Components: **In the United States, the share of electricity among fuels used by other components in urban, residential buildings is 100%.//**Commercial Heating: **In the BAU case, in Louisiana, the share of electricity among fuels used for heating in commercial buildings will rise from 0.5% to 0.6% through 2050.//**Commercial Appliances: **In the BAU case, in Louisiana, the share of electricity among fuels used by appliances in commercial buildings will fall from 31.7% to 18.9% through 2050.//**Commercial Other Components: **In the BAU case, in the Louisiana, the share of electricity among fuels used by other components in commercial buildings will rise from 56.7% to 79.1% through 2050.</v>
      </c>
      <c r="Q126" s="304" t="str">
        <f>IF(ISBLANK(INDEX('Policy Characteristics'!K:K,MATCH($C126,'Policy Characteristics'!$C:$C,0))),"",INDEX('Policy Characteristics'!K:K,MATCH($C126,'Policy Characteristics'!$C:$C,0)))</f>
        <v>buildings-sector-main.html#component-elec</v>
      </c>
      <c r="R126" s="304" t="str">
        <f>IF(ISBLANK(INDEX('Policy Characteristics'!L:L,MATCH($C126,'Policy Characteristics'!$C:$C,0))),"",INDEX('Policy Characteristics'!L:L,MATCH($C126,'Policy Characteristics'!$C:$C,0)))</f>
        <v>building-component-electrification.html</v>
      </c>
    </row>
    <row r="127" spans="1:18" x14ac:dyDescent="0.25">
      <c r="A127" s="304" t="str">
        <f>IF(ISBLANK(INDEX('Policy Characteristics'!A:A,MATCH($C127,'Policy Characteristics'!$C:$C,0))),"",INDEX('Policy Characteristics'!A:A,MATCH($C127,'Policy Characteristics'!$C:$C,0)))</f>
        <v>Buildings and Appliances</v>
      </c>
      <c r="B127" s="304" t="str">
        <f>IF(ISBLANK(INDEX('Policy Characteristics'!B:B,MATCH($C127,'Policy Characteristics'!$C:$C,0))),"",INDEX('Policy Characteristics'!B:B,MATCH($C127,'Policy Characteristics'!$C:$C,0)))</f>
        <v>Building Component Electrification</v>
      </c>
      <c r="C127" s="308" t="str">
        <f t="shared" ref="C127:C139" si="10">C$126</f>
        <v>Fraction of New Bldg Components Shifted to Other Fuels</v>
      </c>
      <c r="D127" s="535" t="s">
        <v>121</v>
      </c>
      <c r="E127" s="535" t="s">
        <v>280</v>
      </c>
      <c r="F127" s="535" t="s">
        <v>284</v>
      </c>
      <c r="G127" s="535" t="s">
        <v>127</v>
      </c>
      <c r="H127" s="536">
        <v>436</v>
      </c>
      <c r="I127" s="535" t="s">
        <v>46</v>
      </c>
      <c r="J127" s="306" t="str">
        <f>IF(ISBLANK(INDEX('Policy Characteristics'!D:D,MATCH($C127,'Policy Characteristics'!$C:$C,0))),"",INDEX('Policy Characteristics'!D:D,MATCH($C127,'Policy Characteristics'!$C:$C,0)))</f>
        <v>Building Component Electrification</v>
      </c>
      <c r="K127" s="304" t="str">
        <f>IF(ISBLANK(INDEX('Policy Characteristics'!E:E,MATCH($C127,'Policy Characteristics'!$C:$C,0))),"",INDEX('Policy Characteristics'!E:E,MATCH($C127,'Policy Characteristics'!$C:$C,0)))</f>
        <v>bldgs new component fuel shifting</v>
      </c>
      <c r="L127" s="315">
        <f>IF(ISBLANK(INDEX('Policy Characteristics'!F:F,MATCH($C127,'Policy Characteristics'!$C:$C,0))),"",INDEX('Policy Characteristics'!F:F,MATCH($C127,'Policy Characteristics'!$C:$C,0)))</f>
        <v>0</v>
      </c>
      <c r="M127" s="315">
        <f>IF(ISBLANK(INDEX('Policy Characteristics'!G:G,MATCH($C127,'Policy Characteristics'!$C:$C,0))),"",INDEX('Policy Characteristics'!G:G,MATCH($C127,'Policy Characteristics'!$C:$C,0)))</f>
        <v>1</v>
      </c>
      <c r="N127" s="315">
        <f>IF(ISBLANK(INDEX('Policy Characteristics'!H:H,MATCH($C127,'Policy Characteristics'!$C:$C,0))),"",INDEX('Policy Characteristics'!H:H,MATCH($C127,'Policy Characteristics'!$C:$C,0)))</f>
        <v>0.01</v>
      </c>
      <c r="O127" s="304" t="str">
        <f>IF(ISBLANK(INDEX('Policy Characteristics'!I:I,MATCH($C127,'Policy Characteristics'!$C:$C,0))),"",INDEX('Policy Characteristics'!I:I,MATCH($C127,'Policy Characteristics'!$C:$C,0)))</f>
        <v>% of newly sold non-electric building components</v>
      </c>
      <c r="P127" s="304" t="str">
        <f>IF(ISBLANK(INDEX('Policy Characteristics'!J:J,MATCH($C127,'Policy Characteristics'!$C:$C,0))),"",INDEX('Policy Characteristics'!J:J,MATCH($C127,'Policy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Louisiana, the share of electricity among fuels used for heating in urban, residential buildings will rise from 3.7% to 5.2% through 2050.//**Urban Residential Appliances: **In the BAU case, in Louisiana, the share of electricity among fuels used by appliances in urban, residential buildings will fall from 31.2% to 21.9% through 2050.//**Urban Residential Other Components: ** In the BAU case, the share of electricity among fuels used by other components in urban, residential buildings is 100%.//**Rural Residential Heating: **In the BAU case, in Louisiana, the share of electricity among fuels used for heating in rural, residential buildings will rise from 3.7% to 5.2% through 2050.//**Rural Residential Appliances: **In the BAU case, in , the share of electricity among fuels used by appliances in rural, residential buildings will fall from 31.2% to 21.9% through 2050.//**Rural Residential Other Components: **In the United States, the share of electricity among fuels used by other components in urban, residential buildings is 100%.//**Commercial Heating: **In the BAU case, in Louisiana, the share of electricity among fuels used for heating in commercial buildings will rise from 0.5% to 0.6% through 2050.//**Commercial Appliances: **In the BAU case, in Louisiana, the share of electricity among fuels used by appliances in commercial buildings will fall from 31.7% to 18.9% through 2050.//**Commercial Other Components: **In the BAU case, in the Louisiana, the share of electricity among fuels used by other components in commercial buildings will rise from 56.7% to 79.1% through 2050.</v>
      </c>
      <c r="Q127" s="304" t="str">
        <f>IF(ISBLANK(INDEX('Policy Characteristics'!K:K,MATCH($C127,'Policy Characteristics'!$C:$C,0))),"",INDEX('Policy Characteristics'!K:K,MATCH($C127,'Policy Characteristics'!$C:$C,0)))</f>
        <v>buildings-sector-main.html#component-elec</v>
      </c>
      <c r="R127" s="304" t="str">
        <f>IF(ISBLANK(INDEX('Policy Characteristics'!L:L,MATCH($C127,'Policy Characteristics'!$C:$C,0))),"",INDEX('Policy Characteristics'!L:L,MATCH($C127,'Policy Characteristics'!$C:$C,0)))</f>
        <v>building-component-electrification.html</v>
      </c>
    </row>
    <row r="128" spans="1:18" x14ac:dyDescent="0.25">
      <c r="A128" s="304" t="str">
        <f>IF(ISBLANK(INDEX('Policy Characteristics'!A:A,MATCH($C128,'Policy Characteristics'!$C:$C,0))),"",INDEX('Policy Characteristics'!A:A,MATCH($C128,'Policy Characteristics'!$C:$C,0)))</f>
        <v>Buildings and Appliances</v>
      </c>
      <c r="B128" s="304" t="str">
        <f>IF(ISBLANK(INDEX('Policy Characteristics'!B:B,MATCH($C128,'Policy Characteristics'!$C:$C,0))),"",INDEX('Policy Characteristics'!B:B,MATCH($C128,'Policy Characteristics'!$C:$C,0)))</f>
        <v>Building Component Electrification</v>
      </c>
      <c r="C128" s="308" t="str">
        <f t="shared" si="10"/>
        <v>Fraction of New Bldg Components Shifted to Other Fuels</v>
      </c>
      <c r="D128" s="535" t="s">
        <v>123</v>
      </c>
      <c r="E128" s="535" t="s">
        <v>280</v>
      </c>
      <c r="F128" s="535" t="s">
        <v>284</v>
      </c>
      <c r="G128" s="535" t="s">
        <v>129</v>
      </c>
      <c r="H128" s="536">
        <v>437</v>
      </c>
      <c r="I128" s="535" t="s">
        <v>46</v>
      </c>
      <c r="J128" s="306" t="str">
        <f>IF(ISBLANK(INDEX('Policy Characteristics'!D:D,MATCH($C128,'Policy Characteristics'!$C:$C,0))),"",INDEX('Policy Characteristics'!D:D,MATCH($C128,'Policy Characteristics'!$C:$C,0)))</f>
        <v>Building Component Electrification</v>
      </c>
      <c r="K128" s="304" t="str">
        <f>IF(ISBLANK(INDEX('Policy Characteristics'!E:E,MATCH($C128,'Policy Characteristics'!$C:$C,0))),"",INDEX('Policy Characteristics'!E:E,MATCH($C128,'Policy Characteristics'!$C:$C,0)))</f>
        <v>bldgs new component fuel shifting</v>
      </c>
      <c r="L128" s="315">
        <f>IF(ISBLANK(INDEX('Policy Characteristics'!F:F,MATCH($C128,'Policy Characteristics'!$C:$C,0))),"",INDEX('Policy Characteristics'!F:F,MATCH($C128,'Policy Characteristics'!$C:$C,0)))</f>
        <v>0</v>
      </c>
      <c r="M128" s="315">
        <f>IF(ISBLANK(INDEX('Policy Characteristics'!G:G,MATCH($C128,'Policy Characteristics'!$C:$C,0))),"",INDEX('Policy Characteristics'!G:G,MATCH($C128,'Policy Characteristics'!$C:$C,0)))</f>
        <v>1</v>
      </c>
      <c r="N128" s="315">
        <f>IF(ISBLANK(INDEX('Policy Characteristics'!H:H,MATCH($C128,'Policy Characteristics'!$C:$C,0))),"",INDEX('Policy Characteristics'!H:H,MATCH($C128,'Policy Characteristics'!$C:$C,0)))</f>
        <v>0.01</v>
      </c>
      <c r="O128" s="304" t="str">
        <f>IF(ISBLANK(INDEX('Policy Characteristics'!I:I,MATCH($C128,'Policy Characteristics'!$C:$C,0))),"",INDEX('Policy Characteristics'!I:I,MATCH($C128,'Policy Characteristics'!$C:$C,0)))</f>
        <v>% of newly sold non-electric building components</v>
      </c>
      <c r="P128" s="304" t="str">
        <f>IF(ISBLANK(INDEX('Policy Characteristics'!J:J,MATCH($C128,'Policy Characteristics'!$C:$C,0))),"",INDEX('Policy Characteristics'!J:J,MATCH($C128,'Policy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Louisiana, the share of electricity among fuels used for heating in urban, residential buildings will rise from 3.7% to 5.2% through 2050.//**Urban Residential Appliances: **In the BAU case, in Louisiana, the share of electricity among fuels used by appliances in urban, residential buildings will fall from 31.2% to 21.9% through 2050.//**Urban Residential Other Components: ** In the BAU case, the share of electricity among fuels used by other components in urban, residential buildings is 100%.//**Rural Residential Heating: **In the BAU case, in Louisiana, the share of electricity among fuels used for heating in rural, residential buildings will rise from 3.7% to 5.2% through 2050.//**Rural Residential Appliances: **In the BAU case, in , the share of electricity among fuels used by appliances in rural, residential buildings will fall from 31.2% to 21.9% through 2050.//**Rural Residential Other Components: **In the United States, the share of electricity among fuels used by other components in urban, residential buildings is 100%.//**Commercial Heating: **In the BAU case, in Louisiana, the share of electricity among fuels used for heating in commercial buildings will rise from 0.5% to 0.6% through 2050.//**Commercial Appliances: **In the BAU case, in Louisiana, the share of electricity among fuels used by appliances in commercial buildings will fall from 31.7% to 18.9% through 2050.//**Commercial Other Components: **In the BAU case, in the Louisiana, the share of electricity among fuels used by other components in commercial buildings will rise from 56.7% to 79.1% through 2050.</v>
      </c>
      <c r="Q128" s="304" t="str">
        <f>IF(ISBLANK(INDEX('Policy Characteristics'!K:K,MATCH($C128,'Policy Characteristics'!$C:$C,0))),"",INDEX('Policy Characteristics'!K:K,MATCH($C128,'Policy Characteristics'!$C:$C,0)))</f>
        <v>buildings-sector-main.html#component-elec</v>
      </c>
      <c r="R128" s="304" t="str">
        <f>IF(ISBLANK(INDEX('Policy Characteristics'!L:L,MATCH($C128,'Policy Characteristics'!$C:$C,0))),"",INDEX('Policy Characteristics'!L:L,MATCH($C128,'Policy Characteristics'!$C:$C,0)))</f>
        <v>building-component-electrification.html</v>
      </c>
    </row>
    <row r="129" spans="1:18" x14ac:dyDescent="0.25">
      <c r="A129" s="304" t="str">
        <f>IF(ISBLANK(INDEX('Policy Characteristics'!A:A,MATCH($C129,'Policy Characteristics'!$C:$C,0))),"",INDEX('Policy Characteristics'!A:A,MATCH($C129,'Policy Characteristics'!$C:$C,0)))</f>
        <v>Buildings and Appliances</v>
      </c>
      <c r="B129" s="304" t="str">
        <f>IF(ISBLANK(INDEX('Policy Characteristics'!B:B,MATCH($C129,'Policy Characteristics'!$C:$C,0))),"",INDEX('Policy Characteristics'!B:B,MATCH($C129,'Policy Characteristics'!$C:$C,0)))</f>
        <v>Building Component Electrification</v>
      </c>
      <c r="C129" s="308" t="str">
        <f t="shared" si="10"/>
        <v>Fraction of New Bldg Components Shifted to Other Fuels</v>
      </c>
      <c r="D129" s="535" t="s">
        <v>124</v>
      </c>
      <c r="E129" s="535" t="s">
        <v>280</v>
      </c>
      <c r="F129" s="535" t="s">
        <v>284</v>
      </c>
      <c r="G129" s="535" t="s">
        <v>130</v>
      </c>
      <c r="H129" s="536">
        <v>438</v>
      </c>
      <c r="I129" s="535" t="s">
        <v>45</v>
      </c>
      <c r="J129" s="306" t="str">
        <f>IF(ISBLANK(INDEX('Policy Characteristics'!D:D,MATCH($C129,'Policy Characteristics'!$C:$C,0))),"",INDEX('Policy Characteristics'!D:D,MATCH($C129,'Policy Characteristics'!$C:$C,0)))</f>
        <v>Building Component Electrification</v>
      </c>
      <c r="K129" s="304" t="str">
        <f>IF(ISBLANK(INDEX('Policy Characteristics'!E:E,MATCH($C129,'Policy Characteristics'!$C:$C,0))),"",INDEX('Policy Characteristics'!E:E,MATCH($C129,'Policy Characteristics'!$C:$C,0)))</f>
        <v>bldgs new component fuel shifting</v>
      </c>
      <c r="L129" s="315">
        <f>IF(ISBLANK(INDEX('Policy Characteristics'!F:F,MATCH($C129,'Policy Characteristics'!$C:$C,0))),"",INDEX('Policy Characteristics'!F:F,MATCH($C129,'Policy Characteristics'!$C:$C,0)))</f>
        <v>0</v>
      </c>
      <c r="M129" s="315">
        <f>IF(ISBLANK(INDEX('Policy Characteristics'!G:G,MATCH($C129,'Policy Characteristics'!$C:$C,0))),"",INDEX('Policy Characteristics'!G:G,MATCH($C129,'Policy Characteristics'!$C:$C,0)))</f>
        <v>1</v>
      </c>
      <c r="N129" s="315">
        <f>IF(ISBLANK(INDEX('Policy Characteristics'!H:H,MATCH($C129,'Policy Characteristics'!$C:$C,0))),"",INDEX('Policy Characteristics'!H:H,MATCH($C129,'Policy Characteristics'!$C:$C,0)))</f>
        <v>0.01</v>
      </c>
      <c r="O129" s="304" t="str">
        <f>IF(ISBLANK(INDEX('Policy Characteristics'!I:I,MATCH($C129,'Policy Characteristics'!$C:$C,0))),"",INDEX('Policy Characteristics'!I:I,MATCH($C129,'Policy Characteristics'!$C:$C,0)))</f>
        <v>% of newly sold non-electric building components</v>
      </c>
      <c r="P129" s="304" t="str">
        <f>IF(ISBLANK(INDEX('Policy Characteristics'!J:J,MATCH($C129,'Policy Characteristics'!$C:$C,0))),"",INDEX('Policy Characteristics'!J:J,MATCH($C129,'Policy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Louisiana, the share of electricity among fuels used for heating in urban, residential buildings will rise from 3.7% to 5.2% through 2050.//**Urban Residential Appliances: **In the BAU case, in Louisiana, the share of electricity among fuels used by appliances in urban, residential buildings will fall from 31.2% to 21.9% through 2050.//**Urban Residential Other Components: ** In the BAU case, the share of electricity among fuels used by other components in urban, residential buildings is 100%.//**Rural Residential Heating: **In the BAU case, in Louisiana, the share of electricity among fuels used for heating in rural, residential buildings will rise from 3.7% to 5.2% through 2050.//**Rural Residential Appliances: **In the BAU case, in , the share of electricity among fuels used by appliances in rural, residential buildings will fall from 31.2% to 21.9% through 2050.//**Rural Residential Other Components: **In the United States, the share of electricity among fuels used by other components in urban, residential buildings is 100%.//**Commercial Heating: **In the BAU case, in Louisiana, the share of electricity among fuels used for heating in commercial buildings will rise from 0.5% to 0.6% through 2050.//**Commercial Appliances: **In the BAU case, in Louisiana, the share of electricity among fuels used by appliances in commercial buildings will fall from 31.7% to 18.9% through 2050.//**Commercial Other Components: **In the BAU case, in the Louisiana, the share of electricity among fuels used by other components in commercial buildings will rise from 56.7% to 79.1% through 2050.</v>
      </c>
      <c r="Q129" s="304" t="str">
        <f>IF(ISBLANK(INDEX('Policy Characteristics'!K:K,MATCH($C129,'Policy Characteristics'!$C:$C,0))),"",INDEX('Policy Characteristics'!K:K,MATCH($C129,'Policy Characteristics'!$C:$C,0)))</f>
        <v>buildings-sector-main.html#component-elec</v>
      </c>
      <c r="R129" s="304" t="str">
        <f>IF(ISBLANK(INDEX('Policy Characteristics'!L:L,MATCH($C129,'Policy Characteristics'!$C:$C,0))),"",INDEX('Policy Characteristics'!L:L,MATCH($C129,'Policy Characteristics'!$C:$C,0)))</f>
        <v>building-component-electrification.html</v>
      </c>
    </row>
    <row r="130" spans="1:18" x14ac:dyDescent="0.25">
      <c r="A130" s="304" t="str">
        <f>IF(ISBLANK(INDEX('Policy Characteristics'!A:A,MATCH($C130,'Policy Characteristics'!$C:$C,0))),"",INDEX('Policy Characteristics'!A:A,MATCH($C130,'Policy Characteristics'!$C:$C,0)))</f>
        <v>Buildings and Appliances</v>
      </c>
      <c r="B130" s="304" t="str">
        <f>IF(ISBLANK(INDEX('Policy Characteristics'!B:B,MATCH($C130,'Policy Characteristics'!$C:$C,0))),"",INDEX('Policy Characteristics'!B:B,MATCH($C130,'Policy Characteristics'!$C:$C,0)))</f>
        <v>Building Component Electrification</v>
      </c>
      <c r="C130" s="308" t="str">
        <f t="shared" si="10"/>
        <v>Fraction of New Bldg Components Shifted to Other Fuels</v>
      </c>
      <c r="D130" s="535" t="s">
        <v>125</v>
      </c>
      <c r="E130" s="535" t="s">
        <v>280</v>
      </c>
      <c r="F130" s="535" t="s">
        <v>284</v>
      </c>
      <c r="G130" s="535" t="s">
        <v>131</v>
      </c>
      <c r="H130" s="536">
        <v>439</v>
      </c>
      <c r="I130" s="535" t="s">
        <v>45</v>
      </c>
      <c r="J130" s="306" t="str">
        <f>IF(ISBLANK(INDEX('Policy Characteristics'!D:D,MATCH($C130,'Policy Characteristics'!$C:$C,0))),"",INDEX('Policy Characteristics'!D:D,MATCH($C130,'Policy Characteristics'!$C:$C,0)))</f>
        <v>Building Component Electrification</v>
      </c>
      <c r="K130" s="304" t="str">
        <f>IF(ISBLANK(INDEX('Policy Characteristics'!E:E,MATCH($C130,'Policy Characteristics'!$C:$C,0))),"",INDEX('Policy Characteristics'!E:E,MATCH($C130,'Policy Characteristics'!$C:$C,0)))</f>
        <v>bldgs new component fuel shifting</v>
      </c>
      <c r="L130" s="315">
        <f>IF(ISBLANK(INDEX('Policy Characteristics'!F:F,MATCH($C130,'Policy Characteristics'!$C:$C,0))),"",INDEX('Policy Characteristics'!F:F,MATCH($C130,'Policy Characteristics'!$C:$C,0)))</f>
        <v>0</v>
      </c>
      <c r="M130" s="315">
        <f>IF(ISBLANK(INDEX('Policy Characteristics'!G:G,MATCH($C130,'Policy Characteristics'!$C:$C,0))),"",INDEX('Policy Characteristics'!G:G,MATCH($C130,'Policy Characteristics'!$C:$C,0)))</f>
        <v>1</v>
      </c>
      <c r="N130" s="315">
        <f>IF(ISBLANK(INDEX('Policy Characteristics'!H:H,MATCH($C130,'Policy Characteristics'!$C:$C,0))),"",INDEX('Policy Characteristics'!H:H,MATCH($C130,'Policy Characteristics'!$C:$C,0)))</f>
        <v>0.01</v>
      </c>
      <c r="O130" s="304" t="str">
        <f>IF(ISBLANK(INDEX('Policy Characteristics'!I:I,MATCH($C130,'Policy Characteristics'!$C:$C,0))),"",INDEX('Policy Characteristics'!I:I,MATCH($C130,'Policy Characteristics'!$C:$C,0)))</f>
        <v>% of newly sold non-electric building components</v>
      </c>
      <c r="P130" s="304" t="str">
        <f>IF(ISBLANK(INDEX('Policy Characteristics'!J:J,MATCH($C130,'Policy Characteristics'!$C:$C,0))),"",INDEX('Policy Characteristics'!J:J,MATCH($C130,'Policy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Louisiana, the share of electricity among fuels used for heating in urban, residential buildings will rise from 3.7% to 5.2% through 2050.//**Urban Residential Appliances: **In the BAU case, in Louisiana, the share of electricity among fuels used by appliances in urban, residential buildings will fall from 31.2% to 21.9% through 2050.//**Urban Residential Other Components: ** In the BAU case, the share of electricity among fuels used by other components in urban, residential buildings is 100%.//**Rural Residential Heating: **In the BAU case, in Louisiana, the share of electricity among fuels used for heating in rural, residential buildings will rise from 3.7% to 5.2% through 2050.//**Rural Residential Appliances: **In the BAU case, in , the share of electricity among fuels used by appliances in rural, residential buildings will fall from 31.2% to 21.9% through 2050.//**Rural Residential Other Components: **In the United States, the share of electricity among fuels used by other components in urban, residential buildings is 100%.//**Commercial Heating: **In the BAU case, in Louisiana, the share of electricity among fuels used for heating in commercial buildings will rise from 0.5% to 0.6% through 2050.//**Commercial Appliances: **In the BAU case, in Louisiana, the share of electricity among fuels used by appliances in commercial buildings will fall from 31.7% to 18.9% through 2050.//**Commercial Other Components: **In the BAU case, in the Louisiana, the share of electricity among fuels used by other components in commercial buildings will rise from 56.7% to 79.1% through 2050.</v>
      </c>
      <c r="Q130" s="304" t="str">
        <f>IF(ISBLANK(INDEX('Policy Characteristics'!K:K,MATCH($C130,'Policy Characteristics'!$C:$C,0))),"",INDEX('Policy Characteristics'!K:K,MATCH($C130,'Policy Characteristics'!$C:$C,0)))</f>
        <v>buildings-sector-main.html#component-elec</v>
      </c>
      <c r="R130" s="304" t="str">
        <f>IF(ISBLANK(INDEX('Policy Characteristics'!L:L,MATCH($C130,'Policy Characteristics'!$C:$C,0))),"",INDEX('Policy Characteristics'!L:L,MATCH($C130,'Policy Characteristics'!$C:$C,0)))</f>
        <v>building-component-electrification.html</v>
      </c>
    </row>
    <row r="131" spans="1:18" x14ac:dyDescent="0.25">
      <c r="A131" s="304" t="str">
        <f>IF(ISBLANK(INDEX('Policy Characteristics'!A:A,MATCH($C131,'Policy Characteristics'!$C:$C,0))),"",INDEX('Policy Characteristics'!A:A,MATCH($C131,'Policy Characteristics'!$C:$C,0)))</f>
        <v>Buildings and Appliances</v>
      </c>
      <c r="B131" s="304" t="str">
        <f>IF(ISBLANK(INDEX('Policy Characteristics'!B:B,MATCH($C131,'Policy Characteristics'!$C:$C,0))),"",INDEX('Policy Characteristics'!B:B,MATCH($C131,'Policy Characteristics'!$C:$C,0)))</f>
        <v>Building Component Electrification</v>
      </c>
      <c r="C131" s="308" t="str">
        <f t="shared" si="10"/>
        <v>Fraction of New Bldg Components Shifted to Other Fuels</v>
      </c>
      <c r="D131" s="535" t="s">
        <v>120</v>
      </c>
      <c r="E131" s="535" t="s">
        <v>281</v>
      </c>
      <c r="F131" s="535" t="s">
        <v>283</v>
      </c>
      <c r="G131" s="535" t="s">
        <v>126</v>
      </c>
      <c r="H131" s="536">
        <v>440</v>
      </c>
      <c r="I131" s="535" t="s">
        <v>45</v>
      </c>
      <c r="J131" s="306" t="str">
        <f>IF(ISBLANK(INDEX('Policy Characteristics'!D:D,MATCH($C131,'Policy Characteristics'!$C:$C,0))),"",INDEX('Policy Characteristics'!D:D,MATCH($C131,'Policy Characteristics'!$C:$C,0)))</f>
        <v>Building Component Electrification</v>
      </c>
      <c r="K131" s="304" t="str">
        <f>IF(ISBLANK(INDEX('Policy Characteristics'!E:E,MATCH($C131,'Policy Characteristics'!$C:$C,0))),"",INDEX('Policy Characteristics'!E:E,MATCH($C131,'Policy Characteristics'!$C:$C,0)))</f>
        <v>bldgs new component fuel shifting</v>
      </c>
      <c r="L131" s="315">
        <f>IF(ISBLANK(INDEX('Policy Characteristics'!F:F,MATCH($C131,'Policy Characteristics'!$C:$C,0))),"",INDEX('Policy Characteristics'!F:F,MATCH($C131,'Policy Characteristics'!$C:$C,0)))</f>
        <v>0</v>
      </c>
      <c r="M131" s="315">
        <f>IF(ISBLANK(INDEX('Policy Characteristics'!G:G,MATCH($C131,'Policy Characteristics'!$C:$C,0))),"",INDEX('Policy Characteristics'!G:G,MATCH($C131,'Policy Characteristics'!$C:$C,0)))</f>
        <v>1</v>
      </c>
      <c r="N131" s="315">
        <f>IF(ISBLANK(INDEX('Policy Characteristics'!H:H,MATCH($C131,'Policy Characteristics'!$C:$C,0))),"",INDEX('Policy Characteristics'!H:H,MATCH($C131,'Policy Characteristics'!$C:$C,0)))</f>
        <v>0.01</v>
      </c>
      <c r="O131" s="304" t="str">
        <f>IF(ISBLANK(INDEX('Policy Characteristics'!I:I,MATCH($C131,'Policy Characteristics'!$C:$C,0))),"",INDEX('Policy Characteristics'!I:I,MATCH($C131,'Policy Characteristics'!$C:$C,0)))</f>
        <v>% of newly sold non-electric building components</v>
      </c>
      <c r="P131" s="304" t="str">
        <f>IF(ISBLANK(INDEX('Policy Characteristics'!J:J,MATCH($C131,'Policy Characteristics'!$C:$C,0))),"",INDEX('Policy Characteristics'!J:J,MATCH($C131,'Policy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Louisiana, the share of electricity among fuels used for heating in urban, residential buildings will rise from 3.7% to 5.2% through 2050.//**Urban Residential Appliances: **In the BAU case, in Louisiana, the share of electricity among fuels used by appliances in urban, residential buildings will fall from 31.2% to 21.9% through 2050.//**Urban Residential Other Components: ** In the BAU case, the share of electricity among fuels used by other components in urban, residential buildings is 100%.//**Rural Residential Heating: **In the BAU case, in Louisiana, the share of electricity among fuels used for heating in rural, residential buildings will rise from 3.7% to 5.2% through 2050.//**Rural Residential Appliances: **In the BAU case, in , the share of electricity among fuels used by appliances in rural, residential buildings will fall from 31.2% to 21.9% through 2050.//**Rural Residential Other Components: **In the United States, the share of electricity among fuels used by other components in urban, residential buildings is 100%.//**Commercial Heating: **In the BAU case, in Louisiana, the share of electricity among fuels used for heating in commercial buildings will rise from 0.5% to 0.6% through 2050.//**Commercial Appliances: **In the BAU case, in Louisiana, the share of electricity among fuels used by appliances in commercial buildings will fall from 31.7% to 18.9% through 2050.//**Commercial Other Components: **In the BAU case, in the Louisiana, the share of electricity among fuels used by other components in commercial buildings will rise from 56.7% to 79.1% through 2050.</v>
      </c>
      <c r="Q131" s="304" t="str">
        <f>IF(ISBLANK(INDEX('Policy Characteristics'!K:K,MATCH($C131,'Policy Characteristics'!$C:$C,0))),"",INDEX('Policy Characteristics'!K:K,MATCH($C131,'Policy Characteristics'!$C:$C,0)))</f>
        <v>buildings-sector-main.html#component-elec</v>
      </c>
      <c r="R131" s="304" t="str">
        <f>IF(ISBLANK(INDEX('Policy Characteristics'!L:L,MATCH($C131,'Policy Characteristics'!$C:$C,0))),"",INDEX('Policy Characteristics'!L:L,MATCH($C131,'Policy Characteristics'!$C:$C,0)))</f>
        <v>building-component-electrification.html</v>
      </c>
    </row>
    <row r="132" spans="1:18" x14ac:dyDescent="0.25">
      <c r="A132" s="304" t="str">
        <f>IF(ISBLANK(INDEX('Policy Characteristics'!A:A,MATCH($C132,'Policy Characteristics'!$C:$C,0))),"",INDEX('Policy Characteristics'!A:A,MATCH($C132,'Policy Characteristics'!$C:$C,0)))</f>
        <v>Buildings and Appliances</v>
      </c>
      <c r="B132" s="304" t="str">
        <f>IF(ISBLANK(INDEX('Policy Characteristics'!B:B,MATCH($C132,'Policy Characteristics'!$C:$C,0))),"",INDEX('Policy Characteristics'!B:B,MATCH($C132,'Policy Characteristics'!$C:$C,0)))</f>
        <v>Building Component Electrification</v>
      </c>
      <c r="C132" s="308" t="str">
        <f t="shared" si="10"/>
        <v>Fraction of New Bldg Components Shifted to Other Fuels</v>
      </c>
      <c r="D132" s="535" t="s">
        <v>121</v>
      </c>
      <c r="E132" s="535" t="s">
        <v>281</v>
      </c>
      <c r="F132" s="535" t="s">
        <v>283</v>
      </c>
      <c r="G132" s="535" t="s">
        <v>127</v>
      </c>
      <c r="H132" s="536">
        <v>441</v>
      </c>
      <c r="I132" s="535" t="s">
        <v>46</v>
      </c>
      <c r="J132" s="306" t="str">
        <f>IF(ISBLANK(INDEX('Policy Characteristics'!D:D,MATCH($C132,'Policy Characteristics'!$C:$C,0))),"",INDEX('Policy Characteristics'!D:D,MATCH($C132,'Policy Characteristics'!$C:$C,0)))</f>
        <v>Building Component Electrification</v>
      </c>
      <c r="K132" s="304" t="str">
        <f>IF(ISBLANK(INDEX('Policy Characteristics'!E:E,MATCH($C132,'Policy Characteristics'!$C:$C,0))),"",INDEX('Policy Characteristics'!E:E,MATCH($C132,'Policy Characteristics'!$C:$C,0)))</f>
        <v>bldgs new component fuel shifting</v>
      </c>
      <c r="L132" s="315">
        <f>IF(ISBLANK(INDEX('Policy Characteristics'!F:F,MATCH($C132,'Policy Characteristics'!$C:$C,0))),"",INDEX('Policy Characteristics'!F:F,MATCH($C132,'Policy Characteristics'!$C:$C,0)))</f>
        <v>0</v>
      </c>
      <c r="M132" s="315">
        <f>IF(ISBLANK(INDEX('Policy Characteristics'!G:G,MATCH($C132,'Policy Characteristics'!$C:$C,0))),"",INDEX('Policy Characteristics'!G:G,MATCH($C132,'Policy Characteristics'!$C:$C,0)))</f>
        <v>1</v>
      </c>
      <c r="N132" s="315">
        <f>IF(ISBLANK(INDEX('Policy Characteristics'!H:H,MATCH($C132,'Policy Characteristics'!$C:$C,0))),"",INDEX('Policy Characteristics'!H:H,MATCH($C132,'Policy Characteristics'!$C:$C,0)))</f>
        <v>0.01</v>
      </c>
      <c r="O132" s="304" t="str">
        <f>IF(ISBLANK(INDEX('Policy Characteristics'!I:I,MATCH($C132,'Policy Characteristics'!$C:$C,0))),"",INDEX('Policy Characteristics'!I:I,MATCH($C132,'Policy Characteristics'!$C:$C,0)))</f>
        <v>% of newly sold non-electric building components</v>
      </c>
      <c r="P132" s="304" t="str">
        <f>IF(ISBLANK(INDEX('Policy Characteristics'!J:J,MATCH($C132,'Policy Characteristics'!$C:$C,0))),"",INDEX('Policy Characteristics'!J:J,MATCH($C132,'Policy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Louisiana, the share of electricity among fuels used for heating in urban, residential buildings will rise from 3.7% to 5.2% through 2050.//**Urban Residential Appliances: **In the BAU case, in Louisiana, the share of electricity among fuels used by appliances in urban, residential buildings will fall from 31.2% to 21.9% through 2050.//**Urban Residential Other Components: ** In the BAU case, the share of electricity among fuels used by other components in urban, residential buildings is 100%.//**Rural Residential Heating: **In the BAU case, in Louisiana, the share of electricity among fuels used for heating in rural, residential buildings will rise from 3.7% to 5.2% through 2050.//**Rural Residential Appliances: **In the BAU case, in , the share of electricity among fuels used by appliances in rural, residential buildings will fall from 31.2% to 21.9% through 2050.//**Rural Residential Other Components: **In the United States, the share of electricity among fuels used by other components in urban, residential buildings is 100%.//**Commercial Heating: **In the BAU case, in Louisiana, the share of electricity among fuels used for heating in commercial buildings will rise from 0.5% to 0.6% through 2050.//**Commercial Appliances: **In the BAU case, in Louisiana, the share of electricity among fuels used by appliances in commercial buildings will fall from 31.7% to 18.9% through 2050.//**Commercial Other Components: **In the BAU case, in the Louisiana, the share of electricity among fuels used by other components in commercial buildings will rise from 56.7% to 79.1% through 2050.</v>
      </c>
      <c r="Q132" s="304" t="str">
        <f>IF(ISBLANK(INDEX('Policy Characteristics'!K:K,MATCH($C132,'Policy Characteristics'!$C:$C,0))),"",INDEX('Policy Characteristics'!K:K,MATCH($C132,'Policy Characteristics'!$C:$C,0)))</f>
        <v>buildings-sector-main.html#component-elec</v>
      </c>
      <c r="R132" s="304" t="str">
        <f>IF(ISBLANK(INDEX('Policy Characteristics'!L:L,MATCH($C132,'Policy Characteristics'!$C:$C,0))),"",INDEX('Policy Characteristics'!L:L,MATCH($C132,'Policy Characteristics'!$C:$C,0)))</f>
        <v>building-component-electrification.html</v>
      </c>
    </row>
    <row r="133" spans="1:18" x14ac:dyDescent="0.25">
      <c r="A133" s="304" t="str">
        <f>IF(ISBLANK(INDEX('Policy Characteristics'!A:A,MATCH($C133,'Policy Characteristics'!$C:$C,0))),"",INDEX('Policy Characteristics'!A:A,MATCH($C133,'Policy Characteristics'!$C:$C,0)))</f>
        <v>Buildings and Appliances</v>
      </c>
      <c r="B133" s="304" t="str">
        <f>IF(ISBLANK(INDEX('Policy Characteristics'!B:B,MATCH($C133,'Policy Characteristics'!$C:$C,0))),"",INDEX('Policy Characteristics'!B:B,MATCH($C133,'Policy Characteristics'!$C:$C,0)))</f>
        <v>Building Component Electrification</v>
      </c>
      <c r="C133" s="308" t="str">
        <f t="shared" si="10"/>
        <v>Fraction of New Bldg Components Shifted to Other Fuels</v>
      </c>
      <c r="D133" s="535" t="s">
        <v>123</v>
      </c>
      <c r="E133" s="535" t="s">
        <v>281</v>
      </c>
      <c r="F133" s="535" t="s">
        <v>283</v>
      </c>
      <c r="G133" s="535" t="s">
        <v>129</v>
      </c>
      <c r="H133" s="536">
        <v>442</v>
      </c>
      <c r="I133" s="535" t="s">
        <v>46</v>
      </c>
      <c r="J133" s="306" t="str">
        <f>IF(ISBLANK(INDEX('Policy Characteristics'!D:D,MATCH($C133,'Policy Characteristics'!$C:$C,0))),"",INDEX('Policy Characteristics'!D:D,MATCH($C133,'Policy Characteristics'!$C:$C,0)))</f>
        <v>Building Component Electrification</v>
      </c>
      <c r="K133" s="304" t="str">
        <f>IF(ISBLANK(INDEX('Policy Characteristics'!E:E,MATCH($C133,'Policy Characteristics'!$C:$C,0))),"",INDEX('Policy Characteristics'!E:E,MATCH($C133,'Policy Characteristics'!$C:$C,0)))</f>
        <v>bldgs new component fuel shifting</v>
      </c>
      <c r="L133" s="315">
        <f>IF(ISBLANK(INDEX('Policy Characteristics'!F:F,MATCH($C133,'Policy Characteristics'!$C:$C,0))),"",INDEX('Policy Characteristics'!F:F,MATCH($C133,'Policy Characteristics'!$C:$C,0)))</f>
        <v>0</v>
      </c>
      <c r="M133" s="315">
        <f>IF(ISBLANK(INDEX('Policy Characteristics'!G:G,MATCH($C133,'Policy Characteristics'!$C:$C,0))),"",INDEX('Policy Characteristics'!G:G,MATCH($C133,'Policy Characteristics'!$C:$C,0)))</f>
        <v>1</v>
      </c>
      <c r="N133" s="315">
        <f>IF(ISBLANK(INDEX('Policy Characteristics'!H:H,MATCH($C133,'Policy Characteristics'!$C:$C,0))),"",INDEX('Policy Characteristics'!H:H,MATCH($C133,'Policy Characteristics'!$C:$C,0)))</f>
        <v>0.01</v>
      </c>
      <c r="O133" s="304" t="str">
        <f>IF(ISBLANK(INDEX('Policy Characteristics'!I:I,MATCH($C133,'Policy Characteristics'!$C:$C,0))),"",INDEX('Policy Characteristics'!I:I,MATCH($C133,'Policy Characteristics'!$C:$C,0)))</f>
        <v>% of newly sold non-electric building components</v>
      </c>
      <c r="P133" s="304" t="str">
        <f>IF(ISBLANK(INDEX('Policy Characteristics'!J:J,MATCH($C133,'Policy Characteristics'!$C:$C,0))),"",INDEX('Policy Characteristics'!J:J,MATCH($C133,'Policy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Louisiana, the share of electricity among fuels used for heating in urban, residential buildings will rise from 3.7% to 5.2% through 2050.//**Urban Residential Appliances: **In the BAU case, in Louisiana, the share of electricity among fuels used by appliances in urban, residential buildings will fall from 31.2% to 21.9% through 2050.//**Urban Residential Other Components: ** In the BAU case, the share of electricity among fuels used by other components in urban, residential buildings is 100%.//**Rural Residential Heating: **In the BAU case, in Louisiana, the share of electricity among fuels used for heating in rural, residential buildings will rise from 3.7% to 5.2% through 2050.//**Rural Residential Appliances: **In the BAU case, in , the share of electricity among fuels used by appliances in rural, residential buildings will fall from 31.2% to 21.9% through 2050.//**Rural Residential Other Components: **In the United States, the share of electricity among fuels used by other components in urban, residential buildings is 100%.//**Commercial Heating: **In the BAU case, in Louisiana, the share of electricity among fuels used for heating in commercial buildings will rise from 0.5% to 0.6% through 2050.//**Commercial Appliances: **In the BAU case, in Louisiana, the share of electricity among fuels used by appliances in commercial buildings will fall from 31.7% to 18.9% through 2050.//**Commercial Other Components: **In the BAU case, in the Louisiana, the share of electricity among fuels used by other components in commercial buildings will rise from 56.7% to 79.1% through 2050.</v>
      </c>
      <c r="Q133" s="304" t="str">
        <f>IF(ISBLANK(INDEX('Policy Characteristics'!K:K,MATCH($C133,'Policy Characteristics'!$C:$C,0))),"",INDEX('Policy Characteristics'!K:K,MATCH($C133,'Policy Characteristics'!$C:$C,0)))</f>
        <v>buildings-sector-main.html#component-elec</v>
      </c>
      <c r="R133" s="304" t="str">
        <f>IF(ISBLANK(INDEX('Policy Characteristics'!L:L,MATCH($C133,'Policy Characteristics'!$C:$C,0))),"",INDEX('Policy Characteristics'!L:L,MATCH($C133,'Policy Characteristics'!$C:$C,0)))</f>
        <v>building-component-electrification.html</v>
      </c>
    </row>
    <row r="134" spans="1:18" x14ac:dyDescent="0.25">
      <c r="A134" s="304" t="str">
        <f>IF(ISBLANK(INDEX('Policy Characteristics'!A:A,MATCH($C134,'Policy Characteristics'!$C:$C,0))),"",INDEX('Policy Characteristics'!A:A,MATCH($C134,'Policy Characteristics'!$C:$C,0)))</f>
        <v>Buildings and Appliances</v>
      </c>
      <c r="B134" s="304" t="str">
        <f>IF(ISBLANK(INDEX('Policy Characteristics'!B:B,MATCH($C134,'Policy Characteristics'!$C:$C,0))),"",INDEX('Policy Characteristics'!B:B,MATCH($C134,'Policy Characteristics'!$C:$C,0)))</f>
        <v>Building Component Electrification</v>
      </c>
      <c r="C134" s="308" t="str">
        <f t="shared" si="10"/>
        <v>Fraction of New Bldg Components Shifted to Other Fuels</v>
      </c>
      <c r="D134" s="535" t="s">
        <v>124</v>
      </c>
      <c r="E134" s="535" t="s">
        <v>281</v>
      </c>
      <c r="F134" s="535" t="s">
        <v>283</v>
      </c>
      <c r="G134" s="535" t="s">
        <v>130</v>
      </c>
      <c r="H134" s="536">
        <v>443</v>
      </c>
      <c r="I134" s="535" t="s">
        <v>45</v>
      </c>
      <c r="J134" s="306" t="str">
        <f>IF(ISBLANK(INDEX('Policy Characteristics'!D:D,MATCH($C134,'Policy Characteristics'!$C:$C,0))),"",INDEX('Policy Characteristics'!D:D,MATCH($C134,'Policy Characteristics'!$C:$C,0)))</f>
        <v>Building Component Electrification</v>
      </c>
      <c r="K134" s="304" t="str">
        <f>IF(ISBLANK(INDEX('Policy Characteristics'!E:E,MATCH($C134,'Policy Characteristics'!$C:$C,0))),"",INDEX('Policy Characteristics'!E:E,MATCH($C134,'Policy Characteristics'!$C:$C,0)))</f>
        <v>bldgs new component fuel shifting</v>
      </c>
      <c r="L134" s="315">
        <f>IF(ISBLANK(INDEX('Policy Characteristics'!F:F,MATCH($C134,'Policy Characteristics'!$C:$C,0))),"",INDEX('Policy Characteristics'!F:F,MATCH($C134,'Policy Characteristics'!$C:$C,0)))</f>
        <v>0</v>
      </c>
      <c r="M134" s="315">
        <f>IF(ISBLANK(INDEX('Policy Characteristics'!G:G,MATCH($C134,'Policy Characteristics'!$C:$C,0))),"",INDEX('Policy Characteristics'!G:G,MATCH($C134,'Policy Characteristics'!$C:$C,0)))</f>
        <v>1</v>
      </c>
      <c r="N134" s="315">
        <f>IF(ISBLANK(INDEX('Policy Characteristics'!H:H,MATCH($C134,'Policy Characteristics'!$C:$C,0))),"",INDEX('Policy Characteristics'!H:H,MATCH($C134,'Policy Characteristics'!$C:$C,0)))</f>
        <v>0.01</v>
      </c>
      <c r="O134" s="304" t="str">
        <f>IF(ISBLANK(INDEX('Policy Characteristics'!I:I,MATCH($C134,'Policy Characteristics'!$C:$C,0))),"",INDEX('Policy Characteristics'!I:I,MATCH($C134,'Policy Characteristics'!$C:$C,0)))</f>
        <v>% of newly sold non-electric building components</v>
      </c>
      <c r="P134" s="304" t="str">
        <f>IF(ISBLANK(INDEX('Policy Characteristics'!J:J,MATCH($C134,'Policy Characteristics'!$C:$C,0))),"",INDEX('Policy Characteristics'!J:J,MATCH($C134,'Policy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Louisiana, the share of electricity among fuels used for heating in urban, residential buildings will rise from 3.7% to 5.2% through 2050.//**Urban Residential Appliances: **In the BAU case, in Louisiana, the share of electricity among fuels used by appliances in urban, residential buildings will fall from 31.2% to 21.9% through 2050.//**Urban Residential Other Components: ** In the BAU case, the share of electricity among fuels used by other components in urban, residential buildings is 100%.//**Rural Residential Heating: **In the BAU case, in Louisiana, the share of electricity among fuels used for heating in rural, residential buildings will rise from 3.7% to 5.2% through 2050.//**Rural Residential Appliances: **In the BAU case, in , the share of electricity among fuels used by appliances in rural, residential buildings will fall from 31.2% to 21.9% through 2050.//**Rural Residential Other Components: **In the United States, the share of electricity among fuels used by other components in urban, residential buildings is 100%.//**Commercial Heating: **In the BAU case, in Louisiana, the share of electricity among fuels used for heating in commercial buildings will rise from 0.5% to 0.6% through 2050.//**Commercial Appliances: **In the BAU case, in Louisiana, the share of electricity among fuels used by appliances in commercial buildings will fall from 31.7% to 18.9% through 2050.//**Commercial Other Components: **In the BAU case, in the Louisiana, the share of electricity among fuels used by other components in commercial buildings will rise from 56.7% to 79.1% through 2050.</v>
      </c>
      <c r="Q134" s="304" t="str">
        <f>IF(ISBLANK(INDEX('Policy Characteristics'!K:K,MATCH($C134,'Policy Characteristics'!$C:$C,0))),"",INDEX('Policy Characteristics'!K:K,MATCH($C134,'Policy Characteristics'!$C:$C,0)))</f>
        <v>buildings-sector-main.html#component-elec</v>
      </c>
      <c r="R134" s="304" t="str">
        <f>IF(ISBLANK(INDEX('Policy Characteristics'!L:L,MATCH($C134,'Policy Characteristics'!$C:$C,0))),"",INDEX('Policy Characteristics'!L:L,MATCH($C134,'Policy Characteristics'!$C:$C,0)))</f>
        <v>building-component-electrification.html</v>
      </c>
    </row>
    <row r="135" spans="1:18" x14ac:dyDescent="0.25">
      <c r="A135" s="304" t="str">
        <f>IF(ISBLANK(INDEX('Policy Characteristics'!A:A,MATCH($C135,'Policy Characteristics'!$C:$C,0))),"",INDEX('Policy Characteristics'!A:A,MATCH($C135,'Policy Characteristics'!$C:$C,0)))</f>
        <v>Buildings and Appliances</v>
      </c>
      <c r="B135" s="304" t="str">
        <f>IF(ISBLANK(INDEX('Policy Characteristics'!B:B,MATCH($C135,'Policy Characteristics'!$C:$C,0))),"",INDEX('Policy Characteristics'!B:B,MATCH($C135,'Policy Characteristics'!$C:$C,0)))</f>
        <v>Building Component Electrification</v>
      </c>
      <c r="C135" s="308" t="str">
        <f t="shared" si="10"/>
        <v>Fraction of New Bldg Components Shifted to Other Fuels</v>
      </c>
      <c r="D135" s="535" t="s">
        <v>125</v>
      </c>
      <c r="E135" s="535" t="s">
        <v>281</v>
      </c>
      <c r="F135" s="535" t="s">
        <v>283</v>
      </c>
      <c r="G135" s="535" t="s">
        <v>131</v>
      </c>
      <c r="H135" s="536">
        <v>444</v>
      </c>
      <c r="I135" s="535" t="s">
        <v>45</v>
      </c>
      <c r="J135" s="306" t="str">
        <f>IF(ISBLANK(INDEX('Policy Characteristics'!D:D,MATCH($C135,'Policy Characteristics'!$C:$C,0))),"",INDEX('Policy Characteristics'!D:D,MATCH($C135,'Policy Characteristics'!$C:$C,0)))</f>
        <v>Building Component Electrification</v>
      </c>
      <c r="K135" s="304" t="str">
        <f>IF(ISBLANK(INDEX('Policy Characteristics'!E:E,MATCH($C135,'Policy Characteristics'!$C:$C,0))),"",INDEX('Policy Characteristics'!E:E,MATCH($C135,'Policy Characteristics'!$C:$C,0)))</f>
        <v>bldgs new component fuel shifting</v>
      </c>
      <c r="L135" s="315">
        <f>IF(ISBLANK(INDEX('Policy Characteristics'!F:F,MATCH($C135,'Policy Characteristics'!$C:$C,0))),"",INDEX('Policy Characteristics'!F:F,MATCH($C135,'Policy Characteristics'!$C:$C,0)))</f>
        <v>0</v>
      </c>
      <c r="M135" s="315">
        <f>IF(ISBLANK(INDEX('Policy Characteristics'!G:G,MATCH($C135,'Policy Characteristics'!$C:$C,0))),"",INDEX('Policy Characteristics'!G:G,MATCH($C135,'Policy Characteristics'!$C:$C,0)))</f>
        <v>1</v>
      </c>
      <c r="N135" s="315">
        <f>IF(ISBLANK(INDEX('Policy Characteristics'!H:H,MATCH($C135,'Policy Characteristics'!$C:$C,0))),"",INDEX('Policy Characteristics'!H:H,MATCH($C135,'Policy Characteristics'!$C:$C,0)))</f>
        <v>0.01</v>
      </c>
      <c r="O135" s="304" t="str">
        <f>IF(ISBLANK(INDEX('Policy Characteristics'!I:I,MATCH($C135,'Policy Characteristics'!$C:$C,0))),"",INDEX('Policy Characteristics'!I:I,MATCH($C135,'Policy Characteristics'!$C:$C,0)))</f>
        <v>% of newly sold non-electric building components</v>
      </c>
      <c r="P135" s="304" t="str">
        <f>IF(ISBLANK(INDEX('Policy Characteristics'!J:J,MATCH($C135,'Policy Characteristics'!$C:$C,0))),"",INDEX('Policy Characteristics'!J:J,MATCH($C135,'Policy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Louisiana, the share of electricity among fuels used for heating in urban, residential buildings will rise from 3.7% to 5.2% through 2050.//**Urban Residential Appliances: **In the BAU case, in Louisiana, the share of electricity among fuels used by appliances in urban, residential buildings will fall from 31.2% to 21.9% through 2050.//**Urban Residential Other Components: ** In the BAU case, the share of electricity among fuels used by other components in urban, residential buildings is 100%.//**Rural Residential Heating: **In the BAU case, in Louisiana, the share of electricity among fuels used for heating in rural, residential buildings will rise from 3.7% to 5.2% through 2050.//**Rural Residential Appliances: **In the BAU case, in , the share of electricity among fuels used by appliances in rural, residential buildings will fall from 31.2% to 21.9% through 2050.//**Rural Residential Other Components: **In the United States, the share of electricity among fuels used by other components in urban, residential buildings is 100%.//**Commercial Heating: **In the BAU case, in Louisiana, the share of electricity among fuels used for heating in commercial buildings will rise from 0.5% to 0.6% through 2050.//**Commercial Appliances: **In the BAU case, in Louisiana, the share of electricity among fuels used by appliances in commercial buildings will fall from 31.7% to 18.9% through 2050.//**Commercial Other Components: **In the BAU case, in the Louisiana, the share of electricity among fuels used by other components in commercial buildings will rise from 56.7% to 79.1% through 2050.</v>
      </c>
      <c r="Q135" s="304" t="str">
        <f>IF(ISBLANK(INDEX('Policy Characteristics'!K:K,MATCH($C135,'Policy Characteristics'!$C:$C,0))),"",INDEX('Policy Characteristics'!K:K,MATCH($C135,'Policy Characteristics'!$C:$C,0)))</f>
        <v>buildings-sector-main.html#component-elec</v>
      </c>
      <c r="R135" s="304" t="str">
        <f>IF(ISBLANK(INDEX('Policy Characteristics'!L:L,MATCH($C135,'Policy Characteristics'!$C:$C,0))),"",INDEX('Policy Characteristics'!L:L,MATCH($C135,'Policy Characteristics'!$C:$C,0)))</f>
        <v>building-component-electrification.html</v>
      </c>
    </row>
    <row r="136" spans="1:18" x14ac:dyDescent="0.25">
      <c r="A136" s="304" t="str">
        <f>IF(ISBLANK(INDEX('Policy Characteristics'!A:A,MATCH($C136,'Policy Characteristics'!$C:$C,0))),"",INDEX('Policy Characteristics'!A:A,MATCH($C136,'Policy Characteristics'!$C:$C,0)))</f>
        <v>Buildings and Appliances</v>
      </c>
      <c r="B136" s="304" t="str">
        <f>IF(ISBLANK(INDEX('Policy Characteristics'!B:B,MATCH($C136,'Policy Characteristics'!$C:$C,0))),"",INDEX('Policy Characteristics'!B:B,MATCH($C136,'Policy Characteristics'!$C:$C,0)))</f>
        <v>Building Component Electrification</v>
      </c>
      <c r="C136" s="308" t="str">
        <f t="shared" si="10"/>
        <v>Fraction of New Bldg Components Shifted to Other Fuels</v>
      </c>
      <c r="D136" s="535" t="s">
        <v>120</v>
      </c>
      <c r="E136" s="535" t="s">
        <v>282</v>
      </c>
      <c r="F136" s="535" t="s">
        <v>166</v>
      </c>
      <c r="G136" s="535" t="s">
        <v>126</v>
      </c>
      <c r="H136" s="536">
        <v>445</v>
      </c>
      <c r="I136" s="535" t="s">
        <v>45</v>
      </c>
      <c r="J136" s="306" t="str">
        <f>IF(ISBLANK(INDEX('Policy Characteristics'!D:D,MATCH($C136,'Policy Characteristics'!$C:$C,0))),"",INDEX('Policy Characteristics'!D:D,MATCH($C136,'Policy Characteristics'!$C:$C,0)))</f>
        <v>Building Component Electrification</v>
      </c>
      <c r="K136" s="304" t="str">
        <f>IF(ISBLANK(INDEX('Policy Characteristics'!E:E,MATCH($C136,'Policy Characteristics'!$C:$C,0))),"",INDEX('Policy Characteristics'!E:E,MATCH($C136,'Policy Characteristics'!$C:$C,0)))</f>
        <v>bldgs new component fuel shifting</v>
      </c>
      <c r="L136" s="315">
        <f>IF(ISBLANK(INDEX('Policy Characteristics'!F:F,MATCH($C136,'Policy Characteristics'!$C:$C,0))),"",INDEX('Policy Characteristics'!F:F,MATCH($C136,'Policy Characteristics'!$C:$C,0)))</f>
        <v>0</v>
      </c>
      <c r="M136" s="315">
        <f>IF(ISBLANK(INDEX('Policy Characteristics'!G:G,MATCH($C136,'Policy Characteristics'!$C:$C,0))),"",INDEX('Policy Characteristics'!G:G,MATCH($C136,'Policy Characteristics'!$C:$C,0)))</f>
        <v>1</v>
      </c>
      <c r="N136" s="315">
        <f>IF(ISBLANK(INDEX('Policy Characteristics'!H:H,MATCH($C136,'Policy Characteristics'!$C:$C,0))),"",INDEX('Policy Characteristics'!H:H,MATCH($C136,'Policy Characteristics'!$C:$C,0)))</f>
        <v>0.01</v>
      </c>
      <c r="O136" s="304" t="str">
        <f>IF(ISBLANK(INDEX('Policy Characteristics'!I:I,MATCH($C136,'Policy Characteristics'!$C:$C,0))),"",INDEX('Policy Characteristics'!I:I,MATCH($C136,'Policy Characteristics'!$C:$C,0)))</f>
        <v>% of newly sold non-electric building components</v>
      </c>
      <c r="P136" s="304" t="str">
        <f>IF(ISBLANK(INDEX('Policy Characteristics'!J:J,MATCH($C136,'Policy Characteristics'!$C:$C,0))),"",INDEX('Policy Characteristics'!J:J,MATCH($C136,'Policy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Louisiana, the share of electricity among fuels used for heating in urban, residential buildings will rise from 3.7% to 5.2% through 2050.//**Urban Residential Appliances: **In the BAU case, in Louisiana, the share of electricity among fuels used by appliances in urban, residential buildings will fall from 31.2% to 21.9% through 2050.//**Urban Residential Other Components: ** In the BAU case, the share of electricity among fuels used by other components in urban, residential buildings is 100%.//**Rural Residential Heating: **In the BAU case, in Louisiana, the share of electricity among fuels used for heating in rural, residential buildings will rise from 3.7% to 5.2% through 2050.//**Rural Residential Appliances: **In the BAU case, in , the share of electricity among fuels used by appliances in rural, residential buildings will fall from 31.2% to 21.9% through 2050.//**Rural Residential Other Components: **In the United States, the share of electricity among fuels used by other components in urban, residential buildings is 100%.//**Commercial Heating: **In the BAU case, in Louisiana, the share of electricity among fuels used for heating in commercial buildings will rise from 0.5% to 0.6% through 2050.//**Commercial Appliances: **In the BAU case, in Louisiana, the share of electricity among fuels used by appliances in commercial buildings will fall from 31.7% to 18.9% through 2050.//**Commercial Other Components: **In the BAU case, in the Louisiana, the share of electricity among fuels used by other components in commercial buildings will rise from 56.7% to 79.1% through 2050.</v>
      </c>
      <c r="Q136" s="304" t="str">
        <f>IF(ISBLANK(INDEX('Policy Characteristics'!K:K,MATCH($C136,'Policy Characteristics'!$C:$C,0))),"",INDEX('Policy Characteristics'!K:K,MATCH($C136,'Policy Characteristics'!$C:$C,0)))</f>
        <v>buildings-sector-main.html#component-elec</v>
      </c>
      <c r="R136" s="304" t="str">
        <f>IF(ISBLANK(INDEX('Policy Characteristics'!L:L,MATCH($C136,'Policy Characteristics'!$C:$C,0))),"",INDEX('Policy Characteristics'!L:L,MATCH($C136,'Policy Characteristics'!$C:$C,0)))</f>
        <v>building-component-electrification.html</v>
      </c>
    </row>
    <row r="137" spans="1:18" x14ac:dyDescent="0.25">
      <c r="A137" s="304" t="str">
        <f>IF(ISBLANK(INDEX('Policy Characteristics'!A:A,MATCH($C137,'Policy Characteristics'!$C:$C,0))),"",INDEX('Policy Characteristics'!A:A,MATCH($C137,'Policy Characteristics'!$C:$C,0)))</f>
        <v>Buildings and Appliances</v>
      </c>
      <c r="B137" s="304" t="str">
        <f>IF(ISBLANK(INDEX('Policy Characteristics'!B:B,MATCH($C137,'Policy Characteristics'!$C:$C,0))),"",INDEX('Policy Characteristics'!B:B,MATCH($C137,'Policy Characteristics'!$C:$C,0)))</f>
        <v>Building Component Electrification</v>
      </c>
      <c r="C137" s="308" t="str">
        <f t="shared" si="10"/>
        <v>Fraction of New Bldg Components Shifted to Other Fuels</v>
      </c>
      <c r="D137" s="535" t="s">
        <v>121</v>
      </c>
      <c r="E137" s="535" t="s">
        <v>282</v>
      </c>
      <c r="F137" s="535" t="s">
        <v>166</v>
      </c>
      <c r="G137" s="535" t="s">
        <v>127</v>
      </c>
      <c r="H137" s="536">
        <v>446</v>
      </c>
      <c r="I137" s="535" t="s">
        <v>46</v>
      </c>
      <c r="J137" s="306" t="str">
        <f>IF(ISBLANK(INDEX('Policy Characteristics'!D:D,MATCH($C137,'Policy Characteristics'!$C:$C,0))),"",INDEX('Policy Characteristics'!D:D,MATCH($C137,'Policy Characteristics'!$C:$C,0)))</f>
        <v>Building Component Electrification</v>
      </c>
      <c r="K137" s="304" t="str">
        <f>IF(ISBLANK(INDEX('Policy Characteristics'!E:E,MATCH($C137,'Policy Characteristics'!$C:$C,0))),"",INDEX('Policy Characteristics'!E:E,MATCH($C137,'Policy Characteristics'!$C:$C,0)))</f>
        <v>bldgs new component fuel shifting</v>
      </c>
      <c r="L137" s="315">
        <f>IF(ISBLANK(INDEX('Policy Characteristics'!F:F,MATCH($C137,'Policy Characteristics'!$C:$C,0))),"",INDEX('Policy Characteristics'!F:F,MATCH($C137,'Policy Characteristics'!$C:$C,0)))</f>
        <v>0</v>
      </c>
      <c r="M137" s="315">
        <f>IF(ISBLANK(INDEX('Policy Characteristics'!G:G,MATCH($C137,'Policy Characteristics'!$C:$C,0))),"",INDEX('Policy Characteristics'!G:G,MATCH($C137,'Policy Characteristics'!$C:$C,0)))</f>
        <v>1</v>
      </c>
      <c r="N137" s="315">
        <f>IF(ISBLANK(INDEX('Policy Characteristics'!H:H,MATCH($C137,'Policy Characteristics'!$C:$C,0))),"",INDEX('Policy Characteristics'!H:H,MATCH($C137,'Policy Characteristics'!$C:$C,0)))</f>
        <v>0.01</v>
      </c>
      <c r="O137" s="304" t="str">
        <f>IF(ISBLANK(INDEX('Policy Characteristics'!I:I,MATCH($C137,'Policy Characteristics'!$C:$C,0))),"",INDEX('Policy Characteristics'!I:I,MATCH($C137,'Policy Characteristics'!$C:$C,0)))</f>
        <v>% of newly sold non-electric building components</v>
      </c>
      <c r="P137" s="304" t="str">
        <f>IF(ISBLANK(INDEX('Policy Characteristics'!J:J,MATCH($C137,'Policy Characteristics'!$C:$C,0))),"",INDEX('Policy Characteristics'!J:J,MATCH($C137,'Policy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Louisiana, the share of electricity among fuels used for heating in urban, residential buildings will rise from 3.7% to 5.2% through 2050.//**Urban Residential Appliances: **In the BAU case, in Louisiana, the share of electricity among fuels used by appliances in urban, residential buildings will fall from 31.2% to 21.9% through 2050.//**Urban Residential Other Components: ** In the BAU case, the share of electricity among fuels used by other components in urban, residential buildings is 100%.//**Rural Residential Heating: **In the BAU case, in Louisiana, the share of electricity among fuels used for heating in rural, residential buildings will rise from 3.7% to 5.2% through 2050.//**Rural Residential Appliances: **In the BAU case, in , the share of electricity among fuels used by appliances in rural, residential buildings will fall from 31.2% to 21.9% through 2050.//**Rural Residential Other Components: **In the United States, the share of electricity among fuels used by other components in urban, residential buildings is 100%.//**Commercial Heating: **In the BAU case, in Louisiana, the share of electricity among fuels used for heating in commercial buildings will rise from 0.5% to 0.6% through 2050.//**Commercial Appliances: **In the BAU case, in Louisiana, the share of electricity among fuels used by appliances in commercial buildings will fall from 31.7% to 18.9% through 2050.//**Commercial Other Components: **In the BAU case, in the Louisiana, the share of electricity among fuels used by other components in commercial buildings will rise from 56.7% to 79.1% through 2050.</v>
      </c>
      <c r="Q137" s="304" t="str">
        <f>IF(ISBLANK(INDEX('Policy Characteristics'!K:K,MATCH($C137,'Policy Characteristics'!$C:$C,0))),"",INDEX('Policy Characteristics'!K:K,MATCH($C137,'Policy Characteristics'!$C:$C,0)))</f>
        <v>buildings-sector-main.html#component-elec</v>
      </c>
      <c r="R137" s="304" t="str">
        <f>IF(ISBLANK(INDEX('Policy Characteristics'!L:L,MATCH($C137,'Policy Characteristics'!$C:$C,0))),"",INDEX('Policy Characteristics'!L:L,MATCH($C137,'Policy Characteristics'!$C:$C,0)))</f>
        <v>building-component-electrification.html</v>
      </c>
    </row>
    <row r="138" spans="1:18" x14ac:dyDescent="0.25">
      <c r="A138" s="304" t="str">
        <f>IF(ISBLANK(INDEX('Policy Characteristics'!A:A,MATCH($C138,'Policy Characteristics'!$C:$C,0))),"",INDEX('Policy Characteristics'!A:A,MATCH($C138,'Policy Characteristics'!$C:$C,0)))</f>
        <v>Buildings and Appliances</v>
      </c>
      <c r="B138" s="304" t="str">
        <f>IF(ISBLANK(INDEX('Policy Characteristics'!B:B,MATCH($C138,'Policy Characteristics'!$C:$C,0))),"",INDEX('Policy Characteristics'!B:B,MATCH($C138,'Policy Characteristics'!$C:$C,0)))</f>
        <v>Building Component Electrification</v>
      </c>
      <c r="C138" s="308" t="str">
        <f t="shared" si="10"/>
        <v>Fraction of New Bldg Components Shifted to Other Fuels</v>
      </c>
      <c r="D138" s="535" t="s">
        <v>123</v>
      </c>
      <c r="E138" s="535" t="s">
        <v>282</v>
      </c>
      <c r="F138" s="535" t="s">
        <v>166</v>
      </c>
      <c r="G138" s="535" t="s">
        <v>129</v>
      </c>
      <c r="H138" s="536">
        <v>447</v>
      </c>
      <c r="I138" s="535" t="s">
        <v>46</v>
      </c>
      <c r="J138" s="306" t="str">
        <f>IF(ISBLANK(INDEX('Policy Characteristics'!D:D,MATCH($C138,'Policy Characteristics'!$C:$C,0))),"",INDEX('Policy Characteristics'!D:D,MATCH($C138,'Policy Characteristics'!$C:$C,0)))</f>
        <v>Building Component Electrification</v>
      </c>
      <c r="K138" s="304" t="str">
        <f>IF(ISBLANK(INDEX('Policy Characteristics'!E:E,MATCH($C138,'Policy Characteristics'!$C:$C,0))),"",INDEX('Policy Characteristics'!E:E,MATCH($C138,'Policy Characteristics'!$C:$C,0)))</f>
        <v>bldgs new component fuel shifting</v>
      </c>
      <c r="L138" s="315">
        <f>IF(ISBLANK(INDEX('Policy Characteristics'!F:F,MATCH($C138,'Policy Characteristics'!$C:$C,0))),"",INDEX('Policy Characteristics'!F:F,MATCH($C138,'Policy Characteristics'!$C:$C,0)))</f>
        <v>0</v>
      </c>
      <c r="M138" s="315">
        <f>IF(ISBLANK(INDEX('Policy Characteristics'!G:G,MATCH($C138,'Policy Characteristics'!$C:$C,0))),"",INDEX('Policy Characteristics'!G:G,MATCH($C138,'Policy Characteristics'!$C:$C,0)))</f>
        <v>1</v>
      </c>
      <c r="N138" s="315">
        <f>IF(ISBLANK(INDEX('Policy Characteristics'!H:H,MATCH($C138,'Policy Characteristics'!$C:$C,0))),"",INDEX('Policy Characteristics'!H:H,MATCH($C138,'Policy Characteristics'!$C:$C,0)))</f>
        <v>0.01</v>
      </c>
      <c r="O138" s="304" t="str">
        <f>IF(ISBLANK(INDEX('Policy Characteristics'!I:I,MATCH($C138,'Policy Characteristics'!$C:$C,0))),"",INDEX('Policy Characteristics'!I:I,MATCH($C138,'Policy Characteristics'!$C:$C,0)))</f>
        <v>% of newly sold non-electric building components</v>
      </c>
      <c r="P138" s="304" t="str">
        <f>IF(ISBLANK(INDEX('Policy Characteristics'!J:J,MATCH($C138,'Policy Characteristics'!$C:$C,0))),"",INDEX('Policy Characteristics'!J:J,MATCH($C138,'Policy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Louisiana, the share of electricity among fuels used for heating in urban, residential buildings will rise from 3.7% to 5.2% through 2050.//**Urban Residential Appliances: **In the BAU case, in Louisiana, the share of electricity among fuels used by appliances in urban, residential buildings will fall from 31.2% to 21.9% through 2050.//**Urban Residential Other Components: ** In the BAU case, the share of electricity among fuels used by other components in urban, residential buildings is 100%.//**Rural Residential Heating: **In the BAU case, in Louisiana, the share of electricity among fuels used for heating in rural, residential buildings will rise from 3.7% to 5.2% through 2050.//**Rural Residential Appliances: **In the BAU case, in , the share of electricity among fuels used by appliances in rural, residential buildings will fall from 31.2% to 21.9% through 2050.//**Rural Residential Other Components: **In the United States, the share of electricity among fuels used by other components in urban, residential buildings is 100%.//**Commercial Heating: **In the BAU case, in Louisiana, the share of electricity among fuels used for heating in commercial buildings will rise from 0.5% to 0.6% through 2050.//**Commercial Appliances: **In the BAU case, in Louisiana, the share of electricity among fuels used by appliances in commercial buildings will fall from 31.7% to 18.9% through 2050.//**Commercial Other Components: **In the BAU case, in the Louisiana, the share of electricity among fuels used by other components in commercial buildings will rise from 56.7% to 79.1% through 2050.</v>
      </c>
      <c r="Q138" s="304" t="str">
        <f>IF(ISBLANK(INDEX('Policy Characteristics'!K:K,MATCH($C138,'Policy Characteristics'!$C:$C,0))),"",INDEX('Policy Characteristics'!K:K,MATCH($C138,'Policy Characteristics'!$C:$C,0)))</f>
        <v>buildings-sector-main.html#component-elec</v>
      </c>
      <c r="R138" s="304" t="str">
        <f>IF(ISBLANK(INDEX('Policy Characteristics'!L:L,MATCH($C138,'Policy Characteristics'!$C:$C,0))),"",INDEX('Policy Characteristics'!L:L,MATCH($C138,'Policy Characteristics'!$C:$C,0)))</f>
        <v>building-component-electrification.html</v>
      </c>
    </row>
    <row r="139" spans="1:18" x14ac:dyDescent="0.25">
      <c r="A139" s="304" t="str">
        <f>IF(ISBLANK(INDEX('Policy Characteristics'!A:A,MATCH($C139,'Policy Characteristics'!$C:$C,0))),"",INDEX('Policy Characteristics'!A:A,MATCH($C139,'Policy Characteristics'!$C:$C,0)))</f>
        <v>Buildings and Appliances</v>
      </c>
      <c r="B139" s="304" t="str">
        <f>IF(ISBLANK(INDEX('Policy Characteristics'!B:B,MATCH($C139,'Policy Characteristics'!$C:$C,0))),"",INDEX('Policy Characteristics'!B:B,MATCH($C139,'Policy Characteristics'!$C:$C,0)))</f>
        <v>Building Component Electrification</v>
      </c>
      <c r="C139" s="308" t="str">
        <f t="shared" si="10"/>
        <v>Fraction of New Bldg Components Shifted to Other Fuels</v>
      </c>
      <c r="D139" s="535" t="s">
        <v>124</v>
      </c>
      <c r="E139" s="535" t="s">
        <v>282</v>
      </c>
      <c r="F139" s="535" t="s">
        <v>166</v>
      </c>
      <c r="G139" s="535" t="s">
        <v>130</v>
      </c>
      <c r="H139" s="536">
        <v>448</v>
      </c>
      <c r="I139" s="535" t="s">
        <v>45</v>
      </c>
      <c r="J139" s="306" t="str">
        <f>IF(ISBLANK(INDEX('Policy Characteristics'!D:D,MATCH($C139,'Policy Characteristics'!$C:$C,0))),"",INDEX('Policy Characteristics'!D:D,MATCH($C139,'Policy Characteristics'!$C:$C,0)))</f>
        <v>Building Component Electrification</v>
      </c>
      <c r="K139" s="304" t="str">
        <f>IF(ISBLANK(INDEX('Policy Characteristics'!E:E,MATCH($C139,'Policy Characteristics'!$C:$C,0))),"",INDEX('Policy Characteristics'!E:E,MATCH($C139,'Policy Characteristics'!$C:$C,0)))</f>
        <v>bldgs new component fuel shifting</v>
      </c>
      <c r="L139" s="315">
        <f>IF(ISBLANK(INDEX('Policy Characteristics'!F:F,MATCH($C139,'Policy Characteristics'!$C:$C,0))),"",INDEX('Policy Characteristics'!F:F,MATCH($C139,'Policy Characteristics'!$C:$C,0)))</f>
        <v>0</v>
      </c>
      <c r="M139" s="315">
        <f>IF(ISBLANK(INDEX('Policy Characteristics'!G:G,MATCH($C139,'Policy Characteristics'!$C:$C,0))),"",INDEX('Policy Characteristics'!G:G,MATCH($C139,'Policy Characteristics'!$C:$C,0)))</f>
        <v>1</v>
      </c>
      <c r="N139" s="315">
        <f>IF(ISBLANK(INDEX('Policy Characteristics'!H:H,MATCH($C139,'Policy Characteristics'!$C:$C,0))),"",INDEX('Policy Characteristics'!H:H,MATCH($C139,'Policy Characteristics'!$C:$C,0)))</f>
        <v>0.01</v>
      </c>
      <c r="O139" s="304" t="str">
        <f>IF(ISBLANK(INDEX('Policy Characteristics'!I:I,MATCH($C139,'Policy Characteristics'!$C:$C,0))),"",INDEX('Policy Characteristics'!I:I,MATCH($C139,'Policy Characteristics'!$C:$C,0)))</f>
        <v>% of newly sold non-electric building components</v>
      </c>
      <c r="P139" s="304" t="str">
        <f>IF(ISBLANK(INDEX('Policy Characteristics'!J:J,MATCH($C139,'Policy Characteristics'!$C:$C,0))),"",INDEX('Policy Characteristics'!J:J,MATCH($C139,'Policy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Louisiana, the share of electricity among fuels used for heating in urban, residential buildings will rise from 3.7% to 5.2% through 2050.//**Urban Residential Appliances: **In the BAU case, in Louisiana, the share of electricity among fuels used by appliances in urban, residential buildings will fall from 31.2% to 21.9% through 2050.//**Urban Residential Other Components: ** In the BAU case, the share of electricity among fuels used by other components in urban, residential buildings is 100%.//**Rural Residential Heating: **In the BAU case, in Louisiana, the share of electricity among fuels used for heating in rural, residential buildings will rise from 3.7% to 5.2% through 2050.//**Rural Residential Appliances: **In the BAU case, in , the share of electricity among fuels used by appliances in rural, residential buildings will fall from 31.2% to 21.9% through 2050.//**Rural Residential Other Components: **In the United States, the share of electricity among fuels used by other components in urban, residential buildings is 100%.//**Commercial Heating: **In the BAU case, in Louisiana, the share of electricity among fuels used for heating in commercial buildings will rise from 0.5% to 0.6% through 2050.//**Commercial Appliances: **In the BAU case, in Louisiana, the share of electricity among fuels used by appliances in commercial buildings will fall from 31.7% to 18.9% through 2050.//**Commercial Other Components: **In the BAU case, in the Louisiana, the share of electricity among fuels used by other components in commercial buildings will rise from 56.7% to 79.1% through 2050.</v>
      </c>
      <c r="Q139" s="304" t="str">
        <f>IF(ISBLANK(INDEX('Policy Characteristics'!K:K,MATCH($C139,'Policy Characteristics'!$C:$C,0))),"",INDEX('Policy Characteristics'!K:K,MATCH($C139,'Policy Characteristics'!$C:$C,0)))</f>
        <v>buildings-sector-main.html#component-elec</v>
      </c>
      <c r="R139" s="304" t="str">
        <f>IF(ISBLANK(INDEX('Policy Characteristics'!L:L,MATCH($C139,'Policy Characteristics'!$C:$C,0))),"",INDEX('Policy Characteristics'!L:L,MATCH($C139,'Policy Characteristics'!$C:$C,0)))</f>
        <v>building-component-electrification.html</v>
      </c>
    </row>
    <row r="140" spans="1:18" s="542" customFormat="1" x14ac:dyDescent="0.25">
      <c r="A140" s="304" t="str">
        <f>IF(ISBLANK(INDEX('Policy Characteristics'!A:A,MATCH($C140,'Policy Characteristics'!$C:$C,0))),"",INDEX('Policy Characteristics'!A:A,MATCH($C140,'Policy Characteristics'!$C:$C,0)))</f>
        <v>Buildings and Appliances</v>
      </c>
      <c r="B140" s="304" t="str">
        <f>IF(ISBLANK(INDEX('Policy Characteristics'!B:B,MATCH($C140,'Policy Characteristics'!$C:$C,0))),"",INDEX('Policy Characteristics'!B:B,MATCH($C140,'Policy Characteristics'!$C:$C,0)))</f>
        <v>Building Component Electrification</v>
      </c>
      <c r="C140" s="308" t="str">
        <f t="shared" ref="C140" si="11">C$126</f>
        <v>Fraction of New Bldg Components Shifted to Other Fuels</v>
      </c>
      <c r="D140" s="535" t="s">
        <v>125</v>
      </c>
      <c r="E140" s="535" t="s">
        <v>282</v>
      </c>
      <c r="F140" s="535" t="s">
        <v>166</v>
      </c>
      <c r="G140" s="535" t="s">
        <v>131</v>
      </c>
      <c r="H140" s="536">
        <v>449</v>
      </c>
      <c r="I140" s="535" t="s">
        <v>45</v>
      </c>
      <c r="J140" s="306" t="str">
        <f>IF(ISBLANK(INDEX('Policy Characteristics'!D:D,MATCH($C140,'Policy Characteristics'!$C:$C,0))),"",INDEX('Policy Characteristics'!D:D,MATCH($C140,'Policy Characteristics'!$C:$C,0)))</f>
        <v>Building Component Electrification</v>
      </c>
      <c r="K140" s="304" t="str">
        <f>IF(ISBLANK(INDEX('Policy Characteristics'!E:E,MATCH($C140,'Policy Characteristics'!$C:$C,0))),"",INDEX('Policy Characteristics'!E:E,MATCH($C140,'Policy Characteristics'!$C:$C,0)))</f>
        <v>bldgs new component fuel shifting</v>
      </c>
      <c r="L140" s="315">
        <f>IF(ISBLANK(INDEX('Policy Characteristics'!F:F,MATCH($C140,'Policy Characteristics'!$C:$C,0))),"",INDEX('Policy Characteristics'!F:F,MATCH($C140,'Policy Characteristics'!$C:$C,0)))</f>
        <v>0</v>
      </c>
      <c r="M140" s="315">
        <f>IF(ISBLANK(INDEX('Policy Characteristics'!G:G,MATCH($C140,'Policy Characteristics'!$C:$C,0))),"",INDEX('Policy Characteristics'!G:G,MATCH($C140,'Policy Characteristics'!$C:$C,0)))</f>
        <v>1</v>
      </c>
      <c r="N140" s="315">
        <f>IF(ISBLANK(INDEX('Policy Characteristics'!H:H,MATCH($C140,'Policy Characteristics'!$C:$C,0))),"",INDEX('Policy Characteristics'!H:H,MATCH($C140,'Policy Characteristics'!$C:$C,0)))</f>
        <v>0.01</v>
      </c>
      <c r="O140" s="304" t="str">
        <f>IF(ISBLANK(INDEX('Policy Characteristics'!I:I,MATCH($C140,'Policy Characteristics'!$C:$C,0))),"",INDEX('Policy Characteristics'!I:I,MATCH($C140,'Policy Characteristics'!$C:$C,0)))</f>
        <v>% of newly sold non-electric building components</v>
      </c>
      <c r="P140" s="304" t="str">
        <f>IF(ISBLANK(INDEX('Policy Characteristics'!J:J,MATCH($C140,'Policy Characteristics'!$C:$C,0))),"",INDEX('Policy Characteristics'!J:J,MATCH($C140,'Policy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Louisiana, the share of electricity among fuels used for heating in urban, residential buildings will rise from 3.7% to 5.2% through 2050.//**Urban Residential Appliances: **In the BAU case, in Louisiana, the share of electricity among fuels used by appliances in urban, residential buildings will fall from 31.2% to 21.9% through 2050.//**Urban Residential Other Components: ** In the BAU case, the share of electricity among fuels used by other components in urban, residential buildings is 100%.//**Rural Residential Heating: **In the BAU case, in Louisiana, the share of electricity among fuels used for heating in rural, residential buildings will rise from 3.7% to 5.2% through 2050.//**Rural Residential Appliances: **In the BAU case, in , the share of electricity among fuels used by appliances in rural, residential buildings will fall from 31.2% to 21.9% through 2050.//**Rural Residential Other Components: **In the United States, the share of electricity among fuels used by other components in urban, residential buildings is 100%.//**Commercial Heating: **In the BAU case, in Louisiana, the share of electricity among fuels used for heating in commercial buildings will rise from 0.5% to 0.6% through 2050.//**Commercial Appliances: **In the BAU case, in Louisiana, the share of electricity among fuels used by appliances in commercial buildings will fall from 31.7% to 18.9% through 2050.//**Commercial Other Components: **In the BAU case, in the Louisiana, the share of electricity among fuels used by other components in commercial buildings will rise from 56.7% to 79.1% through 2050.</v>
      </c>
      <c r="Q140" s="304" t="str">
        <f>IF(ISBLANK(INDEX('Policy Characteristics'!K:K,MATCH($C140,'Policy Characteristics'!$C:$C,0))),"",INDEX('Policy Characteristics'!K:K,MATCH($C140,'Policy Characteristics'!$C:$C,0)))</f>
        <v>buildings-sector-main.html#component-elec</v>
      </c>
      <c r="R140" s="304" t="str">
        <f>IF(ISBLANK(INDEX('Policy Characteristics'!L:L,MATCH($C140,'Policy Characteristics'!$C:$C,0))),"",INDEX('Policy Characteristics'!L:L,MATCH($C140,'Policy Characteristics'!$C:$C,0)))</f>
        <v>building-component-electrification.html</v>
      </c>
    </row>
    <row r="141" spans="1:18" s="544" customFormat="1" x14ac:dyDescent="0.25">
      <c r="A141" s="304" t="str">
        <f>IF(ISBLANK(INDEX('Policy Characteristics'!A:A,MATCH($C141,'Policy Characteristics'!$C:$C,0))),"",INDEX('Policy Characteristics'!A:A,MATCH($C141,'Policy Characteristics'!$C:$C,0)))</f>
        <v>Buildings and Appliances</v>
      </c>
      <c r="B141" s="304" t="str">
        <f>IF(ISBLANK(INDEX('Policy Characteristics'!B:B,MATCH($C141,'Policy Characteristics'!$C:$C,0))),"",INDEX('Policy Characteristics'!B:B,MATCH($C141,'Policy Characteristics'!$C:$C,0)))</f>
        <v>Building Energy Efficiency Standards</v>
      </c>
      <c r="C141" s="309" t="s">
        <v>305</v>
      </c>
      <c r="D141" s="535" t="s">
        <v>120</v>
      </c>
      <c r="E141" s="535" t="s">
        <v>280</v>
      </c>
      <c r="F141" s="535" t="s">
        <v>284</v>
      </c>
      <c r="G141" s="535" t="s">
        <v>126</v>
      </c>
      <c r="H141" s="536">
        <v>13</v>
      </c>
      <c r="I141" s="535" t="s">
        <v>45</v>
      </c>
      <c r="J141" s="306" t="str">
        <f>IF(ISBLANK(INDEX('Policy Characteristics'!D:D,MATCH($C141,'Policy Characteristics'!$C:$C,0))),"",INDEX('Policy Characteristics'!D:D,MATCH($C141,'Policy Characteristics'!$C:$C,0)))</f>
        <v>Building Energy Efficiency Standards</v>
      </c>
      <c r="K141" s="304" t="str">
        <f>IF(ISBLANK(INDEX('Policy Characteristics'!E:E,MATCH($C141,'Policy Characteristics'!$C:$C,0))),"",INDEX('Policy Characteristics'!E:E,MATCH($C141,'Policy Characteristics'!$C:$C,0)))</f>
        <v>bldgs efficiency standards</v>
      </c>
      <c r="L141" s="315">
        <f>IF(ISBLANK(INDEX('Policy Characteristics'!F:F,MATCH($C141,'Policy Characteristics'!$C:$C,0))),"",INDEX('Policy Characteristics'!F:F,MATCH($C141,'Policy Characteristics'!$C:$C,0)))</f>
        <v>0</v>
      </c>
      <c r="M141" s="315">
        <f>IF(ISBLANK(INDEX('Policy Characteristics'!G:G,MATCH($C141,'Policy Characteristics'!$C:$C,0))),"",INDEX('Policy Characteristics'!G:G,MATCH($C141,'Policy Characteristics'!$C:$C,0)))</f>
        <v>0.75</v>
      </c>
      <c r="N141" s="315">
        <f>IF(ISBLANK(INDEX('Policy Characteristics'!H:H,MATCH($C141,'Policy Characteristics'!$C:$C,0))),"",INDEX('Policy Characteristics'!H:H,MATCH($C141,'Policy Characteristics'!$C:$C,0)))</f>
        <v>0.01</v>
      </c>
      <c r="O141" s="304" t="str">
        <f>IF(ISBLANK(INDEX('Policy Characteristics'!I:I,MATCH($C141,'Policy Characteristics'!$C:$C,0))),"",INDEX('Policy Characteristics'!I:I,MATCH($C141,'Policy Characteristics'!$C:$C,0)))</f>
        <v>% reduction in energy use</v>
      </c>
      <c r="P141" s="304" t="str">
        <f>IF(ISBLANK(INDEX('Policy Characteristics'!J:J,MATCH($C141,'Policy Characteristics'!$C:$C,0))),"",INDEX('Policy Characteristics'!J:J,MATCH($C141,'Policy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1" s="304" t="str">
        <f>IF(ISBLANK(INDEX('Policy Characteristics'!K:K,MATCH($C141,'Policy Characteristics'!$C:$C,0))),"",INDEX('Policy Characteristics'!K:K,MATCH($C141,'Policy Characteristics'!$C:$C,0)))</f>
        <v>buildings-sector-main.html#eff-stds</v>
      </c>
      <c r="R141" s="304" t="str">
        <f>IF(ISBLANK(INDEX('Policy Characteristics'!L:L,MATCH($C141,'Policy Characteristics'!$C:$C,0))),"",INDEX('Policy Characteristics'!L:L,MATCH($C141,'Policy Characteristics'!$C:$C,0)))</f>
        <v>building-energy-efficiency-standards.html</v>
      </c>
    </row>
    <row r="142" spans="1:18" s="544" customFormat="1" x14ac:dyDescent="0.25">
      <c r="A142" s="304" t="str">
        <f>IF(ISBLANK(INDEX('Policy Characteristics'!A:A,MATCH($C142,'Policy Characteristics'!$C:$C,0))),"",INDEX('Policy Characteristics'!A:A,MATCH($C142,'Policy Characteristics'!$C:$C,0)))</f>
        <v>Buildings and Appliances</v>
      </c>
      <c r="B142" s="304" t="str">
        <f>IF(ISBLANK(INDEX('Policy Characteristics'!B:B,MATCH($C142,'Policy Characteristics'!$C:$C,0))),"",INDEX('Policy Characteristics'!B:B,MATCH($C142,'Policy Characteristics'!$C:$C,0)))</f>
        <v>Building Energy Efficiency Standards</v>
      </c>
      <c r="C142" s="308" t="str">
        <f t="shared" ref="C142:C157" si="12">C$141</f>
        <v>Reduction in E Use Allowed by Component Eff Std</v>
      </c>
      <c r="D142" s="535" t="s">
        <v>121</v>
      </c>
      <c r="E142" s="535" t="s">
        <v>280</v>
      </c>
      <c r="F142" s="535" t="s">
        <v>284</v>
      </c>
      <c r="G142" s="535" t="s">
        <v>127</v>
      </c>
      <c r="H142" s="536">
        <v>14</v>
      </c>
      <c r="I142" s="535" t="s">
        <v>45</v>
      </c>
      <c r="J142" s="306" t="str">
        <f>IF(ISBLANK(INDEX('Policy Characteristics'!D:D,MATCH($C142,'Policy Characteristics'!$C:$C,0))),"",INDEX('Policy Characteristics'!D:D,MATCH($C142,'Policy Characteristics'!$C:$C,0)))</f>
        <v>Building Energy Efficiency Standards</v>
      </c>
      <c r="K142" s="304" t="str">
        <f>IF(ISBLANK(INDEX('Policy Characteristics'!E:E,MATCH($C142,'Policy Characteristics'!$C:$C,0))),"",INDEX('Policy Characteristics'!E:E,MATCH($C142,'Policy Characteristics'!$C:$C,0)))</f>
        <v>bldgs efficiency standards</v>
      </c>
      <c r="L142" s="315">
        <f>IF(ISBLANK(INDEX('Policy Characteristics'!F:F,MATCH($C142,'Policy Characteristics'!$C:$C,0))),"",INDEX('Policy Characteristics'!F:F,MATCH($C142,'Policy Characteristics'!$C:$C,0)))</f>
        <v>0</v>
      </c>
      <c r="M142" s="315">
        <f>IF(ISBLANK(INDEX('Policy Characteristics'!G:G,MATCH($C142,'Policy Characteristics'!$C:$C,0))),"",INDEX('Policy Characteristics'!G:G,MATCH($C142,'Policy Characteristics'!$C:$C,0)))</f>
        <v>0.75</v>
      </c>
      <c r="N142" s="315">
        <f>IF(ISBLANK(INDEX('Policy Characteristics'!H:H,MATCH($C142,'Policy Characteristics'!$C:$C,0))),"",INDEX('Policy Characteristics'!H:H,MATCH($C142,'Policy Characteristics'!$C:$C,0)))</f>
        <v>0.01</v>
      </c>
      <c r="O142" s="304" t="str">
        <f>IF(ISBLANK(INDEX('Policy Characteristics'!I:I,MATCH($C142,'Policy Characteristics'!$C:$C,0))),"",INDEX('Policy Characteristics'!I:I,MATCH($C142,'Policy Characteristics'!$C:$C,0)))</f>
        <v>% reduction in energy use</v>
      </c>
      <c r="P142" s="304" t="str">
        <f>IF(ISBLANK(INDEX('Policy Characteristics'!J:J,MATCH($C142,'Policy Characteristics'!$C:$C,0))),"",INDEX('Policy Characteristics'!J:J,MATCH($C142,'Policy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2" s="304" t="str">
        <f>IF(ISBLANK(INDEX('Policy Characteristics'!K:K,MATCH($C142,'Policy Characteristics'!$C:$C,0))),"",INDEX('Policy Characteristics'!K:K,MATCH($C142,'Policy Characteristics'!$C:$C,0)))</f>
        <v>buildings-sector-main.html#eff-stds</v>
      </c>
      <c r="R142" s="304" t="str">
        <f>IF(ISBLANK(INDEX('Policy Characteristics'!L:L,MATCH($C142,'Policy Characteristics'!$C:$C,0))),"",INDEX('Policy Characteristics'!L:L,MATCH($C142,'Policy Characteristics'!$C:$C,0)))</f>
        <v>building-energy-efficiency-standards.html</v>
      </c>
    </row>
    <row r="143" spans="1:18" s="544" customFormat="1" x14ac:dyDescent="0.25">
      <c r="A143" s="304" t="str">
        <f>IF(ISBLANK(INDEX('Policy Characteristics'!A:A,MATCH($C143,'Policy Characteristics'!$C:$C,0))),"",INDEX('Policy Characteristics'!A:A,MATCH($C143,'Policy Characteristics'!$C:$C,0)))</f>
        <v>Buildings and Appliances</v>
      </c>
      <c r="B143" s="304" t="str">
        <f>IF(ISBLANK(INDEX('Policy Characteristics'!B:B,MATCH($C143,'Policy Characteristics'!$C:$C,0))),"",INDEX('Policy Characteristics'!B:B,MATCH($C143,'Policy Characteristics'!$C:$C,0)))</f>
        <v>Building Energy Efficiency Standards</v>
      </c>
      <c r="C143" s="308" t="str">
        <f t="shared" si="12"/>
        <v>Reduction in E Use Allowed by Component Eff Std</v>
      </c>
      <c r="D143" s="535" t="s">
        <v>122</v>
      </c>
      <c r="E143" s="535" t="s">
        <v>280</v>
      </c>
      <c r="F143" s="535" t="s">
        <v>284</v>
      </c>
      <c r="G143" s="535" t="s">
        <v>128</v>
      </c>
      <c r="H143" s="536">
        <v>15</v>
      </c>
      <c r="I143" s="535" t="s">
        <v>45</v>
      </c>
      <c r="J143" s="306" t="str">
        <f>IF(ISBLANK(INDEX('Policy Characteristics'!D:D,MATCH($C143,'Policy Characteristics'!$C:$C,0))),"",INDEX('Policy Characteristics'!D:D,MATCH($C143,'Policy Characteristics'!$C:$C,0)))</f>
        <v>Building Energy Efficiency Standards</v>
      </c>
      <c r="K143" s="304" t="str">
        <f>IF(ISBLANK(INDEX('Policy Characteristics'!E:E,MATCH($C143,'Policy Characteristics'!$C:$C,0))),"",INDEX('Policy Characteristics'!E:E,MATCH($C143,'Policy Characteristics'!$C:$C,0)))</f>
        <v>bldgs efficiency standards</v>
      </c>
      <c r="L143" s="315">
        <f>IF(ISBLANK(INDEX('Policy Characteristics'!F:F,MATCH($C143,'Policy Characteristics'!$C:$C,0))),"",INDEX('Policy Characteristics'!F:F,MATCH($C143,'Policy Characteristics'!$C:$C,0)))</f>
        <v>0</v>
      </c>
      <c r="M143" s="315">
        <f>IF(ISBLANK(INDEX('Policy Characteristics'!G:G,MATCH($C143,'Policy Characteristics'!$C:$C,0))),"",INDEX('Policy Characteristics'!G:G,MATCH($C143,'Policy Characteristics'!$C:$C,0)))</f>
        <v>0.75</v>
      </c>
      <c r="N143" s="315">
        <f>IF(ISBLANK(INDEX('Policy Characteristics'!H:H,MATCH($C143,'Policy Characteristics'!$C:$C,0))),"",INDEX('Policy Characteristics'!H:H,MATCH($C143,'Policy Characteristics'!$C:$C,0)))</f>
        <v>0.01</v>
      </c>
      <c r="O143" s="304" t="str">
        <f>IF(ISBLANK(INDEX('Policy Characteristics'!I:I,MATCH($C143,'Policy Characteristics'!$C:$C,0))),"",INDEX('Policy Characteristics'!I:I,MATCH($C143,'Policy Characteristics'!$C:$C,0)))</f>
        <v>% reduction in energy use</v>
      </c>
      <c r="P143" s="304" t="str">
        <f>IF(ISBLANK(INDEX('Policy Characteristics'!J:J,MATCH($C143,'Policy Characteristics'!$C:$C,0))),"",INDEX('Policy Characteristics'!J:J,MATCH($C143,'Policy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3" s="304" t="str">
        <f>IF(ISBLANK(INDEX('Policy Characteristics'!K:K,MATCH($C143,'Policy Characteristics'!$C:$C,0))),"",INDEX('Policy Characteristics'!K:K,MATCH($C143,'Policy Characteristics'!$C:$C,0)))</f>
        <v>buildings-sector-main.html#eff-stds</v>
      </c>
      <c r="R143" s="304" t="str">
        <f>IF(ISBLANK(INDEX('Policy Characteristics'!L:L,MATCH($C143,'Policy Characteristics'!$C:$C,0))),"",INDEX('Policy Characteristics'!L:L,MATCH($C143,'Policy Characteristics'!$C:$C,0)))</f>
        <v>building-energy-efficiency-standards.html</v>
      </c>
    </row>
    <row r="144" spans="1:18" s="544" customFormat="1" x14ac:dyDescent="0.25">
      <c r="A144" s="304" t="str">
        <f>IF(ISBLANK(INDEX('Policy Characteristics'!A:A,MATCH($C144,'Policy Characteristics'!$C:$C,0))),"",INDEX('Policy Characteristics'!A:A,MATCH($C144,'Policy Characteristics'!$C:$C,0)))</f>
        <v>Buildings and Appliances</v>
      </c>
      <c r="B144" s="304" t="str">
        <f>IF(ISBLANK(INDEX('Policy Characteristics'!B:B,MATCH($C144,'Policy Characteristics'!$C:$C,0))),"",INDEX('Policy Characteristics'!B:B,MATCH($C144,'Policy Characteristics'!$C:$C,0)))</f>
        <v>Building Energy Efficiency Standards</v>
      </c>
      <c r="C144" s="308" t="str">
        <f t="shared" si="12"/>
        <v>Reduction in E Use Allowed by Component Eff Std</v>
      </c>
      <c r="D144" s="535" t="s">
        <v>123</v>
      </c>
      <c r="E144" s="535" t="s">
        <v>280</v>
      </c>
      <c r="F144" s="535" t="s">
        <v>284</v>
      </c>
      <c r="G144" s="535" t="s">
        <v>129</v>
      </c>
      <c r="H144" s="536">
        <v>16</v>
      </c>
      <c r="I144" s="535" t="s">
        <v>45</v>
      </c>
      <c r="J144" s="306" t="str">
        <f>IF(ISBLANK(INDEX('Policy Characteristics'!D:D,MATCH($C144,'Policy Characteristics'!$C:$C,0))),"",INDEX('Policy Characteristics'!D:D,MATCH($C144,'Policy Characteristics'!$C:$C,0)))</f>
        <v>Building Energy Efficiency Standards</v>
      </c>
      <c r="K144" s="304" t="str">
        <f>IF(ISBLANK(INDEX('Policy Characteristics'!E:E,MATCH($C144,'Policy Characteristics'!$C:$C,0))),"",INDEX('Policy Characteristics'!E:E,MATCH($C144,'Policy Characteristics'!$C:$C,0)))</f>
        <v>bldgs efficiency standards</v>
      </c>
      <c r="L144" s="315">
        <f>IF(ISBLANK(INDEX('Policy Characteristics'!F:F,MATCH($C144,'Policy Characteristics'!$C:$C,0))),"",INDEX('Policy Characteristics'!F:F,MATCH($C144,'Policy Characteristics'!$C:$C,0)))</f>
        <v>0</v>
      </c>
      <c r="M144" s="315">
        <f>IF(ISBLANK(INDEX('Policy Characteristics'!G:G,MATCH($C144,'Policy Characteristics'!$C:$C,0))),"",INDEX('Policy Characteristics'!G:G,MATCH($C144,'Policy Characteristics'!$C:$C,0)))</f>
        <v>0.75</v>
      </c>
      <c r="N144" s="315">
        <f>IF(ISBLANK(INDEX('Policy Characteristics'!H:H,MATCH($C144,'Policy Characteristics'!$C:$C,0))),"",INDEX('Policy Characteristics'!H:H,MATCH($C144,'Policy Characteristics'!$C:$C,0)))</f>
        <v>0.01</v>
      </c>
      <c r="O144" s="304" t="str">
        <f>IF(ISBLANK(INDEX('Policy Characteristics'!I:I,MATCH($C144,'Policy Characteristics'!$C:$C,0))),"",INDEX('Policy Characteristics'!I:I,MATCH($C144,'Policy Characteristics'!$C:$C,0)))</f>
        <v>% reduction in energy use</v>
      </c>
      <c r="P144" s="304" t="str">
        <f>IF(ISBLANK(INDEX('Policy Characteristics'!J:J,MATCH($C144,'Policy Characteristics'!$C:$C,0))),"",INDEX('Policy Characteristics'!J:J,MATCH($C144,'Policy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4" s="304" t="str">
        <f>IF(ISBLANK(INDEX('Policy Characteristics'!K:K,MATCH($C144,'Policy Characteristics'!$C:$C,0))),"",INDEX('Policy Characteristics'!K:K,MATCH($C144,'Policy Characteristics'!$C:$C,0)))</f>
        <v>buildings-sector-main.html#eff-stds</v>
      </c>
      <c r="R144" s="304" t="str">
        <f>IF(ISBLANK(INDEX('Policy Characteristics'!L:L,MATCH($C144,'Policy Characteristics'!$C:$C,0))),"",INDEX('Policy Characteristics'!L:L,MATCH($C144,'Policy Characteristics'!$C:$C,0)))</f>
        <v>building-energy-efficiency-standards.html</v>
      </c>
    </row>
    <row r="145" spans="1:18" s="544" customFormat="1" x14ac:dyDescent="0.25">
      <c r="A145" s="304" t="str">
        <f>IF(ISBLANK(INDEX('Policy Characteristics'!A:A,MATCH($C145,'Policy Characteristics'!$C:$C,0))),"",INDEX('Policy Characteristics'!A:A,MATCH($C145,'Policy Characteristics'!$C:$C,0)))</f>
        <v>Buildings and Appliances</v>
      </c>
      <c r="B145" s="304" t="str">
        <f>IF(ISBLANK(INDEX('Policy Characteristics'!B:B,MATCH($C145,'Policy Characteristics'!$C:$C,0))),"",INDEX('Policy Characteristics'!B:B,MATCH($C145,'Policy Characteristics'!$C:$C,0)))</f>
        <v>Building Energy Efficiency Standards</v>
      </c>
      <c r="C145" s="308" t="str">
        <f t="shared" si="12"/>
        <v>Reduction in E Use Allowed by Component Eff Std</v>
      </c>
      <c r="D145" s="535" t="s">
        <v>124</v>
      </c>
      <c r="E145" s="535" t="s">
        <v>280</v>
      </c>
      <c r="F145" s="535" t="s">
        <v>284</v>
      </c>
      <c r="G145" s="535" t="s">
        <v>130</v>
      </c>
      <c r="H145" s="536">
        <v>17</v>
      </c>
      <c r="I145" s="535" t="s">
        <v>45</v>
      </c>
      <c r="J145" s="306" t="str">
        <f>IF(ISBLANK(INDEX('Policy Characteristics'!D:D,MATCH($C145,'Policy Characteristics'!$C:$C,0))),"",INDEX('Policy Characteristics'!D:D,MATCH($C145,'Policy Characteristics'!$C:$C,0)))</f>
        <v>Building Energy Efficiency Standards</v>
      </c>
      <c r="K145" s="304" t="str">
        <f>IF(ISBLANK(INDEX('Policy Characteristics'!E:E,MATCH($C145,'Policy Characteristics'!$C:$C,0))),"",INDEX('Policy Characteristics'!E:E,MATCH($C145,'Policy Characteristics'!$C:$C,0)))</f>
        <v>bldgs efficiency standards</v>
      </c>
      <c r="L145" s="315">
        <f>IF(ISBLANK(INDEX('Policy Characteristics'!F:F,MATCH($C145,'Policy Characteristics'!$C:$C,0))),"",INDEX('Policy Characteristics'!F:F,MATCH($C145,'Policy Characteristics'!$C:$C,0)))</f>
        <v>0</v>
      </c>
      <c r="M145" s="315">
        <f>IF(ISBLANK(INDEX('Policy Characteristics'!G:G,MATCH($C145,'Policy Characteristics'!$C:$C,0))),"",INDEX('Policy Characteristics'!G:G,MATCH($C145,'Policy Characteristics'!$C:$C,0)))</f>
        <v>0.75</v>
      </c>
      <c r="N145" s="315">
        <f>IF(ISBLANK(INDEX('Policy Characteristics'!H:H,MATCH($C145,'Policy Characteristics'!$C:$C,0))),"",INDEX('Policy Characteristics'!H:H,MATCH($C145,'Policy Characteristics'!$C:$C,0)))</f>
        <v>0.01</v>
      </c>
      <c r="O145" s="304" t="str">
        <f>IF(ISBLANK(INDEX('Policy Characteristics'!I:I,MATCH($C145,'Policy Characteristics'!$C:$C,0))),"",INDEX('Policy Characteristics'!I:I,MATCH($C145,'Policy Characteristics'!$C:$C,0)))</f>
        <v>% reduction in energy use</v>
      </c>
      <c r="P145" s="304" t="str">
        <f>IF(ISBLANK(INDEX('Policy Characteristics'!J:J,MATCH($C145,'Policy Characteristics'!$C:$C,0))),"",INDEX('Policy Characteristics'!J:J,MATCH($C145,'Policy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5" s="304" t="str">
        <f>IF(ISBLANK(INDEX('Policy Characteristics'!K:K,MATCH($C145,'Policy Characteristics'!$C:$C,0))),"",INDEX('Policy Characteristics'!K:K,MATCH($C145,'Policy Characteristics'!$C:$C,0)))</f>
        <v>buildings-sector-main.html#eff-stds</v>
      </c>
      <c r="R145" s="304" t="str">
        <f>IF(ISBLANK(INDEX('Policy Characteristics'!L:L,MATCH($C145,'Policy Characteristics'!$C:$C,0))),"",INDEX('Policy Characteristics'!L:L,MATCH($C145,'Policy Characteristics'!$C:$C,0)))</f>
        <v>building-energy-efficiency-standards.html</v>
      </c>
    </row>
    <row r="146" spans="1:18" s="544" customFormat="1" x14ac:dyDescent="0.25">
      <c r="A146" s="304" t="str">
        <f>IF(ISBLANK(INDEX('Policy Characteristics'!A:A,MATCH($C146,'Policy Characteristics'!$C:$C,0))),"",INDEX('Policy Characteristics'!A:A,MATCH($C146,'Policy Characteristics'!$C:$C,0)))</f>
        <v>Buildings and Appliances</v>
      </c>
      <c r="B146" s="304" t="str">
        <f>IF(ISBLANK(INDEX('Policy Characteristics'!B:B,MATCH($C146,'Policy Characteristics'!$C:$C,0))),"",INDEX('Policy Characteristics'!B:B,MATCH($C146,'Policy Characteristics'!$C:$C,0)))</f>
        <v>Building Energy Efficiency Standards</v>
      </c>
      <c r="C146" s="308" t="str">
        <f t="shared" si="12"/>
        <v>Reduction in E Use Allowed by Component Eff Std</v>
      </c>
      <c r="D146" s="535" t="s">
        <v>125</v>
      </c>
      <c r="E146" s="535" t="s">
        <v>280</v>
      </c>
      <c r="F146" s="535" t="s">
        <v>284</v>
      </c>
      <c r="G146" s="535" t="s">
        <v>131</v>
      </c>
      <c r="H146" s="536">
        <v>18</v>
      </c>
      <c r="I146" s="535" t="s">
        <v>45</v>
      </c>
      <c r="J146" s="306" t="str">
        <f>IF(ISBLANK(INDEX('Policy Characteristics'!D:D,MATCH($C146,'Policy Characteristics'!$C:$C,0))),"",INDEX('Policy Characteristics'!D:D,MATCH($C146,'Policy Characteristics'!$C:$C,0)))</f>
        <v>Building Energy Efficiency Standards</v>
      </c>
      <c r="K146" s="304" t="str">
        <f>IF(ISBLANK(INDEX('Policy Characteristics'!E:E,MATCH($C146,'Policy Characteristics'!$C:$C,0))),"",INDEX('Policy Characteristics'!E:E,MATCH($C146,'Policy Characteristics'!$C:$C,0)))</f>
        <v>bldgs efficiency standards</v>
      </c>
      <c r="L146" s="315">
        <f>IF(ISBLANK(INDEX('Policy Characteristics'!F:F,MATCH($C146,'Policy Characteristics'!$C:$C,0))),"",INDEX('Policy Characteristics'!F:F,MATCH($C146,'Policy Characteristics'!$C:$C,0)))</f>
        <v>0</v>
      </c>
      <c r="M146" s="315">
        <f>IF(ISBLANK(INDEX('Policy Characteristics'!G:G,MATCH($C146,'Policy Characteristics'!$C:$C,0))),"",INDEX('Policy Characteristics'!G:G,MATCH($C146,'Policy Characteristics'!$C:$C,0)))</f>
        <v>0.75</v>
      </c>
      <c r="N146" s="315">
        <f>IF(ISBLANK(INDEX('Policy Characteristics'!H:H,MATCH($C146,'Policy Characteristics'!$C:$C,0))),"",INDEX('Policy Characteristics'!H:H,MATCH($C146,'Policy Characteristics'!$C:$C,0)))</f>
        <v>0.01</v>
      </c>
      <c r="O146" s="304" t="str">
        <f>IF(ISBLANK(INDEX('Policy Characteristics'!I:I,MATCH($C146,'Policy Characteristics'!$C:$C,0))),"",INDEX('Policy Characteristics'!I:I,MATCH($C146,'Policy Characteristics'!$C:$C,0)))</f>
        <v>% reduction in energy use</v>
      </c>
      <c r="P146" s="304" t="str">
        <f>IF(ISBLANK(INDEX('Policy Characteristics'!J:J,MATCH($C146,'Policy Characteristics'!$C:$C,0))),"",INDEX('Policy Characteristics'!J:J,MATCH($C146,'Policy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6" s="304" t="str">
        <f>IF(ISBLANK(INDEX('Policy Characteristics'!K:K,MATCH($C146,'Policy Characteristics'!$C:$C,0))),"",INDEX('Policy Characteristics'!K:K,MATCH($C146,'Policy Characteristics'!$C:$C,0)))</f>
        <v>buildings-sector-main.html#eff-stds</v>
      </c>
      <c r="R146" s="304" t="str">
        <f>IF(ISBLANK(INDEX('Policy Characteristics'!L:L,MATCH($C146,'Policy Characteristics'!$C:$C,0))),"",INDEX('Policy Characteristics'!L:L,MATCH($C146,'Policy Characteristics'!$C:$C,0)))</f>
        <v>building-energy-efficiency-standards.html</v>
      </c>
    </row>
    <row r="147" spans="1:18" s="544" customFormat="1" x14ac:dyDescent="0.25">
      <c r="A147" s="304" t="str">
        <f>IF(ISBLANK(INDEX('Policy Characteristics'!A:A,MATCH($C147,'Policy Characteristics'!$C:$C,0))),"",INDEX('Policy Characteristics'!A:A,MATCH($C147,'Policy Characteristics'!$C:$C,0)))</f>
        <v>Buildings and Appliances</v>
      </c>
      <c r="B147" s="304" t="str">
        <f>IF(ISBLANK(INDEX('Policy Characteristics'!B:B,MATCH($C147,'Policy Characteristics'!$C:$C,0))),"",INDEX('Policy Characteristics'!B:B,MATCH($C147,'Policy Characteristics'!$C:$C,0)))</f>
        <v>Building Energy Efficiency Standards</v>
      </c>
      <c r="C147" s="308" t="str">
        <f t="shared" si="12"/>
        <v>Reduction in E Use Allowed by Component Eff Std</v>
      </c>
      <c r="D147" s="535" t="s">
        <v>120</v>
      </c>
      <c r="E147" s="535" t="s">
        <v>281</v>
      </c>
      <c r="F147" s="535" t="s">
        <v>283</v>
      </c>
      <c r="G147" s="535" t="s">
        <v>126</v>
      </c>
      <c r="H147" s="536">
        <v>150</v>
      </c>
      <c r="I147" s="535" t="s">
        <v>45</v>
      </c>
      <c r="J147" s="306" t="str">
        <f>IF(ISBLANK(INDEX('Policy Characteristics'!D:D,MATCH($C147,'Policy Characteristics'!$C:$C,0))),"",INDEX('Policy Characteristics'!D:D,MATCH($C147,'Policy Characteristics'!$C:$C,0)))</f>
        <v>Building Energy Efficiency Standards</v>
      </c>
      <c r="K147" s="304" t="str">
        <f>IF(ISBLANK(INDEX('Policy Characteristics'!E:E,MATCH($C147,'Policy Characteristics'!$C:$C,0))),"",INDEX('Policy Characteristics'!E:E,MATCH($C147,'Policy Characteristics'!$C:$C,0)))</f>
        <v>bldgs efficiency standards</v>
      </c>
      <c r="L147" s="315">
        <f>IF(ISBLANK(INDEX('Policy Characteristics'!F:F,MATCH($C147,'Policy Characteristics'!$C:$C,0))),"",INDEX('Policy Characteristics'!F:F,MATCH($C147,'Policy Characteristics'!$C:$C,0)))</f>
        <v>0</v>
      </c>
      <c r="M147" s="315">
        <f>IF(ISBLANK(INDEX('Policy Characteristics'!G:G,MATCH($C147,'Policy Characteristics'!$C:$C,0))),"",INDEX('Policy Characteristics'!G:G,MATCH($C147,'Policy Characteristics'!$C:$C,0)))</f>
        <v>0.75</v>
      </c>
      <c r="N147" s="315">
        <f>IF(ISBLANK(INDEX('Policy Characteristics'!H:H,MATCH($C147,'Policy Characteristics'!$C:$C,0))),"",INDEX('Policy Characteristics'!H:H,MATCH($C147,'Policy Characteristics'!$C:$C,0)))</f>
        <v>0.01</v>
      </c>
      <c r="O147" s="304" t="str">
        <f>IF(ISBLANK(INDEX('Policy Characteristics'!I:I,MATCH($C147,'Policy Characteristics'!$C:$C,0))),"",INDEX('Policy Characteristics'!I:I,MATCH($C147,'Policy Characteristics'!$C:$C,0)))</f>
        <v>% reduction in energy use</v>
      </c>
      <c r="P147" s="304" t="str">
        <f>IF(ISBLANK(INDEX('Policy Characteristics'!J:J,MATCH($C147,'Policy Characteristics'!$C:$C,0))),"",INDEX('Policy Characteristics'!J:J,MATCH($C147,'Policy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7" s="304" t="str">
        <f>IF(ISBLANK(INDEX('Policy Characteristics'!K:K,MATCH($C147,'Policy Characteristics'!$C:$C,0))),"",INDEX('Policy Characteristics'!K:K,MATCH($C147,'Policy Characteristics'!$C:$C,0)))</f>
        <v>buildings-sector-main.html#eff-stds</v>
      </c>
      <c r="R147" s="304" t="str">
        <f>IF(ISBLANK(INDEX('Policy Characteristics'!L:L,MATCH($C147,'Policy Characteristics'!$C:$C,0))),"",INDEX('Policy Characteristics'!L:L,MATCH($C147,'Policy Characteristics'!$C:$C,0)))</f>
        <v>building-energy-efficiency-standards.html</v>
      </c>
    </row>
    <row r="148" spans="1:18" s="544" customFormat="1" x14ac:dyDescent="0.25">
      <c r="A148" s="304" t="str">
        <f>IF(ISBLANK(INDEX('Policy Characteristics'!A:A,MATCH($C148,'Policy Characteristics'!$C:$C,0))),"",INDEX('Policy Characteristics'!A:A,MATCH($C148,'Policy Characteristics'!$C:$C,0)))</f>
        <v>Buildings and Appliances</v>
      </c>
      <c r="B148" s="304" t="str">
        <f>IF(ISBLANK(INDEX('Policy Characteristics'!B:B,MATCH($C148,'Policy Characteristics'!$C:$C,0))),"",INDEX('Policy Characteristics'!B:B,MATCH($C148,'Policy Characteristics'!$C:$C,0)))</f>
        <v>Building Energy Efficiency Standards</v>
      </c>
      <c r="C148" s="308" t="str">
        <f t="shared" si="12"/>
        <v>Reduction in E Use Allowed by Component Eff Std</v>
      </c>
      <c r="D148" s="535" t="s">
        <v>121</v>
      </c>
      <c r="E148" s="535" t="s">
        <v>281</v>
      </c>
      <c r="F148" s="535" t="s">
        <v>283</v>
      </c>
      <c r="G148" s="535" t="s">
        <v>127</v>
      </c>
      <c r="H148" s="536">
        <v>151</v>
      </c>
      <c r="I148" s="535" t="s">
        <v>45</v>
      </c>
      <c r="J148" s="306" t="str">
        <f>IF(ISBLANK(INDEX('Policy Characteristics'!D:D,MATCH($C148,'Policy Characteristics'!$C:$C,0))),"",INDEX('Policy Characteristics'!D:D,MATCH($C148,'Policy Characteristics'!$C:$C,0)))</f>
        <v>Building Energy Efficiency Standards</v>
      </c>
      <c r="K148" s="304" t="str">
        <f>IF(ISBLANK(INDEX('Policy Characteristics'!E:E,MATCH($C148,'Policy Characteristics'!$C:$C,0))),"",INDEX('Policy Characteristics'!E:E,MATCH($C148,'Policy Characteristics'!$C:$C,0)))</f>
        <v>bldgs efficiency standards</v>
      </c>
      <c r="L148" s="315">
        <f>IF(ISBLANK(INDEX('Policy Characteristics'!F:F,MATCH($C148,'Policy Characteristics'!$C:$C,0))),"",INDEX('Policy Characteristics'!F:F,MATCH($C148,'Policy Characteristics'!$C:$C,0)))</f>
        <v>0</v>
      </c>
      <c r="M148" s="315">
        <f>IF(ISBLANK(INDEX('Policy Characteristics'!G:G,MATCH($C148,'Policy Characteristics'!$C:$C,0))),"",INDEX('Policy Characteristics'!G:G,MATCH($C148,'Policy Characteristics'!$C:$C,0)))</f>
        <v>0.75</v>
      </c>
      <c r="N148" s="315">
        <f>IF(ISBLANK(INDEX('Policy Characteristics'!H:H,MATCH($C148,'Policy Characteristics'!$C:$C,0))),"",INDEX('Policy Characteristics'!H:H,MATCH($C148,'Policy Characteristics'!$C:$C,0)))</f>
        <v>0.01</v>
      </c>
      <c r="O148" s="304" t="str">
        <f>IF(ISBLANK(INDEX('Policy Characteristics'!I:I,MATCH($C148,'Policy Characteristics'!$C:$C,0))),"",INDEX('Policy Characteristics'!I:I,MATCH($C148,'Policy Characteristics'!$C:$C,0)))</f>
        <v>% reduction in energy use</v>
      </c>
      <c r="P148" s="304" t="str">
        <f>IF(ISBLANK(INDEX('Policy Characteristics'!J:J,MATCH($C148,'Policy Characteristics'!$C:$C,0))),"",INDEX('Policy Characteristics'!J:J,MATCH($C148,'Policy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8" s="304" t="str">
        <f>IF(ISBLANK(INDEX('Policy Characteristics'!K:K,MATCH($C148,'Policy Characteristics'!$C:$C,0))),"",INDEX('Policy Characteristics'!K:K,MATCH($C148,'Policy Characteristics'!$C:$C,0)))</f>
        <v>buildings-sector-main.html#eff-stds</v>
      </c>
      <c r="R148" s="304" t="str">
        <f>IF(ISBLANK(INDEX('Policy Characteristics'!L:L,MATCH($C148,'Policy Characteristics'!$C:$C,0))),"",INDEX('Policy Characteristics'!L:L,MATCH($C148,'Policy Characteristics'!$C:$C,0)))</f>
        <v>building-energy-efficiency-standards.html</v>
      </c>
    </row>
    <row r="149" spans="1:18" s="544" customFormat="1" x14ac:dyDescent="0.25">
      <c r="A149" s="304" t="str">
        <f>IF(ISBLANK(INDEX('Policy Characteristics'!A:A,MATCH($C149,'Policy Characteristics'!$C:$C,0))),"",INDEX('Policy Characteristics'!A:A,MATCH($C149,'Policy Characteristics'!$C:$C,0)))</f>
        <v>Buildings and Appliances</v>
      </c>
      <c r="B149" s="304" t="str">
        <f>IF(ISBLANK(INDEX('Policy Characteristics'!B:B,MATCH($C149,'Policy Characteristics'!$C:$C,0))),"",INDEX('Policy Characteristics'!B:B,MATCH($C149,'Policy Characteristics'!$C:$C,0)))</f>
        <v>Building Energy Efficiency Standards</v>
      </c>
      <c r="C149" s="308" t="str">
        <f t="shared" si="12"/>
        <v>Reduction in E Use Allowed by Component Eff Std</v>
      </c>
      <c r="D149" s="535" t="s">
        <v>122</v>
      </c>
      <c r="E149" s="535" t="s">
        <v>281</v>
      </c>
      <c r="F149" s="535" t="s">
        <v>283</v>
      </c>
      <c r="G149" s="535" t="s">
        <v>128</v>
      </c>
      <c r="H149" s="536">
        <v>152</v>
      </c>
      <c r="I149" s="535" t="s">
        <v>45</v>
      </c>
      <c r="J149" s="306" t="str">
        <f>IF(ISBLANK(INDEX('Policy Characteristics'!D:D,MATCH($C149,'Policy Characteristics'!$C:$C,0))),"",INDEX('Policy Characteristics'!D:D,MATCH($C149,'Policy Characteristics'!$C:$C,0)))</f>
        <v>Building Energy Efficiency Standards</v>
      </c>
      <c r="K149" s="304" t="str">
        <f>IF(ISBLANK(INDEX('Policy Characteristics'!E:E,MATCH($C149,'Policy Characteristics'!$C:$C,0))),"",INDEX('Policy Characteristics'!E:E,MATCH($C149,'Policy Characteristics'!$C:$C,0)))</f>
        <v>bldgs efficiency standards</v>
      </c>
      <c r="L149" s="315">
        <f>IF(ISBLANK(INDEX('Policy Characteristics'!F:F,MATCH($C149,'Policy Characteristics'!$C:$C,0))),"",INDEX('Policy Characteristics'!F:F,MATCH($C149,'Policy Characteristics'!$C:$C,0)))</f>
        <v>0</v>
      </c>
      <c r="M149" s="315">
        <f>IF(ISBLANK(INDEX('Policy Characteristics'!G:G,MATCH($C149,'Policy Characteristics'!$C:$C,0))),"",INDEX('Policy Characteristics'!G:G,MATCH($C149,'Policy Characteristics'!$C:$C,0)))</f>
        <v>0.75</v>
      </c>
      <c r="N149" s="315">
        <f>IF(ISBLANK(INDEX('Policy Characteristics'!H:H,MATCH($C149,'Policy Characteristics'!$C:$C,0))),"",INDEX('Policy Characteristics'!H:H,MATCH($C149,'Policy Characteristics'!$C:$C,0)))</f>
        <v>0.01</v>
      </c>
      <c r="O149" s="304" t="str">
        <f>IF(ISBLANK(INDEX('Policy Characteristics'!I:I,MATCH($C149,'Policy Characteristics'!$C:$C,0))),"",INDEX('Policy Characteristics'!I:I,MATCH($C149,'Policy Characteristics'!$C:$C,0)))</f>
        <v>% reduction in energy use</v>
      </c>
      <c r="P149" s="304" t="str">
        <f>IF(ISBLANK(INDEX('Policy Characteristics'!J:J,MATCH($C149,'Policy Characteristics'!$C:$C,0))),"",INDEX('Policy Characteristics'!J:J,MATCH($C149,'Policy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9" s="304" t="str">
        <f>IF(ISBLANK(INDEX('Policy Characteristics'!K:K,MATCH($C149,'Policy Characteristics'!$C:$C,0))),"",INDEX('Policy Characteristics'!K:K,MATCH($C149,'Policy Characteristics'!$C:$C,0)))</f>
        <v>buildings-sector-main.html#eff-stds</v>
      </c>
      <c r="R149" s="304" t="str">
        <f>IF(ISBLANK(INDEX('Policy Characteristics'!L:L,MATCH($C149,'Policy Characteristics'!$C:$C,0))),"",INDEX('Policy Characteristics'!L:L,MATCH($C149,'Policy Characteristics'!$C:$C,0)))</f>
        <v>building-energy-efficiency-standards.html</v>
      </c>
    </row>
    <row r="150" spans="1:18" s="544" customFormat="1" x14ac:dyDescent="0.25">
      <c r="A150" s="304" t="str">
        <f>IF(ISBLANK(INDEX('Policy Characteristics'!A:A,MATCH($C150,'Policy Characteristics'!$C:$C,0))),"",INDEX('Policy Characteristics'!A:A,MATCH($C150,'Policy Characteristics'!$C:$C,0)))</f>
        <v>Buildings and Appliances</v>
      </c>
      <c r="B150" s="304" t="str">
        <f>IF(ISBLANK(INDEX('Policy Characteristics'!B:B,MATCH($C150,'Policy Characteristics'!$C:$C,0))),"",INDEX('Policy Characteristics'!B:B,MATCH($C150,'Policy Characteristics'!$C:$C,0)))</f>
        <v>Building Energy Efficiency Standards</v>
      </c>
      <c r="C150" s="308" t="str">
        <f t="shared" si="12"/>
        <v>Reduction in E Use Allowed by Component Eff Std</v>
      </c>
      <c r="D150" s="535" t="s">
        <v>123</v>
      </c>
      <c r="E150" s="535" t="s">
        <v>281</v>
      </c>
      <c r="F150" s="535" t="s">
        <v>283</v>
      </c>
      <c r="G150" s="535" t="s">
        <v>129</v>
      </c>
      <c r="H150" s="536">
        <v>153</v>
      </c>
      <c r="I150" s="535" t="s">
        <v>45</v>
      </c>
      <c r="J150" s="306" t="str">
        <f>IF(ISBLANK(INDEX('Policy Characteristics'!D:D,MATCH($C150,'Policy Characteristics'!$C:$C,0))),"",INDEX('Policy Characteristics'!D:D,MATCH($C150,'Policy Characteristics'!$C:$C,0)))</f>
        <v>Building Energy Efficiency Standards</v>
      </c>
      <c r="K150" s="304" t="str">
        <f>IF(ISBLANK(INDEX('Policy Characteristics'!E:E,MATCH($C150,'Policy Characteristics'!$C:$C,0))),"",INDEX('Policy Characteristics'!E:E,MATCH($C150,'Policy Characteristics'!$C:$C,0)))</f>
        <v>bldgs efficiency standards</v>
      </c>
      <c r="L150" s="315">
        <f>IF(ISBLANK(INDEX('Policy Characteristics'!F:F,MATCH($C150,'Policy Characteristics'!$C:$C,0))),"",INDEX('Policy Characteristics'!F:F,MATCH($C150,'Policy Characteristics'!$C:$C,0)))</f>
        <v>0</v>
      </c>
      <c r="M150" s="315">
        <f>IF(ISBLANK(INDEX('Policy Characteristics'!G:G,MATCH($C150,'Policy Characteristics'!$C:$C,0))),"",INDEX('Policy Characteristics'!G:G,MATCH($C150,'Policy Characteristics'!$C:$C,0)))</f>
        <v>0.75</v>
      </c>
      <c r="N150" s="315">
        <f>IF(ISBLANK(INDEX('Policy Characteristics'!H:H,MATCH($C150,'Policy Characteristics'!$C:$C,0))),"",INDEX('Policy Characteristics'!H:H,MATCH($C150,'Policy Characteristics'!$C:$C,0)))</f>
        <v>0.01</v>
      </c>
      <c r="O150" s="304" t="str">
        <f>IF(ISBLANK(INDEX('Policy Characteristics'!I:I,MATCH($C150,'Policy Characteristics'!$C:$C,0))),"",INDEX('Policy Characteristics'!I:I,MATCH($C150,'Policy Characteristics'!$C:$C,0)))</f>
        <v>% reduction in energy use</v>
      </c>
      <c r="P150" s="304" t="str">
        <f>IF(ISBLANK(INDEX('Policy Characteristics'!J:J,MATCH($C150,'Policy Characteristics'!$C:$C,0))),"",INDEX('Policy Characteristics'!J:J,MATCH($C150,'Policy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0" s="304" t="str">
        <f>IF(ISBLANK(INDEX('Policy Characteristics'!K:K,MATCH($C150,'Policy Characteristics'!$C:$C,0))),"",INDEX('Policy Characteristics'!K:K,MATCH($C150,'Policy Characteristics'!$C:$C,0)))</f>
        <v>buildings-sector-main.html#eff-stds</v>
      </c>
      <c r="R150" s="304" t="str">
        <f>IF(ISBLANK(INDEX('Policy Characteristics'!L:L,MATCH($C150,'Policy Characteristics'!$C:$C,0))),"",INDEX('Policy Characteristics'!L:L,MATCH($C150,'Policy Characteristics'!$C:$C,0)))</f>
        <v>building-energy-efficiency-standards.html</v>
      </c>
    </row>
    <row r="151" spans="1:18" s="544" customFormat="1" x14ac:dyDescent="0.25">
      <c r="A151" s="304" t="str">
        <f>IF(ISBLANK(INDEX('Policy Characteristics'!A:A,MATCH($C151,'Policy Characteristics'!$C:$C,0))),"",INDEX('Policy Characteristics'!A:A,MATCH($C151,'Policy Characteristics'!$C:$C,0)))</f>
        <v>Buildings and Appliances</v>
      </c>
      <c r="B151" s="304" t="str">
        <f>IF(ISBLANK(INDEX('Policy Characteristics'!B:B,MATCH($C151,'Policy Characteristics'!$C:$C,0))),"",INDEX('Policy Characteristics'!B:B,MATCH($C151,'Policy Characteristics'!$C:$C,0)))</f>
        <v>Building Energy Efficiency Standards</v>
      </c>
      <c r="C151" s="308" t="str">
        <f t="shared" si="12"/>
        <v>Reduction in E Use Allowed by Component Eff Std</v>
      </c>
      <c r="D151" s="535" t="s">
        <v>124</v>
      </c>
      <c r="E151" s="535" t="s">
        <v>281</v>
      </c>
      <c r="F151" s="535" t="s">
        <v>283</v>
      </c>
      <c r="G151" s="535" t="s">
        <v>130</v>
      </c>
      <c r="H151" s="536">
        <v>154</v>
      </c>
      <c r="I151" s="535" t="s">
        <v>45</v>
      </c>
      <c r="J151" s="306" t="str">
        <f>IF(ISBLANK(INDEX('Policy Characteristics'!D:D,MATCH($C151,'Policy Characteristics'!$C:$C,0))),"",INDEX('Policy Characteristics'!D:D,MATCH($C151,'Policy Characteristics'!$C:$C,0)))</f>
        <v>Building Energy Efficiency Standards</v>
      </c>
      <c r="K151" s="304" t="str">
        <f>IF(ISBLANK(INDEX('Policy Characteristics'!E:E,MATCH($C151,'Policy Characteristics'!$C:$C,0))),"",INDEX('Policy Characteristics'!E:E,MATCH($C151,'Policy Characteristics'!$C:$C,0)))</f>
        <v>bldgs efficiency standards</v>
      </c>
      <c r="L151" s="315">
        <f>IF(ISBLANK(INDEX('Policy Characteristics'!F:F,MATCH($C151,'Policy Characteristics'!$C:$C,0))),"",INDEX('Policy Characteristics'!F:F,MATCH($C151,'Policy Characteristics'!$C:$C,0)))</f>
        <v>0</v>
      </c>
      <c r="M151" s="315">
        <f>IF(ISBLANK(INDEX('Policy Characteristics'!G:G,MATCH($C151,'Policy Characteristics'!$C:$C,0))),"",INDEX('Policy Characteristics'!G:G,MATCH($C151,'Policy Characteristics'!$C:$C,0)))</f>
        <v>0.75</v>
      </c>
      <c r="N151" s="315">
        <f>IF(ISBLANK(INDEX('Policy Characteristics'!H:H,MATCH($C151,'Policy Characteristics'!$C:$C,0))),"",INDEX('Policy Characteristics'!H:H,MATCH($C151,'Policy Characteristics'!$C:$C,0)))</f>
        <v>0.01</v>
      </c>
      <c r="O151" s="304" t="str">
        <f>IF(ISBLANK(INDEX('Policy Characteristics'!I:I,MATCH($C151,'Policy Characteristics'!$C:$C,0))),"",INDEX('Policy Characteristics'!I:I,MATCH($C151,'Policy Characteristics'!$C:$C,0)))</f>
        <v>% reduction in energy use</v>
      </c>
      <c r="P151" s="304" t="str">
        <f>IF(ISBLANK(INDEX('Policy Characteristics'!J:J,MATCH($C151,'Policy Characteristics'!$C:$C,0))),"",INDEX('Policy Characteristics'!J:J,MATCH($C151,'Policy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1" s="304" t="str">
        <f>IF(ISBLANK(INDEX('Policy Characteristics'!K:K,MATCH($C151,'Policy Characteristics'!$C:$C,0))),"",INDEX('Policy Characteristics'!K:K,MATCH($C151,'Policy Characteristics'!$C:$C,0)))</f>
        <v>buildings-sector-main.html#eff-stds</v>
      </c>
      <c r="R151" s="304" t="str">
        <f>IF(ISBLANK(INDEX('Policy Characteristics'!L:L,MATCH($C151,'Policy Characteristics'!$C:$C,0))),"",INDEX('Policy Characteristics'!L:L,MATCH($C151,'Policy Characteristics'!$C:$C,0)))</f>
        <v>building-energy-efficiency-standards.html</v>
      </c>
    </row>
    <row r="152" spans="1:18" s="544" customFormat="1" x14ac:dyDescent="0.25">
      <c r="A152" s="304" t="str">
        <f>IF(ISBLANK(INDEX('Policy Characteristics'!A:A,MATCH($C152,'Policy Characteristics'!$C:$C,0))),"",INDEX('Policy Characteristics'!A:A,MATCH($C152,'Policy Characteristics'!$C:$C,0)))</f>
        <v>Buildings and Appliances</v>
      </c>
      <c r="B152" s="304" t="str">
        <f>IF(ISBLANK(INDEX('Policy Characteristics'!B:B,MATCH($C152,'Policy Characteristics'!$C:$C,0))),"",INDEX('Policy Characteristics'!B:B,MATCH($C152,'Policy Characteristics'!$C:$C,0)))</f>
        <v>Building Energy Efficiency Standards</v>
      </c>
      <c r="C152" s="308" t="str">
        <f t="shared" si="12"/>
        <v>Reduction in E Use Allowed by Component Eff Std</v>
      </c>
      <c r="D152" s="535" t="s">
        <v>125</v>
      </c>
      <c r="E152" s="535" t="s">
        <v>281</v>
      </c>
      <c r="F152" s="535" t="s">
        <v>283</v>
      </c>
      <c r="G152" s="535" t="s">
        <v>131</v>
      </c>
      <c r="H152" s="536">
        <v>155</v>
      </c>
      <c r="I152" s="535" t="s">
        <v>45</v>
      </c>
      <c r="J152" s="306" t="str">
        <f>IF(ISBLANK(INDEX('Policy Characteristics'!D:D,MATCH($C152,'Policy Characteristics'!$C:$C,0))),"",INDEX('Policy Characteristics'!D:D,MATCH($C152,'Policy Characteristics'!$C:$C,0)))</f>
        <v>Building Energy Efficiency Standards</v>
      </c>
      <c r="K152" s="304" t="str">
        <f>IF(ISBLANK(INDEX('Policy Characteristics'!E:E,MATCH($C152,'Policy Characteristics'!$C:$C,0))),"",INDEX('Policy Characteristics'!E:E,MATCH($C152,'Policy Characteristics'!$C:$C,0)))</f>
        <v>bldgs efficiency standards</v>
      </c>
      <c r="L152" s="315">
        <f>IF(ISBLANK(INDEX('Policy Characteristics'!F:F,MATCH($C152,'Policy Characteristics'!$C:$C,0))),"",INDEX('Policy Characteristics'!F:F,MATCH($C152,'Policy Characteristics'!$C:$C,0)))</f>
        <v>0</v>
      </c>
      <c r="M152" s="315">
        <f>IF(ISBLANK(INDEX('Policy Characteristics'!G:G,MATCH($C152,'Policy Characteristics'!$C:$C,0))),"",INDEX('Policy Characteristics'!G:G,MATCH($C152,'Policy Characteristics'!$C:$C,0)))</f>
        <v>0.75</v>
      </c>
      <c r="N152" s="315">
        <f>IF(ISBLANK(INDEX('Policy Characteristics'!H:H,MATCH($C152,'Policy Characteristics'!$C:$C,0))),"",INDEX('Policy Characteristics'!H:H,MATCH($C152,'Policy Characteristics'!$C:$C,0)))</f>
        <v>0.01</v>
      </c>
      <c r="O152" s="304" t="str">
        <f>IF(ISBLANK(INDEX('Policy Characteristics'!I:I,MATCH($C152,'Policy Characteristics'!$C:$C,0))),"",INDEX('Policy Characteristics'!I:I,MATCH($C152,'Policy Characteristics'!$C:$C,0)))</f>
        <v>% reduction in energy use</v>
      </c>
      <c r="P152" s="304" t="str">
        <f>IF(ISBLANK(INDEX('Policy Characteristics'!J:J,MATCH($C152,'Policy Characteristics'!$C:$C,0))),"",INDEX('Policy Characteristics'!J:J,MATCH($C152,'Policy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2" s="304" t="str">
        <f>IF(ISBLANK(INDEX('Policy Characteristics'!K:K,MATCH($C152,'Policy Characteristics'!$C:$C,0))),"",INDEX('Policy Characteristics'!K:K,MATCH($C152,'Policy Characteristics'!$C:$C,0)))</f>
        <v>buildings-sector-main.html#eff-stds</v>
      </c>
      <c r="R152" s="304" t="str">
        <f>IF(ISBLANK(INDEX('Policy Characteristics'!L:L,MATCH($C152,'Policy Characteristics'!$C:$C,0))),"",INDEX('Policy Characteristics'!L:L,MATCH($C152,'Policy Characteristics'!$C:$C,0)))</f>
        <v>building-energy-efficiency-standards.html</v>
      </c>
    </row>
    <row r="153" spans="1:18" s="544" customFormat="1" x14ac:dyDescent="0.25">
      <c r="A153" s="304" t="str">
        <f>IF(ISBLANK(INDEX('Policy Characteristics'!A:A,MATCH($C153,'Policy Characteristics'!$C:$C,0))),"",INDEX('Policy Characteristics'!A:A,MATCH($C153,'Policy Characteristics'!$C:$C,0)))</f>
        <v>Buildings and Appliances</v>
      </c>
      <c r="B153" s="304" t="str">
        <f>IF(ISBLANK(INDEX('Policy Characteristics'!B:B,MATCH($C153,'Policy Characteristics'!$C:$C,0))),"",INDEX('Policy Characteristics'!B:B,MATCH($C153,'Policy Characteristics'!$C:$C,0)))</f>
        <v>Building Energy Efficiency Standards</v>
      </c>
      <c r="C153" s="308" t="str">
        <f t="shared" si="12"/>
        <v>Reduction in E Use Allowed by Component Eff Std</v>
      </c>
      <c r="D153" s="535" t="s">
        <v>120</v>
      </c>
      <c r="E153" s="535" t="s">
        <v>282</v>
      </c>
      <c r="F153" s="535" t="s">
        <v>166</v>
      </c>
      <c r="G153" s="535" t="s">
        <v>126</v>
      </c>
      <c r="H153" s="536">
        <v>156</v>
      </c>
      <c r="I153" s="535" t="s">
        <v>45</v>
      </c>
      <c r="J153" s="306" t="str">
        <f>IF(ISBLANK(INDEX('Policy Characteristics'!D:D,MATCH($C153,'Policy Characteristics'!$C:$C,0))),"",INDEX('Policy Characteristics'!D:D,MATCH($C153,'Policy Characteristics'!$C:$C,0)))</f>
        <v>Building Energy Efficiency Standards</v>
      </c>
      <c r="K153" s="304" t="str">
        <f>IF(ISBLANK(INDEX('Policy Characteristics'!E:E,MATCH($C153,'Policy Characteristics'!$C:$C,0))),"",INDEX('Policy Characteristics'!E:E,MATCH($C153,'Policy Characteristics'!$C:$C,0)))</f>
        <v>bldgs efficiency standards</v>
      </c>
      <c r="L153" s="315">
        <f>IF(ISBLANK(INDEX('Policy Characteristics'!F:F,MATCH($C153,'Policy Characteristics'!$C:$C,0))),"",INDEX('Policy Characteristics'!F:F,MATCH($C153,'Policy Characteristics'!$C:$C,0)))</f>
        <v>0</v>
      </c>
      <c r="M153" s="315">
        <f>IF(ISBLANK(INDEX('Policy Characteristics'!G:G,MATCH($C153,'Policy Characteristics'!$C:$C,0))),"",INDEX('Policy Characteristics'!G:G,MATCH($C153,'Policy Characteristics'!$C:$C,0)))</f>
        <v>0.75</v>
      </c>
      <c r="N153" s="315">
        <f>IF(ISBLANK(INDEX('Policy Characteristics'!H:H,MATCH($C153,'Policy Characteristics'!$C:$C,0))),"",INDEX('Policy Characteristics'!H:H,MATCH($C153,'Policy Characteristics'!$C:$C,0)))</f>
        <v>0.01</v>
      </c>
      <c r="O153" s="304" t="str">
        <f>IF(ISBLANK(INDEX('Policy Characteristics'!I:I,MATCH($C153,'Policy Characteristics'!$C:$C,0))),"",INDEX('Policy Characteristics'!I:I,MATCH($C153,'Policy Characteristics'!$C:$C,0)))</f>
        <v>% reduction in energy use</v>
      </c>
      <c r="P153" s="304" t="str">
        <f>IF(ISBLANK(INDEX('Policy Characteristics'!J:J,MATCH($C153,'Policy Characteristics'!$C:$C,0))),"",INDEX('Policy Characteristics'!J:J,MATCH($C153,'Policy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3" s="304" t="str">
        <f>IF(ISBLANK(INDEX('Policy Characteristics'!K:K,MATCH($C153,'Policy Characteristics'!$C:$C,0))),"",INDEX('Policy Characteristics'!K:K,MATCH($C153,'Policy Characteristics'!$C:$C,0)))</f>
        <v>buildings-sector-main.html#eff-stds</v>
      </c>
      <c r="R153" s="304" t="str">
        <f>IF(ISBLANK(INDEX('Policy Characteristics'!L:L,MATCH($C153,'Policy Characteristics'!$C:$C,0))),"",INDEX('Policy Characteristics'!L:L,MATCH($C153,'Policy Characteristics'!$C:$C,0)))</f>
        <v>building-energy-efficiency-standards.html</v>
      </c>
    </row>
    <row r="154" spans="1:18" s="544" customFormat="1" x14ac:dyDescent="0.25">
      <c r="A154" s="304" t="str">
        <f>IF(ISBLANK(INDEX('Policy Characteristics'!A:A,MATCH($C154,'Policy Characteristics'!$C:$C,0))),"",INDEX('Policy Characteristics'!A:A,MATCH($C154,'Policy Characteristics'!$C:$C,0)))</f>
        <v>Buildings and Appliances</v>
      </c>
      <c r="B154" s="304" t="str">
        <f>IF(ISBLANK(INDEX('Policy Characteristics'!B:B,MATCH($C154,'Policy Characteristics'!$C:$C,0))),"",INDEX('Policy Characteristics'!B:B,MATCH($C154,'Policy Characteristics'!$C:$C,0)))</f>
        <v>Building Energy Efficiency Standards</v>
      </c>
      <c r="C154" s="308" t="str">
        <f t="shared" si="12"/>
        <v>Reduction in E Use Allowed by Component Eff Std</v>
      </c>
      <c r="D154" s="535" t="s">
        <v>121</v>
      </c>
      <c r="E154" s="535" t="s">
        <v>282</v>
      </c>
      <c r="F154" s="535" t="s">
        <v>166</v>
      </c>
      <c r="G154" s="535" t="s">
        <v>127</v>
      </c>
      <c r="H154" s="536">
        <v>157</v>
      </c>
      <c r="I154" s="535" t="s">
        <v>45</v>
      </c>
      <c r="J154" s="306" t="str">
        <f>IF(ISBLANK(INDEX('Policy Characteristics'!D:D,MATCH($C154,'Policy Characteristics'!$C:$C,0))),"",INDEX('Policy Characteristics'!D:D,MATCH($C154,'Policy Characteristics'!$C:$C,0)))</f>
        <v>Building Energy Efficiency Standards</v>
      </c>
      <c r="K154" s="304" t="str">
        <f>IF(ISBLANK(INDEX('Policy Characteristics'!E:E,MATCH($C154,'Policy Characteristics'!$C:$C,0))),"",INDEX('Policy Characteristics'!E:E,MATCH($C154,'Policy Characteristics'!$C:$C,0)))</f>
        <v>bldgs efficiency standards</v>
      </c>
      <c r="L154" s="315">
        <f>IF(ISBLANK(INDEX('Policy Characteristics'!F:F,MATCH($C154,'Policy Characteristics'!$C:$C,0))),"",INDEX('Policy Characteristics'!F:F,MATCH($C154,'Policy Characteristics'!$C:$C,0)))</f>
        <v>0</v>
      </c>
      <c r="M154" s="315">
        <f>IF(ISBLANK(INDEX('Policy Characteristics'!G:G,MATCH($C154,'Policy Characteristics'!$C:$C,0))),"",INDEX('Policy Characteristics'!G:G,MATCH($C154,'Policy Characteristics'!$C:$C,0)))</f>
        <v>0.75</v>
      </c>
      <c r="N154" s="315">
        <f>IF(ISBLANK(INDEX('Policy Characteristics'!H:H,MATCH($C154,'Policy Characteristics'!$C:$C,0))),"",INDEX('Policy Characteristics'!H:H,MATCH($C154,'Policy Characteristics'!$C:$C,0)))</f>
        <v>0.01</v>
      </c>
      <c r="O154" s="304" t="str">
        <f>IF(ISBLANK(INDEX('Policy Characteristics'!I:I,MATCH($C154,'Policy Characteristics'!$C:$C,0))),"",INDEX('Policy Characteristics'!I:I,MATCH($C154,'Policy Characteristics'!$C:$C,0)))</f>
        <v>% reduction in energy use</v>
      </c>
      <c r="P154" s="304" t="str">
        <f>IF(ISBLANK(INDEX('Policy Characteristics'!J:J,MATCH($C154,'Policy Characteristics'!$C:$C,0))),"",INDEX('Policy Characteristics'!J:J,MATCH($C154,'Policy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4" s="304" t="str">
        <f>IF(ISBLANK(INDEX('Policy Characteristics'!K:K,MATCH($C154,'Policy Characteristics'!$C:$C,0))),"",INDEX('Policy Characteristics'!K:K,MATCH($C154,'Policy Characteristics'!$C:$C,0)))</f>
        <v>buildings-sector-main.html#eff-stds</v>
      </c>
      <c r="R154" s="304" t="str">
        <f>IF(ISBLANK(INDEX('Policy Characteristics'!L:L,MATCH($C154,'Policy Characteristics'!$C:$C,0))),"",INDEX('Policy Characteristics'!L:L,MATCH($C154,'Policy Characteristics'!$C:$C,0)))</f>
        <v>building-energy-efficiency-standards.html</v>
      </c>
    </row>
    <row r="155" spans="1:18" s="544" customFormat="1" x14ac:dyDescent="0.25">
      <c r="A155" s="304" t="str">
        <f>IF(ISBLANK(INDEX('Policy Characteristics'!A:A,MATCH($C155,'Policy Characteristics'!$C:$C,0))),"",INDEX('Policy Characteristics'!A:A,MATCH($C155,'Policy Characteristics'!$C:$C,0)))</f>
        <v>Buildings and Appliances</v>
      </c>
      <c r="B155" s="304" t="str">
        <f>IF(ISBLANK(INDEX('Policy Characteristics'!B:B,MATCH($C155,'Policy Characteristics'!$C:$C,0))),"",INDEX('Policy Characteristics'!B:B,MATCH($C155,'Policy Characteristics'!$C:$C,0)))</f>
        <v>Building Energy Efficiency Standards</v>
      </c>
      <c r="C155" s="308" t="str">
        <f t="shared" si="12"/>
        <v>Reduction in E Use Allowed by Component Eff Std</v>
      </c>
      <c r="D155" s="535" t="s">
        <v>122</v>
      </c>
      <c r="E155" s="535" t="s">
        <v>282</v>
      </c>
      <c r="F155" s="535" t="s">
        <v>166</v>
      </c>
      <c r="G155" s="535" t="s">
        <v>128</v>
      </c>
      <c r="H155" s="536">
        <v>158</v>
      </c>
      <c r="I155" s="535" t="s">
        <v>45</v>
      </c>
      <c r="J155" s="306" t="str">
        <f>IF(ISBLANK(INDEX('Policy Characteristics'!D:D,MATCH($C155,'Policy Characteristics'!$C:$C,0))),"",INDEX('Policy Characteristics'!D:D,MATCH($C155,'Policy Characteristics'!$C:$C,0)))</f>
        <v>Building Energy Efficiency Standards</v>
      </c>
      <c r="K155" s="304" t="str">
        <f>IF(ISBLANK(INDEX('Policy Characteristics'!E:E,MATCH($C155,'Policy Characteristics'!$C:$C,0))),"",INDEX('Policy Characteristics'!E:E,MATCH($C155,'Policy Characteristics'!$C:$C,0)))</f>
        <v>bldgs efficiency standards</v>
      </c>
      <c r="L155" s="315">
        <f>IF(ISBLANK(INDEX('Policy Characteristics'!F:F,MATCH($C155,'Policy Characteristics'!$C:$C,0))),"",INDEX('Policy Characteristics'!F:F,MATCH($C155,'Policy Characteristics'!$C:$C,0)))</f>
        <v>0</v>
      </c>
      <c r="M155" s="315">
        <f>IF(ISBLANK(INDEX('Policy Characteristics'!G:G,MATCH($C155,'Policy Characteristics'!$C:$C,0))),"",INDEX('Policy Characteristics'!G:G,MATCH($C155,'Policy Characteristics'!$C:$C,0)))</f>
        <v>0.75</v>
      </c>
      <c r="N155" s="315">
        <f>IF(ISBLANK(INDEX('Policy Characteristics'!H:H,MATCH($C155,'Policy Characteristics'!$C:$C,0))),"",INDEX('Policy Characteristics'!H:H,MATCH($C155,'Policy Characteristics'!$C:$C,0)))</f>
        <v>0.01</v>
      </c>
      <c r="O155" s="304" t="str">
        <f>IF(ISBLANK(INDEX('Policy Characteristics'!I:I,MATCH($C155,'Policy Characteristics'!$C:$C,0))),"",INDEX('Policy Characteristics'!I:I,MATCH($C155,'Policy Characteristics'!$C:$C,0)))</f>
        <v>% reduction in energy use</v>
      </c>
      <c r="P155" s="304" t="str">
        <f>IF(ISBLANK(INDEX('Policy Characteristics'!J:J,MATCH($C155,'Policy Characteristics'!$C:$C,0))),"",INDEX('Policy Characteristics'!J:J,MATCH($C155,'Policy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5" s="304" t="str">
        <f>IF(ISBLANK(INDEX('Policy Characteristics'!K:K,MATCH($C155,'Policy Characteristics'!$C:$C,0))),"",INDEX('Policy Characteristics'!K:K,MATCH($C155,'Policy Characteristics'!$C:$C,0)))</f>
        <v>buildings-sector-main.html#eff-stds</v>
      </c>
      <c r="R155" s="304" t="str">
        <f>IF(ISBLANK(INDEX('Policy Characteristics'!L:L,MATCH($C155,'Policy Characteristics'!$C:$C,0))),"",INDEX('Policy Characteristics'!L:L,MATCH($C155,'Policy Characteristics'!$C:$C,0)))</f>
        <v>building-energy-efficiency-standards.html</v>
      </c>
    </row>
    <row r="156" spans="1:18" s="544" customFormat="1" x14ac:dyDescent="0.25">
      <c r="A156" s="304" t="str">
        <f>IF(ISBLANK(INDEX('Policy Characteristics'!A:A,MATCH($C156,'Policy Characteristics'!$C:$C,0))),"",INDEX('Policy Characteristics'!A:A,MATCH($C156,'Policy Characteristics'!$C:$C,0)))</f>
        <v>Buildings and Appliances</v>
      </c>
      <c r="B156" s="304" t="str">
        <f>IF(ISBLANK(INDEX('Policy Characteristics'!B:B,MATCH($C156,'Policy Characteristics'!$C:$C,0))),"",INDEX('Policy Characteristics'!B:B,MATCH($C156,'Policy Characteristics'!$C:$C,0)))</f>
        <v>Building Energy Efficiency Standards</v>
      </c>
      <c r="C156" s="308" t="str">
        <f t="shared" si="12"/>
        <v>Reduction in E Use Allowed by Component Eff Std</v>
      </c>
      <c r="D156" s="535" t="s">
        <v>123</v>
      </c>
      <c r="E156" s="535" t="s">
        <v>282</v>
      </c>
      <c r="F156" s="535" t="s">
        <v>166</v>
      </c>
      <c r="G156" s="535" t="s">
        <v>129</v>
      </c>
      <c r="H156" s="536">
        <v>159</v>
      </c>
      <c r="I156" s="535" t="s">
        <v>45</v>
      </c>
      <c r="J156" s="306" t="str">
        <f>IF(ISBLANK(INDEX('Policy Characteristics'!D:D,MATCH($C156,'Policy Characteristics'!$C:$C,0))),"",INDEX('Policy Characteristics'!D:D,MATCH($C156,'Policy Characteristics'!$C:$C,0)))</f>
        <v>Building Energy Efficiency Standards</v>
      </c>
      <c r="K156" s="304" t="str">
        <f>IF(ISBLANK(INDEX('Policy Characteristics'!E:E,MATCH($C156,'Policy Characteristics'!$C:$C,0))),"",INDEX('Policy Characteristics'!E:E,MATCH($C156,'Policy Characteristics'!$C:$C,0)))</f>
        <v>bldgs efficiency standards</v>
      </c>
      <c r="L156" s="315">
        <f>IF(ISBLANK(INDEX('Policy Characteristics'!F:F,MATCH($C156,'Policy Characteristics'!$C:$C,0))),"",INDEX('Policy Characteristics'!F:F,MATCH($C156,'Policy Characteristics'!$C:$C,0)))</f>
        <v>0</v>
      </c>
      <c r="M156" s="315">
        <f>IF(ISBLANK(INDEX('Policy Characteristics'!G:G,MATCH($C156,'Policy Characteristics'!$C:$C,0))),"",INDEX('Policy Characteristics'!G:G,MATCH($C156,'Policy Characteristics'!$C:$C,0)))</f>
        <v>0.75</v>
      </c>
      <c r="N156" s="315">
        <f>IF(ISBLANK(INDEX('Policy Characteristics'!H:H,MATCH($C156,'Policy Characteristics'!$C:$C,0))),"",INDEX('Policy Characteristics'!H:H,MATCH($C156,'Policy Characteristics'!$C:$C,0)))</f>
        <v>0.01</v>
      </c>
      <c r="O156" s="304" t="str">
        <f>IF(ISBLANK(INDEX('Policy Characteristics'!I:I,MATCH($C156,'Policy Characteristics'!$C:$C,0))),"",INDEX('Policy Characteristics'!I:I,MATCH($C156,'Policy Characteristics'!$C:$C,0)))</f>
        <v>% reduction in energy use</v>
      </c>
      <c r="P156" s="304" t="str">
        <f>IF(ISBLANK(INDEX('Policy Characteristics'!J:J,MATCH($C156,'Policy Characteristics'!$C:$C,0))),"",INDEX('Policy Characteristics'!J:J,MATCH($C156,'Policy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6" s="304" t="str">
        <f>IF(ISBLANK(INDEX('Policy Characteristics'!K:K,MATCH($C156,'Policy Characteristics'!$C:$C,0))),"",INDEX('Policy Characteristics'!K:K,MATCH($C156,'Policy Characteristics'!$C:$C,0)))</f>
        <v>buildings-sector-main.html#eff-stds</v>
      </c>
      <c r="R156" s="304" t="str">
        <f>IF(ISBLANK(INDEX('Policy Characteristics'!L:L,MATCH($C156,'Policy Characteristics'!$C:$C,0))),"",INDEX('Policy Characteristics'!L:L,MATCH($C156,'Policy Characteristics'!$C:$C,0)))</f>
        <v>building-energy-efficiency-standards.html</v>
      </c>
    </row>
    <row r="157" spans="1:18" s="544" customFormat="1" x14ac:dyDescent="0.25">
      <c r="A157" s="304" t="str">
        <f>IF(ISBLANK(INDEX('Policy Characteristics'!A:A,MATCH($C157,'Policy Characteristics'!$C:$C,0))),"",INDEX('Policy Characteristics'!A:A,MATCH($C157,'Policy Characteristics'!$C:$C,0)))</f>
        <v>Buildings and Appliances</v>
      </c>
      <c r="B157" s="304" t="str">
        <f>IF(ISBLANK(INDEX('Policy Characteristics'!B:B,MATCH($C157,'Policy Characteristics'!$C:$C,0))),"",INDEX('Policy Characteristics'!B:B,MATCH($C157,'Policy Characteristics'!$C:$C,0)))</f>
        <v>Building Energy Efficiency Standards</v>
      </c>
      <c r="C157" s="308" t="str">
        <f t="shared" si="12"/>
        <v>Reduction in E Use Allowed by Component Eff Std</v>
      </c>
      <c r="D157" s="535" t="s">
        <v>124</v>
      </c>
      <c r="E157" s="535" t="s">
        <v>282</v>
      </c>
      <c r="F157" s="535" t="s">
        <v>166</v>
      </c>
      <c r="G157" s="535" t="s">
        <v>130</v>
      </c>
      <c r="H157" s="536">
        <v>160</v>
      </c>
      <c r="I157" s="535" t="s">
        <v>45</v>
      </c>
      <c r="J157" s="306" t="str">
        <f>IF(ISBLANK(INDEX('Policy Characteristics'!D:D,MATCH($C157,'Policy Characteristics'!$C:$C,0))),"",INDEX('Policy Characteristics'!D:D,MATCH($C157,'Policy Characteristics'!$C:$C,0)))</f>
        <v>Building Energy Efficiency Standards</v>
      </c>
      <c r="K157" s="304" t="str">
        <f>IF(ISBLANK(INDEX('Policy Characteristics'!E:E,MATCH($C157,'Policy Characteristics'!$C:$C,0))),"",INDEX('Policy Characteristics'!E:E,MATCH($C157,'Policy Characteristics'!$C:$C,0)))</f>
        <v>bldgs efficiency standards</v>
      </c>
      <c r="L157" s="315">
        <f>IF(ISBLANK(INDEX('Policy Characteristics'!F:F,MATCH($C157,'Policy Characteristics'!$C:$C,0))),"",INDEX('Policy Characteristics'!F:F,MATCH($C157,'Policy Characteristics'!$C:$C,0)))</f>
        <v>0</v>
      </c>
      <c r="M157" s="315">
        <f>IF(ISBLANK(INDEX('Policy Characteristics'!G:G,MATCH($C157,'Policy Characteristics'!$C:$C,0))),"",INDEX('Policy Characteristics'!G:G,MATCH($C157,'Policy Characteristics'!$C:$C,0)))</f>
        <v>0.75</v>
      </c>
      <c r="N157" s="315">
        <f>IF(ISBLANK(INDEX('Policy Characteristics'!H:H,MATCH($C157,'Policy Characteristics'!$C:$C,0))),"",INDEX('Policy Characteristics'!H:H,MATCH($C157,'Policy Characteristics'!$C:$C,0)))</f>
        <v>0.01</v>
      </c>
      <c r="O157" s="304" t="str">
        <f>IF(ISBLANK(INDEX('Policy Characteristics'!I:I,MATCH($C157,'Policy Characteristics'!$C:$C,0))),"",INDEX('Policy Characteristics'!I:I,MATCH($C157,'Policy Characteristics'!$C:$C,0)))</f>
        <v>% reduction in energy use</v>
      </c>
      <c r="P157" s="304" t="str">
        <f>IF(ISBLANK(INDEX('Policy Characteristics'!J:J,MATCH($C157,'Policy Characteristics'!$C:$C,0))),"",INDEX('Policy Characteristics'!J:J,MATCH($C157,'Policy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7" s="304" t="str">
        <f>IF(ISBLANK(INDEX('Policy Characteristics'!K:K,MATCH($C157,'Policy Characteristics'!$C:$C,0))),"",INDEX('Policy Characteristics'!K:K,MATCH($C157,'Policy Characteristics'!$C:$C,0)))</f>
        <v>buildings-sector-main.html#eff-stds</v>
      </c>
      <c r="R157" s="304" t="str">
        <f>IF(ISBLANK(INDEX('Policy Characteristics'!L:L,MATCH($C157,'Policy Characteristics'!$C:$C,0))),"",INDEX('Policy Characteristics'!L:L,MATCH($C157,'Policy Characteristics'!$C:$C,0)))</f>
        <v>building-energy-efficiency-standards.html</v>
      </c>
    </row>
    <row r="158" spans="1:18" s="561" customFormat="1" x14ac:dyDescent="0.25">
      <c r="A158" s="304" t="str">
        <f>IF(ISBLANK(INDEX('Policy Characteristics'!A:A,MATCH($C158,'Policy Characteristics'!$C:$C,0))),"",INDEX('Policy Characteristics'!A:A,MATCH($C158,'Policy Characteristics'!$C:$C,0)))</f>
        <v>Buildings and Appliances</v>
      </c>
      <c r="B158" s="304" t="str">
        <f>IF(ISBLANK(INDEX('Policy Characteristics'!B:B,MATCH($C158,'Policy Characteristics'!$C:$C,0))),"",INDEX('Policy Characteristics'!B:B,MATCH($C158,'Policy Characteristics'!$C:$C,0)))</f>
        <v>Building Energy Efficiency Standards</v>
      </c>
      <c r="C158" s="308" t="str">
        <f t="shared" ref="C158" si="13">C$141</f>
        <v>Reduction in E Use Allowed by Component Eff Std</v>
      </c>
      <c r="D158" s="535" t="s">
        <v>125</v>
      </c>
      <c r="E158" s="535" t="s">
        <v>282</v>
      </c>
      <c r="F158" s="535" t="s">
        <v>166</v>
      </c>
      <c r="G158" s="535" t="s">
        <v>131</v>
      </c>
      <c r="H158" s="536">
        <v>161</v>
      </c>
      <c r="I158" s="535" t="s">
        <v>45</v>
      </c>
      <c r="J158" s="306" t="str">
        <f>IF(ISBLANK(INDEX('Policy Characteristics'!D:D,MATCH($C158,'Policy Characteristics'!$C:$C,0))),"",INDEX('Policy Characteristics'!D:D,MATCH($C158,'Policy Characteristics'!$C:$C,0)))</f>
        <v>Building Energy Efficiency Standards</v>
      </c>
      <c r="K158" s="304" t="str">
        <f>IF(ISBLANK(INDEX('Policy Characteristics'!E:E,MATCH($C158,'Policy Characteristics'!$C:$C,0))),"",INDEX('Policy Characteristics'!E:E,MATCH($C158,'Policy Characteristics'!$C:$C,0)))</f>
        <v>bldgs efficiency standards</v>
      </c>
      <c r="L158" s="315">
        <f>IF(ISBLANK(INDEX('Policy Characteristics'!F:F,MATCH($C158,'Policy Characteristics'!$C:$C,0))),"",INDEX('Policy Characteristics'!F:F,MATCH($C158,'Policy Characteristics'!$C:$C,0)))</f>
        <v>0</v>
      </c>
      <c r="M158" s="315">
        <f>IF(ISBLANK(INDEX('Policy Characteristics'!G:G,MATCH($C158,'Policy Characteristics'!$C:$C,0))),"",INDEX('Policy Characteristics'!G:G,MATCH($C158,'Policy Characteristics'!$C:$C,0)))</f>
        <v>0.75</v>
      </c>
      <c r="N158" s="315">
        <f>IF(ISBLANK(INDEX('Policy Characteristics'!H:H,MATCH($C158,'Policy Characteristics'!$C:$C,0))),"",INDEX('Policy Characteristics'!H:H,MATCH($C158,'Policy Characteristics'!$C:$C,0)))</f>
        <v>0.01</v>
      </c>
      <c r="O158" s="304" t="str">
        <f>IF(ISBLANK(INDEX('Policy Characteristics'!I:I,MATCH($C158,'Policy Characteristics'!$C:$C,0))),"",INDEX('Policy Characteristics'!I:I,MATCH($C158,'Policy Characteristics'!$C:$C,0)))</f>
        <v>% reduction in energy use</v>
      </c>
      <c r="P158" s="304" t="str">
        <f>IF(ISBLANK(INDEX('Policy Characteristics'!J:J,MATCH($C158,'Policy Characteristics'!$C:$C,0))),"",INDEX('Policy Characteristics'!J:J,MATCH($C158,'Policy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8" s="304" t="str">
        <f>IF(ISBLANK(INDEX('Policy Characteristics'!K:K,MATCH($C158,'Policy Characteristics'!$C:$C,0))),"",INDEX('Policy Characteristics'!K:K,MATCH($C158,'Policy Characteristics'!$C:$C,0)))</f>
        <v>buildings-sector-main.html#eff-stds</v>
      </c>
      <c r="R158" s="304" t="str">
        <f>IF(ISBLANK(INDEX('Policy Characteristics'!L:L,MATCH($C158,'Policy Characteristics'!$C:$C,0))),"",INDEX('Policy Characteristics'!L:L,MATCH($C158,'Policy Characteristics'!$C:$C,0)))</f>
        <v>building-energy-efficiency-standards.html</v>
      </c>
    </row>
    <row r="159" spans="1:18" s="544" customFormat="1" x14ac:dyDescent="0.25">
      <c r="A159" s="304" t="str">
        <f>IF(ISBLANK(INDEX('Policy Characteristics'!A:A,MATCH($C159,'Policy Characteristics'!$C:$C,0))),"",INDEX('Policy Characteristics'!A:A,MATCH($C159,'Policy Characteristics'!$C:$C,0)))</f>
        <v>Buildings and Appliances</v>
      </c>
      <c r="B159" s="304" t="str">
        <f>IF(ISBLANK(INDEX('Policy Characteristics'!B:B,MATCH($C159,'Policy Characteristics'!$C:$C,0))),"",INDEX('Policy Characteristics'!B:B,MATCH($C159,'Policy Characteristics'!$C:$C,0)))</f>
        <v>Contractor Training</v>
      </c>
      <c r="C159" s="309" t="s">
        <v>7</v>
      </c>
      <c r="D159" s="535"/>
      <c r="E159" s="535"/>
      <c r="F159" s="535"/>
      <c r="G159" s="535"/>
      <c r="H159" s="536">
        <v>19</v>
      </c>
      <c r="I159" s="535" t="s">
        <v>45</v>
      </c>
      <c r="J159" s="306" t="str">
        <f>IF(ISBLANK(INDEX('Policy Characteristics'!D:D,MATCH($C159,'Policy Characteristics'!$C:$C,0))),"",INDEX('Policy Characteristics'!D:D,MATCH($C159,'Policy Characteristics'!$C:$C,0)))</f>
        <v>Contractor Training</v>
      </c>
      <c r="K159" s="304" t="str">
        <f>IF(ISBLANK(INDEX('Policy Characteristics'!E:E,MATCH($C159,'Policy Characteristics'!$C:$C,0))),"",INDEX('Policy Characteristics'!E:E,MATCH($C159,'Policy Characteristics'!$C:$C,0)))</f>
        <v>bldgs contractor training</v>
      </c>
      <c r="L159" s="304">
        <f>IF(ISBLANK(INDEX('Policy Characteristics'!F:F,MATCH($C159,'Policy Characteristics'!$C:$C,0))),"",INDEX('Policy Characteristics'!F:F,MATCH($C159,'Policy Characteristics'!$C:$C,0)))</f>
        <v>0</v>
      </c>
      <c r="M159" s="304">
        <f>IF(ISBLANK(INDEX('Policy Characteristics'!G:G,MATCH($C159,'Policy Characteristics'!$C:$C,0))),"",INDEX('Policy Characteristics'!G:G,MATCH($C159,'Policy Characteristics'!$C:$C,0)))</f>
        <v>1</v>
      </c>
      <c r="N159" s="304">
        <f>IF(ISBLANK(INDEX('Policy Characteristics'!H:H,MATCH($C159,'Policy Characteristics'!$C:$C,0))),"",INDEX('Policy Characteristics'!H:H,MATCH($C159,'Policy Characteristics'!$C:$C,0)))</f>
        <v>1</v>
      </c>
      <c r="O159" s="304" t="str">
        <f>IF(ISBLANK(INDEX('Policy Characteristics'!I:I,MATCH($C159,'Policy Characteristics'!$C:$C,0))),"",INDEX('Policy Characteristics'!I:I,MATCH($C159,'Policy Characteristics'!$C:$C,0)))</f>
        <v>on/off</v>
      </c>
      <c r="P159" s="304" t="str">
        <f>IF(ISBLANK(INDEX('Policy Characteristics'!J:J,MATCH($C159,'Policy Characteristics'!$C:$C,0))),"",INDEX('Policy Characteristics'!J:J,MATCH($C159,'Policy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304" t="str">
        <f>IF(ISBLANK(INDEX('Policy Characteristics'!K:K,MATCH($C159,'Policy Characteristics'!$C:$C,0))),"",INDEX('Policy Characteristics'!K:K,MATCH($C159,'Policy Characteristics'!$C:$C,0)))</f>
        <v>buildings-sector-main.html#contractor-ed</v>
      </c>
      <c r="R159" s="304" t="str">
        <f>IF(ISBLANK(INDEX('Policy Characteristics'!L:L,MATCH($C159,'Policy Characteristics'!$C:$C,0))),"",INDEX('Policy Characteristics'!L:L,MATCH($C159,'Policy Characteristics'!$C:$C,0)))</f>
        <v>contractor-training.html</v>
      </c>
    </row>
    <row r="160" spans="1:18" s="544" customFormat="1" x14ac:dyDescent="0.25">
      <c r="A160" s="304" t="str">
        <f>IF(ISBLANK(INDEX('Policy Characteristics'!A:A,MATCH($C160,'Policy Characteristics'!$C:$C,0))),"",INDEX('Policy Characteristics'!A:A,MATCH($C160,'Policy Characteristics'!$C:$C,0)))</f>
        <v>Buildings and Appliances</v>
      </c>
      <c r="B160" s="304" t="str">
        <f>IF(ISBLANK(INDEX('Policy Characteristics'!B:B,MATCH($C160,'Policy Characteristics'!$C:$C,0))),"",INDEX('Policy Characteristics'!B:B,MATCH($C160,'Policy Characteristics'!$C:$C,0)))</f>
        <v>Distributed Solar Carve-Out</v>
      </c>
      <c r="C160" s="309" t="s">
        <v>306</v>
      </c>
      <c r="D160" s="535"/>
      <c r="E160" s="535"/>
      <c r="F160" s="535"/>
      <c r="G160" s="535"/>
      <c r="H160" s="536">
        <v>146</v>
      </c>
      <c r="I160" s="535" t="s">
        <v>45</v>
      </c>
      <c r="J160" s="306" t="str">
        <f>IF(ISBLANK(INDEX('Policy Characteristics'!D:D,MATCH($C160,'Policy Characteristics'!$C:$C,0))),"",INDEX('Policy Characteristics'!D:D,MATCH($C160,'Policy Characteristics'!$C:$C,0)))</f>
        <v>Distributed Solar Promotion</v>
      </c>
      <c r="K160" s="304" t="str">
        <f>IF(ISBLANK(INDEX('Policy Characteristics'!E:E,MATCH($C160,'Policy Characteristics'!$C:$C,0))),"",INDEX('Policy Characteristics'!E:E,MATCH($C160,'Policy Characteristics'!$C:$C,0)))</f>
        <v>bldgs min fraction distributed solar</v>
      </c>
      <c r="L160" s="315">
        <f>IF(ISBLANK(INDEX('Policy Characteristics'!F:F,MATCH($C160,'Policy Characteristics'!$C:$C,0))),"",INDEX('Policy Characteristics'!F:F,MATCH($C160,'Policy Characteristics'!$C:$C,0)))</f>
        <v>0</v>
      </c>
      <c r="M160" s="315">
        <f>IF(ISBLANK(INDEX('Policy Characteristics'!G:G,MATCH($C160,'Policy Characteristics'!$C:$C,0))),"",INDEX('Policy Characteristics'!G:G,MATCH($C160,'Policy Characteristics'!$C:$C,0)))</f>
        <v>0.24</v>
      </c>
      <c r="N160" s="315">
        <f>IF(ISBLANK(INDEX('Policy Characteristics'!H:H,MATCH($C160,'Policy Characteristics'!$C:$C,0))),"",INDEX('Policy Characteristics'!H:H,MATCH($C160,'Policy Characteristics'!$C:$C,0)))</f>
        <v>5.0000000000000001E-3</v>
      </c>
      <c r="O160" s="304" t="str">
        <f>IF(ISBLANK(INDEX('Policy Characteristics'!I:I,MATCH($C160,'Policy Characteristics'!$C:$C,0))),"",INDEX('Policy Characteristics'!I:I,MATCH($C160,'Policy Characteristics'!$C:$C,0)))</f>
        <v>minimum % elec from solar</v>
      </c>
      <c r="P160" s="304" t="str">
        <f>IF(ISBLANK(INDEX('Policy Characteristics'!J:J,MATCH($C160,'Policy Characteristics'!$C:$C,0))),"",INDEX('Policy Characteristics'!J:J,MATCH($C160,'Policy Characteristics'!$C:$C,0)))</f>
        <v xml:space="preserve">**Description:** This policy requires at least the specified percentage of total retail electricity demand to be generated by residential and commercial buildings' distributed solar systems (typically rooftop PV). // **Guidance for setting values: ** </v>
      </c>
      <c r="Q160" s="304" t="str">
        <f>IF(ISBLANK(INDEX('Policy Characteristics'!K:K,MATCH($C160,'Policy Characteristics'!$C:$C,0))),"",INDEX('Policy Characteristics'!K:K,MATCH($C160,'Policy Characteristics'!$C:$C,0)))</f>
        <v>buildings-sector-main.html#solar-carve-out</v>
      </c>
      <c r="R160" s="304" t="str">
        <f>IF(ISBLANK(INDEX('Policy Characteristics'!L:L,MATCH($C160,'Policy Characteristics'!$C:$C,0))),"",INDEX('Policy Characteristics'!L:L,MATCH($C160,'Policy Characteristics'!$C:$C,0)))</f>
        <v>solar-carve-out.html</v>
      </c>
    </row>
    <row r="161" spans="1:18" s="544" customFormat="1" x14ac:dyDescent="0.25">
      <c r="A161" s="304" t="str">
        <f>IF(ISBLANK(INDEX('Policy Characteristics'!A:A,MATCH($C161,'Policy Characteristics'!$C:$C,0))),"",INDEX('Policy Characteristics'!A:A,MATCH($C161,'Policy Characteristics'!$C:$C,0)))</f>
        <v>Buildings and Appliances</v>
      </c>
      <c r="B161" s="304" t="str">
        <f>IF(ISBLANK(INDEX('Policy Characteristics'!B:B,MATCH($C161,'Policy Characteristics'!$C:$C,0))),"",INDEX('Policy Characteristics'!B:B,MATCH($C161,'Policy Characteristics'!$C:$C,0)))</f>
        <v>Distributed Solar Subsidy</v>
      </c>
      <c r="C161" s="309" t="s">
        <v>269</v>
      </c>
      <c r="D161" s="535"/>
      <c r="E161" s="535"/>
      <c r="F161" s="535"/>
      <c r="G161" s="535"/>
      <c r="H161" s="536">
        <v>147</v>
      </c>
      <c r="I161" s="535" t="s">
        <v>45</v>
      </c>
      <c r="J161" s="306" t="str">
        <f>IF(ISBLANK(INDEX('Policy Characteristics'!D:D,MATCH($C161,'Policy Characteristics'!$C:$C,0))),"",INDEX('Policy Characteristics'!D:D,MATCH($C161,'Policy Characteristics'!$C:$C,0)))</f>
        <v>Distributed Solar Promotion</v>
      </c>
      <c r="K161" s="304" t="str">
        <f>IF(ISBLANK(INDEX('Policy Characteristics'!E:E,MATCH($C161,'Policy Characteristics'!$C:$C,0))),"",INDEX('Policy Characteristics'!E:E,MATCH($C161,'Policy Characteristics'!$C:$C,0)))</f>
        <v>bldgs distributed solar subsidy</v>
      </c>
      <c r="L161" s="315">
        <f>IF(ISBLANK(INDEX('Policy Characteristics'!F:F,MATCH($C161,'Policy Characteristics'!$C:$C,0))),"",INDEX('Policy Characteristics'!F:F,MATCH($C161,'Policy Characteristics'!$C:$C,0)))</f>
        <v>0</v>
      </c>
      <c r="M161" s="315">
        <f>IF(ISBLANK(INDEX('Policy Characteristics'!G:G,MATCH($C161,'Policy Characteristics'!$C:$C,0))),"",INDEX('Policy Characteristics'!G:G,MATCH($C161,'Policy Characteristics'!$C:$C,0)))</f>
        <v>0.5</v>
      </c>
      <c r="N161" s="315">
        <f>IF(ISBLANK(INDEX('Policy Characteristics'!H:H,MATCH($C161,'Policy Characteristics'!$C:$C,0))),"",INDEX('Policy Characteristics'!H:H,MATCH($C161,'Policy Characteristics'!$C:$C,0)))</f>
        <v>0.01</v>
      </c>
      <c r="O161" s="304" t="str">
        <f>IF(ISBLANK(INDEX('Policy Characteristics'!I:I,MATCH($C161,'Policy Characteristics'!$C:$C,0))),"",INDEX('Policy Characteristics'!I:I,MATCH($C161,'Policy Characteristics'!$C:$C,0)))</f>
        <v>% of PV system cost</v>
      </c>
      <c r="P161" s="304" t="str">
        <f>IF(ISBLANK(INDEX('Policy Characteristics'!J:J,MATCH($C161,'Policy Characteristics'!$C:$C,0))),"",INDEX('Policy Characteristics'!J:J,MATCH($C161,'Policy Characteristics'!$C:$C,0)))</f>
        <v>**Description:** This policy causes the government to reimburse building owners for a percentage of the cost of new distributed solar PV capacity that is installed on or around buildings. // **Guidance for setting values: ** The federal Business Energy Investment Tax Credit (ITC) (whose effects are accounted for in the BAU case in this simulator) offers a 26% rebate through 2021, with lower values thereafter.</v>
      </c>
      <c r="Q161" s="304" t="str">
        <f>IF(ISBLANK(INDEX('Policy Characteristics'!K:K,MATCH($C161,'Policy Characteristics'!$C:$C,0))),"",INDEX('Policy Characteristics'!K:K,MATCH($C161,'Policy Characteristics'!$C:$C,0)))</f>
        <v>buildings-sector-main.html#distributed-solar-subsidy</v>
      </c>
      <c r="R161" s="304" t="str">
        <f>IF(ISBLANK(INDEX('Policy Characteristics'!L:L,MATCH($C161,'Policy Characteristics'!$C:$C,0))),"",INDEX('Policy Characteristics'!L:L,MATCH($C161,'Policy Characteristics'!$C:$C,0)))</f>
        <v>distributed-solar-subsidy.html</v>
      </c>
    </row>
    <row r="162" spans="1:18" s="544" customFormat="1" x14ac:dyDescent="0.25">
      <c r="A162" s="304" t="str">
        <f>IF(ISBLANK(INDEX('Policy Characteristics'!A:A,MATCH($C162,'Policy Characteristics'!$C:$C,0))),"",INDEX('Policy Characteristics'!A:A,MATCH($C162,'Policy Characteristics'!$C:$C,0)))</f>
        <v>Buildings and Appliances</v>
      </c>
      <c r="B162" s="304" t="str">
        <f>IF(ISBLANK(INDEX('Policy Characteristics'!B:B,MATCH($C162,'Policy Characteristics'!$C:$C,0))),"",INDEX('Policy Characteristics'!B:B,MATCH($C162,'Policy Characteristics'!$C:$C,0)))</f>
        <v>Improved Labeling</v>
      </c>
      <c r="C162" s="309" t="s">
        <v>132</v>
      </c>
      <c r="D162" s="535"/>
      <c r="E162" s="535"/>
      <c r="F162" s="535"/>
      <c r="G162" s="535"/>
      <c r="H162" s="536">
        <v>20</v>
      </c>
      <c r="I162" s="535" t="s">
        <v>45</v>
      </c>
      <c r="J162" s="306" t="str">
        <f>IF(ISBLANK(INDEX('Policy Characteristics'!D:D,MATCH($C162,'Policy Characteristics'!$C:$C,0))),"",INDEX('Policy Characteristics'!D:D,MATCH($C162,'Policy Characteristics'!$C:$C,0)))</f>
        <v>Improved Labeling</v>
      </c>
      <c r="K162" s="304" t="str">
        <f>IF(ISBLANK(INDEX('Policy Characteristics'!E:E,MATCH($C162,'Policy Characteristics'!$C:$C,0))),"",INDEX('Policy Characteristics'!E:E,MATCH($C162,'Policy Characteristics'!$C:$C,0)))</f>
        <v>bldgs device labeling</v>
      </c>
      <c r="L162" s="304">
        <f>IF(ISBLANK(INDEX('Policy Characteristics'!F:F,MATCH($C162,'Policy Characteristics'!$C:$C,0))),"",INDEX('Policy Characteristics'!F:F,MATCH($C162,'Policy Characteristics'!$C:$C,0)))</f>
        <v>0</v>
      </c>
      <c r="M162" s="304">
        <f>IF(ISBLANK(INDEX('Policy Characteristics'!G:G,MATCH($C162,'Policy Characteristics'!$C:$C,0))),"",INDEX('Policy Characteristics'!G:G,MATCH($C162,'Policy Characteristics'!$C:$C,0)))</f>
        <v>1</v>
      </c>
      <c r="N162" s="304">
        <f>IF(ISBLANK(INDEX('Policy Characteristics'!H:H,MATCH($C162,'Policy Characteristics'!$C:$C,0))),"",INDEX('Policy Characteristics'!H:H,MATCH($C162,'Policy Characteristics'!$C:$C,0)))</f>
        <v>1</v>
      </c>
      <c r="O162" s="304" t="str">
        <f>IF(ISBLANK(INDEX('Policy Characteristics'!I:I,MATCH($C162,'Policy Characteristics'!$C:$C,0))),"",INDEX('Policy Characteristics'!I:I,MATCH($C162,'Policy Characteristics'!$C:$C,0)))</f>
        <v>on/off</v>
      </c>
      <c r="P162" s="304" t="str">
        <f>IF(ISBLANK(INDEX('Policy Characteristics'!J:J,MATCH($C162,'Policy Characteristics'!$C:$C,0))),"",INDEX('Policy Characteristics'!J:J,MATCH($C162,'Policy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304" t="str">
        <f>IF(ISBLANK(INDEX('Policy Characteristics'!K:K,MATCH($C162,'Policy Characteristics'!$C:$C,0))),"",INDEX('Policy Characteristics'!K:K,MATCH($C162,'Policy Characteristics'!$C:$C,0)))</f>
        <v>buildings-sector-main.html#device-labeling</v>
      </c>
      <c r="R162" s="304" t="str">
        <f>IF(ISBLANK(INDEX('Policy Characteristics'!L:L,MATCH($C162,'Policy Characteristics'!$C:$C,0))),"",INDEX('Policy Characteristics'!L:L,MATCH($C162,'Policy Characteristics'!$C:$C,0)))</f>
        <v>improved-labeling.html</v>
      </c>
    </row>
    <row r="163" spans="1:18" s="544" customFormat="1" x14ac:dyDescent="0.25">
      <c r="A163" s="304" t="str">
        <f>IF(ISBLANK(INDEX('Policy Characteristics'!A:A,MATCH($C163,'Policy Characteristics'!$C:$C,0))),"",INDEX('Policy Characteristics'!A:A,MATCH($C163,'Policy Characteristics'!$C:$C,0)))</f>
        <v>Buildings and Appliances</v>
      </c>
      <c r="B163" s="304" t="str">
        <f>IF(ISBLANK(INDEX('Policy Characteristics'!B:B,MATCH($C163,'Policy Characteristics'!$C:$C,0))),"",INDEX('Policy Characteristics'!B:B,MATCH($C163,'Policy Characteristics'!$C:$C,0)))</f>
        <v>Retrofit Existing Buildings</v>
      </c>
      <c r="C163" s="309" t="s">
        <v>2496</v>
      </c>
      <c r="D163" s="535" t="s">
        <v>280</v>
      </c>
      <c r="E163" s="535"/>
      <c r="F163" s="535" t="s">
        <v>284</v>
      </c>
      <c r="G163" s="535"/>
      <c r="H163" s="536">
        <v>378</v>
      </c>
      <c r="I163" s="535" t="s">
        <v>45</v>
      </c>
      <c r="J163" s="306" t="str">
        <f>IF(ISBLANK(INDEX('Policy Characteristics'!D:D,MATCH($C163,'Policy Characteristics'!$C:$C,0))),"",INDEX('Policy Characteristics'!D:D,MATCH($C163,'Policy Characteristics'!$C:$C,0)))</f>
        <v>Increased Retrofitting</v>
      </c>
      <c r="K163" s="304" t="str">
        <f>IF(ISBLANK(INDEX('Policy Characteristics'!E:E,MATCH($C163,'Policy Characteristics'!$C:$C,0))),"",INDEX('Policy Characteristics'!E:E,MATCH($C163,'Policy Characteristics'!$C:$C,0)))</f>
        <v>bldgs retrofitting</v>
      </c>
      <c r="L163" s="315">
        <f>IF(ISBLANK(INDEX('Policy Characteristics'!F:F,MATCH($C163,'Policy Characteristics'!$C:$C,0))),"",INDEX('Policy Characteristics'!F:F,MATCH($C163,'Policy Characteristics'!$C:$C,0)))</f>
        <v>0</v>
      </c>
      <c r="M163" s="315">
        <f>IF(ISBLANK(INDEX('Policy Characteristics'!G:G,MATCH($C163,'Policy Characteristics'!$C:$C,0))),"",INDEX('Policy Characteristics'!G:G,MATCH($C163,'Policy Characteristics'!$C:$C,0)))</f>
        <v>0.5</v>
      </c>
      <c r="N163" s="315">
        <f>IF(ISBLANK(INDEX('Policy Characteristics'!H:H,MATCH($C163,'Policy Characteristics'!$C:$C,0))),"",INDEX('Policy Characteristics'!H:H,MATCH($C163,'Policy Characteristics'!$C:$C,0)))</f>
        <v>0.01</v>
      </c>
      <c r="O163" s="304" t="str">
        <f>IF(ISBLANK(INDEX('Policy Characteristics'!I:I,MATCH($C163,'Policy Characteristics'!$C:$C,0))),"",INDEX('Policy Characteristics'!I:I,MATCH($C163,'Policy Characteristics'!$C:$C,0)))</f>
        <v>% of existing buildings</v>
      </c>
      <c r="P163" s="304" t="str">
        <f>IF(ISBLANK(INDEX('Policy Characteristics'!J:J,MATCH($C163,'Policy Characteristics'!$C:$C,0))),"",INDEX('Policy Characteristics'!J:J,MATCH($C163,'Policy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3" s="304" t="str">
        <f>IF(ISBLANK(INDEX('Policy Characteristics'!K:K,MATCH($C163,'Policy Characteristics'!$C:$C,0))),"",INDEX('Policy Characteristics'!K:K,MATCH($C163,'Policy Characteristics'!$C:$C,0)))</f>
        <v>buildings-sector-main.html#retrofitting</v>
      </c>
      <c r="R163" s="304" t="str">
        <f>IF(ISBLANK(INDEX('Policy Characteristics'!L:L,MATCH($C163,'Policy Characteristics'!$C:$C,0))),"",INDEX('Policy Characteristics'!L:L,MATCH($C163,'Policy Characteristics'!$C:$C,0)))</f>
        <v>increased-retrofitting.html</v>
      </c>
    </row>
    <row r="164" spans="1:18" s="544" customFormat="1" x14ac:dyDescent="0.25">
      <c r="A164" s="304" t="str">
        <f>IF(ISBLANK(INDEX('Policy Characteristics'!A:A,MATCH($C164,'Policy Characteristics'!$C:$C,0))),"",INDEX('Policy Characteristics'!A:A,MATCH($C164,'Policy Characteristics'!$C:$C,0)))</f>
        <v>Buildings and Appliances</v>
      </c>
      <c r="B164" s="304" t="str">
        <f>IF(ISBLANK(INDEX('Policy Characteristics'!B:B,MATCH($C164,'Policy Characteristics'!$C:$C,0))),"",INDEX('Policy Characteristics'!B:B,MATCH($C164,'Policy Characteristics'!$C:$C,0)))</f>
        <v>Retrofit Existing Buildings</v>
      </c>
      <c r="C164" s="308" t="str">
        <f t="shared" ref="C164:C165" si="14">C$163</f>
        <v>Share of Preexisting Buildings Subject to Retrofitting</v>
      </c>
      <c r="D164" s="535" t="s">
        <v>281</v>
      </c>
      <c r="E164" s="535"/>
      <c r="F164" s="535" t="s">
        <v>283</v>
      </c>
      <c r="G164" s="535"/>
      <c r="H164" s="536">
        <v>379</v>
      </c>
      <c r="I164" s="535" t="s">
        <v>45</v>
      </c>
      <c r="J164" s="306" t="str">
        <f>IF(ISBLANK(INDEX('Policy Characteristics'!D:D,MATCH($C164,'Policy Characteristics'!$C:$C,0))),"",INDEX('Policy Characteristics'!D:D,MATCH($C164,'Policy Characteristics'!$C:$C,0)))</f>
        <v>Increased Retrofitting</v>
      </c>
      <c r="K164" s="304" t="str">
        <f>IF(ISBLANK(INDEX('Policy Characteristics'!E:E,MATCH($C164,'Policy Characteristics'!$C:$C,0))),"",INDEX('Policy Characteristics'!E:E,MATCH($C164,'Policy Characteristics'!$C:$C,0)))</f>
        <v>bldgs retrofitting</v>
      </c>
      <c r="L164" s="315">
        <f>IF(ISBLANK(INDEX('Policy Characteristics'!F:F,MATCH($C164,'Policy Characteristics'!$C:$C,0))),"",INDEX('Policy Characteristics'!F:F,MATCH($C164,'Policy Characteristics'!$C:$C,0)))</f>
        <v>0</v>
      </c>
      <c r="M164" s="315">
        <f>IF(ISBLANK(INDEX('Policy Characteristics'!G:G,MATCH($C164,'Policy Characteristics'!$C:$C,0))),"",INDEX('Policy Characteristics'!G:G,MATCH($C164,'Policy Characteristics'!$C:$C,0)))</f>
        <v>0.5</v>
      </c>
      <c r="N164" s="315">
        <f>IF(ISBLANK(INDEX('Policy Characteristics'!H:H,MATCH($C164,'Policy Characteristics'!$C:$C,0))),"",INDEX('Policy Characteristics'!H:H,MATCH($C164,'Policy Characteristics'!$C:$C,0)))</f>
        <v>0.01</v>
      </c>
      <c r="O164" s="304" t="str">
        <f>IF(ISBLANK(INDEX('Policy Characteristics'!I:I,MATCH($C164,'Policy Characteristics'!$C:$C,0))),"",INDEX('Policy Characteristics'!I:I,MATCH($C164,'Policy Characteristics'!$C:$C,0)))</f>
        <v>% of existing buildings</v>
      </c>
      <c r="P164" s="304" t="str">
        <f>IF(ISBLANK(INDEX('Policy Characteristics'!J:J,MATCH($C164,'Policy Characteristics'!$C:$C,0))),"",INDEX('Policy Characteristics'!J:J,MATCH($C164,'Policy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4" s="304" t="str">
        <f>IF(ISBLANK(INDEX('Policy Characteristics'!K:K,MATCH($C164,'Policy Characteristics'!$C:$C,0))),"",INDEX('Policy Characteristics'!K:K,MATCH($C164,'Policy Characteristics'!$C:$C,0)))</f>
        <v>buildings-sector-main.html#retrofitting</v>
      </c>
      <c r="R164" s="304" t="str">
        <f>IF(ISBLANK(INDEX('Policy Characteristics'!L:L,MATCH($C164,'Policy Characteristics'!$C:$C,0))),"",INDEX('Policy Characteristics'!L:L,MATCH($C164,'Policy Characteristics'!$C:$C,0)))</f>
        <v>increased-retrofitting.html</v>
      </c>
    </row>
    <row r="165" spans="1:18" s="544" customFormat="1" x14ac:dyDescent="0.25">
      <c r="A165" s="304" t="str">
        <f>IF(ISBLANK(INDEX('Policy Characteristics'!A:A,MATCH($C165,'Policy Characteristics'!$C:$C,0))),"",INDEX('Policy Characteristics'!A:A,MATCH($C165,'Policy Characteristics'!$C:$C,0)))</f>
        <v>Buildings and Appliances</v>
      </c>
      <c r="B165" s="304" t="str">
        <f>IF(ISBLANK(INDEX('Policy Characteristics'!B:B,MATCH($C165,'Policy Characteristics'!$C:$C,0))),"",INDEX('Policy Characteristics'!B:B,MATCH($C165,'Policy Characteristics'!$C:$C,0)))</f>
        <v>Retrofit Existing Buildings</v>
      </c>
      <c r="C165" s="308" t="str">
        <f t="shared" si="14"/>
        <v>Share of Preexisting Buildings Subject to Retrofitting</v>
      </c>
      <c r="D165" s="535" t="s">
        <v>282</v>
      </c>
      <c r="E165" s="535"/>
      <c r="F165" s="535" t="s">
        <v>166</v>
      </c>
      <c r="G165" s="535"/>
      <c r="H165" s="536">
        <v>380</v>
      </c>
      <c r="I165" s="535" t="s">
        <v>45</v>
      </c>
      <c r="J165" s="306" t="str">
        <f>IF(ISBLANK(INDEX('Policy Characteristics'!D:D,MATCH($C165,'Policy Characteristics'!$C:$C,0))),"",INDEX('Policy Characteristics'!D:D,MATCH($C165,'Policy Characteristics'!$C:$C,0)))</f>
        <v>Increased Retrofitting</v>
      </c>
      <c r="K165" s="304" t="str">
        <f>IF(ISBLANK(INDEX('Policy Characteristics'!E:E,MATCH($C165,'Policy Characteristics'!$C:$C,0))),"",INDEX('Policy Characteristics'!E:E,MATCH($C165,'Policy Characteristics'!$C:$C,0)))</f>
        <v>bldgs retrofitting</v>
      </c>
      <c r="L165" s="315">
        <f>IF(ISBLANK(INDEX('Policy Characteristics'!F:F,MATCH($C165,'Policy Characteristics'!$C:$C,0))),"",INDEX('Policy Characteristics'!F:F,MATCH($C165,'Policy Characteristics'!$C:$C,0)))</f>
        <v>0</v>
      </c>
      <c r="M165" s="315">
        <f>IF(ISBLANK(INDEX('Policy Characteristics'!G:G,MATCH($C165,'Policy Characteristics'!$C:$C,0))),"",INDEX('Policy Characteristics'!G:G,MATCH($C165,'Policy Characteristics'!$C:$C,0)))</f>
        <v>0.5</v>
      </c>
      <c r="N165" s="315">
        <f>IF(ISBLANK(INDEX('Policy Characteristics'!H:H,MATCH($C165,'Policy Characteristics'!$C:$C,0))),"",INDEX('Policy Characteristics'!H:H,MATCH($C165,'Policy Characteristics'!$C:$C,0)))</f>
        <v>0.01</v>
      </c>
      <c r="O165" s="304" t="str">
        <f>IF(ISBLANK(INDEX('Policy Characteristics'!I:I,MATCH($C165,'Policy Characteristics'!$C:$C,0))),"",INDEX('Policy Characteristics'!I:I,MATCH($C165,'Policy Characteristics'!$C:$C,0)))</f>
        <v>% of existing buildings</v>
      </c>
      <c r="P165" s="304" t="str">
        <f>IF(ISBLANK(INDEX('Policy Characteristics'!J:J,MATCH($C165,'Policy Characteristics'!$C:$C,0))),"",INDEX('Policy Characteristics'!J:J,MATCH($C165,'Policy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5" s="304" t="str">
        <f>IF(ISBLANK(INDEX('Policy Characteristics'!K:K,MATCH($C165,'Policy Characteristics'!$C:$C,0))),"",INDEX('Policy Characteristics'!K:K,MATCH($C165,'Policy Characteristics'!$C:$C,0)))</f>
        <v>buildings-sector-main.html#retrofitting</v>
      </c>
      <c r="R165" s="304" t="str">
        <f>IF(ISBLANK(INDEX('Policy Characteristics'!L:L,MATCH($C165,'Policy Characteristics'!$C:$C,0))),"",INDEX('Policy Characteristics'!L:L,MATCH($C165,'Policy Characteristics'!$C:$C,0)))</f>
        <v>increased-retrofitting.html</v>
      </c>
    </row>
    <row r="166" spans="1:18" s="544" customFormat="1" x14ac:dyDescent="0.25">
      <c r="A166" s="304" t="str">
        <f>IF(ISBLANK(INDEX('Policy Characteristics'!A:A,MATCH($C166,'Policy Characteristics'!$C:$C,0))),"",INDEX('Policy Characteristics'!A:A,MATCH($C166,'Policy Characteristics'!$C:$C,0)))</f>
        <v>Buildings and Appliances</v>
      </c>
      <c r="B166" s="304" t="str">
        <f>IF(ISBLANK(INDEX('Policy Characteristics'!B:B,MATCH($C166,'Policy Characteristics'!$C:$C,0))),"",INDEX('Policy Characteristics'!B:B,MATCH($C166,'Policy Characteristics'!$C:$C,0)))</f>
        <v>Rebate for Efficient Products</v>
      </c>
      <c r="C166" s="309" t="s">
        <v>6</v>
      </c>
      <c r="D166" s="535" t="s">
        <v>120</v>
      </c>
      <c r="E166" s="535"/>
      <c r="F166" s="535" t="s">
        <v>126</v>
      </c>
      <c r="G166" s="535"/>
      <c r="H166" s="536">
        <v>27</v>
      </c>
      <c r="I166" s="535" t="s">
        <v>45</v>
      </c>
      <c r="J166" s="306" t="str">
        <f>IF(ISBLANK(INDEX('Policy Characteristics'!D:D,MATCH($C166,'Policy Characteristics'!$C:$C,0))),"",INDEX('Policy Characteristics'!D:D,MATCH($C166,'Policy Characteristics'!$C:$C,0)))</f>
        <v>Rebate for Efficient Products</v>
      </c>
      <c r="K166" s="304" t="str">
        <f>IF(ISBLANK(INDEX('Policy Characteristics'!E:E,MATCH($C166,'Policy Characteristics'!$C:$C,0))),"",INDEX('Policy Characteristics'!E:E,MATCH($C166,'Policy Characteristics'!$C:$C,0)))</f>
        <v>bldgs rebate</v>
      </c>
      <c r="L166" s="304">
        <f>IF(ISBLANK(INDEX('Policy Characteristics'!F:F,MATCH($C166,'Policy Characteristics'!$C:$C,0))),"",INDEX('Policy Characteristics'!F:F,MATCH($C166,'Policy Characteristics'!$C:$C,0)))</f>
        <v>0</v>
      </c>
      <c r="M166" s="304">
        <f>IF(ISBLANK(INDEX('Policy Characteristics'!G:G,MATCH($C166,'Policy Characteristics'!$C:$C,0))),"",INDEX('Policy Characteristics'!G:G,MATCH($C166,'Policy Characteristics'!$C:$C,0)))</f>
        <v>1</v>
      </c>
      <c r="N166" s="304">
        <f>IF(ISBLANK(INDEX('Policy Characteristics'!H:H,MATCH($C166,'Policy Characteristics'!$C:$C,0))),"",INDEX('Policy Characteristics'!H:H,MATCH($C166,'Policy Characteristics'!$C:$C,0)))</f>
        <v>1</v>
      </c>
      <c r="O166" s="304" t="str">
        <f>IF(ISBLANK(INDEX('Policy Characteristics'!I:I,MATCH($C166,'Policy Characteristics'!$C:$C,0))),"",INDEX('Policy Characteristics'!I:I,MATCH($C166,'Policy Characteristics'!$C:$C,0)))</f>
        <v>on/off</v>
      </c>
      <c r="P166" s="304" t="str">
        <f>IF(ISBLANK(INDEX('Policy Characteristics'!J:J,MATCH($C166,'Policy Characteristics'!$C:$C,0))),"",INDEX('Policy Characteristics'!J:J,MATCH($C166,'Policy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6" s="304" t="str">
        <f>IF(ISBLANK(INDEX('Policy Characteristics'!K:K,MATCH($C166,'Policy Characteristics'!$C:$C,0))),"",INDEX('Policy Characteristics'!K:K,MATCH($C166,'Policy Characteristics'!$C:$C,0)))</f>
        <v>buildings-sector-main.html#rebate</v>
      </c>
      <c r="R166" s="304" t="str">
        <f>IF(ISBLANK(INDEX('Policy Characteristics'!L:L,MATCH($C166,'Policy Characteristics'!$C:$C,0))),"",INDEX('Policy Characteristics'!L:L,MATCH($C166,'Policy Characteristics'!$C:$C,0)))</f>
        <v>rebate-for-efficient-products.html</v>
      </c>
    </row>
    <row r="167" spans="1:18" s="544" customFormat="1" x14ac:dyDescent="0.25">
      <c r="A167" s="304" t="str">
        <f>IF(ISBLANK(INDEX('Policy Characteristics'!A:A,MATCH($C167,'Policy Characteristics'!$C:$C,0))),"",INDEX('Policy Characteristics'!A:A,MATCH($C167,'Policy Characteristics'!$C:$C,0)))</f>
        <v>Buildings and Appliances</v>
      </c>
      <c r="B167" s="304" t="str">
        <f>IF(ISBLANK(INDEX('Policy Characteristics'!B:B,MATCH($C167,'Policy Characteristics'!$C:$C,0))),"",INDEX('Policy Characteristics'!B:B,MATCH($C167,'Policy Characteristics'!$C:$C,0)))</f>
        <v>Rebate for Efficient Products</v>
      </c>
      <c r="C167" s="308" t="str">
        <f t="shared" ref="C167:C171" si="15">C$166</f>
        <v>Boolean Rebate Program for Efficient Components</v>
      </c>
      <c r="D167" s="535" t="s">
        <v>121</v>
      </c>
      <c r="E167" s="535"/>
      <c r="F167" s="535" t="s">
        <v>127</v>
      </c>
      <c r="G167" s="535"/>
      <c r="H167" s="536">
        <v>28</v>
      </c>
      <c r="I167" s="535" t="s">
        <v>45</v>
      </c>
      <c r="J167" s="306" t="str">
        <f>IF(ISBLANK(INDEX('Policy Characteristics'!D:D,MATCH($C167,'Policy Characteristics'!$C:$C,0))),"",INDEX('Policy Characteristics'!D:D,MATCH($C167,'Policy Characteristics'!$C:$C,0)))</f>
        <v>Rebate for Efficient Products</v>
      </c>
      <c r="K167" s="304" t="str">
        <f>IF(ISBLANK(INDEX('Policy Characteristics'!E:E,MATCH($C167,'Policy Characteristics'!$C:$C,0))),"",INDEX('Policy Characteristics'!E:E,MATCH($C167,'Policy Characteristics'!$C:$C,0)))</f>
        <v>bldgs rebate</v>
      </c>
      <c r="L167" s="304">
        <f>IF(ISBLANK(INDEX('Policy Characteristics'!F:F,MATCH($C167,'Policy Characteristics'!$C:$C,0))),"",INDEX('Policy Characteristics'!F:F,MATCH($C167,'Policy Characteristics'!$C:$C,0)))</f>
        <v>0</v>
      </c>
      <c r="M167" s="304">
        <f>IF(ISBLANK(INDEX('Policy Characteristics'!G:G,MATCH($C167,'Policy Characteristics'!$C:$C,0))),"",INDEX('Policy Characteristics'!G:G,MATCH($C167,'Policy Characteristics'!$C:$C,0)))</f>
        <v>1</v>
      </c>
      <c r="N167" s="304">
        <f>IF(ISBLANK(INDEX('Policy Characteristics'!H:H,MATCH($C167,'Policy Characteristics'!$C:$C,0))),"",INDEX('Policy Characteristics'!H:H,MATCH($C167,'Policy Characteristics'!$C:$C,0)))</f>
        <v>1</v>
      </c>
      <c r="O167" s="304" t="str">
        <f>IF(ISBLANK(INDEX('Policy Characteristics'!I:I,MATCH($C167,'Policy Characteristics'!$C:$C,0))),"",INDEX('Policy Characteristics'!I:I,MATCH($C167,'Policy Characteristics'!$C:$C,0)))</f>
        <v>on/off</v>
      </c>
      <c r="P167" s="304" t="str">
        <f>IF(ISBLANK(INDEX('Policy Characteristics'!J:J,MATCH($C167,'Policy Characteristics'!$C:$C,0))),"",INDEX('Policy Characteristics'!J:J,MATCH($C167,'Policy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7" s="304" t="str">
        <f>IF(ISBLANK(INDEX('Policy Characteristics'!K:K,MATCH($C167,'Policy Characteristics'!$C:$C,0))),"",INDEX('Policy Characteristics'!K:K,MATCH($C167,'Policy Characteristics'!$C:$C,0)))</f>
        <v>buildings-sector-main.html#rebate</v>
      </c>
      <c r="R167" s="304" t="str">
        <f>IF(ISBLANK(INDEX('Policy Characteristics'!L:L,MATCH($C167,'Policy Characteristics'!$C:$C,0))),"",INDEX('Policy Characteristics'!L:L,MATCH($C167,'Policy Characteristics'!$C:$C,0)))</f>
        <v>rebate-for-efficient-products.html</v>
      </c>
    </row>
    <row r="168" spans="1:18" s="544" customFormat="1" x14ac:dyDescent="0.25">
      <c r="A168" s="304" t="str">
        <f>IF(ISBLANK(INDEX('Policy Characteristics'!A:A,MATCH($C168,'Policy Characteristics'!$C:$C,0))),"",INDEX('Policy Characteristics'!A:A,MATCH($C168,'Policy Characteristics'!$C:$C,0)))</f>
        <v>Buildings and Appliances</v>
      </c>
      <c r="B168" s="304" t="str">
        <f>IF(ISBLANK(INDEX('Policy Characteristics'!B:B,MATCH($C168,'Policy Characteristics'!$C:$C,0))),"",INDEX('Policy Characteristics'!B:B,MATCH($C168,'Policy Characteristics'!$C:$C,0)))</f>
        <v>Rebate for Efficient Products</v>
      </c>
      <c r="C168" s="308" t="str">
        <f t="shared" si="15"/>
        <v>Boolean Rebate Program for Efficient Components</v>
      </c>
      <c r="D168" s="535" t="s">
        <v>122</v>
      </c>
      <c r="E168" s="535"/>
      <c r="F168" s="535" t="s">
        <v>128</v>
      </c>
      <c r="G168" s="535"/>
      <c r="H168" s="536">
        <v>605</v>
      </c>
      <c r="I168" s="535" t="s">
        <v>46</v>
      </c>
      <c r="J168" s="306" t="str">
        <f>IF(ISBLANK(INDEX('Policy Characteristics'!D:D,MATCH($C168,'Policy Characteristics'!$C:$C,0))),"",INDEX('Policy Characteristics'!D:D,MATCH($C168,'Policy Characteristics'!$C:$C,0)))</f>
        <v>Rebate for Efficient Products</v>
      </c>
      <c r="K168" s="304" t="str">
        <f>IF(ISBLANK(INDEX('Policy Characteristics'!E:E,MATCH($C168,'Policy Characteristics'!$C:$C,0))),"",INDEX('Policy Characteristics'!E:E,MATCH($C168,'Policy Characteristics'!$C:$C,0)))</f>
        <v>bldgs rebate</v>
      </c>
      <c r="L168" s="304">
        <f>IF(ISBLANK(INDEX('Policy Characteristics'!F:F,MATCH($C168,'Policy Characteristics'!$C:$C,0))),"",INDEX('Policy Characteristics'!F:F,MATCH($C168,'Policy Characteristics'!$C:$C,0)))</f>
        <v>0</v>
      </c>
      <c r="M168" s="304">
        <f>IF(ISBLANK(INDEX('Policy Characteristics'!G:G,MATCH($C168,'Policy Characteristics'!$C:$C,0))),"",INDEX('Policy Characteristics'!G:G,MATCH($C168,'Policy Characteristics'!$C:$C,0)))</f>
        <v>1</v>
      </c>
      <c r="N168" s="304">
        <f>IF(ISBLANK(INDEX('Policy Characteristics'!H:H,MATCH($C168,'Policy Characteristics'!$C:$C,0))),"",INDEX('Policy Characteristics'!H:H,MATCH($C168,'Policy Characteristics'!$C:$C,0)))</f>
        <v>1</v>
      </c>
      <c r="O168" s="304" t="str">
        <f>IF(ISBLANK(INDEX('Policy Characteristics'!I:I,MATCH($C168,'Policy Characteristics'!$C:$C,0))),"",INDEX('Policy Characteristics'!I:I,MATCH($C168,'Policy Characteristics'!$C:$C,0)))</f>
        <v>on/off</v>
      </c>
      <c r="P168" s="304" t="str">
        <f>IF(ISBLANK(INDEX('Policy Characteristics'!J:J,MATCH($C168,'Policy Characteristics'!$C:$C,0))),"",INDEX('Policy Characteristics'!J:J,MATCH($C168,'Policy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8" s="304" t="str">
        <f>IF(ISBLANK(INDEX('Policy Characteristics'!K:K,MATCH($C168,'Policy Characteristics'!$C:$C,0))),"",INDEX('Policy Characteristics'!K:K,MATCH($C168,'Policy Characteristics'!$C:$C,0)))</f>
        <v>buildings-sector-main.html#rebate</v>
      </c>
      <c r="R168" s="304" t="str">
        <f>IF(ISBLANK(INDEX('Policy Characteristics'!L:L,MATCH($C168,'Policy Characteristics'!$C:$C,0))),"",INDEX('Policy Characteristics'!L:L,MATCH($C168,'Policy Characteristics'!$C:$C,0)))</f>
        <v>rebate-for-efficient-products.html</v>
      </c>
    </row>
    <row r="169" spans="1:18" s="544" customFormat="1" x14ac:dyDescent="0.25">
      <c r="A169" s="304" t="str">
        <f>IF(ISBLANK(INDEX('Policy Characteristics'!A:A,MATCH($C169,'Policy Characteristics'!$C:$C,0))),"",INDEX('Policy Characteristics'!A:A,MATCH($C169,'Policy Characteristics'!$C:$C,0)))</f>
        <v>Buildings and Appliances</v>
      </c>
      <c r="B169" s="304" t="str">
        <f>IF(ISBLANK(INDEX('Policy Characteristics'!B:B,MATCH($C169,'Policy Characteristics'!$C:$C,0))),"",INDEX('Policy Characteristics'!B:B,MATCH($C169,'Policy Characteristics'!$C:$C,0)))</f>
        <v>Rebate for Efficient Products</v>
      </c>
      <c r="C169" s="308" t="str">
        <f t="shared" si="15"/>
        <v>Boolean Rebate Program for Efficient Components</v>
      </c>
      <c r="D169" s="535" t="s">
        <v>123</v>
      </c>
      <c r="E169" s="535"/>
      <c r="F169" s="535" t="s">
        <v>129</v>
      </c>
      <c r="G169" s="535"/>
      <c r="H169" s="536">
        <v>606</v>
      </c>
      <c r="I169" s="535" t="s">
        <v>46</v>
      </c>
      <c r="J169" s="306" t="str">
        <f>IF(ISBLANK(INDEX('Policy Characteristics'!D:D,MATCH($C169,'Policy Characteristics'!$C:$C,0))),"",INDEX('Policy Characteristics'!D:D,MATCH($C169,'Policy Characteristics'!$C:$C,0)))</f>
        <v>Rebate for Efficient Products</v>
      </c>
      <c r="K169" s="304" t="str">
        <f>IF(ISBLANK(INDEX('Policy Characteristics'!E:E,MATCH($C169,'Policy Characteristics'!$C:$C,0))),"",INDEX('Policy Characteristics'!E:E,MATCH($C169,'Policy Characteristics'!$C:$C,0)))</f>
        <v>bldgs rebate</v>
      </c>
      <c r="L169" s="304">
        <f>IF(ISBLANK(INDEX('Policy Characteristics'!F:F,MATCH($C169,'Policy Characteristics'!$C:$C,0))),"",INDEX('Policy Characteristics'!F:F,MATCH($C169,'Policy Characteristics'!$C:$C,0)))</f>
        <v>0</v>
      </c>
      <c r="M169" s="304">
        <f>IF(ISBLANK(INDEX('Policy Characteristics'!G:G,MATCH($C169,'Policy Characteristics'!$C:$C,0))),"",INDEX('Policy Characteristics'!G:G,MATCH($C169,'Policy Characteristics'!$C:$C,0)))</f>
        <v>1</v>
      </c>
      <c r="N169" s="304">
        <f>IF(ISBLANK(INDEX('Policy Characteristics'!H:H,MATCH($C169,'Policy Characteristics'!$C:$C,0))),"",INDEX('Policy Characteristics'!H:H,MATCH($C169,'Policy Characteristics'!$C:$C,0)))</f>
        <v>1</v>
      </c>
      <c r="O169" s="304" t="str">
        <f>IF(ISBLANK(INDEX('Policy Characteristics'!I:I,MATCH($C169,'Policy Characteristics'!$C:$C,0))),"",INDEX('Policy Characteristics'!I:I,MATCH($C169,'Policy Characteristics'!$C:$C,0)))</f>
        <v>on/off</v>
      </c>
      <c r="P169" s="304" t="str">
        <f>IF(ISBLANK(INDEX('Policy Characteristics'!J:J,MATCH($C169,'Policy Characteristics'!$C:$C,0))),"",INDEX('Policy Characteristics'!J:J,MATCH($C169,'Policy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9" s="304" t="str">
        <f>IF(ISBLANK(INDEX('Policy Characteristics'!K:K,MATCH($C169,'Policy Characteristics'!$C:$C,0))),"",INDEX('Policy Characteristics'!K:K,MATCH($C169,'Policy Characteristics'!$C:$C,0)))</f>
        <v>buildings-sector-main.html#rebate</v>
      </c>
      <c r="R169" s="304" t="str">
        <f>IF(ISBLANK(INDEX('Policy Characteristics'!L:L,MATCH($C169,'Policy Characteristics'!$C:$C,0))),"",INDEX('Policy Characteristics'!L:L,MATCH($C169,'Policy Characteristics'!$C:$C,0)))</f>
        <v>rebate-for-efficient-products.html</v>
      </c>
    </row>
    <row r="170" spans="1:18" s="544" customFormat="1" x14ac:dyDescent="0.25">
      <c r="A170" s="304" t="str">
        <f>IF(ISBLANK(INDEX('Policy Characteristics'!A:A,MATCH($C170,'Policy Characteristics'!$C:$C,0))),"",INDEX('Policy Characteristics'!A:A,MATCH($C170,'Policy Characteristics'!$C:$C,0)))</f>
        <v>Buildings and Appliances</v>
      </c>
      <c r="B170" s="304" t="str">
        <f>IF(ISBLANK(INDEX('Policy Characteristics'!B:B,MATCH($C170,'Policy Characteristics'!$C:$C,0))),"",INDEX('Policy Characteristics'!B:B,MATCH($C170,'Policy Characteristics'!$C:$C,0)))</f>
        <v>Rebate for Efficient Products</v>
      </c>
      <c r="C170" s="308" t="str">
        <f t="shared" si="15"/>
        <v>Boolean Rebate Program for Efficient Components</v>
      </c>
      <c r="D170" s="535" t="s">
        <v>124</v>
      </c>
      <c r="E170" s="535"/>
      <c r="F170" s="535" t="s">
        <v>130</v>
      </c>
      <c r="G170" s="535"/>
      <c r="H170" s="536">
        <v>29</v>
      </c>
      <c r="I170" s="535" t="s">
        <v>45</v>
      </c>
      <c r="J170" s="306" t="str">
        <f>IF(ISBLANK(INDEX('Policy Characteristics'!D:D,MATCH($C170,'Policy Characteristics'!$C:$C,0))),"",INDEX('Policy Characteristics'!D:D,MATCH($C170,'Policy Characteristics'!$C:$C,0)))</f>
        <v>Rebate for Efficient Products</v>
      </c>
      <c r="K170" s="304" t="str">
        <f>IF(ISBLANK(INDEX('Policy Characteristics'!E:E,MATCH($C170,'Policy Characteristics'!$C:$C,0))),"",INDEX('Policy Characteristics'!E:E,MATCH($C170,'Policy Characteristics'!$C:$C,0)))</f>
        <v>bldgs rebate</v>
      </c>
      <c r="L170" s="304">
        <f>IF(ISBLANK(INDEX('Policy Characteristics'!F:F,MATCH($C170,'Policy Characteristics'!$C:$C,0))),"",INDEX('Policy Characteristics'!F:F,MATCH($C170,'Policy Characteristics'!$C:$C,0)))</f>
        <v>0</v>
      </c>
      <c r="M170" s="304">
        <f>IF(ISBLANK(INDEX('Policy Characteristics'!G:G,MATCH($C170,'Policy Characteristics'!$C:$C,0))),"",INDEX('Policy Characteristics'!G:G,MATCH($C170,'Policy Characteristics'!$C:$C,0)))</f>
        <v>1</v>
      </c>
      <c r="N170" s="304">
        <f>IF(ISBLANK(INDEX('Policy Characteristics'!H:H,MATCH($C170,'Policy Characteristics'!$C:$C,0))),"",INDEX('Policy Characteristics'!H:H,MATCH($C170,'Policy Characteristics'!$C:$C,0)))</f>
        <v>1</v>
      </c>
      <c r="O170" s="304" t="str">
        <f>IF(ISBLANK(INDEX('Policy Characteristics'!I:I,MATCH($C170,'Policy Characteristics'!$C:$C,0))),"",INDEX('Policy Characteristics'!I:I,MATCH($C170,'Policy Characteristics'!$C:$C,0)))</f>
        <v>on/off</v>
      </c>
      <c r="P170" s="304" t="str">
        <f>IF(ISBLANK(INDEX('Policy Characteristics'!J:J,MATCH($C170,'Policy Characteristics'!$C:$C,0))),"",INDEX('Policy Characteristics'!J:J,MATCH($C170,'Policy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0" s="304" t="str">
        <f>IF(ISBLANK(INDEX('Policy Characteristics'!K:K,MATCH($C170,'Policy Characteristics'!$C:$C,0))),"",INDEX('Policy Characteristics'!K:K,MATCH($C170,'Policy Characteristics'!$C:$C,0)))</f>
        <v>buildings-sector-main.html#rebate</v>
      </c>
      <c r="R170" s="304" t="str">
        <f>IF(ISBLANK(INDEX('Policy Characteristics'!L:L,MATCH($C170,'Policy Characteristics'!$C:$C,0))),"",INDEX('Policy Characteristics'!L:L,MATCH($C170,'Policy Characteristics'!$C:$C,0)))</f>
        <v>rebate-for-efficient-products.html</v>
      </c>
    </row>
    <row r="171" spans="1:18" s="544" customFormat="1" x14ac:dyDescent="0.25">
      <c r="A171" s="304" t="str">
        <f>IF(ISBLANK(INDEX('Policy Characteristics'!A:A,MATCH($C171,'Policy Characteristics'!$C:$C,0))),"",INDEX('Policy Characteristics'!A:A,MATCH($C171,'Policy Characteristics'!$C:$C,0)))</f>
        <v>Buildings and Appliances</v>
      </c>
      <c r="B171" s="304" t="str">
        <f>IF(ISBLANK(INDEX('Policy Characteristics'!B:B,MATCH($C171,'Policy Characteristics'!$C:$C,0))),"",INDEX('Policy Characteristics'!B:B,MATCH($C171,'Policy Characteristics'!$C:$C,0)))</f>
        <v>Rebate for Efficient Products</v>
      </c>
      <c r="C171" s="308" t="str">
        <f t="shared" si="15"/>
        <v>Boolean Rebate Program for Efficient Components</v>
      </c>
      <c r="D171" s="535" t="s">
        <v>125</v>
      </c>
      <c r="E171" s="535"/>
      <c r="F171" s="535" t="s">
        <v>131</v>
      </c>
      <c r="G171" s="535"/>
      <c r="H171" s="536">
        <v>607</v>
      </c>
      <c r="I171" s="535" t="s">
        <v>46</v>
      </c>
      <c r="J171" s="306" t="str">
        <f>IF(ISBLANK(INDEX('Policy Characteristics'!D:D,MATCH($C171,'Policy Characteristics'!$C:$C,0))),"",INDEX('Policy Characteristics'!D:D,MATCH($C171,'Policy Characteristics'!$C:$C,0)))</f>
        <v>Rebate for Efficient Products</v>
      </c>
      <c r="K171" s="304" t="str">
        <f>IF(ISBLANK(INDEX('Policy Characteristics'!E:E,MATCH($C171,'Policy Characteristics'!$C:$C,0))),"",INDEX('Policy Characteristics'!E:E,MATCH($C171,'Policy Characteristics'!$C:$C,0)))</f>
        <v>bldgs rebate</v>
      </c>
      <c r="L171" s="304">
        <f>IF(ISBLANK(INDEX('Policy Characteristics'!F:F,MATCH($C171,'Policy Characteristics'!$C:$C,0))),"",INDEX('Policy Characteristics'!F:F,MATCH($C171,'Policy Characteristics'!$C:$C,0)))</f>
        <v>0</v>
      </c>
      <c r="M171" s="304">
        <f>IF(ISBLANK(INDEX('Policy Characteristics'!G:G,MATCH($C171,'Policy Characteristics'!$C:$C,0))),"",INDEX('Policy Characteristics'!G:G,MATCH($C171,'Policy Characteristics'!$C:$C,0)))</f>
        <v>1</v>
      </c>
      <c r="N171" s="304">
        <f>IF(ISBLANK(INDEX('Policy Characteristics'!H:H,MATCH($C171,'Policy Characteristics'!$C:$C,0))),"",INDEX('Policy Characteristics'!H:H,MATCH($C171,'Policy Characteristics'!$C:$C,0)))</f>
        <v>1</v>
      </c>
      <c r="O171" s="304" t="str">
        <f>IF(ISBLANK(INDEX('Policy Characteristics'!I:I,MATCH($C171,'Policy Characteristics'!$C:$C,0))),"",INDEX('Policy Characteristics'!I:I,MATCH($C171,'Policy Characteristics'!$C:$C,0)))</f>
        <v>on/off</v>
      </c>
      <c r="P171" s="304" t="str">
        <f>IF(ISBLANK(INDEX('Policy Characteristics'!J:J,MATCH($C171,'Policy Characteristics'!$C:$C,0))),"",INDEX('Policy Characteristics'!J:J,MATCH($C171,'Policy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1" s="304" t="str">
        <f>IF(ISBLANK(INDEX('Policy Characteristics'!K:K,MATCH($C171,'Policy Characteristics'!$C:$C,0))),"",INDEX('Policy Characteristics'!K:K,MATCH($C171,'Policy Characteristics'!$C:$C,0)))</f>
        <v>buildings-sector-main.html#rebate</v>
      </c>
      <c r="R171" s="304" t="str">
        <f>IF(ISBLANK(INDEX('Policy Characteristics'!L:L,MATCH($C171,'Policy Characteristics'!$C:$C,0))),"",INDEX('Policy Characteristics'!L:L,MATCH($C171,'Policy Characteristics'!$C:$C,0)))</f>
        <v>rebate-for-efficient-products.html</v>
      </c>
    </row>
    <row r="172" spans="1:18" s="526" customFormat="1" x14ac:dyDescent="0.25">
      <c r="A172" s="304" t="str">
        <f>IF(ISBLANK(INDEX('Policy Characteristics'!A:A,MATCH($C172,'Policy Characteristics'!$C:$C,0))),"",INDEX('Policy Characteristics'!A:A,MATCH($C172,'Policy Characteristics'!$C:$C,0)))</f>
        <v>Electricity Supply</v>
      </c>
      <c r="B172" s="304" t="str">
        <f>IF(ISBLANK(INDEX('Policy Characteristics'!B:B,MATCH($C172,'Policy Characteristics'!$C:$C,0))),"",INDEX('Policy Characteristics'!B:B,MATCH($C172,'Policy Characteristics'!$C:$C,0)))</f>
        <v>Ban New Power Plants</v>
      </c>
      <c r="C172" s="307" t="s">
        <v>339</v>
      </c>
      <c r="D172" s="535" t="s">
        <v>456</v>
      </c>
      <c r="E172" s="535"/>
      <c r="F172" s="535" t="s">
        <v>455</v>
      </c>
      <c r="G172" s="537"/>
      <c r="H172" s="540">
        <v>167</v>
      </c>
      <c r="I172" s="537" t="s">
        <v>45</v>
      </c>
      <c r="J172" s="306" t="str">
        <f>IF(ISBLANK(INDEX('Policy Characteristics'!D:D,MATCH($C172,'Policy Characteristics'!$C:$C,0))),"",INDEX('Policy Characteristics'!D:D,MATCH($C172,'Policy Characteristics'!$C:$C,0)))</f>
        <v>Ban New Power Plants</v>
      </c>
      <c r="K172" s="304" t="str">
        <f>IF(ISBLANK(INDEX('Policy Characteristics'!E:E,MATCH($C172,'Policy Characteristics'!$C:$C,0))),"",INDEX('Policy Characteristics'!E:E,MATCH($C172,'Policy Characteristics'!$C:$C,0)))</f>
        <v>elec ban new power plants</v>
      </c>
      <c r="L172" s="304">
        <f>IF(ISBLANK(INDEX('Policy Characteristics'!F:F,MATCH($C172,'Policy Characteristics'!$C:$C,0))),"",INDEX('Policy Characteristics'!F:F,MATCH($C172,'Policy Characteristics'!$C:$C,0)))</f>
        <v>0</v>
      </c>
      <c r="M172" s="304">
        <f>IF(ISBLANK(INDEX('Policy Characteristics'!G:G,MATCH($C172,'Policy Characteristics'!$C:$C,0))),"",INDEX('Policy Characteristics'!G:G,MATCH($C172,'Policy Characteristics'!$C:$C,0)))</f>
        <v>1</v>
      </c>
      <c r="N172" s="304">
        <f>IF(ISBLANK(INDEX('Policy Characteristics'!H:H,MATCH($C172,'Policy Characteristics'!$C:$C,0))),"",INDEX('Policy Characteristics'!H:H,MATCH($C172,'Policy Characteristics'!$C:$C,0)))</f>
        <v>1</v>
      </c>
      <c r="O172" s="304" t="str">
        <f>IF(ISBLANK(INDEX('Policy Characteristics'!I:I,MATCH($C172,'Policy Characteristics'!$C:$C,0))),"",INDEX('Policy Characteristics'!I:I,MATCH($C172,'Policy Characteristics'!$C:$C,0)))</f>
        <v>on/off</v>
      </c>
      <c r="P172" s="304" t="str">
        <f>IF(ISBLANK(INDEX('Policy Characteristics'!J:J,MATCH($C172,'Policy Characteristics'!$C:$C,0))),"",INDEX('Policy Characteristics'!J:J,MATCH($C172,'Policy Characteristics'!$C:$C,0)))</f>
        <v>**Description:** This policy prevents new capacity of the selected type(s) from being built or deployed.//**Guidance for setting values: **//**Hard Coal : **No new coal is planned in Louisiana.//**Natural Gas Nonpeaker : **//**Nuclear : **//**Hydro : **//**Lignite : **</v>
      </c>
      <c r="Q172" s="304" t="str">
        <f>IF(ISBLANK(INDEX('Policy Characteristics'!K:K,MATCH($C172,'Policy Characteristics'!$C:$C,0))),"",INDEX('Policy Characteristics'!K:K,MATCH($C172,'Policy Characteristics'!$C:$C,0)))</f>
        <v>electricity-sector-main.html#ban</v>
      </c>
      <c r="R172" s="304" t="str">
        <f>IF(ISBLANK(INDEX('Policy Characteristics'!L:L,MATCH($C172,'Policy Characteristics'!$C:$C,0))),"",INDEX('Policy Characteristics'!L:L,MATCH($C172,'Policy Characteristics'!$C:$C,0)))</f>
        <v>ban-new-capacity.html</v>
      </c>
    </row>
    <row r="173" spans="1:18" s="544" customFormat="1" x14ac:dyDescent="0.25">
      <c r="A173" s="304" t="str">
        <f>IF(ISBLANK(INDEX('Policy Characteristics'!A:A,MATCH($C173,'Policy Characteristics'!$C:$C,0))),"",INDEX('Policy Characteristics'!A:A,MATCH($C173,'Policy Characteristics'!$C:$C,0)))</f>
        <v>Electricity Supply</v>
      </c>
      <c r="B173" s="304" t="str">
        <f>IF(ISBLANK(INDEX('Policy Characteristics'!B:B,MATCH($C173,'Policy Characteristics'!$C:$C,0))),"",INDEX('Policy Characteristics'!B:B,MATCH($C173,'Policy Characteristics'!$C:$C,0)))</f>
        <v>Ban New Power Plants</v>
      </c>
      <c r="C173" s="308" t="str">
        <f t="shared" ref="C173:C183" si="16">C$172</f>
        <v>Boolean Ban New Power Plants</v>
      </c>
      <c r="D173" s="537" t="s">
        <v>314</v>
      </c>
      <c r="E173" s="535"/>
      <c r="F173" s="537" t="s">
        <v>315</v>
      </c>
      <c r="G173" s="535"/>
      <c r="H173" s="536">
        <v>168</v>
      </c>
      <c r="I173" s="535" t="s">
        <v>45</v>
      </c>
      <c r="J173" s="306" t="str">
        <f>IF(ISBLANK(INDEX('Policy Characteristics'!D:D,MATCH($C173,'Policy Characteristics'!$C:$C,0))),"",INDEX('Policy Characteristics'!D:D,MATCH($C173,'Policy Characteristics'!$C:$C,0)))</f>
        <v>Ban New Power Plants</v>
      </c>
      <c r="K173" s="304" t="str">
        <f>IF(ISBLANK(INDEX('Policy Characteristics'!E:E,MATCH($C173,'Policy Characteristics'!$C:$C,0))),"",INDEX('Policy Characteristics'!E:E,MATCH($C173,'Policy Characteristics'!$C:$C,0)))</f>
        <v>elec ban new power plants</v>
      </c>
      <c r="L173" s="304">
        <f>IF(ISBLANK(INDEX('Policy Characteristics'!F:F,MATCH($C173,'Policy Characteristics'!$C:$C,0))),"",INDEX('Policy Characteristics'!F:F,MATCH($C173,'Policy Characteristics'!$C:$C,0)))</f>
        <v>0</v>
      </c>
      <c r="M173" s="304">
        <f>IF(ISBLANK(INDEX('Policy Characteristics'!G:G,MATCH($C173,'Policy Characteristics'!$C:$C,0))),"",INDEX('Policy Characteristics'!G:G,MATCH($C173,'Policy Characteristics'!$C:$C,0)))</f>
        <v>1</v>
      </c>
      <c r="N173" s="304">
        <f>IF(ISBLANK(INDEX('Policy Characteristics'!H:H,MATCH($C173,'Policy Characteristics'!$C:$C,0))),"",INDEX('Policy Characteristics'!H:H,MATCH($C173,'Policy Characteristics'!$C:$C,0)))</f>
        <v>1</v>
      </c>
      <c r="O173" s="304" t="str">
        <f>IF(ISBLANK(INDEX('Policy Characteristics'!I:I,MATCH($C173,'Policy Characteristics'!$C:$C,0))),"",INDEX('Policy Characteristics'!I:I,MATCH($C173,'Policy Characteristics'!$C:$C,0)))</f>
        <v>on/off</v>
      </c>
      <c r="P173" s="304" t="str">
        <f>IF(ISBLANK(INDEX('Policy Characteristics'!J:J,MATCH($C173,'Policy Characteristics'!$C:$C,0))),"",INDEX('Policy Characteristics'!J:J,MATCH($C173,'Policy Characteristics'!$C:$C,0)))</f>
        <v>**Description:** This policy prevents new capacity of the selected type(s) from being built or deployed.//**Guidance for setting values: **//**Hard Coal : **No new coal is planned in Louisiana.//**Natural Gas Nonpeaker : **//**Nuclear : **//**Hydro : **//**Lignite : **</v>
      </c>
      <c r="Q173" s="304" t="str">
        <f>IF(ISBLANK(INDEX('Policy Characteristics'!K:K,MATCH($C173,'Policy Characteristics'!$C:$C,0))),"",INDEX('Policy Characteristics'!K:K,MATCH($C173,'Policy Characteristics'!$C:$C,0)))</f>
        <v>electricity-sector-main.html#ban</v>
      </c>
      <c r="R173" s="304" t="str">
        <f>IF(ISBLANK(INDEX('Policy Characteristics'!L:L,MATCH($C173,'Policy Characteristics'!$C:$C,0))),"",INDEX('Policy Characteristics'!L:L,MATCH($C173,'Policy Characteristics'!$C:$C,0)))</f>
        <v>ban-new-capacity.html</v>
      </c>
    </row>
    <row r="174" spans="1:18" s="544" customFormat="1" x14ac:dyDescent="0.25">
      <c r="A174" s="304" t="str">
        <f>IF(ISBLANK(INDEX('Policy Characteristics'!A:A,MATCH($C174,'Policy Characteristics'!$C:$C,0))),"",INDEX('Policy Characteristics'!A:A,MATCH($C174,'Policy Characteristics'!$C:$C,0)))</f>
        <v>Electricity Supply</v>
      </c>
      <c r="B174" s="304" t="str">
        <f>IF(ISBLANK(INDEX('Policy Characteristics'!B:B,MATCH($C174,'Policy Characteristics'!$C:$C,0))),"",INDEX('Policy Characteristics'!B:B,MATCH($C174,'Policy Characteristics'!$C:$C,0)))</f>
        <v>Ban New Power Plants</v>
      </c>
      <c r="C174" s="308" t="str">
        <f t="shared" si="16"/>
        <v>Boolean Ban New Power Plants</v>
      </c>
      <c r="D174" s="537" t="s">
        <v>79</v>
      </c>
      <c r="E174" s="535"/>
      <c r="F174" s="537" t="s">
        <v>93</v>
      </c>
      <c r="G174" s="535"/>
      <c r="H174" s="540">
        <v>169</v>
      </c>
      <c r="I174" s="535" t="s">
        <v>45</v>
      </c>
      <c r="J174" s="306" t="str">
        <f>IF(ISBLANK(INDEX('Policy Characteristics'!D:D,MATCH($C174,'Policy Characteristics'!$C:$C,0))),"",INDEX('Policy Characteristics'!D:D,MATCH($C174,'Policy Characteristics'!$C:$C,0)))</f>
        <v>Ban New Power Plants</v>
      </c>
      <c r="K174" s="304" t="str">
        <f>IF(ISBLANK(INDEX('Policy Characteristics'!E:E,MATCH($C174,'Policy Characteristics'!$C:$C,0))),"",INDEX('Policy Characteristics'!E:E,MATCH($C174,'Policy Characteristics'!$C:$C,0)))</f>
        <v>elec ban new power plants</v>
      </c>
      <c r="L174" s="304">
        <f>IF(ISBLANK(INDEX('Policy Characteristics'!F:F,MATCH($C174,'Policy Characteristics'!$C:$C,0))),"",INDEX('Policy Characteristics'!F:F,MATCH($C174,'Policy Characteristics'!$C:$C,0)))</f>
        <v>0</v>
      </c>
      <c r="M174" s="304">
        <f>IF(ISBLANK(INDEX('Policy Characteristics'!G:G,MATCH($C174,'Policy Characteristics'!$C:$C,0))),"",INDEX('Policy Characteristics'!G:G,MATCH($C174,'Policy Characteristics'!$C:$C,0)))</f>
        <v>1</v>
      </c>
      <c r="N174" s="304">
        <f>IF(ISBLANK(INDEX('Policy Characteristics'!H:H,MATCH($C174,'Policy Characteristics'!$C:$C,0))),"",INDEX('Policy Characteristics'!H:H,MATCH($C174,'Policy Characteristics'!$C:$C,0)))</f>
        <v>1</v>
      </c>
      <c r="O174" s="304" t="str">
        <f>IF(ISBLANK(INDEX('Policy Characteristics'!I:I,MATCH($C174,'Policy Characteristics'!$C:$C,0))),"",INDEX('Policy Characteristics'!I:I,MATCH($C174,'Policy Characteristics'!$C:$C,0)))</f>
        <v>on/off</v>
      </c>
      <c r="P174" s="304" t="str">
        <f>IF(ISBLANK(INDEX('Policy Characteristics'!J:J,MATCH($C174,'Policy Characteristics'!$C:$C,0))),"",INDEX('Policy Characteristics'!J:J,MATCH($C174,'Policy Characteristics'!$C:$C,0)))</f>
        <v>**Description:** This policy prevents new capacity of the selected type(s) from being built or deployed.//**Guidance for setting values: **//**Hard Coal : **No new coal is planned in Louisiana.//**Natural Gas Nonpeaker : **//**Nuclear : **//**Hydro : **//**Lignite : **</v>
      </c>
      <c r="Q174" s="304" t="str">
        <f>IF(ISBLANK(INDEX('Policy Characteristics'!K:K,MATCH($C174,'Policy Characteristics'!$C:$C,0))),"",INDEX('Policy Characteristics'!K:K,MATCH($C174,'Policy Characteristics'!$C:$C,0)))</f>
        <v>electricity-sector-main.html#ban</v>
      </c>
      <c r="R174" s="304" t="str">
        <f>IF(ISBLANK(INDEX('Policy Characteristics'!L:L,MATCH($C174,'Policy Characteristics'!$C:$C,0))),"",INDEX('Policy Characteristics'!L:L,MATCH($C174,'Policy Characteristics'!$C:$C,0)))</f>
        <v>ban-new-capacity.html</v>
      </c>
    </row>
    <row r="175" spans="1:18" s="544" customFormat="1" x14ac:dyDescent="0.25">
      <c r="A175" s="304" t="str">
        <f>IF(ISBLANK(INDEX('Policy Characteristics'!A:A,MATCH($C175,'Policy Characteristics'!$C:$C,0))),"",INDEX('Policy Characteristics'!A:A,MATCH($C175,'Policy Characteristics'!$C:$C,0)))</f>
        <v>Electricity Supply</v>
      </c>
      <c r="B175" s="304" t="str">
        <f>IF(ISBLANK(INDEX('Policy Characteristics'!B:B,MATCH($C175,'Policy Characteristics'!$C:$C,0))),"",INDEX('Policy Characteristics'!B:B,MATCH($C175,'Policy Characteristics'!$C:$C,0)))</f>
        <v>Ban New Power Plants</v>
      </c>
      <c r="C175" s="308" t="str">
        <f t="shared" si="16"/>
        <v>Boolean Ban New Power Plants</v>
      </c>
      <c r="D175" s="537" t="s">
        <v>80</v>
      </c>
      <c r="E175" s="535"/>
      <c r="F175" s="537" t="s">
        <v>94</v>
      </c>
      <c r="G175" s="535"/>
      <c r="H175" s="536">
        <v>170</v>
      </c>
      <c r="I175" s="535" t="s">
        <v>45</v>
      </c>
      <c r="J175" s="306" t="str">
        <f>IF(ISBLANK(INDEX('Policy Characteristics'!D:D,MATCH($C175,'Policy Characteristics'!$C:$C,0))),"",INDEX('Policy Characteristics'!D:D,MATCH($C175,'Policy Characteristics'!$C:$C,0)))</f>
        <v>Ban New Power Plants</v>
      </c>
      <c r="K175" s="304" t="str">
        <f>IF(ISBLANK(INDEX('Policy Characteristics'!E:E,MATCH($C175,'Policy Characteristics'!$C:$C,0))),"",INDEX('Policy Characteristics'!E:E,MATCH($C175,'Policy Characteristics'!$C:$C,0)))</f>
        <v>elec ban new power plants</v>
      </c>
      <c r="L175" s="304">
        <f>IF(ISBLANK(INDEX('Policy Characteristics'!F:F,MATCH($C175,'Policy Characteristics'!$C:$C,0))),"",INDEX('Policy Characteristics'!F:F,MATCH($C175,'Policy Characteristics'!$C:$C,0)))</f>
        <v>0</v>
      </c>
      <c r="M175" s="304">
        <f>IF(ISBLANK(INDEX('Policy Characteristics'!G:G,MATCH($C175,'Policy Characteristics'!$C:$C,0))),"",INDEX('Policy Characteristics'!G:G,MATCH($C175,'Policy Characteristics'!$C:$C,0)))</f>
        <v>1</v>
      </c>
      <c r="N175" s="304">
        <f>IF(ISBLANK(INDEX('Policy Characteristics'!H:H,MATCH($C175,'Policy Characteristics'!$C:$C,0))),"",INDEX('Policy Characteristics'!H:H,MATCH($C175,'Policy Characteristics'!$C:$C,0)))</f>
        <v>1</v>
      </c>
      <c r="O175" s="304" t="str">
        <f>IF(ISBLANK(INDEX('Policy Characteristics'!I:I,MATCH($C175,'Policy Characteristics'!$C:$C,0))),"",INDEX('Policy Characteristics'!I:I,MATCH($C175,'Policy Characteristics'!$C:$C,0)))</f>
        <v>on/off</v>
      </c>
      <c r="P175" s="304" t="str">
        <f>IF(ISBLANK(INDEX('Policy Characteristics'!J:J,MATCH($C175,'Policy Characteristics'!$C:$C,0))),"",INDEX('Policy Characteristics'!J:J,MATCH($C175,'Policy Characteristics'!$C:$C,0)))</f>
        <v>**Description:** This policy prevents new capacity of the selected type(s) from being built or deployed.//**Guidance for setting values: **//**Hard Coal : **No new coal is planned in Louisiana.//**Natural Gas Nonpeaker : **//**Nuclear : **//**Hydro : **//**Lignite : **</v>
      </c>
      <c r="Q175" s="304" t="str">
        <f>IF(ISBLANK(INDEX('Policy Characteristics'!K:K,MATCH($C175,'Policy Characteristics'!$C:$C,0))),"",INDEX('Policy Characteristics'!K:K,MATCH($C175,'Policy Characteristics'!$C:$C,0)))</f>
        <v>electricity-sector-main.html#ban</v>
      </c>
      <c r="R175" s="304" t="str">
        <f>IF(ISBLANK(INDEX('Policy Characteristics'!L:L,MATCH($C175,'Policy Characteristics'!$C:$C,0))),"",INDEX('Policy Characteristics'!L:L,MATCH($C175,'Policy Characteristics'!$C:$C,0)))</f>
        <v>ban-new-capacity.html</v>
      </c>
    </row>
    <row r="176" spans="1:18" s="544" customFormat="1" x14ac:dyDescent="0.25">
      <c r="A176" s="304" t="str">
        <f>IF(ISBLANK(INDEX('Policy Characteristics'!A:A,MATCH($C176,'Policy Characteristics'!$C:$C,0))),"",INDEX('Policy Characteristics'!A:A,MATCH($C176,'Policy Characteristics'!$C:$C,0)))</f>
        <v>Electricity Supply</v>
      </c>
      <c r="B176" s="304" t="str">
        <f>IF(ISBLANK(INDEX('Policy Characteristics'!B:B,MATCH($C176,'Policy Characteristics'!$C:$C,0))),"",INDEX('Policy Characteristics'!B:B,MATCH($C176,'Policy Characteristics'!$C:$C,0)))</f>
        <v>Ban New Power Plants</v>
      </c>
      <c r="C176" s="308" t="str">
        <f t="shared" si="16"/>
        <v>Boolean Ban New Power Plants</v>
      </c>
      <c r="D176" s="537" t="s">
        <v>457</v>
      </c>
      <c r="E176" s="535"/>
      <c r="F176" s="537" t="s">
        <v>460</v>
      </c>
      <c r="G176" s="535"/>
      <c r="H176" s="536">
        <v>608</v>
      </c>
      <c r="I176" s="535" t="s">
        <v>46</v>
      </c>
      <c r="J176" s="306" t="str">
        <f>IF(ISBLANK(INDEX('Policy Characteristics'!D:D,MATCH($C176,'Policy Characteristics'!$C:$C,0))),"",INDEX('Policy Characteristics'!D:D,MATCH($C176,'Policy Characteristics'!$C:$C,0)))</f>
        <v>Ban New Power Plants</v>
      </c>
      <c r="K176" s="304" t="str">
        <f>IF(ISBLANK(INDEX('Policy Characteristics'!E:E,MATCH($C176,'Policy Characteristics'!$C:$C,0))),"",INDEX('Policy Characteristics'!E:E,MATCH($C176,'Policy Characteristics'!$C:$C,0)))</f>
        <v>elec ban new power plants</v>
      </c>
      <c r="L176" s="304">
        <f>IF(ISBLANK(INDEX('Policy Characteristics'!F:F,MATCH($C176,'Policy Characteristics'!$C:$C,0))),"",INDEX('Policy Characteristics'!F:F,MATCH($C176,'Policy Characteristics'!$C:$C,0)))</f>
        <v>0</v>
      </c>
      <c r="M176" s="304">
        <f>IF(ISBLANK(INDEX('Policy Characteristics'!G:G,MATCH($C176,'Policy Characteristics'!$C:$C,0))),"",INDEX('Policy Characteristics'!G:G,MATCH($C176,'Policy Characteristics'!$C:$C,0)))</f>
        <v>1</v>
      </c>
      <c r="N176" s="304">
        <f>IF(ISBLANK(INDEX('Policy Characteristics'!H:H,MATCH($C176,'Policy Characteristics'!$C:$C,0))),"",INDEX('Policy Characteristics'!H:H,MATCH($C176,'Policy Characteristics'!$C:$C,0)))</f>
        <v>1</v>
      </c>
      <c r="O176" s="304" t="str">
        <f>IF(ISBLANK(INDEX('Policy Characteristics'!I:I,MATCH($C176,'Policy Characteristics'!$C:$C,0))),"",INDEX('Policy Characteristics'!I:I,MATCH($C176,'Policy Characteristics'!$C:$C,0)))</f>
        <v>on/off</v>
      </c>
      <c r="P176" s="304" t="str">
        <f>IF(ISBLANK(INDEX('Policy Characteristics'!J:J,MATCH($C176,'Policy Characteristics'!$C:$C,0))),"",INDEX('Policy Characteristics'!J:J,MATCH($C176,'Policy Characteristics'!$C:$C,0)))</f>
        <v>**Description:** This policy prevents new capacity of the selected type(s) from being built or deployed.//**Guidance for setting values: **//**Hard Coal : **No new coal is planned in Louisiana.//**Natural Gas Nonpeaker : **//**Nuclear : **//**Hydro : **//**Lignite : **</v>
      </c>
      <c r="Q176" s="304" t="str">
        <f>IF(ISBLANK(INDEX('Policy Characteristics'!K:K,MATCH($C176,'Policy Characteristics'!$C:$C,0))),"",INDEX('Policy Characteristics'!K:K,MATCH($C176,'Policy Characteristics'!$C:$C,0)))</f>
        <v>electricity-sector-main.html#ban</v>
      </c>
      <c r="R176" s="304" t="str">
        <f>IF(ISBLANK(INDEX('Policy Characteristics'!L:L,MATCH($C176,'Policy Characteristics'!$C:$C,0))),"",INDEX('Policy Characteristics'!L:L,MATCH($C176,'Policy Characteristics'!$C:$C,0)))</f>
        <v>ban-new-capacity.html</v>
      </c>
    </row>
    <row r="177" spans="1:18" s="544" customFormat="1" x14ac:dyDescent="0.25">
      <c r="A177" s="304" t="str">
        <f>IF(ISBLANK(INDEX('Policy Characteristics'!A:A,MATCH($C177,'Policy Characteristics'!$C:$C,0))),"",INDEX('Policy Characteristics'!A:A,MATCH($C177,'Policy Characteristics'!$C:$C,0)))</f>
        <v>Electricity Supply</v>
      </c>
      <c r="B177" s="304" t="str">
        <f>IF(ISBLANK(INDEX('Policy Characteristics'!B:B,MATCH($C177,'Policy Characteristics'!$C:$C,0))),"",INDEX('Policy Characteristics'!B:B,MATCH($C177,'Policy Characteristics'!$C:$C,0)))</f>
        <v>Ban New Power Plants</v>
      </c>
      <c r="C177" s="308" t="str">
        <f t="shared" si="16"/>
        <v>Boolean Ban New Power Plants</v>
      </c>
      <c r="D177" s="537" t="s">
        <v>81</v>
      </c>
      <c r="E177" s="535"/>
      <c r="F177" s="537" t="s">
        <v>95</v>
      </c>
      <c r="G177" s="535"/>
      <c r="H177" s="536">
        <v>609</v>
      </c>
      <c r="I177" s="535" t="s">
        <v>46</v>
      </c>
      <c r="J177" s="306" t="str">
        <f>IF(ISBLANK(INDEX('Policy Characteristics'!D:D,MATCH($C177,'Policy Characteristics'!$C:$C,0))),"",INDEX('Policy Characteristics'!D:D,MATCH($C177,'Policy Characteristics'!$C:$C,0)))</f>
        <v>Ban New Power Plants</v>
      </c>
      <c r="K177" s="304" t="str">
        <f>IF(ISBLANK(INDEX('Policy Characteristics'!E:E,MATCH($C177,'Policy Characteristics'!$C:$C,0))),"",INDEX('Policy Characteristics'!E:E,MATCH($C177,'Policy Characteristics'!$C:$C,0)))</f>
        <v>elec ban new power plants</v>
      </c>
      <c r="L177" s="304">
        <f>IF(ISBLANK(INDEX('Policy Characteristics'!F:F,MATCH($C177,'Policy Characteristics'!$C:$C,0))),"",INDEX('Policy Characteristics'!F:F,MATCH($C177,'Policy Characteristics'!$C:$C,0)))</f>
        <v>0</v>
      </c>
      <c r="M177" s="304">
        <f>IF(ISBLANK(INDEX('Policy Characteristics'!G:G,MATCH($C177,'Policy Characteristics'!$C:$C,0))),"",INDEX('Policy Characteristics'!G:G,MATCH($C177,'Policy Characteristics'!$C:$C,0)))</f>
        <v>1</v>
      </c>
      <c r="N177" s="304">
        <f>IF(ISBLANK(INDEX('Policy Characteristics'!H:H,MATCH($C177,'Policy Characteristics'!$C:$C,0))),"",INDEX('Policy Characteristics'!H:H,MATCH($C177,'Policy Characteristics'!$C:$C,0)))</f>
        <v>1</v>
      </c>
      <c r="O177" s="304" t="str">
        <f>IF(ISBLANK(INDEX('Policy Characteristics'!I:I,MATCH($C177,'Policy Characteristics'!$C:$C,0))),"",INDEX('Policy Characteristics'!I:I,MATCH($C177,'Policy Characteristics'!$C:$C,0)))</f>
        <v>on/off</v>
      </c>
      <c r="P177" s="304" t="str">
        <f>IF(ISBLANK(INDEX('Policy Characteristics'!J:J,MATCH($C177,'Policy Characteristics'!$C:$C,0))),"",INDEX('Policy Characteristics'!J:J,MATCH($C177,'Policy Characteristics'!$C:$C,0)))</f>
        <v>**Description:** This policy prevents new capacity of the selected type(s) from being built or deployed.//**Guidance for setting values: **//**Hard Coal : **No new coal is planned in Louisiana.//**Natural Gas Nonpeaker : **//**Nuclear : **//**Hydro : **//**Lignite : **</v>
      </c>
      <c r="Q177" s="304" t="str">
        <f>IF(ISBLANK(INDEX('Policy Characteristics'!K:K,MATCH($C177,'Policy Characteristics'!$C:$C,0))),"",INDEX('Policy Characteristics'!K:K,MATCH($C177,'Policy Characteristics'!$C:$C,0)))</f>
        <v>electricity-sector-main.html#ban</v>
      </c>
      <c r="R177" s="304" t="str">
        <f>IF(ISBLANK(INDEX('Policy Characteristics'!L:L,MATCH($C177,'Policy Characteristics'!$C:$C,0))),"",INDEX('Policy Characteristics'!L:L,MATCH($C177,'Policy Characteristics'!$C:$C,0)))</f>
        <v>ban-new-capacity.html</v>
      </c>
    </row>
    <row r="178" spans="1:18" s="544" customFormat="1" x14ac:dyDescent="0.25">
      <c r="A178" s="304" t="str">
        <f>IF(ISBLANK(INDEX('Policy Characteristics'!A:A,MATCH($C178,'Policy Characteristics'!$C:$C,0))),"",INDEX('Policy Characteristics'!A:A,MATCH($C178,'Policy Characteristics'!$C:$C,0)))</f>
        <v>Electricity Supply</v>
      </c>
      <c r="B178" s="304" t="str">
        <f>IF(ISBLANK(INDEX('Policy Characteristics'!B:B,MATCH($C178,'Policy Characteristics'!$C:$C,0))),"",INDEX('Policy Characteristics'!B:B,MATCH($C178,'Policy Characteristics'!$C:$C,0)))</f>
        <v>Ban New Power Plants</v>
      </c>
      <c r="C178" s="308" t="str">
        <f t="shared" si="16"/>
        <v>Boolean Ban New Power Plants</v>
      </c>
      <c r="D178" s="537" t="s">
        <v>82</v>
      </c>
      <c r="E178" s="535"/>
      <c r="F178" s="537" t="s">
        <v>96</v>
      </c>
      <c r="G178" s="535"/>
      <c r="H178" s="536">
        <v>610</v>
      </c>
      <c r="I178" s="535" t="s">
        <v>46</v>
      </c>
      <c r="J178" s="306" t="str">
        <f>IF(ISBLANK(INDEX('Policy Characteristics'!D:D,MATCH($C178,'Policy Characteristics'!$C:$C,0))),"",INDEX('Policy Characteristics'!D:D,MATCH($C178,'Policy Characteristics'!$C:$C,0)))</f>
        <v>Ban New Power Plants</v>
      </c>
      <c r="K178" s="304" t="str">
        <f>IF(ISBLANK(INDEX('Policy Characteristics'!E:E,MATCH($C178,'Policy Characteristics'!$C:$C,0))),"",INDEX('Policy Characteristics'!E:E,MATCH($C178,'Policy Characteristics'!$C:$C,0)))</f>
        <v>elec ban new power plants</v>
      </c>
      <c r="L178" s="304">
        <f>IF(ISBLANK(INDEX('Policy Characteristics'!F:F,MATCH($C178,'Policy Characteristics'!$C:$C,0))),"",INDEX('Policy Characteristics'!F:F,MATCH($C178,'Policy Characteristics'!$C:$C,0)))</f>
        <v>0</v>
      </c>
      <c r="M178" s="304">
        <f>IF(ISBLANK(INDEX('Policy Characteristics'!G:G,MATCH($C178,'Policy Characteristics'!$C:$C,0))),"",INDEX('Policy Characteristics'!G:G,MATCH($C178,'Policy Characteristics'!$C:$C,0)))</f>
        <v>1</v>
      </c>
      <c r="N178" s="304">
        <f>IF(ISBLANK(INDEX('Policy Characteristics'!H:H,MATCH($C178,'Policy Characteristics'!$C:$C,0))),"",INDEX('Policy Characteristics'!H:H,MATCH($C178,'Policy Characteristics'!$C:$C,0)))</f>
        <v>1</v>
      </c>
      <c r="O178" s="304" t="str">
        <f>IF(ISBLANK(INDEX('Policy Characteristics'!I:I,MATCH($C178,'Policy Characteristics'!$C:$C,0))),"",INDEX('Policy Characteristics'!I:I,MATCH($C178,'Policy Characteristics'!$C:$C,0)))</f>
        <v>on/off</v>
      </c>
      <c r="P178" s="304" t="str">
        <f>IF(ISBLANK(INDEX('Policy Characteristics'!J:J,MATCH($C178,'Policy Characteristics'!$C:$C,0))),"",INDEX('Policy Characteristics'!J:J,MATCH($C178,'Policy Characteristics'!$C:$C,0)))</f>
        <v>**Description:** This policy prevents new capacity of the selected type(s) from being built or deployed.//**Guidance for setting values: **//**Hard Coal : **No new coal is planned in Louisiana.//**Natural Gas Nonpeaker : **//**Nuclear : **//**Hydro : **//**Lignite : **</v>
      </c>
      <c r="Q178" s="304" t="str">
        <f>IF(ISBLANK(INDEX('Policy Characteristics'!K:K,MATCH($C178,'Policy Characteristics'!$C:$C,0))),"",INDEX('Policy Characteristics'!K:K,MATCH($C178,'Policy Characteristics'!$C:$C,0)))</f>
        <v>electricity-sector-main.html#ban</v>
      </c>
      <c r="R178" s="304" t="str">
        <f>IF(ISBLANK(INDEX('Policy Characteristics'!L:L,MATCH($C178,'Policy Characteristics'!$C:$C,0))),"",INDEX('Policy Characteristics'!L:L,MATCH($C178,'Policy Characteristics'!$C:$C,0)))</f>
        <v>ban-new-capacity.html</v>
      </c>
    </row>
    <row r="179" spans="1:18" s="544" customFormat="1" x14ac:dyDescent="0.25">
      <c r="A179" s="304" t="str">
        <f>IF(ISBLANK(INDEX('Policy Characteristics'!A:A,MATCH($C179,'Policy Characteristics'!$C:$C,0))),"",INDEX('Policy Characteristics'!A:A,MATCH($C179,'Policy Characteristics'!$C:$C,0)))</f>
        <v>Electricity Supply</v>
      </c>
      <c r="B179" s="304" t="str">
        <f>IF(ISBLANK(INDEX('Policy Characteristics'!B:B,MATCH($C179,'Policy Characteristics'!$C:$C,0))),"",INDEX('Policy Characteristics'!B:B,MATCH($C179,'Policy Characteristics'!$C:$C,0)))</f>
        <v>Ban New Power Plants</v>
      </c>
      <c r="C179" s="308" t="str">
        <f t="shared" si="16"/>
        <v>Boolean Ban New Power Plants</v>
      </c>
      <c r="D179" s="537" t="s">
        <v>83</v>
      </c>
      <c r="E179" s="535"/>
      <c r="F179" s="537" t="s">
        <v>97</v>
      </c>
      <c r="G179" s="535"/>
      <c r="H179" s="536">
        <v>611</v>
      </c>
      <c r="I179" s="535" t="s">
        <v>46</v>
      </c>
      <c r="J179" s="306" t="str">
        <f>IF(ISBLANK(INDEX('Policy Characteristics'!D:D,MATCH($C179,'Policy Characteristics'!$C:$C,0))),"",INDEX('Policy Characteristics'!D:D,MATCH($C179,'Policy Characteristics'!$C:$C,0)))</f>
        <v>Ban New Power Plants</v>
      </c>
      <c r="K179" s="304" t="str">
        <f>IF(ISBLANK(INDEX('Policy Characteristics'!E:E,MATCH($C179,'Policy Characteristics'!$C:$C,0))),"",INDEX('Policy Characteristics'!E:E,MATCH($C179,'Policy Characteristics'!$C:$C,0)))</f>
        <v>elec ban new power plants</v>
      </c>
      <c r="L179" s="304">
        <f>IF(ISBLANK(INDEX('Policy Characteristics'!F:F,MATCH($C179,'Policy Characteristics'!$C:$C,0))),"",INDEX('Policy Characteristics'!F:F,MATCH($C179,'Policy Characteristics'!$C:$C,0)))</f>
        <v>0</v>
      </c>
      <c r="M179" s="304">
        <f>IF(ISBLANK(INDEX('Policy Characteristics'!G:G,MATCH($C179,'Policy Characteristics'!$C:$C,0))),"",INDEX('Policy Characteristics'!G:G,MATCH($C179,'Policy Characteristics'!$C:$C,0)))</f>
        <v>1</v>
      </c>
      <c r="N179" s="304">
        <f>IF(ISBLANK(INDEX('Policy Characteristics'!H:H,MATCH($C179,'Policy Characteristics'!$C:$C,0))),"",INDEX('Policy Characteristics'!H:H,MATCH($C179,'Policy Characteristics'!$C:$C,0)))</f>
        <v>1</v>
      </c>
      <c r="O179" s="304" t="str">
        <f>IF(ISBLANK(INDEX('Policy Characteristics'!I:I,MATCH($C179,'Policy Characteristics'!$C:$C,0))),"",INDEX('Policy Characteristics'!I:I,MATCH($C179,'Policy Characteristics'!$C:$C,0)))</f>
        <v>on/off</v>
      </c>
      <c r="P179" s="304" t="str">
        <f>IF(ISBLANK(INDEX('Policy Characteristics'!J:J,MATCH($C179,'Policy Characteristics'!$C:$C,0))),"",INDEX('Policy Characteristics'!J:J,MATCH($C179,'Policy Characteristics'!$C:$C,0)))</f>
        <v>**Description:** This policy prevents new capacity of the selected type(s) from being built or deployed.//**Guidance for setting values: **//**Hard Coal : **No new coal is planned in Louisiana.//**Natural Gas Nonpeaker : **//**Nuclear : **//**Hydro : **//**Lignite : **</v>
      </c>
      <c r="Q179" s="304" t="str">
        <f>IF(ISBLANK(INDEX('Policy Characteristics'!K:K,MATCH($C179,'Policy Characteristics'!$C:$C,0))),"",INDEX('Policy Characteristics'!K:K,MATCH($C179,'Policy Characteristics'!$C:$C,0)))</f>
        <v>electricity-sector-main.html#ban</v>
      </c>
      <c r="R179" s="304" t="str">
        <f>IF(ISBLANK(INDEX('Policy Characteristics'!L:L,MATCH($C179,'Policy Characteristics'!$C:$C,0))),"",INDEX('Policy Characteristics'!L:L,MATCH($C179,'Policy Characteristics'!$C:$C,0)))</f>
        <v>ban-new-capacity.html</v>
      </c>
    </row>
    <row r="180" spans="1:18" s="544" customFormat="1" x14ac:dyDescent="0.25">
      <c r="A180" s="304" t="str">
        <f>IF(ISBLANK(INDEX('Policy Characteristics'!A:A,MATCH($C180,'Policy Characteristics'!$C:$C,0))),"",INDEX('Policy Characteristics'!A:A,MATCH($C180,'Policy Characteristics'!$C:$C,0)))</f>
        <v>Electricity Supply</v>
      </c>
      <c r="B180" s="304" t="str">
        <f>IF(ISBLANK(INDEX('Policy Characteristics'!B:B,MATCH($C180,'Policy Characteristics'!$C:$C,0))),"",INDEX('Policy Characteristics'!B:B,MATCH($C180,'Policy Characteristics'!$C:$C,0)))</f>
        <v>Ban New Power Plants</v>
      </c>
      <c r="C180" s="308" t="str">
        <f t="shared" ref="C180:C187" si="17">C$172</f>
        <v>Boolean Ban New Power Plants</v>
      </c>
      <c r="D180" s="537" t="s">
        <v>2456</v>
      </c>
      <c r="E180" s="535"/>
      <c r="F180" s="537" t="s">
        <v>445</v>
      </c>
      <c r="G180" s="535"/>
      <c r="H180" s="536">
        <v>612</v>
      </c>
      <c r="I180" s="535" t="s">
        <v>46</v>
      </c>
      <c r="J180" s="306" t="str">
        <f>IF(ISBLANK(INDEX('Policy Characteristics'!D:D,MATCH($C180,'Policy Characteristics'!$C:$C,0))),"",INDEX('Policy Characteristics'!D:D,MATCH($C180,'Policy Characteristics'!$C:$C,0)))</f>
        <v>Ban New Power Plants</v>
      </c>
      <c r="K180" s="304" t="str">
        <f>IF(ISBLANK(INDEX('Policy Characteristics'!E:E,MATCH($C180,'Policy Characteristics'!$C:$C,0))),"",INDEX('Policy Characteristics'!E:E,MATCH($C180,'Policy Characteristics'!$C:$C,0)))</f>
        <v>elec ban new power plants</v>
      </c>
      <c r="L180" s="304">
        <f>IF(ISBLANK(INDEX('Policy Characteristics'!F:F,MATCH($C180,'Policy Characteristics'!$C:$C,0))),"",INDEX('Policy Characteristics'!F:F,MATCH($C180,'Policy Characteristics'!$C:$C,0)))</f>
        <v>0</v>
      </c>
      <c r="M180" s="304">
        <f>IF(ISBLANK(INDEX('Policy Characteristics'!G:G,MATCH($C180,'Policy Characteristics'!$C:$C,0))),"",INDEX('Policy Characteristics'!G:G,MATCH($C180,'Policy Characteristics'!$C:$C,0)))</f>
        <v>1</v>
      </c>
      <c r="N180" s="304">
        <f>IF(ISBLANK(INDEX('Policy Characteristics'!H:H,MATCH($C180,'Policy Characteristics'!$C:$C,0))),"",INDEX('Policy Characteristics'!H:H,MATCH($C180,'Policy Characteristics'!$C:$C,0)))</f>
        <v>1</v>
      </c>
      <c r="O180" s="304" t="str">
        <f>IF(ISBLANK(INDEX('Policy Characteristics'!I:I,MATCH($C180,'Policy Characteristics'!$C:$C,0))),"",INDEX('Policy Characteristics'!I:I,MATCH($C180,'Policy Characteristics'!$C:$C,0)))</f>
        <v>on/off</v>
      </c>
      <c r="P180" s="304" t="str">
        <f>IF(ISBLANK(INDEX('Policy Characteristics'!J:J,MATCH($C180,'Policy Characteristics'!$C:$C,0))),"",INDEX('Policy Characteristics'!J:J,MATCH($C180,'Policy Characteristics'!$C:$C,0)))</f>
        <v>**Description:** This policy prevents new capacity of the selected type(s) from being built or deployed.//**Guidance for setting values: **//**Hard Coal : **No new coal is planned in Louisiana.//**Natural Gas Nonpeaker : **//**Nuclear : **//**Hydro : **//**Lignite : **</v>
      </c>
      <c r="Q180" s="304" t="str">
        <f>IF(ISBLANK(INDEX('Policy Characteristics'!K:K,MATCH($C180,'Policy Characteristics'!$C:$C,0))),"",INDEX('Policy Characteristics'!K:K,MATCH($C180,'Policy Characteristics'!$C:$C,0)))</f>
        <v>electricity-sector-main.html#ban</v>
      </c>
      <c r="R180" s="304" t="str">
        <f>IF(ISBLANK(INDEX('Policy Characteristics'!L:L,MATCH($C180,'Policy Characteristics'!$C:$C,0))),"",INDEX('Policy Characteristics'!L:L,MATCH($C180,'Policy Characteristics'!$C:$C,0)))</f>
        <v>ban-new-capacity.html</v>
      </c>
    </row>
    <row r="181" spans="1:18" s="544" customFormat="1" x14ac:dyDescent="0.25">
      <c r="A181" s="304" t="str">
        <f>IF(ISBLANK(INDEX('Policy Characteristics'!A:A,MATCH($C181,'Policy Characteristics'!$C:$C,0))),"",INDEX('Policy Characteristics'!A:A,MATCH($C181,'Policy Characteristics'!$C:$C,0)))</f>
        <v>Electricity Supply</v>
      </c>
      <c r="B181" s="304" t="str">
        <f>IF(ISBLANK(INDEX('Policy Characteristics'!B:B,MATCH($C181,'Policy Characteristics'!$C:$C,0))),"",INDEX('Policy Characteristics'!B:B,MATCH($C181,'Policy Characteristics'!$C:$C,0)))</f>
        <v>Ban New Power Plants</v>
      </c>
      <c r="C181" s="308" t="str">
        <f t="shared" si="16"/>
        <v>Boolean Ban New Power Plants</v>
      </c>
      <c r="D181" s="537" t="s">
        <v>316</v>
      </c>
      <c r="E181" s="535"/>
      <c r="F181" s="537" t="s">
        <v>318</v>
      </c>
      <c r="G181" s="535"/>
      <c r="H181" s="536">
        <v>613</v>
      </c>
      <c r="I181" s="535" t="s">
        <v>46</v>
      </c>
      <c r="J181" s="306" t="str">
        <f>IF(ISBLANK(INDEX('Policy Characteristics'!D:D,MATCH($C181,'Policy Characteristics'!$C:$C,0))),"",INDEX('Policy Characteristics'!D:D,MATCH($C181,'Policy Characteristics'!$C:$C,0)))</f>
        <v>Ban New Power Plants</v>
      </c>
      <c r="K181" s="304" t="str">
        <f>IF(ISBLANK(INDEX('Policy Characteristics'!E:E,MATCH($C181,'Policy Characteristics'!$C:$C,0))),"",INDEX('Policy Characteristics'!E:E,MATCH($C181,'Policy Characteristics'!$C:$C,0)))</f>
        <v>elec ban new power plants</v>
      </c>
      <c r="L181" s="304">
        <f>IF(ISBLANK(INDEX('Policy Characteristics'!F:F,MATCH($C181,'Policy Characteristics'!$C:$C,0))),"",INDEX('Policy Characteristics'!F:F,MATCH($C181,'Policy Characteristics'!$C:$C,0)))</f>
        <v>0</v>
      </c>
      <c r="M181" s="304">
        <f>IF(ISBLANK(INDEX('Policy Characteristics'!G:G,MATCH($C181,'Policy Characteristics'!$C:$C,0))),"",INDEX('Policy Characteristics'!G:G,MATCH($C181,'Policy Characteristics'!$C:$C,0)))</f>
        <v>1</v>
      </c>
      <c r="N181" s="304">
        <f>IF(ISBLANK(INDEX('Policy Characteristics'!H:H,MATCH($C181,'Policy Characteristics'!$C:$C,0))),"",INDEX('Policy Characteristics'!H:H,MATCH($C181,'Policy Characteristics'!$C:$C,0)))</f>
        <v>1</v>
      </c>
      <c r="O181" s="304" t="str">
        <f>IF(ISBLANK(INDEX('Policy Characteristics'!I:I,MATCH($C181,'Policy Characteristics'!$C:$C,0))),"",INDEX('Policy Characteristics'!I:I,MATCH($C181,'Policy Characteristics'!$C:$C,0)))</f>
        <v>on/off</v>
      </c>
      <c r="P181" s="304" t="str">
        <f>IF(ISBLANK(INDEX('Policy Characteristics'!J:J,MATCH($C181,'Policy Characteristics'!$C:$C,0))),"",INDEX('Policy Characteristics'!J:J,MATCH($C181,'Policy Characteristics'!$C:$C,0)))</f>
        <v>**Description:** This policy prevents new capacity of the selected type(s) from being built or deployed.//**Guidance for setting values: **//**Hard Coal : **No new coal is planned in Louisiana.//**Natural Gas Nonpeaker : **//**Nuclear : **//**Hydro : **//**Lignite : **</v>
      </c>
      <c r="Q181" s="304" t="str">
        <f>IF(ISBLANK(INDEX('Policy Characteristics'!K:K,MATCH($C181,'Policy Characteristics'!$C:$C,0))),"",INDEX('Policy Characteristics'!K:K,MATCH($C181,'Policy Characteristics'!$C:$C,0)))</f>
        <v>electricity-sector-main.html#ban</v>
      </c>
      <c r="R181" s="304" t="str">
        <f>IF(ISBLANK(INDEX('Policy Characteristics'!L:L,MATCH($C181,'Policy Characteristics'!$C:$C,0))),"",INDEX('Policy Characteristics'!L:L,MATCH($C181,'Policy Characteristics'!$C:$C,0)))</f>
        <v>ban-new-capacity.html</v>
      </c>
    </row>
    <row r="182" spans="1:18" s="544" customFormat="1" x14ac:dyDescent="0.25">
      <c r="A182" s="304" t="str">
        <f>IF(ISBLANK(INDEX('Policy Characteristics'!A:A,MATCH($C182,'Policy Characteristics'!$C:$C,0))),"",INDEX('Policy Characteristics'!A:A,MATCH($C182,'Policy Characteristics'!$C:$C,0)))</f>
        <v>Electricity Supply</v>
      </c>
      <c r="B182" s="304" t="str">
        <f>IF(ISBLANK(INDEX('Policy Characteristics'!B:B,MATCH($C182,'Policy Characteristics'!$C:$C,0))),"",INDEX('Policy Characteristics'!B:B,MATCH($C182,'Policy Characteristics'!$C:$C,0)))</f>
        <v>Ban New Power Plants</v>
      </c>
      <c r="C182" s="308" t="str">
        <f t="shared" si="16"/>
        <v>Boolean Ban New Power Plants</v>
      </c>
      <c r="D182" s="537" t="s">
        <v>317</v>
      </c>
      <c r="E182" s="535"/>
      <c r="F182" s="537" t="s">
        <v>319</v>
      </c>
      <c r="G182" s="535"/>
      <c r="H182" s="536">
        <v>614</v>
      </c>
      <c r="I182" s="535" t="s">
        <v>46</v>
      </c>
      <c r="J182" s="306" t="str">
        <f>IF(ISBLANK(INDEX('Policy Characteristics'!D:D,MATCH($C182,'Policy Characteristics'!$C:$C,0))),"",INDEX('Policy Characteristics'!D:D,MATCH($C182,'Policy Characteristics'!$C:$C,0)))</f>
        <v>Ban New Power Plants</v>
      </c>
      <c r="K182" s="304" t="str">
        <f>IF(ISBLANK(INDEX('Policy Characteristics'!E:E,MATCH($C182,'Policy Characteristics'!$C:$C,0))),"",INDEX('Policy Characteristics'!E:E,MATCH($C182,'Policy Characteristics'!$C:$C,0)))</f>
        <v>elec ban new power plants</v>
      </c>
      <c r="L182" s="304">
        <f>IF(ISBLANK(INDEX('Policy Characteristics'!F:F,MATCH($C182,'Policy Characteristics'!$C:$C,0))),"",INDEX('Policy Characteristics'!F:F,MATCH($C182,'Policy Characteristics'!$C:$C,0)))</f>
        <v>0</v>
      </c>
      <c r="M182" s="304">
        <f>IF(ISBLANK(INDEX('Policy Characteristics'!G:G,MATCH($C182,'Policy Characteristics'!$C:$C,0))),"",INDEX('Policy Characteristics'!G:G,MATCH($C182,'Policy Characteristics'!$C:$C,0)))</f>
        <v>1</v>
      </c>
      <c r="N182" s="304">
        <f>IF(ISBLANK(INDEX('Policy Characteristics'!H:H,MATCH($C182,'Policy Characteristics'!$C:$C,0))),"",INDEX('Policy Characteristics'!H:H,MATCH($C182,'Policy Characteristics'!$C:$C,0)))</f>
        <v>1</v>
      </c>
      <c r="O182" s="304" t="str">
        <f>IF(ISBLANK(INDEX('Policy Characteristics'!I:I,MATCH($C182,'Policy Characteristics'!$C:$C,0))),"",INDEX('Policy Characteristics'!I:I,MATCH($C182,'Policy Characteristics'!$C:$C,0)))</f>
        <v>on/off</v>
      </c>
      <c r="P182" s="304" t="str">
        <f>IF(ISBLANK(INDEX('Policy Characteristics'!J:J,MATCH($C182,'Policy Characteristics'!$C:$C,0))),"",INDEX('Policy Characteristics'!J:J,MATCH($C182,'Policy Characteristics'!$C:$C,0)))</f>
        <v>**Description:** This policy prevents new capacity of the selected type(s) from being built or deployed.//**Guidance for setting values: **//**Hard Coal : **No new coal is planned in Louisiana.//**Natural Gas Nonpeaker : **//**Nuclear : **//**Hydro : **//**Lignite : **</v>
      </c>
      <c r="Q182" s="304" t="str">
        <f>IF(ISBLANK(INDEX('Policy Characteristics'!K:K,MATCH($C182,'Policy Characteristics'!$C:$C,0))),"",INDEX('Policy Characteristics'!K:K,MATCH($C182,'Policy Characteristics'!$C:$C,0)))</f>
        <v>electricity-sector-main.html#ban</v>
      </c>
      <c r="R182" s="304" t="str">
        <f>IF(ISBLANK(INDEX('Policy Characteristics'!L:L,MATCH($C182,'Policy Characteristics'!$C:$C,0))),"",INDEX('Policy Characteristics'!L:L,MATCH($C182,'Policy Characteristics'!$C:$C,0)))</f>
        <v>ban-new-capacity.html</v>
      </c>
    </row>
    <row r="183" spans="1:18" s="544" customFormat="1" x14ac:dyDescent="0.25">
      <c r="A183" s="304" t="str">
        <f>IF(ISBLANK(INDEX('Policy Characteristics'!A:A,MATCH($C183,'Policy Characteristics'!$C:$C,0))),"",INDEX('Policy Characteristics'!A:A,MATCH($C183,'Policy Characteristics'!$C:$C,0)))</f>
        <v>Electricity Supply</v>
      </c>
      <c r="B183" s="304" t="str">
        <f>IF(ISBLANK(INDEX('Policy Characteristics'!B:B,MATCH($C183,'Policy Characteristics'!$C:$C,0))),"",INDEX('Policy Characteristics'!B:B,MATCH($C183,'Policy Characteristics'!$C:$C,0)))</f>
        <v>Ban New Power Plants</v>
      </c>
      <c r="C183" s="308" t="str">
        <f t="shared" si="16"/>
        <v>Boolean Ban New Power Plants</v>
      </c>
      <c r="D183" s="537" t="s">
        <v>453</v>
      </c>
      <c r="E183" s="535"/>
      <c r="F183" s="537" t="s">
        <v>452</v>
      </c>
      <c r="G183" s="535"/>
      <c r="H183" s="536">
        <v>116</v>
      </c>
      <c r="I183" s="535" t="s">
        <v>45</v>
      </c>
      <c r="J183" s="306" t="str">
        <f>IF(ISBLANK(INDEX('Policy Characteristics'!D:D,MATCH($C183,'Policy Characteristics'!$C:$C,0))),"",INDEX('Policy Characteristics'!D:D,MATCH($C183,'Policy Characteristics'!$C:$C,0)))</f>
        <v>Ban New Power Plants</v>
      </c>
      <c r="K183" s="304" t="str">
        <f>IF(ISBLANK(INDEX('Policy Characteristics'!E:E,MATCH($C183,'Policy Characteristics'!$C:$C,0))),"",INDEX('Policy Characteristics'!E:E,MATCH($C183,'Policy Characteristics'!$C:$C,0)))</f>
        <v>elec ban new power plants</v>
      </c>
      <c r="L183" s="304">
        <f>IF(ISBLANK(INDEX('Policy Characteristics'!F:F,MATCH($C183,'Policy Characteristics'!$C:$C,0))),"",INDEX('Policy Characteristics'!F:F,MATCH($C183,'Policy Characteristics'!$C:$C,0)))</f>
        <v>0</v>
      </c>
      <c r="M183" s="304">
        <f>IF(ISBLANK(INDEX('Policy Characteristics'!G:G,MATCH($C183,'Policy Characteristics'!$C:$C,0))),"",INDEX('Policy Characteristics'!G:G,MATCH($C183,'Policy Characteristics'!$C:$C,0)))</f>
        <v>1</v>
      </c>
      <c r="N183" s="304">
        <f>IF(ISBLANK(INDEX('Policy Characteristics'!H:H,MATCH($C183,'Policy Characteristics'!$C:$C,0))),"",INDEX('Policy Characteristics'!H:H,MATCH($C183,'Policy Characteristics'!$C:$C,0)))</f>
        <v>1</v>
      </c>
      <c r="O183" s="304" t="str">
        <f>IF(ISBLANK(INDEX('Policy Characteristics'!I:I,MATCH($C183,'Policy Characteristics'!$C:$C,0))),"",INDEX('Policy Characteristics'!I:I,MATCH($C183,'Policy Characteristics'!$C:$C,0)))</f>
        <v>on/off</v>
      </c>
      <c r="P183" s="304" t="str">
        <f>IF(ISBLANK(INDEX('Policy Characteristics'!J:J,MATCH($C183,'Policy Characteristics'!$C:$C,0))),"",INDEX('Policy Characteristics'!J:J,MATCH($C183,'Policy Characteristics'!$C:$C,0)))</f>
        <v>**Description:** This policy prevents new capacity of the selected type(s) from being built or deployed.//**Guidance for setting values: **//**Hard Coal : **No new coal is planned in Louisiana.//**Natural Gas Nonpeaker : **//**Nuclear : **//**Hydro : **//**Lignite : **</v>
      </c>
      <c r="Q183" s="304" t="str">
        <f>IF(ISBLANK(INDEX('Policy Characteristics'!K:K,MATCH($C183,'Policy Characteristics'!$C:$C,0))),"",INDEX('Policy Characteristics'!K:K,MATCH($C183,'Policy Characteristics'!$C:$C,0)))</f>
        <v>electricity-sector-main.html#ban</v>
      </c>
      <c r="R183" s="304" t="str">
        <f>IF(ISBLANK(INDEX('Policy Characteristics'!L:L,MATCH($C183,'Policy Characteristics'!$C:$C,0))),"",INDEX('Policy Characteristics'!L:L,MATCH($C183,'Policy Characteristics'!$C:$C,0)))</f>
        <v>ban-new-capacity.html</v>
      </c>
    </row>
    <row r="184" spans="1:18" s="544" customFormat="1" x14ac:dyDescent="0.25">
      <c r="A184" s="304" t="str">
        <f>IF(ISBLANK(INDEX('Policy Characteristics'!A:A,MATCH($C184,'Policy Characteristics'!$C:$C,0))),"",INDEX('Policy Characteristics'!A:A,MATCH($C184,'Policy Characteristics'!$C:$C,0)))</f>
        <v>Electricity Supply</v>
      </c>
      <c r="B184" s="304" t="str">
        <f>IF(ISBLANK(INDEX('Policy Characteristics'!B:B,MATCH($C184,'Policy Characteristics'!$C:$C,0))),"",INDEX('Policy Characteristics'!B:B,MATCH($C184,'Policy Characteristics'!$C:$C,0)))</f>
        <v>Ban New Power Plants</v>
      </c>
      <c r="C184" s="308" t="str">
        <f t="shared" si="17"/>
        <v>Boolean Ban New Power Plants</v>
      </c>
      <c r="D184" s="537" t="s">
        <v>462</v>
      </c>
      <c r="E184" s="535"/>
      <c r="F184" s="537" t="s">
        <v>463</v>
      </c>
      <c r="G184" s="535"/>
      <c r="H184" s="536">
        <v>615</v>
      </c>
      <c r="I184" s="535" t="s">
        <v>46</v>
      </c>
      <c r="J184" s="306" t="str">
        <f>IF(ISBLANK(INDEX('Policy Characteristics'!D:D,MATCH($C184,'Policy Characteristics'!$C:$C,0))),"",INDEX('Policy Characteristics'!D:D,MATCH($C184,'Policy Characteristics'!$C:$C,0)))</f>
        <v>Ban New Power Plants</v>
      </c>
      <c r="K184" s="304" t="str">
        <f>IF(ISBLANK(INDEX('Policy Characteristics'!E:E,MATCH($C184,'Policy Characteristics'!$C:$C,0))),"",INDEX('Policy Characteristics'!E:E,MATCH($C184,'Policy Characteristics'!$C:$C,0)))</f>
        <v>elec ban new power plants</v>
      </c>
      <c r="L184" s="304">
        <f>IF(ISBLANK(INDEX('Policy Characteristics'!F:F,MATCH($C184,'Policy Characteristics'!$C:$C,0))),"",INDEX('Policy Characteristics'!F:F,MATCH($C184,'Policy Characteristics'!$C:$C,0)))</f>
        <v>0</v>
      </c>
      <c r="M184" s="304">
        <f>IF(ISBLANK(INDEX('Policy Characteristics'!G:G,MATCH($C184,'Policy Characteristics'!$C:$C,0))),"",INDEX('Policy Characteristics'!G:G,MATCH($C184,'Policy Characteristics'!$C:$C,0)))</f>
        <v>1</v>
      </c>
      <c r="N184" s="304">
        <f>IF(ISBLANK(INDEX('Policy Characteristics'!H:H,MATCH($C184,'Policy Characteristics'!$C:$C,0))),"",INDEX('Policy Characteristics'!H:H,MATCH($C184,'Policy Characteristics'!$C:$C,0)))</f>
        <v>1</v>
      </c>
      <c r="O184" s="304" t="str">
        <f>IF(ISBLANK(INDEX('Policy Characteristics'!I:I,MATCH($C184,'Policy Characteristics'!$C:$C,0))),"",INDEX('Policy Characteristics'!I:I,MATCH($C184,'Policy Characteristics'!$C:$C,0)))</f>
        <v>on/off</v>
      </c>
      <c r="P184" s="304" t="str">
        <f>IF(ISBLANK(INDEX('Policy Characteristics'!J:J,MATCH($C184,'Policy Characteristics'!$C:$C,0))),"",INDEX('Policy Characteristics'!J:J,MATCH($C184,'Policy Characteristics'!$C:$C,0)))</f>
        <v>**Description:** This policy prevents new capacity of the selected type(s) from being built or deployed.//**Guidance for setting values: **//**Hard Coal : **No new coal is planned in Louisiana.//**Natural Gas Nonpeaker : **//**Nuclear : **//**Hydro : **//**Lignite : **</v>
      </c>
      <c r="Q184" s="304" t="str">
        <f>IF(ISBLANK(INDEX('Policy Characteristics'!K:K,MATCH($C184,'Policy Characteristics'!$C:$C,0))),"",INDEX('Policy Characteristics'!K:K,MATCH($C184,'Policy Characteristics'!$C:$C,0)))</f>
        <v>electricity-sector-main.html#ban</v>
      </c>
      <c r="R184" s="304" t="str">
        <f>IF(ISBLANK(INDEX('Policy Characteristics'!L:L,MATCH($C184,'Policy Characteristics'!$C:$C,0))),"",INDEX('Policy Characteristics'!L:L,MATCH($C184,'Policy Characteristics'!$C:$C,0)))</f>
        <v>ban-new-capacity.html</v>
      </c>
    </row>
    <row r="185" spans="1:18" s="544" customFormat="1" x14ac:dyDescent="0.25">
      <c r="A185" s="304" t="str">
        <f>IF(ISBLANK(INDEX('Policy Characteristics'!A:A,MATCH($C185,'Policy Characteristics'!$C:$C,0))),"",INDEX('Policy Characteristics'!A:A,MATCH($C185,'Policy Characteristics'!$C:$C,0)))</f>
        <v>Electricity Supply</v>
      </c>
      <c r="B185" s="304" t="str">
        <f>IF(ISBLANK(INDEX('Policy Characteristics'!B:B,MATCH($C185,'Policy Characteristics'!$C:$C,0))),"",INDEX('Policy Characteristics'!B:B,MATCH($C185,'Policy Characteristics'!$C:$C,0)))</f>
        <v>Ban New Power Plants</v>
      </c>
      <c r="C185" s="308" t="str">
        <f t="shared" si="17"/>
        <v>Boolean Ban New Power Plants</v>
      </c>
      <c r="D185" s="537" t="s">
        <v>2827</v>
      </c>
      <c r="E185" s="535"/>
      <c r="F185" s="537" t="s">
        <v>2505</v>
      </c>
      <c r="G185" s="535"/>
      <c r="H185" s="536">
        <v>616</v>
      </c>
      <c r="I185" s="535" t="s">
        <v>46</v>
      </c>
      <c r="J185" s="306" t="str">
        <f>IF(ISBLANK(INDEX('Policy Characteristics'!D:D,MATCH($C185,'Policy Characteristics'!$C:$C,0))),"",INDEX('Policy Characteristics'!D:D,MATCH($C185,'Policy Characteristics'!$C:$C,0)))</f>
        <v>Ban New Power Plants</v>
      </c>
      <c r="K185" s="304" t="str">
        <f>IF(ISBLANK(INDEX('Policy Characteristics'!E:E,MATCH($C185,'Policy Characteristics'!$C:$C,0))),"",INDEX('Policy Characteristics'!E:E,MATCH($C185,'Policy Characteristics'!$C:$C,0)))</f>
        <v>elec ban new power plants</v>
      </c>
      <c r="L185" s="304">
        <f>IF(ISBLANK(INDEX('Policy Characteristics'!F:F,MATCH($C185,'Policy Characteristics'!$C:$C,0))),"",INDEX('Policy Characteristics'!F:F,MATCH($C185,'Policy Characteristics'!$C:$C,0)))</f>
        <v>0</v>
      </c>
      <c r="M185" s="304">
        <f>IF(ISBLANK(INDEX('Policy Characteristics'!G:G,MATCH($C185,'Policy Characteristics'!$C:$C,0))),"",INDEX('Policy Characteristics'!G:G,MATCH($C185,'Policy Characteristics'!$C:$C,0)))</f>
        <v>1</v>
      </c>
      <c r="N185" s="304">
        <f>IF(ISBLANK(INDEX('Policy Characteristics'!H:H,MATCH($C185,'Policy Characteristics'!$C:$C,0))),"",INDEX('Policy Characteristics'!H:H,MATCH($C185,'Policy Characteristics'!$C:$C,0)))</f>
        <v>1</v>
      </c>
      <c r="O185" s="304" t="str">
        <f>IF(ISBLANK(INDEX('Policy Characteristics'!I:I,MATCH($C185,'Policy Characteristics'!$C:$C,0))),"",INDEX('Policy Characteristics'!I:I,MATCH($C185,'Policy Characteristics'!$C:$C,0)))</f>
        <v>on/off</v>
      </c>
      <c r="P185" s="304" t="str">
        <f>IF(ISBLANK(INDEX('Policy Characteristics'!J:J,MATCH($C185,'Policy Characteristics'!$C:$C,0))),"",INDEX('Policy Characteristics'!J:J,MATCH($C185,'Policy Characteristics'!$C:$C,0)))</f>
        <v>**Description:** This policy prevents new capacity of the selected type(s) from being built or deployed.//**Guidance for setting values: **//**Hard Coal : **No new coal is planned in Louisiana.//**Natural Gas Nonpeaker : **//**Nuclear : **//**Hydro : **//**Lignite : **</v>
      </c>
      <c r="Q185" s="304" t="str">
        <f>IF(ISBLANK(INDEX('Policy Characteristics'!K:K,MATCH($C185,'Policy Characteristics'!$C:$C,0))),"",INDEX('Policy Characteristics'!K:K,MATCH($C185,'Policy Characteristics'!$C:$C,0)))</f>
        <v>electricity-sector-main.html#ban</v>
      </c>
      <c r="R185" s="304" t="str">
        <f>IF(ISBLANK(INDEX('Policy Characteristics'!L:L,MATCH($C185,'Policy Characteristics'!$C:$C,0))),"",INDEX('Policy Characteristics'!L:L,MATCH($C185,'Policy Characteristics'!$C:$C,0)))</f>
        <v>ban-new-capacity.html</v>
      </c>
    </row>
    <row r="186" spans="1:18" s="544" customFormat="1" x14ac:dyDescent="0.25">
      <c r="A186" s="304" t="str">
        <f>IF(ISBLANK(INDEX('Policy Characteristics'!A:A,MATCH($C186,'Policy Characteristics'!$C:$C,0))),"",INDEX('Policy Characteristics'!A:A,MATCH($C186,'Policy Characteristics'!$C:$C,0)))</f>
        <v>Electricity Supply</v>
      </c>
      <c r="B186" s="304" t="str">
        <f>IF(ISBLANK(INDEX('Policy Characteristics'!B:B,MATCH($C186,'Policy Characteristics'!$C:$C,0))),"",INDEX('Policy Characteristics'!B:B,MATCH($C186,'Policy Characteristics'!$C:$C,0)))</f>
        <v>Ban New Power Plants</v>
      </c>
      <c r="C186" s="308" t="str">
        <f t="shared" si="17"/>
        <v>Boolean Ban New Power Plants</v>
      </c>
      <c r="D186" s="537" t="s">
        <v>2828</v>
      </c>
      <c r="E186" s="535"/>
      <c r="F186" s="537" t="s">
        <v>2652</v>
      </c>
      <c r="G186" s="535"/>
      <c r="H186" s="536">
        <v>617</v>
      </c>
      <c r="I186" s="535" t="s">
        <v>46</v>
      </c>
      <c r="J186" s="306" t="str">
        <f>IF(ISBLANK(INDEX('Policy Characteristics'!D:D,MATCH($C186,'Policy Characteristics'!$C:$C,0))),"",INDEX('Policy Characteristics'!D:D,MATCH($C186,'Policy Characteristics'!$C:$C,0)))</f>
        <v>Ban New Power Plants</v>
      </c>
      <c r="K186" s="304" t="str">
        <f>IF(ISBLANK(INDEX('Policy Characteristics'!E:E,MATCH($C186,'Policy Characteristics'!$C:$C,0))),"",INDEX('Policy Characteristics'!E:E,MATCH($C186,'Policy Characteristics'!$C:$C,0)))</f>
        <v>elec ban new power plants</v>
      </c>
      <c r="L186" s="304">
        <f>IF(ISBLANK(INDEX('Policy Characteristics'!F:F,MATCH($C186,'Policy Characteristics'!$C:$C,0))),"",INDEX('Policy Characteristics'!F:F,MATCH($C186,'Policy Characteristics'!$C:$C,0)))</f>
        <v>0</v>
      </c>
      <c r="M186" s="304">
        <f>IF(ISBLANK(INDEX('Policy Characteristics'!G:G,MATCH($C186,'Policy Characteristics'!$C:$C,0))),"",INDEX('Policy Characteristics'!G:G,MATCH($C186,'Policy Characteristics'!$C:$C,0)))</f>
        <v>1</v>
      </c>
      <c r="N186" s="304">
        <f>IF(ISBLANK(INDEX('Policy Characteristics'!H:H,MATCH($C186,'Policy Characteristics'!$C:$C,0))),"",INDEX('Policy Characteristics'!H:H,MATCH($C186,'Policy Characteristics'!$C:$C,0)))</f>
        <v>1</v>
      </c>
      <c r="O186" s="304" t="str">
        <f>IF(ISBLANK(INDEX('Policy Characteristics'!I:I,MATCH($C186,'Policy Characteristics'!$C:$C,0))),"",INDEX('Policy Characteristics'!I:I,MATCH($C186,'Policy Characteristics'!$C:$C,0)))</f>
        <v>on/off</v>
      </c>
      <c r="P186" s="304" t="str">
        <f>IF(ISBLANK(INDEX('Policy Characteristics'!J:J,MATCH($C186,'Policy Characteristics'!$C:$C,0))),"",INDEX('Policy Characteristics'!J:J,MATCH($C186,'Policy Characteristics'!$C:$C,0)))</f>
        <v>**Description:** This policy prevents new capacity of the selected type(s) from being built or deployed.//**Guidance for setting values: **//**Hard Coal : **No new coal is planned in Louisiana.//**Natural Gas Nonpeaker : **//**Nuclear : **//**Hydro : **//**Lignite : **</v>
      </c>
      <c r="Q186" s="304" t="str">
        <f>IF(ISBLANK(INDEX('Policy Characteristics'!K:K,MATCH($C186,'Policy Characteristics'!$C:$C,0))),"",INDEX('Policy Characteristics'!K:K,MATCH($C186,'Policy Characteristics'!$C:$C,0)))</f>
        <v>electricity-sector-main.html#ban</v>
      </c>
      <c r="R186" s="304" t="str">
        <f>IF(ISBLANK(INDEX('Policy Characteristics'!L:L,MATCH($C186,'Policy Characteristics'!$C:$C,0))),"",INDEX('Policy Characteristics'!L:L,MATCH($C186,'Policy Characteristics'!$C:$C,0)))</f>
        <v>ban-new-capacity.html</v>
      </c>
    </row>
    <row r="187" spans="1:18" s="544" customFormat="1" x14ac:dyDescent="0.25">
      <c r="A187" s="304" t="str">
        <f>IF(ISBLANK(INDEX('Policy Characteristics'!A:A,MATCH($C187,'Policy Characteristics'!$C:$C,0))),"",INDEX('Policy Characteristics'!A:A,MATCH($C187,'Policy Characteristics'!$C:$C,0)))</f>
        <v>Electricity Supply</v>
      </c>
      <c r="B187" s="304" t="str">
        <f>IF(ISBLANK(INDEX('Policy Characteristics'!B:B,MATCH($C187,'Policy Characteristics'!$C:$C,0))),"",INDEX('Policy Characteristics'!B:B,MATCH($C187,'Policy Characteristics'!$C:$C,0)))</f>
        <v>Ban New Power Plants</v>
      </c>
      <c r="C187" s="308" t="str">
        <f t="shared" si="17"/>
        <v>Boolean Ban New Power Plants</v>
      </c>
      <c r="D187" s="537" t="s">
        <v>2829</v>
      </c>
      <c r="E187" s="535"/>
      <c r="F187" s="537" t="s">
        <v>2507</v>
      </c>
      <c r="G187" s="535"/>
      <c r="H187" s="536">
        <v>618</v>
      </c>
      <c r="I187" s="535" t="s">
        <v>46</v>
      </c>
      <c r="J187" s="306" t="str">
        <f>IF(ISBLANK(INDEX('Policy Characteristics'!D:D,MATCH($C187,'Policy Characteristics'!$C:$C,0))),"",INDEX('Policy Characteristics'!D:D,MATCH($C187,'Policy Characteristics'!$C:$C,0)))</f>
        <v>Ban New Power Plants</v>
      </c>
      <c r="K187" s="304" t="str">
        <f>IF(ISBLANK(INDEX('Policy Characteristics'!E:E,MATCH($C187,'Policy Characteristics'!$C:$C,0))),"",INDEX('Policy Characteristics'!E:E,MATCH($C187,'Policy Characteristics'!$C:$C,0)))</f>
        <v>elec ban new power plants</v>
      </c>
      <c r="L187" s="304">
        <f>IF(ISBLANK(INDEX('Policy Characteristics'!F:F,MATCH($C187,'Policy Characteristics'!$C:$C,0))),"",INDEX('Policy Characteristics'!F:F,MATCH($C187,'Policy Characteristics'!$C:$C,0)))</f>
        <v>0</v>
      </c>
      <c r="M187" s="304">
        <f>IF(ISBLANK(INDEX('Policy Characteristics'!G:G,MATCH($C187,'Policy Characteristics'!$C:$C,0))),"",INDEX('Policy Characteristics'!G:G,MATCH($C187,'Policy Characteristics'!$C:$C,0)))</f>
        <v>1</v>
      </c>
      <c r="N187" s="304">
        <f>IF(ISBLANK(INDEX('Policy Characteristics'!H:H,MATCH($C187,'Policy Characteristics'!$C:$C,0))),"",INDEX('Policy Characteristics'!H:H,MATCH($C187,'Policy Characteristics'!$C:$C,0)))</f>
        <v>1</v>
      </c>
      <c r="O187" s="304" t="str">
        <f>IF(ISBLANK(INDEX('Policy Characteristics'!I:I,MATCH($C187,'Policy Characteristics'!$C:$C,0))),"",INDEX('Policy Characteristics'!I:I,MATCH($C187,'Policy Characteristics'!$C:$C,0)))</f>
        <v>on/off</v>
      </c>
      <c r="P187" s="304" t="str">
        <f>IF(ISBLANK(INDEX('Policy Characteristics'!J:J,MATCH($C187,'Policy Characteristics'!$C:$C,0))),"",INDEX('Policy Characteristics'!J:J,MATCH($C187,'Policy Characteristics'!$C:$C,0)))</f>
        <v>**Description:** This policy prevents new capacity of the selected type(s) from being built or deployed.//**Guidance for setting values: **//**Hard Coal : **No new coal is planned in Louisiana.//**Natural Gas Nonpeaker : **//**Nuclear : **//**Hydro : **//**Lignite : **</v>
      </c>
      <c r="Q187" s="304" t="str">
        <f>IF(ISBLANK(INDEX('Policy Characteristics'!K:K,MATCH($C187,'Policy Characteristics'!$C:$C,0))),"",INDEX('Policy Characteristics'!K:K,MATCH($C187,'Policy Characteristics'!$C:$C,0)))</f>
        <v>electricity-sector-main.html#ban</v>
      </c>
      <c r="R187" s="304" t="str">
        <f>IF(ISBLANK(INDEX('Policy Characteristics'!L:L,MATCH($C187,'Policy Characteristics'!$C:$C,0))),"",INDEX('Policy Characteristics'!L:L,MATCH($C187,'Policy Characteristics'!$C:$C,0)))</f>
        <v>ban-new-capacity.html</v>
      </c>
    </row>
    <row r="188" spans="1:18" s="526" customFormat="1" x14ac:dyDescent="0.25">
      <c r="A188" s="304" t="str">
        <f>IF(ISBLANK(INDEX('Policy Characteristics'!A:A,MATCH($C188,'Policy Characteristics'!$C:$C,0))),"",INDEX('Policy Characteristics'!A:A,MATCH($C188,'Policy Characteristics'!$C:$C,0)))</f>
        <v>Electricity Supply</v>
      </c>
      <c r="B188" s="304" t="str">
        <f>IF(ISBLANK(INDEX('Policy Characteristics'!B:B,MATCH($C188,'Policy Characteristics'!$C:$C,0))),"",INDEX('Policy Characteristics'!B:B,MATCH($C188,'Policy Characteristics'!$C:$C,0)))</f>
        <v>Carbon Capture and Sequestration</v>
      </c>
      <c r="C188" s="307" t="s">
        <v>3147</v>
      </c>
      <c r="D188" s="535" t="s">
        <v>456</v>
      </c>
      <c r="E188" s="535"/>
      <c r="F188" s="535" t="s">
        <v>455</v>
      </c>
      <c r="G188" s="537"/>
      <c r="H188" s="540">
        <v>876</v>
      </c>
      <c r="I188" s="537" t="s">
        <v>45</v>
      </c>
      <c r="J188" s="306" t="str">
        <f>IF(ISBLANK(INDEX('Policy Characteristics'!D:D,MATCH($C188,'Policy Characteristics'!$C:$C,0))),"",INDEX('Policy Characteristics'!D:D,MATCH($C188,'Policy Characteristics'!$C:$C,0)))</f>
        <v>Electricity Sector CCS</v>
      </c>
      <c r="K188" s="304" t="str">
        <f>IF(ISBLANK(INDEX('Policy Characteristics'!E:E,MATCH($C188,'Policy Characteristics'!$C:$C,0))),"",INDEX('Policy Characteristics'!E:E,MATCH($C188,'Policy Characteristics'!$C:$C,0)))</f>
        <v>elec CCS</v>
      </c>
      <c r="L188" s="315">
        <f>IF(ISBLANK(INDEX('Policy Characteristics'!F:F,MATCH($C188,'Policy Characteristics'!$C:$C,0))),"",INDEX('Policy Characteristics'!F:F,MATCH($C188,'Policy Characteristics'!$C:$C,0)))</f>
        <v>0</v>
      </c>
      <c r="M188" s="315">
        <f>IF(ISBLANK(INDEX('Policy Characteristics'!G:G,MATCH($C188,'Policy Characteristics'!$C:$C,0))),"",INDEX('Policy Characteristics'!G:G,MATCH($C188,'Policy Characteristics'!$C:$C,0)))</f>
        <v>1</v>
      </c>
      <c r="N188" s="315">
        <f>IF(ISBLANK(INDEX('Policy Characteristics'!H:H,MATCH($C188,'Policy Characteristics'!$C:$C,0))),"",INDEX('Policy Characteristics'!H:H,MATCH($C188,'Policy Characteristics'!$C:$C,0)))</f>
        <v>0.01</v>
      </c>
      <c r="O188" s="304" t="str">
        <f>IF(ISBLANK(INDEX('Policy Characteristics'!I:I,MATCH($C188,'Policy Characteristics'!$C:$C,0))),"",INDEX('Policy Characteristics'!I:I,MATCH($C188,'Policy Characteristics'!$C:$C,0)))</f>
        <v>% of CO2 captured</v>
      </c>
      <c r="P188" s="304" t="str">
        <f>IF(ISBLANK(INDEX('Policy Characteristics'!J:J,MATCH($C188,'Policy Characteristics'!$C:$C,0))),"",INDEX('Policy Characteristics'!J:J,MATCH($C188,'Policy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304" t="str">
        <f>IF(ISBLANK(INDEX('Policy Characteristics'!K:K,MATCH($C188,'Policy Characteristics'!$C:$C,0))),"",INDEX('Policy Characteristics'!K:K,MATCH($C188,'Policy Characteristics'!$C:$C,0)))</f>
        <v>ccs.html#ccs</v>
      </c>
      <c r="R188" s="304" t="str">
        <f>IF(ISBLANK(INDEX('Policy Characteristics'!L:L,MATCH($C188,'Policy Characteristics'!$C:$C,0))),"",INDEX('Policy Characteristics'!L:L,MATCH($C188,'Policy Characteristics'!$C:$C,0)))</f>
        <v>carbon-capture-and-sequestration.html</v>
      </c>
    </row>
    <row r="189" spans="1:18" s="544" customFormat="1" x14ac:dyDescent="0.25">
      <c r="A189" s="304" t="str">
        <f>IF(ISBLANK(INDEX('Policy Characteristics'!A:A,MATCH($C189,'Policy Characteristics'!$C:$C,0))),"",INDEX('Policy Characteristics'!A:A,MATCH($C189,'Policy Characteristics'!$C:$C,0)))</f>
        <v>Electricity Supply</v>
      </c>
      <c r="B189" s="304" t="str">
        <f>IF(ISBLANK(INDEX('Policy Characteristics'!B:B,MATCH($C189,'Policy Characteristics'!$C:$C,0))),"",INDEX('Policy Characteristics'!B:B,MATCH($C189,'Policy Characteristics'!$C:$C,0)))</f>
        <v>Carbon Capture and Sequestration</v>
      </c>
      <c r="C189" s="308" t="str">
        <f t="shared" ref="C189:C203" si="18">C$188</f>
        <v>Electricity Sector Fraction of Potential Additional CCS Achieved</v>
      </c>
      <c r="D189" s="537" t="s">
        <v>314</v>
      </c>
      <c r="E189" s="535"/>
      <c r="F189" s="537" t="s">
        <v>315</v>
      </c>
      <c r="G189" s="535"/>
      <c r="H189" s="540">
        <v>877</v>
      </c>
      <c r="I189" s="537" t="s">
        <v>45</v>
      </c>
      <c r="J189" s="306" t="str">
        <f>IF(ISBLANK(INDEX('Policy Characteristics'!D:D,MATCH($C189,'Policy Characteristics'!$C:$C,0))),"",INDEX('Policy Characteristics'!D:D,MATCH($C189,'Policy Characteristics'!$C:$C,0)))</f>
        <v>Electricity Sector CCS</v>
      </c>
      <c r="K189" s="304" t="str">
        <f>IF(ISBLANK(INDEX('Policy Characteristics'!E:E,MATCH($C189,'Policy Characteristics'!$C:$C,0))),"",INDEX('Policy Characteristics'!E:E,MATCH($C189,'Policy Characteristics'!$C:$C,0)))</f>
        <v>elec CCS</v>
      </c>
      <c r="L189" s="315">
        <f>IF(ISBLANK(INDEX('Policy Characteristics'!F:F,MATCH($C189,'Policy Characteristics'!$C:$C,0))),"",INDEX('Policy Characteristics'!F:F,MATCH($C189,'Policy Characteristics'!$C:$C,0)))</f>
        <v>0</v>
      </c>
      <c r="M189" s="315">
        <f>IF(ISBLANK(INDEX('Policy Characteristics'!G:G,MATCH($C189,'Policy Characteristics'!$C:$C,0))),"",INDEX('Policy Characteristics'!G:G,MATCH($C189,'Policy Characteristics'!$C:$C,0)))</f>
        <v>1</v>
      </c>
      <c r="N189" s="315">
        <f>IF(ISBLANK(INDEX('Policy Characteristics'!H:H,MATCH($C189,'Policy Characteristics'!$C:$C,0))),"",INDEX('Policy Characteristics'!H:H,MATCH($C189,'Policy Characteristics'!$C:$C,0)))</f>
        <v>0.01</v>
      </c>
      <c r="O189" s="304" t="str">
        <f>IF(ISBLANK(INDEX('Policy Characteristics'!I:I,MATCH($C189,'Policy Characteristics'!$C:$C,0))),"",INDEX('Policy Characteristics'!I:I,MATCH($C189,'Policy Characteristics'!$C:$C,0)))</f>
        <v>% of CO2 captured</v>
      </c>
      <c r="P189" s="304" t="str">
        <f>IF(ISBLANK(INDEX('Policy Characteristics'!J:J,MATCH($C189,'Policy Characteristics'!$C:$C,0))),"",INDEX('Policy Characteristics'!J:J,MATCH($C189,'Policy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304" t="str">
        <f>IF(ISBLANK(INDEX('Policy Characteristics'!K:K,MATCH($C189,'Policy Characteristics'!$C:$C,0))),"",INDEX('Policy Characteristics'!K:K,MATCH($C189,'Policy Characteristics'!$C:$C,0)))</f>
        <v>ccs.html#ccs</v>
      </c>
      <c r="R189" s="304" t="str">
        <f>IF(ISBLANK(INDEX('Policy Characteristics'!L:L,MATCH($C189,'Policy Characteristics'!$C:$C,0))),"",INDEX('Policy Characteristics'!L:L,MATCH($C189,'Policy Characteristics'!$C:$C,0)))</f>
        <v>carbon-capture-and-sequestration.html</v>
      </c>
    </row>
    <row r="190" spans="1:18" s="544" customFormat="1" x14ac:dyDescent="0.25">
      <c r="A190" s="304" t="str">
        <f>IF(ISBLANK(INDEX('Policy Characteristics'!A:A,MATCH($C190,'Policy Characteristics'!$C:$C,0))),"",INDEX('Policy Characteristics'!A:A,MATCH($C190,'Policy Characteristics'!$C:$C,0)))</f>
        <v>Electricity Supply</v>
      </c>
      <c r="B190" s="304" t="str">
        <f>IF(ISBLANK(INDEX('Policy Characteristics'!B:B,MATCH($C190,'Policy Characteristics'!$C:$C,0))),"",INDEX('Policy Characteristics'!B:B,MATCH($C190,'Policy Characteristics'!$C:$C,0)))</f>
        <v>Carbon Capture and Sequestration</v>
      </c>
      <c r="C190" s="308" t="str">
        <f t="shared" si="18"/>
        <v>Electricity Sector Fraction of Potential Additional CCS Achieved</v>
      </c>
      <c r="D190" s="537" t="s">
        <v>79</v>
      </c>
      <c r="E190" s="535"/>
      <c r="F190" s="537" t="s">
        <v>93</v>
      </c>
      <c r="G190" s="535"/>
      <c r="H190" s="540">
        <v>878</v>
      </c>
      <c r="I190" s="535" t="s">
        <v>46</v>
      </c>
      <c r="J190" s="306" t="str">
        <f>IF(ISBLANK(INDEX('Policy Characteristics'!D:D,MATCH($C190,'Policy Characteristics'!$C:$C,0))),"",INDEX('Policy Characteristics'!D:D,MATCH($C190,'Policy Characteristics'!$C:$C,0)))</f>
        <v>Electricity Sector CCS</v>
      </c>
      <c r="K190" s="304" t="str">
        <f>IF(ISBLANK(INDEX('Policy Characteristics'!E:E,MATCH($C190,'Policy Characteristics'!$C:$C,0))),"",INDEX('Policy Characteristics'!E:E,MATCH($C190,'Policy Characteristics'!$C:$C,0)))</f>
        <v>elec CCS</v>
      </c>
      <c r="L190" s="315">
        <f>IF(ISBLANK(INDEX('Policy Characteristics'!F:F,MATCH($C190,'Policy Characteristics'!$C:$C,0))),"",INDEX('Policy Characteristics'!F:F,MATCH($C190,'Policy Characteristics'!$C:$C,0)))</f>
        <v>0</v>
      </c>
      <c r="M190" s="315">
        <f>IF(ISBLANK(INDEX('Policy Characteristics'!G:G,MATCH($C190,'Policy Characteristics'!$C:$C,0))),"",INDEX('Policy Characteristics'!G:G,MATCH($C190,'Policy Characteristics'!$C:$C,0)))</f>
        <v>1</v>
      </c>
      <c r="N190" s="315">
        <f>IF(ISBLANK(INDEX('Policy Characteristics'!H:H,MATCH($C190,'Policy Characteristics'!$C:$C,0))),"",INDEX('Policy Characteristics'!H:H,MATCH($C190,'Policy Characteristics'!$C:$C,0)))</f>
        <v>0.01</v>
      </c>
      <c r="O190" s="304" t="str">
        <f>IF(ISBLANK(INDEX('Policy Characteristics'!I:I,MATCH($C190,'Policy Characteristics'!$C:$C,0))),"",INDEX('Policy Characteristics'!I:I,MATCH($C190,'Policy Characteristics'!$C:$C,0)))</f>
        <v>% of CO2 captured</v>
      </c>
      <c r="P190" s="304" t="str">
        <f>IF(ISBLANK(INDEX('Policy Characteristics'!J:J,MATCH($C190,'Policy Characteristics'!$C:$C,0))),"",INDEX('Policy Characteristics'!J:J,MATCH($C190,'Policy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304" t="str">
        <f>IF(ISBLANK(INDEX('Policy Characteristics'!K:K,MATCH($C190,'Policy Characteristics'!$C:$C,0))),"",INDEX('Policy Characteristics'!K:K,MATCH($C190,'Policy Characteristics'!$C:$C,0)))</f>
        <v>ccs.html#ccs</v>
      </c>
      <c r="R190" s="304" t="str">
        <f>IF(ISBLANK(INDEX('Policy Characteristics'!L:L,MATCH($C190,'Policy Characteristics'!$C:$C,0))),"",INDEX('Policy Characteristics'!L:L,MATCH($C190,'Policy Characteristics'!$C:$C,0)))</f>
        <v>carbon-capture-and-sequestration.html</v>
      </c>
    </row>
    <row r="191" spans="1:18" s="544" customFormat="1" x14ac:dyDescent="0.25">
      <c r="A191" s="304" t="str">
        <f>IF(ISBLANK(INDEX('Policy Characteristics'!A:A,MATCH($C191,'Policy Characteristics'!$C:$C,0))),"",INDEX('Policy Characteristics'!A:A,MATCH($C191,'Policy Characteristics'!$C:$C,0)))</f>
        <v>Electricity Supply</v>
      </c>
      <c r="B191" s="304" t="str">
        <f>IF(ISBLANK(INDEX('Policy Characteristics'!B:B,MATCH($C191,'Policy Characteristics'!$C:$C,0))),"",INDEX('Policy Characteristics'!B:B,MATCH($C191,'Policy Characteristics'!$C:$C,0)))</f>
        <v>Carbon Capture and Sequestration</v>
      </c>
      <c r="C191" s="308" t="str">
        <f t="shared" si="18"/>
        <v>Electricity Sector Fraction of Potential Additional CCS Achieved</v>
      </c>
      <c r="D191" s="537" t="s">
        <v>80</v>
      </c>
      <c r="E191" s="535"/>
      <c r="F191" s="537" t="s">
        <v>94</v>
      </c>
      <c r="G191" s="535"/>
      <c r="H191" s="540">
        <v>879</v>
      </c>
      <c r="I191" s="535" t="s">
        <v>46</v>
      </c>
      <c r="J191" s="306" t="str">
        <f>IF(ISBLANK(INDEX('Policy Characteristics'!D:D,MATCH($C191,'Policy Characteristics'!$C:$C,0))),"",INDEX('Policy Characteristics'!D:D,MATCH($C191,'Policy Characteristics'!$C:$C,0)))</f>
        <v>Electricity Sector CCS</v>
      </c>
      <c r="K191" s="304" t="str">
        <f>IF(ISBLANK(INDEX('Policy Characteristics'!E:E,MATCH($C191,'Policy Characteristics'!$C:$C,0))),"",INDEX('Policy Characteristics'!E:E,MATCH($C191,'Policy Characteristics'!$C:$C,0)))</f>
        <v>elec CCS</v>
      </c>
      <c r="L191" s="315">
        <f>IF(ISBLANK(INDEX('Policy Characteristics'!F:F,MATCH($C191,'Policy Characteristics'!$C:$C,0))),"",INDEX('Policy Characteristics'!F:F,MATCH($C191,'Policy Characteristics'!$C:$C,0)))</f>
        <v>0</v>
      </c>
      <c r="M191" s="315">
        <f>IF(ISBLANK(INDEX('Policy Characteristics'!G:G,MATCH($C191,'Policy Characteristics'!$C:$C,0))),"",INDEX('Policy Characteristics'!G:G,MATCH($C191,'Policy Characteristics'!$C:$C,0)))</f>
        <v>1</v>
      </c>
      <c r="N191" s="315">
        <f>IF(ISBLANK(INDEX('Policy Characteristics'!H:H,MATCH($C191,'Policy Characteristics'!$C:$C,0))),"",INDEX('Policy Characteristics'!H:H,MATCH($C191,'Policy Characteristics'!$C:$C,0)))</f>
        <v>0.01</v>
      </c>
      <c r="O191" s="304" t="str">
        <f>IF(ISBLANK(INDEX('Policy Characteristics'!I:I,MATCH($C191,'Policy Characteristics'!$C:$C,0))),"",INDEX('Policy Characteristics'!I:I,MATCH($C191,'Policy Characteristics'!$C:$C,0)))</f>
        <v>% of CO2 captured</v>
      </c>
      <c r="P191" s="304" t="str">
        <f>IF(ISBLANK(INDEX('Policy Characteristics'!J:J,MATCH($C191,'Policy Characteristics'!$C:$C,0))),"",INDEX('Policy Characteristics'!J:J,MATCH($C191,'Policy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304" t="str">
        <f>IF(ISBLANK(INDEX('Policy Characteristics'!K:K,MATCH($C191,'Policy Characteristics'!$C:$C,0))),"",INDEX('Policy Characteristics'!K:K,MATCH($C191,'Policy Characteristics'!$C:$C,0)))</f>
        <v>ccs.html#ccs</v>
      </c>
      <c r="R191" s="304" t="str">
        <f>IF(ISBLANK(INDEX('Policy Characteristics'!L:L,MATCH($C191,'Policy Characteristics'!$C:$C,0))),"",INDEX('Policy Characteristics'!L:L,MATCH($C191,'Policy Characteristics'!$C:$C,0)))</f>
        <v>carbon-capture-and-sequestration.html</v>
      </c>
    </row>
    <row r="192" spans="1:18" s="544" customFormat="1" x14ac:dyDescent="0.25">
      <c r="A192" s="304" t="str">
        <f>IF(ISBLANK(INDEX('Policy Characteristics'!A:A,MATCH($C192,'Policy Characteristics'!$C:$C,0))),"",INDEX('Policy Characteristics'!A:A,MATCH($C192,'Policy Characteristics'!$C:$C,0)))</f>
        <v>Electricity Supply</v>
      </c>
      <c r="B192" s="304" t="str">
        <f>IF(ISBLANK(INDEX('Policy Characteristics'!B:B,MATCH($C192,'Policy Characteristics'!$C:$C,0))),"",INDEX('Policy Characteristics'!B:B,MATCH($C192,'Policy Characteristics'!$C:$C,0)))</f>
        <v>Carbon Capture and Sequestration</v>
      </c>
      <c r="C192" s="308" t="str">
        <f t="shared" si="18"/>
        <v>Electricity Sector Fraction of Potential Additional CCS Achieved</v>
      </c>
      <c r="D192" s="537" t="s">
        <v>457</v>
      </c>
      <c r="E192" s="535"/>
      <c r="F192" s="537" t="s">
        <v>460</v>
      </c>
      <c r="G192" s="535"/>
      <c r="H192" s="540">
        <v>880</v>
      </c>
      <c r="I192" s="535" t="s">
        <v>46</v>
      </c>
      <c r="J192" s="306" t="str">
        <f>IF(ISBLANK(INDEX('Policy Characteristics'!D:D,MATCH($C192,'Policy Characteristics'!$C:$C,0))),"",INDEX('Policy Characteristics'!D:D,MATCH($C192,'Policy Characteristics'!$C:$C,0)))</f>
        <v>Electricity Sector CCS</v>
      </c>
      <c r="K192" s="304" t="str">
        <f>IF(ISBLANK(INDEX('Policy Characteristics'!E:E,MATCH($C192,'Policy Characteristics'!$C:$C,0))),"",INDEX('Policy Characteristics'!E:E,MATCH($C192,'Policy Characteristics'!$C:$C,0)))</f>
        <v>elec CCS</v>
      </c>
      <c r="L192" s="315">
        <f>IF(ISBLANK(INDEX('Policy Characteristics'!F:F,MATCH($C192,'Policy Characteristics'!$C:$C,0))),"",INDEX('Policy Characteristics'!F:F,MATCH($C192,'Policy Characteristics'!$C:$C,0)))</f>
        <v>0</v>
      </c>
      <c r="M192" s="315">
        <f>IF(ISBLANK(INDEX('Policy Characteristics'!G:G,MATCH($C192,'Policy Characteristics'!$C:$C,0))),"",INDEX('Policy Characteristics'!G:G,MATCH($C192,'Policy Characteristics'!$C:$C,0)))</f>
        <v>1</v>
      </c>
      <c r="N192" s="315">
        <f>IF(ISBLANK(INDEX('Policy Characteristics'!H:H,MATCH($C192,'Policy Characteristics'!$C:$C,0))),"",INDEX('Policy Characteristics'!H:H,MATCH($C192,'Policy Characteristics'!$C:$C,0)))</f>
        <v>0.01</v>
      </c>
      <c r="O192" s="304" t="str">
        <f>IF(ISBLANK(INDEX('Policy Characteristics'!I:I,MATCH($C192,'Policy Characteristics'!$C:$C,0))),"",INDEX('Policy Characteristics'!I:I,MATCH($C192,'Policy Characteristics'!$C:$C,0)))</f>
        <v>% of CO2 captured</v>
      </c>
      <c r="P192" s="304" t="str">
        <f>IF(ISBLANK(INDEX('Policy Characteristics'!J:J,MATCH($C192,'Policy Characteristics'!$C:$C,0))),"",INDEX('Policy Characteristics'!J:J,MATCH($C192,'Policy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304" t="str">
        <f>IF(ISBLANK(INDEX('Policy Characteristics'!K:K,MATCH($C192,'Policy Characteristics'!$C:$C,0))),"",INDEX('Policy Characteristics'!K:K,MATCH($C192,'Policy Characteristics'!$C:$C,0)))</f>
        <v>ccs.html#ccs</v>
      </c>
      <c r="R192" s="304" t="str">
        <f>IF(ISBLANK(INDEX('Policy Characteristics'!L:L,MATCH($C192,'Policy Characteristics'!$C:$C,0))),"",INDEX('Policy Characteristics'!L:L,MATCH($C192,'Policy Characteristics'!$C:$C,0)))</f>
        <v>carbon-capture-and-sequestration.html</v>
      </c>
    </row>
    <row r="193" spans="1:18" s="544" customFormat="1" x14ac:dyDescent="0.25">
      <c r="A193" s="304" t="str">
        <f>IF(ISBLANK(INDEX('Policy Characteristics'!A:A,MATCH($C193,'Policy Characteristics'!$C:$C,0))),"",INDEX('Policy Characteristics'!A:A,MATCH($C193,'Policy Characteristics'!$C:$C,0)))</f>
        <v>Electricity Supply</v>
      </c>
      <c r="B193" s="304" t="str">
        <f>IF(ISBLANK(INDEX('Policy Characteristics'!B:B,MATCH($C193,'Policy Characteristics'!$C:$C,0))),"",INDEX('Policy Characteristics'!B:B,MATCH($C193,'Policy Characteristics'!$C:$C,0)))</f>
        <v>Carbon Capture and Sequestration</v>
      </c>
      <c r="C193" s="308" t="str">
        <f t="shared" si="18"/>
        <v>Electricity Sector Fraction of Potential Additional CCS Achieved</v>
      </c>
      <c r="D193" s="537" t="s">
        <v>81</v>
      </c>
      <c r="E193" s="535"/>
      <c r="F193" s="537" t="s">
        <v>95</v>
      </c>
      <c r="G193" s="535"/>
      <c r="H193" s="540">
        <v>881</v>
      </c>
      <c r="I193" s="535" t="s">
        <v>46</v>
      </c>
      <c r="J193" s="306" t="str">
        <f>IF(ISBLANK(INDEX('Policy Characteristics'!D:D,MATCH($C193,'Policy Characteristics'!$C:$C,0))),"",INDEX('Policy Characteristics'!D:D,MATCH($C193,'Policy Characteristics'!$C:$C,0)))</f>
        <v>Electricity Sector CCS</v>
      </c>
      <c r="K193" s="304" t="str">
        <f>IF(ISBLANK(INDEX('Policy Characteristics'!E:E,MATCH($C193,'Policy Characteristics'!$C:$C,0))),"",INDEX('Policy Characteristics'!E:E,MATCH($C193,'Policy Characteristics'!$C:$C,0)))</f>
        <v>elec CCS</v>
      </c>
      <c r="L193" s="315">
        <f>IF(ISBLANK(INDEX('Policy Characteristics'!F:F,MATCH($C193,'Policy Characteristics'!$C:$C,0))),"",INDEX('Policy Characteristics'!F:F,MATCH($C193,'Policy Characteristics'!$C:$C,0)))</f>
        <v>0</v>
      </c>
      <c r="M193" s="315">
        <f>IF(ISBLANK(INDEX('Policy Characteristics'!G:G,MATCH($C193,'Policy Characteristics'!$C:$C,0))),"",INDEX('Policy Characteristics'!G:G,MATCH($C193,'Policy Characteristics'!$C:$C,0)))</f>
        <v>1</v>
      </c>
      <c r="N193" s="315">
        <f>IF(ISBLANK(INDEX('Policy Characteristics'!H:H,MATCH($C193,'Policy Characteristics'!$C:$C,0))),"",INDEX('Policy Characteristics'!H:H,MATCH($C193,'Policy Characteristics'!$C:$C,0)))</f>
        <v>0.01</v>
      </c>
      <c r="O193" s="304" t="str">
        <f>IF(ISBLANK(INDEX('Policy Characteristics'!I:I,MATCH($C193,'Policy Characteristics'!$C:$C,0))),"",INDEX('Policy Characteristics'!I:I,MATCH($C193,'Policy Characteristics'!$C:$C,0)))</f>
        <v>% of CO2 captured</v>
      </c>
      <c r="P193" s="304" t="str">
        <f>IF(ISBLANK(INDEX('Policy Characteristics'!J:J,MATCH($C193,'Policy Characteristics'!$C:$C,0))),"",INDEX('Policy Characteristics'!J:J,MATCH($C193,'Policy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304" t="str">
        <f>IF(ISBLANK(INDEX('Policy Characteristics'!K:K,MATCH($C193,'Policy Characteristics'!$C:$C,0))),"",INDEX('Policy Characteristics'!K:K,MATCH($C193,'Policy Characteristics'!$C:$C,0)))</f>
        <v>ccs.html#ccs</v>
      </c>
      <c r="R193" s="304" t="str">
        <f>IF(ISBLANK(INDEX('Policy Characteristics'!L:L,MATCH($C193,'Policy Characteristics'!$C:$C,0))),"",INDEX('Policy Characteristics'!L:L,MATCH($C193,'Policy Characteristics'!$C:$C,0)))</f>
        <v>carbon-capture-and-sequestration.html</v>
      </c>
    </row>
    <row r="194" spans="1:18" s="544" customFormat="1" x14ac:dyDescent="0.25">
      <c r="A194" s="304" t="str">
        <f>IF(ISBLANK(INDEX('Policy Characteristics'!A:A,MATCH($C194,'Policy Characteristics'!$C:$C,0))),"",INDEX('Policy Characteristics'!A:A,MATCH($C194,'Policy Characteristics'!$C:$C,0)))</f>
        <v>Electricity Supply</v>
      </c>
      <c r="B194" s="304" t="str">
        <f>IF(ISBLANK(INDEX('Policy Characteristics'!B:B,MATCH($C194,'Policy Characteristics'!$C:$C,0))),"",INDEX('Policy Characteristics'!B:B,MATCH($C194,'Policy Characteristics'!$C:$C,0)))</f>
        <v>Carbon Capture and Sequestration</v>
      </c>
      <c r="C194" s="308" t="str">
        <f t="shared" si="18"/>
        <v>Electricity Sector Fraction of Potential Additional CCS Achieved</v>
      </c>
      <c r="D194" s="537" t="s">
        <v>82</v>
      </c>
      <c r="E194" s="535"/>
      <c r="F194" s="537" t="s">
        <v>96</v>
      </c>
      <c r="G194" s="535"/>
      <c r="H194" s="540">
        <v>882</v>
      </c>
      <c r="I194" s="535" t="s">
        <v>46</v>
      </c>
      <c r="J194" s="306" t="str">
        <f>IF(ISBLANK(INDEX('Policy Characteristics'!D:D,MATCH($C194,'Policy Characteristics'!$C:$C,0))),"",INDEX('Policy Characteristics'!D:D,MATCH($C194,'Policy Characteristics'!$C:$C,0)))</f>
        <v>Electricity Sector CCS</v>
      </c>
      <c r="K194" s="304" t="str">
        <f>IF(ISBLANK(INDEX('Policy Characteristics'!E:E,MATCH($C194,'Policy Characteristics'!$C:$C,0))),"",INDEX('Policy Characteristics'!E:E,MATCH($C194,'Policy Characteristics'!$C:$C,0)))</f>
        <v>elec CCS</v>
      </c>
      <c r="L194" s="315">
        <f>IF(ISBLANK(INDEX('Policy Characteristics'!F:F,MATCH($C194,'Policy Characteristics'!$C:$C,0))),"",INDEX('Policy Characteristics'!F:F,MATCH($C194,'Policy Characteristics'!$C:$C,0)))</f>
        <v>0</v>
      </c>
      <c r="M194" s="315">
        <f>IF(ISBLANK(INDEX('Policy Characteristics'!G:G,MATCH($C194,'Policy Characteristics'!$C:$C,0))),"",INDEX('Policy Characteristics'!G:G,MATCH($C194,'Policy Characteristics'!$C:$C,0)))</f>
        <v>1</v>
      </c>
      <c r="N194" s="315">
        <f>IF(ISBLANK(INDEX('Policy Characteristics'!H:H,MATCH($C194,'Policy Characteristics'!$C:$C,0))),"",INDEX('Policy Characteristics'!H:H,MATCH($C194,'Policy Characteristics'!$C:$C,0)))</f>
        <v>0.01</v>
      </c>
      <c r="O194" s="304" t="str">
        <f>IF(ISBLANK(INDEX('Policy Characteristics'!I:I,MATCH($C194,'Policy Characteristics'!$C:$C,0))),"",INDEX('Policy Characteristics'!I:I,MATCH($C194,'Policy Characteristics'!$C:$C,0)))</f>
        <v>% of CO2 captured</v>
      </c>
      <c r="P194" s="304" t="str">
        <f>IF(ISBLANK(INDEX('Policy Characteristics'!J:J,MATCH($C194,'Policy Characteristics'!$C:$C,0))),"",INDEX('Policy Characteristics'!J:J,MATCH($C194,'Policy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304" t="str">
        <f>IF(ISBLANK(INDEX('Policy Characteristics'!K:K,MATCH($C194,'Policy Characteristics'!$C:$C,0))),"",INDEX('Policy Characteristics'!K:K,MATCH($C194,'Policy Characteristics'!$C:$C,0)))</f>
        <v>ccs.html#ccs</v>
      </c>
      <c r="R194" s="304" t="str">
        <f>IF(ISBLANK(INDEX('Policy Characteristics'!L:L,MATCH($C194,'Policy Characteristics'!$C:$C,0))),"",INDEX('Policy Characteristics'!L:L,MATCH($C194,'Policy Characteristics'!$C:$C,0)))</f>
        <v>carbon-capture-and-sequestration.html</v>
      </c>
    </row>
    <row r="195" spans="1:18" s="544" customFormat="1" x14ac:dyDescent="0.25">
      <c r="A195" s="304" t="str">
        <f>IF(ISBLANK(INDEX('Policy Characteristics'!A:A,MATCH($C195,'Policy Characteristics'!$C:$C,0))),"",INDEX('Policy Characteristics'!A:A,MATCH($C195,'Policy Characteristics'!$C:$C,0)))</f>
        <v>Electricity Supply</v>
      </c>
      <c r="B195" s="304" t="str">
        <f>IF(ISBLANK(INDEX('Policy Characteristics'!B:B,MATCH($C195,'Policy Characteristics'!$C:$C,0))),"",INDEX('Policy Characteristics'!B:B,MATCH($C195,'Policy Characteristics'!$C:$C,0)))</f>
        <v>Carbon Capture and Sequestration</v>
      </c>
      <c r="C195" s="308" t="str">
        <f t="shared" si="18"/>
        <v>Electricity Sector Fraction of Potential Additional CCS Achieved</v>
      </c>
      <c r="D195" s="537" t="s">
        <v>83</v>
      </c>
      <c r="E195" s="535"/>
      <c r="F195" s="537" t="s">
        <v>97</v>
      </c>
      <c r="G195" s="535"/>
      <c r="H195" s="540">
        <v>883</v>
      </c>
      <c r="I195" s="537" t="s">
        <v>45</v>
      </c>
      <c r="J195" s="306" t="str">
        <f>IF(ISBLANK(INDEX('Policy Characteristics'!D:D,MATCH($C195,'Policy Characteristics'!$C:$C,0))),"",INDEX('Policy Characteristics'!D:D,MATCH($C195,'Policy Characteristics'!$C:$C,0)))</f>
        <v>Electricity Sector CCS</v>
      </c>
      <c r="K195" s="304" t="str">
        <f>IF(ISBLANK(INDEX('Policy Characteristics'!E:E,MATCH($C195,'Policy Characteristics'!$C:$C,0))),"",INDEX('Policy Characteristics'!E:E,MATCH($C195,'Policy Characteristics'!$C:$C,0)))</f>
        <v>elec CCS</v>
      </c>
      <c r="L195" s="315">
        <f>IF(ISBLANK(INDEX('Policy Characteristics'!F:F,MATCH($C195,'Policy Characteristics'!$C:$C,0))),"",INDEX('Policy Characteristics'!F:F,MATCH($C195,'Policy Characteristics'!$C:$C,0)))</f>
        <v>0</v>
      </c>
      <c r="M195" s="315">
        <f>IF(ISBLANK(INDEX('Policy Characteristics'!G:G,MATCH($C195,'Policy Characteristics'!$C:$C,0))),"",INDEX('Policy Characteristics'!G:G,MATCH($C195,'Policy Characteristics'!$C:$C,0)))</f>
        <v>1</v>
      </c>
      <c r="N195" s="315">
        <f>IF(ISBLANK(INDEX('Policy Characteristics'!H:H,MATCH($C195,'Policy Characteristics'!$C:$C,0))),"",INDEX('Policy Characteristics'!H:H,MATCH($C195,'Policy Characteristics'!$C:$C,0)))</f>
        <v>0.01</v>
      </c>
      <c r="O195" s="304" t="str">
        <f>IF(ISBLANK(INDEX('Policy Characteristics'!I:I,MATCH($C195,'Policy Characteristics'!$C:$C,0))),"",INDEX('Policy Characteristics'!I:I,MATCH($C195,'Policy Characteristics'!$C:$C,0)))</f>
        <v>% of CO2 captured</v>
      </c>
      <c r="P195" s="304" t="str">
        <f>IF(ISBLANK(INDEX('Policy Characteristics'!J:J,MATCH($C195,'Policy Characteristics'!$C:$C,0))),"",INDEX('Policy Characteristics'!J:J,MATCH($C195,'Policy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304" t="str">
        <f>IF(ISBLANK(INDEX('Policy Characteristics'!K:K,MATCH($C195,'Policy Characteristics'!$C:$C,0))),"",INDEX('Policy Characteristics'!K:K,MATCH($C195,'Policy Characteristics'!$C:$C,0)))</f>
        <v>ccs.html#ccs</v>
      </c>
      <c r="R195" s="304" t="str">
        <f>IF(ISBLANK(INDEX('Policy Characteristics'!L:L,MATCH($C195,'Policy Characteristics'!$C:$C,0))),"",INDEX('Policy Characteristics'!L:L,MATCH($C195,'Policy Characteristics'!$C:$C,0)))</f>
        <v>carbon-capture-and-sequestration.html</v>
      </c>
    </row>
    <row r="196" spans="1:18" s="544" customFormat="1" x14ac:dyDescent="0.25">
      <c r="A196" s="304" t="str">
        <f>IF(ISBLANK(INDEX('Policy Characteristics'!A:A,MATCH($C196,'Policy Characteristics'!$C:$C,0))),"",INDEX('Policy Characteristics'!A:A,MATCH($C196,'Policy Characteristics'!$C:$C,0)))</f>
        <v>Electricity Supply</v>
      </c>
      <c r="B196" s="304" t="str">
        <f>IF(ISBLANK(INDEX('Policy Characteristics'!B:B,MATCH($C196,'Policy Characteristics'!$C:$C,0))),"",INDEX('Policy Characteristics'!B:B,MATCH($C196,'Policy Characteristics'!$C:$C,0)))</f>
        <v>Carbon Capture and Sequestration</v>
      </c>
      <c r="C196" s="308" t="str">
        <f t="shared" si="18"/>
        <v>Electricity Sector Fraction of Potential Additional CCS Achieved</v>
      </c>
      <c r="D196" s="537" t="s">
        <v>2456</v>
      </c>
      <c r="E196" s="535"/>
      <c r="F196" s="537" t="s">
        <v>445</v>
      </c>
      <c r="G196" s="535"/>
      <c r="H196" s="540">
        <v>884</v>
      </c>
      <c r="I196" s="535" t="s">
        <v>46</v>
      </c>
      <c r="J196" s="306" t="str">
        <f>IF(ISBLANK(INDEX('Policy Characteristics'!D:D,MATCH($C196,'Policy Characteristics'!$C:$C,0))),"",INDEX('Policy Characteristics'!D:D,MATCH($C196,'Policy Characteristics'!$C:$C,0)))</f>
        <v>Electricity Sector CCS</v>
      </c>
      <c r="K196" s="304" t="str">
        <f>IF(ISBLANK(INDEX('Policy Characteristics'!E:E,MATCH($C196,'Policy Characteristics'!$C:$C,0))),"",INDEX('Policy Characteristics'!E:E,MATCH($C196,'Policy Characteristics'!$C:$C,0)))</f>
        <v>elec CCS</v>
      </c>
      <c r="L196" s="315">
        <f>IF(ISBLANK(INDEX('Policy Characteristics'!F:F,MATCH($C196,'Policy Characteristics'!$C:$C,0))),"",INDEX('Policy Characteristics'!F:F,MATCH($C196,'Policy Characteristics'!$C:$C,0)))</f>
        <v>0</v>
      </c>
      <c r="M196" s="315">
        <f>IF(ISBLANK(INDEX('Policy Characteristics'!G:G,MATCH($C196,'Policy Characteristics'!$C:$C,0))),"",INDEX('Policy Characteristics'!G:G,MATCH($C196,'Policy Characteristics'!$C:$C,0)))</f>
        <v>1</v>
      </c>
      <c r="N196" s="315">
        <f>IF(ISBLANK(INDEX('Policy Characteristics'!H:H,MATCH($C196,'Policy Characteristics'!$C:$C,0))),"",INDEX('Policy Characteristics'!H:H,MATCH($C196,'Policy Characteristics'!$C:$C,0)))</f>
        <v>0.01</v>
      </c>
      <c r="O196" s="304" t="str">
        <f>IF(ISBLANK(INDEX('Policy Characteristics'!I:I,MATCH($C196,'Policy Characteristics'!$C:$C,0))),"",INDEX('Policy Characteristics'!I:I,MATCH($C196,'Policy Characteristics'!$C:$C,0)))</f>
        <v>% of CO2 captured</v>
      </c>
      <c r="P196" s="304" t="str">
        <f>IF(ISBLANK(INDEX('Policy Characteristics'!J:J,MATCH($C196,'Policy Characteristics'!$C:$C,0))),"",INDEX('Policy Characteristics'!J:J,MATCH($C196,'Policy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304" t="str">
        <f>IF(ISBLANK(INDEX('Policy Characteristics'!K:K,MATCH($C196,'Policy Characteristics'!$C:$C,0))),"",INDEX('Policy Characteristics'!K:K,MATCH($C196,'Policy Characteristics'!$C:$C,0)))</f>
        <v>ccs.html#ccs</v>
      </c>
      <c r="R196" s="304" t="str">
        <f>IF(ISBLANK(INDEX('Policy Characteristics'!L:L,MATCH($C196,'Policy Characteristics'!$C:$C,0))),"",INDEX('Policy Characteristics'!L:L,MATCH($C196,'Policy Characteristics'!$C:$C,0)))</f>
        <v>carbon-capture-and-sequestration.html</v>
      </c>
    </row>
    <row r="197" spans="1:18" s="544" customFormat="1" x14ac:dyDescent="0.25">
      <c r="A197" s="304" t="str">
        <f>IF(ISBLANK(INDEX('Policy Characteristics'!A:A,MATCH($C197,'Policy Characteristics'!$C:$C,0))),"",INDEX('Policy Characteristics'!A:A,MATCH($C197,'Policy Characteristics'!$C:$C,0)))</f>
        <v>Electricity Supply</v>
      </c>
      <c r="B197" s="304" t="str">
        <f>IF(ISBLANK(INDEX('Policy Characteristics'!B:B,MATCH($C197,'Policy Characteristics'!$C:$C,0))),"",INDEX('Policy Characteristics'!B:B,MATCH($C197,'Policy Characteristics'!$C:$C,0)))</f>
        <v>Carbon Capture and Sequestration</v>
      </c>
      <c r="C197" s="308" t="str">
        <f t="shared" si="18"/>
        <v>Electricity Sector Fraction of Potential Additional CCS Achieved</v>
      </c>
      <c r="D197" s="537" t="s">
        <v>316</v>
      </c>
      <c r="E197" s="535"/>
      <c r="F197" s="537" t="s">
        <v>318</v>
      </c>
      <c r="G197" s="535"/>
      <c r="H197" s="540">
        <v>885</v>
      </c>
      <c r="I197" s="537" t="s">
        <v>45</v>
      </c>
      <c r="J197" s="306" t="str">
        <f>IF(ISBLANK(INDEX('Policy Characteristics'!D:D,MATCH($C197,'Policy Characteristics'!$C:$C,0))),"",INDEX('Policy Characteristics'!D:D,MATCH($C197,'Policy Characteristics'!$C:$C,0)))</f>
        <v>Electricity Sector CCS</v>
      </c>
      <c r="K197" s="304" t="str">
        <f>IF(ISBLANK(INDEX('Policy Characteristics'!E:E,MATCH($C197,'Policy Characteristics'!$C:$C,0))),"",INDEX('Policy Characteristics'!E:E,MATCH($C197,'Policy Characteristics'!$C:$C,0)))</f>
        <v>elec CCS</v>
      </c>
      <c r="L197" s="315">
        <f>IF(ISBLANK(INDEX('Policy Characteristics'!F:F,MATCH($C197,'Policy Characteristics'!$C:$C,0))),"",INDEX('Policy Characteristics'!F:F,MATCH($C197,'Policy Characteristics'!$C:$C,0)))</f>
        <v>0</v>
      </c>
      <c r="M197" s="315">
        <f>IF(ISBLANK(INDEX('Policy Characteristics'!G:G,MATCH($C197,'Policy Characteristics'!$C:$C,0))),"",INDEX('Policy Characteristics'!G:G,MATCH($C197,'Policy Characteristics'!$C:$C,0)))</f>
        <v>1</v>
      </c>
      <c r="N197" s="315">
        <f>IF(ISBLANK(INDEX('Policy Characteristics'!H:H,MATCH($C197,'Policy Characteristics'!$C:$C,0))),"",INDEX('Policy Characteristics'!H:H,MATCH($C197,'Policy Characteristics'!$C:$C,0)))</f>
        <v>0.01</v>
      </c>
      <c r="O197" s="304" t="str">
        <f>IF(ISBLANK(INDEX('Policy Characteristics'!I:I,MATCH($C197,'Policy Characteristics'!$C:$C,0))),"",INDEX('Policy Characteristics'!I:I,MATCH($C197,'Policy Characteristics'!$C:$C,0)))</f>
        <v>% of CO2 captured</v>
      </c>
      <c r="P197" s="304" t="str">
        <f>IF(ISBLANK(INDEX('Policy Characteristics'!J:J,MATCH($C197,'Policy Characteristics'!$C:$C,0))),"",INDEX('Policy Characteristics'!J:J,MATCH($C197,'Policy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304" t="str">
        <f>IF(ISBLANK(INDEX('Policy Characteristics'!K:K,MATCH($C197,'Policy Characteristics'!$C:$C,0))),"",INDEX('Policy Characteristics'!K:K,MATCH($C197,'Policy Characteristics'!$C:$C,0)))</f>
        <v>ccs.html#ccs</v>
      </c>
      <c r="R197" s="304" t="str">
        <f>IF(ISBLANK(INDEX('Policy Characteristics'!L:L,MATCH($C197,'Policy Characteristics'!$C:$C,0))),"",INDEX('Policy Characteristics'!L:L,MATCH($C197,'Policy Characteristics'!$C:$C,0)))</f>
        <v>carbon-capture-and-sequestration.html</v>
      </c>
    </row>
    <row r="198" spans="1:18" s="544" customFormat="1" x14ac:dyDescent="0.25">
      <c r="A198" s="304" t="str">
        <f>IF(ISBLANK(INDEX('Policy Characteristics'!A:A,MATCH($C198,'Policy Characteristics'!$C:$C,0))),"",INDEX('Policy Characteristics'!A:A,MATCH($C198,'Policy Characteristics'!$C:$C,0)))</f>
        <v>Electricity Supply</v>
      </c>
      <c r="B198" s="304" t="str">
        <f>IF(ISBLANK(INDEX('Policy Characteristics'!B:B,MATCH($C198,'Policy Characteristics'!$C:$C,0))),"",INDEX('Policy Characteristics'!B:B,MATCH($C198,'Policy Characteristics'!$C:$C,0)))</f>
        <v>Carbon Capture and Sequestration</v>
      </c>
      <c r="C198" s="308" t="str">
        <f t="shared" si="18"/>
        <v>Electricity Sector Fraction of Potential Additional CCS Achieved</v>
      </c>
      <c r="D198" s="537" t="s">
        <v>317</v>
      </c>
      <c r="E198" s="535"/>
      <c r="F198" s="537" t="s">
        <v>319</v>
      </c>
      <c r="G198" s="535"/>
      <c r="H198" s="540">
        <v>886</v>
      </c>
      <c r="I198" s="537" t="s">
        <v>45</v>
      </c>
      <c r="J198" s="306" t="str">
        <f>IF(ISBLANK(INDEX('Policy Characteristics'!D:D,MATCH($C198,'Policy Characteristics'!$C:$C,0))),"",INDEX('Policy Characteristics'!D:D,MATCH($C198,'Policy Characteristics'!$C:$C,0)))</f>
        <v>Electricity Sector CCS</v>
      </c>
      <c r="K198" s="304" t="str">
        <f>IF(ISBLANK(INDEX('Policy Characteristics'!E:E,MATCH($C198,'Policy Characteristics'!$C:$C,0))),"",INDEX('Policy Characteristics'!E:E,MATCH($C198,'Policy Characteristics'!$C:$C,0)))</f>
        <v>elec CCS</v>
      </c>
      <c r="L198" s="315">
        <f>IF(ISBLANK(INDEX('Policy Characteristics'!F:F,MATCH($C198,'Policy Characteristics'!$C:$C,0))),"",INDEX('Policy Characteristics'!F:F,MATCH($C198,'Policy Characteristics'!$C:$C,0)))</f>
        <v>0</v>
      </c>
      <c r="M198" s="315">
        <f>IF(ISBLANK(INDEX('Policy Characteristics'!G:G,MATCH($C198,'Policy Characteristics'!$C:$C,0))),"",INDEX('Policy Characteristics'!G:G,MATCH($C198,'Policy Characteristics'!$C:$C,0)))</f>
        <v>1</v>
      </c>
      <c r="N198" s="315">
        <f>IF(ISBLANK(INDEX('Policy Characteristics'!H:H,MATCH($C198,'Policy Characteristics'!$C:$C,0))),"",INDEX('Policy Characteristics'!H:H,MATCH($C198,'Policy Characteristics'!$C:$C,0)))</f>
        <v>0.01</v>
      </c>
      <c r="O198" s="304" t="str">
        <f>IF(ISBLANK(INDEX('Policy Characteristics'!I:I,MATCH($C198,'Policy Characteristics'!$C:$C,0))),"",INDEX('Policy Characteristics'!I:I,MATCH($C198,'Policy Characteristics'!$C:$C,0)))</f>
        <v>% of CO2 captured</v>
      </c>
      <c r="P198" s="304" t="str">
        <f>IF(ISBLANK(INDEX('Policy Characteristics'!J:J,MATCH($C198,'Policy Characteristics'!$C:$C,0))),"",INDEX('Policy Characteristics'!J:J,MATCH($C198,'Policy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304" t="str">
        <f>IF(ISBLANK(INDEX('Policy Characteristics'!K:K,MATCH($C198,'Policy Characteristics'!$C:$C,0))),"",INDEX('Policy Characteristics'!K:K,MATCH($C198,'Policy Characteristics'!$C:$C,0)))</f>
        <v>ccs.html#ccs</v>
      </c>
      <c r="R198" s="304" t="str">
        <f>IF(ISBLANK(INDEX('Policy Characteristics'!L:L,MATCH($C198,'Policy Characteristics'!$C:$C,0))),"",INDEX('Policy Characteristics'!L:L,MATCH($C198,'Policy Characteristics'!$C:$C,0)))</f>
        <v>carbon-capture-and-sequestration.html</v>
      </c>
    </row>
    <row r="199" spans="1:18" s="544" customFormat="1" x14ac:dyDescent="0.25">
      <c r="A199" s="304" t="str">
        <f>IF(ISBLANK(INDEX('Policy Characteristics'!A:A,MATCH($C199,'Policy Characteristics'!$C:$C,0))),"",INDEX('Policy Characteristics'!A:A,MATCH($C199,'Policy Characteristics'!$C:$C,0)))</f>
        <v>Electricity Supply</v>
      </c>
      <c r="B199" s="304" t="str">
        <f>IF(ISBLANK(INDEX('Policy Characteristics'!B:B,MATCH($C199,'Policy Characteristics'!$C:$C,0))),"",INDEX('Policy Characteristics'!B:B,MATCH($C199,'Policy Characteristics'!$C:$C,0)))</f>
        <v>Carbon Capture and Sequestration</v>
      </c>
      <c r="C199" s="308" t="str">
        <f t="shared" si="18"/>
        <v>Electricity Sector Fraction of Potential Additional CCS Achieved</v>
      </c>
      <c r="D199" s="537" t="s">
        <v>453</v>
      </c>
      <c r="E199" s="535"/>
      <c r="F199" s="537" t="s">
        <v>452</v>
      </c>
      <c r="G199" s="535"/>
      <c r="H199" s="540">
        <v>887</v>
      </c>
      <c r="I199" s="537" t="s">
        <v>45</v>
      </c>
      <c r="J199" s="306" t="str">
        <f>IF(ISBLANK(INDEX('Policy Characteristics'!D:D,MATCH($C199,'Policy Characteristics'!$C:$C,0))),"",INDEX('Policy Characteristics'!D:D,MATCH($C199,'Policy Characteristics'!$C:$C,0)))</f>
        <v>Electricity Sector CCS</v>
      </c>
      <c r="K199" s="304" t="str">
        <f>IF(ISBLANK(INDEX('Policy Characteristics'!E:E,MATCH($C199,'Policy Characteristics'!$C:$C,0))),"",INDEX('Policy Characteristics'!E:E,MATCH($C199,'Policy Characteristics'!$C:$C,0)))</f>
        <v>elec CCS</v>
      </c>
      <c r="L199" s="315">
        <f>IF(ISBLANK(INDEX('Policy Characteristics'!F:F,MATCH($C199,'Policy Characteristics'!$C:$C,0))),"",INDEX('Policy Characteristics'!F:F,MATCH($C199,'Policy Characteristics'!$C:$C,0)))</f>
        <v>0</v>
      </c>
      <c r="M199" s="315">
        <f>IF(ISBLANK(INDEX('Policy Characteristics'!G:G,MATCH($C199,'Policy Characteristics'!$C:$C,0))),"",INDEX('Policy Characteristics'!G:G,MATCH($C199,'Policy Characteristics'!$C:$C,0)))</f>
        <v>1</v>
      </c>
      <c r="N199" s="315">
        <f>IF(ISBLANK(INDEX('Policy Characteristics'!H:H,MATCH($C199,'Policy Characteristics'!$C:$C,0))),"",INDEX('Policy Characteristics'!H:H,MATCH($C199,'Policy Characteristics'!$C:$C,0)))</f>
        <v>0.01</v>
      </c>
      <c r="O199" s="304" t="str">
        <f>IF(ISBLANK(INDEX('Policy Characteristics'!I:I,MATCH($C199,'Policy Characteristics'!$C:$C,0))),"",INDEX('Policy Characteristics'!I:I,MATCH($C199,'Policy Characteristics'!$C:$C,0)))</f>
        <v>% of CO2 captured</v>
      </c>
      <c r="P199" s="304" t="str">
        <f>IF(ISBLANK(INDEX('Policy Characteristics'!J:J,MATCH($C199,'Policy Characteristics'!$C:$C,0))),"",INDEX('Policy Characteristics'!J:J,MATCH($C199,'Policy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304" t="str">
        <f>IF(ISBLANK(INDEX('Policy Characteristics'!K:K,MATCH($C199,'Policy Characteristics'!$C:$C,0))),"",INDEX('Policy Characteristics'!K:K,MATCH($C199,'Policy Characteristics'!$C:$C,0)))</f>
        <v>ccs.html#ccs</v>
      </c>
      <c r="R199" s="304" t="str">
        <f>IF(ISBLANK(INDEX('Policy Characteristics'!L:L,MATCH($C199,'Policy Characteristics'!$C:$C,0))),"",INDEX('Policy Characteristics'!L:L,MATCH($C199,'Policy Characteristics'!$C:$C,0)))</f>
        <v>carbon-capture-and-sequestration.html</v>
      </c>
    </row>
    <row r="200" spans="1:18" s="544" customFormat="1" x14ac:dyDescent="0.25">
      <c r="A200" s="304" t="str">
        <f>IF(ISBLANK(INDEX('Policy Characteristics'!A:A,MATCH($C200,'Policy Characteristics'!$C:$C,0))),"",INDEX('Policy Characteristics'!A:A,MATCH($C200,'Policy Characteristics'!$C:$C,0)))</f>
        <v>Electricity Supply</v>
      </c>
      <c r="B200" s="304" t="str">
        <f>IF(ISBLANK(INDEX('Policy Characteristics'!B:B,MATCH($C200,'Policy Characteristics'!$C:$C,0))),"",INDEX('Policy Characteristics'!B:B,MATCH($C200,'Policy Characteristics'!$C:$C,0)))</f>
        <v>Carbon Capture and Sequestration</v>
      </c>
      <c r="C200" s="308" t="str">
        <f t="shared" si="18"/>
        <v>Electricity Sector Fraction of Potential Additional CCS Achieved</v>
      </c>
      <c r="D200" s="537" t="s">
        <v>462</v>
      </c>
      <c r="E200" s="535"/>
      <c r="F200" s="537" t="s">
        <v>463</v>
      </c>
      <c r="G200" s="535"/>
      <c r="H200" s="540">
        <v>888</v>
      </c>
      <c r="I200" s="535" t="s">
        <v>46</v>
      </c>
      <c r="J200" s="306" t="str">
        <f>IF(ISBLANK(INDEX('Policy Characteristics'!D:D,MATCH($C200,'Policy Characteristics'!$C:$C,0))),"",INDEX('Policy Characteristics'!D:D,MATCH($C200,'Policy Characteristics'!$C:$C,0)))</f>
        <v>Electricity Sector CCS</v>
      </c>
      <c r="K200" s="304" t="str">
        <f>IF(ISBLANK(INDEX('Policy Characteristics'!E:E,MATCH($C200,'Policy Characteristics'!$C:$C,0))),"",INDEX('Policy Characteristics'!E:E,MATCH($C200,'Policy Characteristics'!$C:$C,0)))</f>
        <v>elec CCS</v>
      </c>
      <c r="L200" s="315">
        <f>IF(ISBLANK(INDEX('Policy Characteristics'!F:F,MATCH($C200,'Policy Characteristics'!$C:$C,0))),"",INDEX('Policy Characteristics'!F:F,MATCH($C200,'Policy Characteristics'!$C:$C,0)))</f>
        <v>0</v>
      </c>
      <c r="M200" s="315">
        <f>IF(ISBLANK(INDEX('Policy Characteristics'!G:G,MATCH($C200,'Policy Characteristics'!$C:$C,0))),"",INDEX('Policy Characteristics'!G:G,MATCH($C200,'Policy Characteristics'!$C:$C,0)))</f>
        <v>1</v>
      </c>
      <c r="N200" s="315">
        <f>IF(ISBLANK(INDEX('Policy Characteristics'!H:H,MATCH($C200,'Policy Characteristics'!$C:$C,0))),"",INDEX('Policy Characteristics'!H:H,MATCH($C200,'Policy Characteristics'!$C:$C,0)))</f>
        <v>0.01</v>
      </c>
      <c r="O200" s="304" t="str">
        <f>IF(ISBLANK(INDEX('Policy Characteristics'!I:I,MATCH($C200,'Policy Characteristics'!$C:$C,0))),"",INDEX('Policy Characteristics'!I:I,MATCH($C200,'Policy Characteristics'!$C:$C,0)))</f>
        <v>% of CO2 captured</v>
      </c>
      <c r="P200" s="304" t="str">
        <f>IF(ISBLANK(INDEX('Policy Characteristics'!J:J,MATCH($C200,'Policy Characteristics'!$C:$C,0))),"",INDEX('Policy Characteristics'!J:J,MATCH($C200,'Policy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304" t="str">
        <f>IF(ISBLANK(INDEX('Policy Characteristics'!K:K,MATCH($C200,'Policy Characteristics'!$C:$C,0))),"",INDEX('Policy Characteristics'!K:K,MATCH($C200,'Policy Characteristics'!$C:$C,0)))</f>
        <v>ccs.html#ccs</v>
      </c>
      <c r="R200" s="304" t="str">
        <f>IF(ISBLANK(INDEX('Policy Characteristics'!L:L,MATCH($C200,'Policy Characteristics'!$C:$C,0))),"",INDEX('Policy Characteristics'!L:L,MATCH($C200,'Policy Characteristics'!$C:$C,0)))</f>
        <v>carbon-capture-and-sequestration.html</v>
      </c>
    </row>
    <row r="201" spans="1:18" s="544" customFormat="1" x14ac:dyDescent="0.25">
      <c r="A201" s="304" t="str">
        <f>IF(ISBLANK(INDEX('Policy Characteristics'!A:A,MATCH($C201,'Policy Characteristics'!$C:$C,0))),"",INDEX('Policy Characteristics'!A:A,MATCH($C201,'Policy Characteristics'!$C:$C,0)))</f>
        <v>Electricity Supply</v>
      </c>
      <c r="B201" s="304" t="str">
        <f>IF(ISBLANK(INDEX('Policy Characteristics'!B:B,MATCH($C201,'Policy Characteristics'!$C:$C,0))),"",INDEX('Policy Characteristics'!B:B,MATCH($C201,'Policy Characteristics'!$C:$C,0)))</f>
        <v>Carbon Capture and Sequestration</v>
      </c>
      <c r="C201" s="308" t="str">
        <f t="shared" si="18"/>
        <v>Electricity Sector Fraction of Potential Additional CCS Achieved</v>
      </c>
      <c r="D201" s="537" t="s">
        <v>2827</v>
      </c>
      <c r="E201" s="535"/>
      <c r="F201" s="537" t="s">
        <v>2505</v>
      </c>
      <c r="G201" s="535"/>
      <c r="H201" s="540">
        <v>889</v>
      </c>
      <c r="I201" s="535" t="s">
        <v>46</v>
      </c>
      <c r="J201" s="306" t="str">
        <f>IF(ISBLANK(INDEX('Policy Characteristics'!D:D,MATCH($C201,'Policy Characteristics'!$C:$C,0))),"",INDEX('Policy Characteristics'!D:D,MATCH($C201,'Policy Characteristics'!$C:$C,0)))</f>
        <v>Electricity Sector CCS</v>
      </c>
      <c r="K201" s="304" t="str">
        <f>IF(ISBLANK(INDEX('Policy Characteristics'!E:E,MATCH($C201,'Policy Characteristics'!$C:$C,0))),"",INDEX('Policy Characteristics'!E:E,MATCH($C201,'Policy Characteristics'!$C:$C,0)))</f>
        <v>elec CCS</v>
      </c>
      <c r="L201" s="315">
        <f>IF(ISBLANK(INDEX('Policy Characteristics'!F:F,MATCH($C201,'Policy Characteristics'!$C:$C,0))),"",INDEX('Policy Characteristics'!F:F,MATCH($C201,'Policy Characteristics'!$C:$C,0)))</f>
        <v>0</v>
      </c>
      <c r="M201" s="315">
        <f>IF(ISBLANK(INDEX('Policy Characteristics'!G:G,MATCH($C201,'Policy Characteristics'!$C:$C,0))),"",INDEX('Policy Characteristics'!G:G,MATCH($C201,'Policy Characteristics'!$C:$C,0)))</f>
        <v>1</v>
      </c>
      <c r="N201" s="315">
        <f>IF(ISBLANK(INDEX('Policy Characteristics'!H:H,MATCH($C201,'Policy Characteristics'!$C:$C,0))),"",INDEX('Policy Characteristics'!H:H,MATCH($C201,'Policy Characteristics'!$C:$C,0)))</f>
        <v>0.01</v>
      </c>
      <c r="O201" s="304" t="str">
        <f>IF(ISBLANK(INDEX('Policy Characteristics'!I:I,MATCH($C201,'Policy Characteristics'!$C:$C,0))),"",INDEX('Policy Characteristics'!I:I,MATCH($C201,'Policy Characteristics'!$C:$C,0)))</f>
        <v>% of CO2 captured</v>
      </c>
      <c r="P201" s="304" t="str">
        <f>IF(ISBLANK(INDEX('Policy Characteristics'!J:J,MATCH($C201,'Policy Characteristics'!$C:$C,0))),"",INDEX('Policy Characteristics'!J:J,MATCH($C201,'Policy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304" t="str">
        <f>IF(ISBLANK(INDEX('Policy Characteristics'!K:K,MATCH($C201,'Policy Characteristics'!$C:$C,0))),"",INDEX('Policy Characteristics'!K:K,MATCH($C201,'Policy Characteristics'!$C:$C,0)))</f>
        <v>ccs.html#ccs</v>
      </c>
      <c r="R201" s="304" t="str">
        <f>IF(ISBLANK(INDEX('Policy Characteristics'!L:L,MATCH($C201,'Policy Characteristics'!$C:$C,0))),"",INDEX('Policy Characteristics'!L:L,MATCH($C201,'Policy Characteristics'!$C:$C,0)))</f>
        <v>carbon-capture-and-sequestration.html</v>
      </c>
    </row>
    <row r="202" spans="1:18" s="544" customFormat="1" x14ac:dyDescent="0.25">
      <c r="A202" s="304" t="str">
        <f>IF(ISBLANK(INDEX('Policy Characteristics'!A:A,MATCH($C202,'Policy Characteristics'!$C:$C,0))),"",INDEX('Policy Characteristics'!A:A,MATCH($C202,'Policy Characteristics'!$C:$C,0)))</f>
        <v>Electricity Supply</v>
      </c>
      <c r="B202" s="304" t="str">
        <f>IF(ISBLANK(INDEX('Policy Characteristics'!B:B,MATCH($C202,'Policy Characteristics'!$C:$C,0))),"",INDEX('Policy Characteristics'!B:B,MATCH($C202,'Policy Characteristics'!$C:$C,0)))</f>
        <v>Carbon Capture and Sequestration</v>
      </c>
      <c r="C202" s="308" t="str">
        <f t="shared" si="18"/>
        <v>Electricity Sector Fraction of Potential Additional CCS Achieved</v>
      </c>
      <c r="D202" s="537" t="s">
        <v>2828</v>
      </c>
      <c r="E202" s="535"/>
      <c r="F202" s="537" t="s">
        <v>2652</v>
      </c>
      <c r="G202" s="535"/>
      <c r="H202" s="540">
        <v>890</v>
      </c>
      <c r="I202" s="535" t="s">
        <v>46</v>
      </c>
      <c r="J202" s="306" t="str">
        <f>IF(ISBLANK(INDEX('Policy Characteristics'!D:D,MATCH($C202,'Policy Characteristics'!$C:$C,0))),"",INDEX('Policy Characteristics'!D:D,MATCH($C202,'Policy Characteristics'!$C:$C,0)))</f>
        <v>Electricity Sector CCS</v>
      </c>
      <c r="K202" s="304" t="str">
        <f>IF(ISBLANK(INDEX('Policy Characteristics'!E:E,MATCH($C202,'Policy Characteristics'!$C:$C,0))),"",INDEX('Policy Characteristics'!E:E,MATCH($C202,'Policy Characteristics'!$C:$C,0)))</f>
        <v>elec CCS</v>
      </c>
      <c r="L202" s="315">
        <f>IF(ISBLANK(INDEX('Policy Characteristics'!F:F,MATCH($C202,'Policy Characteristics'!$C:$C,0))),"",INDEX('Policy Characteristics'!F:F,MATCH($C202,'Policy Characteristics'!$C:$C,0)))</f>
        <v>0</v>
      </c>
      <c r="M202" s="315">
        <f>IF(ISBLANK(INDEX('Policy Characteristics'!G:G,MATCH($C202,'Policy Characteristics'!$C:$C,0))),"",INDEX('Policy Characteristics'!G:G,MATCH($C202,'Policy Characteristics'!$C:$C,0)))</f>
        <v>1</v>
      </c>
      <c r="N202" s="315">
        <f>IF(ISBLANK(INDEX('Policy Characteristics'!H:H,MATCH($C202,'Policy Characteristics'!$C:$C,0))),"",INDEX('Policy Characteristics'!H:H,MATCH($C202,'Policy Characteristics'!$C:$C,0)))</f>
        <v>0.01</v>
      </c>
      <c r="O202" s="304" t="str">
        <f>IF(ISBLANK(INDEX('Policy Characteristics'!I:I,MATCH($C202,'Policy Characteristics'!$C:$C,0))),"",INDEX('Policy Characteristics'!I:I,MATCH($C202,'Policy Characteristics'!$C:$C,0)))</f>
        <v>% of CO2 captured</v>
      </c>
      <c r="P202" s="304" t="str">
        <f>IF(ISBLANK(INDEX('Policy Characteristics'!J:J,MATCH($C202,'Policy Characteristics'!$C:$C,0))),"",INDEX('Policy Characteristics'!J:J,MATCH($C202,'Policy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304" t="str">
        <f>IF(ISBLANK(INDEX('Policy Characteristics'!K:K,MATCH($C202,'Policy Characteristics'!$C:$C,0))),"",INDEX('Policy Characteristics'!K:K,MATCH($C202,'Policy Characteristics'!$C:$C,0)))</f>
        <v>ccs.html#ccs</v>
      </c>
      <c r="R202" s="304" t="str">
        <f>IF(ISBLANK(INDEX('Policy Characteristics'!L:L,MATCH($C202,'Policy Characteristics'!$C:$C,0))),"",INDEX('Policy Characteristics'!L:L,MATCH($C202,'Policy Characteristics'!$C:$C,0)))</f>
        <v>carbon-capture-and-sequestration.html</v>
      </c>
    </row>
    <row r="203" spans="1:18" s="544" customFormat="1" x14ac:dyDescent="0.25">
      <c r="A203" s="304" t="str">
        <f>IF(ISBLANK(INDEX('Policy Characteristics'!A:A,MATCH($C203,'Policy Characteristics'!$C:$C,0))),"",INDEX('Policy Characteristics'!A:A,MATCH($C203,'Policy Characteristics'!$C:$C,0)))</f>
        <v>Electricity Supply</v>
      </c>
      <c r="B203" s="304" t="str">
        <f>IF(ISBLANK(INDEX('Policy Characteristics'!B:B,MATCH($C203,'Policy Characteristics'!$C:$C,0))),"",INDEX('Policy Characteristics'!B:B,MATCH($C203,'Policy Characteristics'!$C:$C,0)))</f>
        <v>Carbon Capture and Sequestration</v>
      </c>
      <c r="C203" s="308" t="str">
        <f t="shared" si="18"/>
        <v>Electricity Sector Fraction of Potential Additional CCS Achieved</v>
      </c>
      <c r="D203" s="537" t="s">
        <v>2829</v>
      </c>
      <c r="E203" s="535"/>
      <c r="F203" s="537" t="s">
        <v>2507</v>
      </c>
      <c r="G203" s="535"/>
      <c r="H203" s="540">
        <v>891</v>
      </c>
      <c r="I203" s="537" t="s">
        <v>45</v>
      </c>
      <c r="J203" s="306" t="str">
        <f>IF(ISBLANK(INDEX('Policy Characteristics'!D:D,MATCH($C203,'Policy Characteristics'!$C:$C,0))),"",INDEX('Policy Characteristics'!D:D,MATCH($C203,'Policy Characteristics'!$C:$C,0)))</f>
        <v>Electricity Sector CCS</v>
      </c>
      <c r="K203" s="304" t="str">
        <f>IF(ISBLANK(INDEX('Policy Characteristics'!E:E,MATCH($C203,'Policy Characteristics'!$C:$C,0))),"",INDEX('Policy Characteristics'!E:E,MATCH($C203,'Policy Characteristics'!$C:$C,0)))</f>
        <v>elec CCS</v>
      </c>
      <c r="L203" s="315">
        <f>IF(ISBLANK(INDEX('Policy Characteristics'!F:F,MATCH($C203,'Policy Characteristics'!$C:$C,0))),"",INDEX('Policy Characteristics'!F:F,MATCH($C203,'Policy Characteristics'!$C:$C,0)))</f>
        <v>0</v>
      </c>
      <c r="M203" s="315">
        <f>IF(ISBLANK(INDEX('Policy Characteristics'!G:G,MATCH($C203,'Policy Characteristics'!$C:$C,0))),"",INDEX('Policy Characteristics'!G:G,MATCH($C203,'Policy Characteristics'!$C:$C,0)))</f>
        <v>1</v>
      </c>
      <c r="N203" s="315">
        <f>IF(ISBLANK(INDEX('Policy Characteristics'!H:H,MATCH($C203,'Policy Characteristics'!$C:$C,0))),"",INDEX('Policy Characteristics'!H:H,MATCH($C203,'Policy Characteristics'!$C:$C,0)))</f>
        <v>0.01</v>
      </c>
      <c r="O203" s="304" t="str">
        <f>IF(ISBLANK(INDEX('Policy Characteristics'!I:I,MATCH($C203,'Policy Characteristics'!$C:$C,0))),"",INDEX('Policy Characteristics'!I:I,MATCH($C203,'Policy Characteristics'!$C:$C,0)))</f>
        <v>% of CO2 captured</v>
      </c>
      <c r="P203" s="304" t="str">
        <f>IF(ISBLANK(INDEX('Policy Characteristics'!J:J,MATCH($C203,'Policy Characteristics'!$C:$C,0))),"",INDEX('Policy Characteristics'!J:J,MATCH($C203,'Policy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304" t="str">
        <f>IF(ISBLANK(INDEX('Policy Characteristics'!K:K,MATCH($C203,'Policy Characteristics'!$C:$C,0))),"",INDEX('Policy Characteristics'!K:K,MATCH($C203,'Policy Characteristics'!$C:$C,0)))</f>
        <v>ccs.html#ccs</v>
      </c>
      <c r="R203" s="304" t="str">
        <f>IF(ISBLANK(INDEX('Policy Characteristics'!L:L,MATCH($C203,'Policy Characteristics'!$C:$C,0))),"",INDEX('Policy Characteristics'!L:L,MATCH($C203,'Policy Characteristics'!$C:$C,0)))</f>
        <v>carbon-capture-and-sequestration.html</v>
      </c>
    </row>
    <row r="204" spans="1:18" s="544" customFormat="1" x14ac:dyDescent="0.25">
      <c r="A204" s="304" t="str">
        <f>IF(ISBLANK(INDEX('Policy Characteristics'!A:A,MATCH($C204,'Policy Characteristics'!$C:$C,0))),"",INDEX('Policy Characteristics'!A:A,MATCH($C204,'Policy Characteristics'!$C:$C,0)))</f>
        <v>Electricity Supply</v>
      </c>
      <c r="B204" s="304" t="str">
        <f>IF(ISBLANK(INDEX('Policy Characteristics'!B:B,MATCH($C204,'Policy Characteristics'!$C:$C,0))),"",INDEX('Policy Characteristics'!B:B,MATCH($C204,'Policy Characteristics'!$C:$C,0)))</f>
        <v>Clean Electricity Standard</v>
      </c>
      <c r="C204" s="309" t="s">
        <v>2817</v>
      </c>
      <c r="D204" s="535"/>
      <c r="E204" s="535"/>
      <c r="F204" s="535"/>
      <c r="G204" s="535"/>
      <c r="H204" s="536">
        <v>508</v>
      </c>
      <c r="I204" s="535" t="s">
        <v>45</v>
      </c>
      <c r="J204" s="306" t="str">
        <f>IF(ISBLANK(INDEX('Policy Characteristics'!D:D,MATCH($C204,'Policy Characteristics'!$C:$C,0))),"",INDEX('Policy Characteristics'!D:D,MATCH($C204,'Policy Characteristics'!$C:$C,0)))</f>
        <v>Clean Electricity Standard</v>
      </c>
      <c r="K204" s="304" t="str">
        <f>IF(ISBLANK(INDEX('Policy Characteristics'!E:E,MATCH($C204,'Policy Characteristics'!$C:$C,0))),"",INDEX('Policy Characteristics'!E:E,MATCH($C204,'Policy Characteristics'!$C:$C,0)))</f>
        <v>elec renewable portfolio standards</v>
      </c>
      <c r="L204" s="315">
        <f>IF(ISBLANK(INDEX('Policy Characteristics'!F:F,MATCH($C204,'Policy Characteristics'!$C:$C,0))),"",INDEX('Policy Characteristics'!F:F,MATCH($C204,'Policy Characteristics'!$C:$C,0)))</f>
        <v>0</v>
      </c>
      <c r="M204" s="315">
        <f>IF(ISBLANK(INDEX('Policy Characteristics'!G:G,MATCH($C204,'Policy Characteristics'!$C:$C,0))),"",INDEX('Policy Characteristics'!G:G,MATCH($C204,'Policy Characteristics'!$C:$C,0)))</f>
        <v>1</v>
      </c>
      <c r="N204" s="315">
        <f>IF(ISBLANK(INDEX('Policy Characteristics'!H:H,MATCH($C204,'Policy Characteristics'!$C:$C,0))),"",INDEX('Policy Characteristics'!H:H,MATCH($C204,'Policy Characteristics'!$C:$C,0)))</f>
        <v>0.01</v>
      </c>
      <c r="O204" s="304" t="str">
        <f>IF(ISBLANK(INDEX('Policy Characteristics'!I:I,MATCH($C204,'Policy Characteristics'!$C:$C,0))),"",INDEX('Policy Characteristics'!I:I,MATCH($C204,'Policy Characteristics'!$C:$C,0)))</f>
        <v>% of electricity generation</v>
      </c>
      <c r="P204" s="304" t="str">
        <f>IF(ISBLANK(INDEX('Policy Characteristics'!J:J,MATCH($C204,'Policy Characteristics'!$C:$C,0))),"",INDEX('Policy Characteristics'!J:J,MATCH($C204,'Policy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not includingLouisiana. After weighing for coop and municipality requirements, the BAU assumes a total CES of 0% in 2030 that rises to 0%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304" t="str">
        <f>IF(ISBLANK(INDEX('Policy Characteristics'!K:K,MATCH($C204,'Policy Characteristics'!$C:$C,0))),"",INDEX('Policy Characteristics'!K:K,MATCH($C204,'Policy Characteristics'!$C:$C,0)))</f>
        <v>electricity-sector-main.html#ces</v>
      </c>
      <c r="R204" s="304" t="str">
        <f>IF(ISBLANK(INDEX('Policy Characteristics'!L:L,MATCH($C204,'Policy Characteristics'!$C:$C,0))),"",INDEX('Policy Characteristics'!L:L,MATCH($C204,'Policy Characteristics'!$C:$C,0)))</f>
        <v>clean-energy-standard.html</v>
      </c>
    </row>
    <row r="205" spans="1:18" s="526" customFormat="1" x14ac:dyDescent="0.25">
      <c r="A205" s="304" t="str">
        <f>IF(ISBLANK(INDEX('Policy Characteristics'!A:A,MATCH($C205,'Policy Characteristics'!$C:$C,0))),"",INDEX('Policy Characteristics'!A:A,MATCH($C205,'Policy Characteristics'!$C:$C,0)))</f>
        <v>Electricity Supply</v>
      </c>
      <c r="B205" s="304" t="str">
        <f>IF(ISBLANK(INDEX('Policy Characteristics'!B:B,MATCH($C205,'Policy Characteristics'!$C:$C,0))),"",INDEX('Policy Characteristics'!B:B,MATCH($C205,'Policy Characteristics'!$C:$C,0)))</f>
        <v>Change Electricity Exports</v>
      </c>
      <c r="C205" s="307" t="s">
        <v>274</v>
      </c>
      <c r="D205" s="537"/>
      <c r="E205" s="537"/>
      <c r="F205" s="537"/>
      <c r="G205" s="537"/>
      <c r="H205" s="540">
        <v>148</v>
      </c>
      <c r="I205" s="535" t="s">
        <v>45</v>
      </c>
      <c r="J205" s="306" t="str">
        <f>IF(ISBLANK(INDEX('Policy Characteristics'!D:D,MATCH($C205,'Policy Characteristics'!$C:$C,0))),"",INDEX('Policy Characteristics'!D:D,MATCH($C205,'Policy Characteristics'!$C:$C,0)))</f>
        <v>Electricity Imports and Exports</v>
      </c>
      <c r="K205" s="304" t="str">
        <f>IF(ISBLANK(INDEX('Policy Characteristics'!E:E,MATCH($C205,'Policy Characteristics'!$C:$C,0))),"",INDEX('Policy Characteristics'!E:E,MATCH($C205,'Policy Characteristics'!$C:$C,0)))</f>
        <v>elec change exports</v>
      </c>
      <c r="L205" s="315">
        <f>IF(ISBLANK(INDEX('Policy Characteristics'!F:F,MATCH($C205,'Policy Characteristics'!$C:$C,0))),"",INDEX('Policy Characteristics'!F:F,MATCH($C205,'Policy Characteristics'!$C:$C,0)))</f>
        <v>-0.5</v>
      </c>
      <c r="M205" s="315">
        <f>IF(ISBLANK(INDEX('Policy Characteristics'!G:G,MATCH($C205,'Policy Characteristics'!$C:$C,0))),"",INDEX('Policy Characteristics'!G:G,MATCH($C205,'Policy Characteristics'!$C:$C,0)))</f>
        <v>1</v>
      </c>
      <c r="N205" s="315">
        <f>IF(ISBLANK(INDEX('Policy Characteristics'!H:H,MATCH($C205,'Policy Characteristics'!$C:$C,0))),"",INDEX('Policy Characteristics'!H:H,MATCH($C205,'Policy Characteristics'!$C:$C,0)))</f>
        <v>0.02</v>
      </c>
      <c r="O205" s="304" t="str">
        <f>IF(ISBLANK(INDEX('Policy Characteristics'!I:I,MATCH($C205,'Policy Characteristics'!$C:$C,0))),"",INDEX('Policy Characteristics'!I:I,MATCH($C205,'Policy Characteristics'!$C:$C,0)))</f>
        <v>% change in exports</v>
      </c>
      <c r="P205" s="304" t="str">
        <f>IF(ISBLANK(INDEX('Policy Characteristics'!J:J,MATCH($C205,'Policy Characteristics'!$C:$C,0))),"",INDEX('Policy Characteristics'!J:J,MATCH($C205,'Policy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2010-2018, electricity exports in Louisiana increased by 0%.</v>
      </c>
      <c r="Q205" s="304" t="str">
        <f>IF(ISBLANK(INDEX('Policy Characteristics'!K:K,MATCH($C205,'Policy Characteristics'!$C:$C,0))),"",INDEX('Policy Characteristics'!K:K,MATCH($C205,'Policy Characteristics'!$C:$C,0)))</f>
        <v>electricity-sector-main.html#elec-exports</v>
      </c>
      <c r="R205" s="304" t="str">
        <f>IF(ISBLANK(INDEX('Policy Characteristics'!L:L,MATCH($C205,'Policy Characteristics'!$C:$C,0))),"",INDEX('Policy Characteristics'!L:L,MATCH($C205,'Policy Characteristics'!$C:$C,0)))</f>
        <v>electricity-imports-exports.html</v>
      </c>
    </row>
    <row r="206" spans="1:18" s="526" customFormat="1" x14ac:dyDescent="0.25">
      <c r="A206" s="304" t="str">
        <f>IF(ISBLANK(INDEX('Policy Characteristics'!A:A,MATCH($C206,'Policy Characteristics'!$C:$C,0))),"",INDEX('Policy Characteristics'!A:A,MATCH($C206,'Policy Characteristics'!$C:$C,0)))</f>
        <v>Electricity Supply</v>
      </c>
      <c r="B206" s="304" t="str">
        <f>IF(ISBLANK(INDEX('Policy Characteristics'!B:B,MATCH($C206,'Policy Characteristics'!$C:$C,0))),"",INDEX('Policy Characteristics'!B:B,MATCH($C206,'Policy Characteristics'!$C:$C,0)))</f>
        <v>Change Electricity Imports</v>
      </c>
      <c r="C206" s="307" t="s">
        <v>273</v>
      </c>
      <c r="D206" s="535" t="s">
        <v>456</v>
      </c>
      <c r="E206" s="535"/>
      <c r="F206" s="535" t="s">
        <v>455</v>
      </c>
      <c r="G206" s="537"/>
      <c r="H206" s="540">
        <v>149</v>
      </c>
      <c r="I206" s="535" t="s">
        <v>45</v>
      </c>
      <c r="J206" s="306" t="str">
        <f>IF(ISBLANK(INDEX('Policy Characteristics'!D:D,MATCH($C206,'Policy Characteristics'!$C:$C,0))),"",INDEX('Policy Characteristics'!D:D,MATCH($C206,'Policy Characteristics'!$C:$C,0)))</f>
        <v>Electricity Imports and Exports</v>
      </c>
      <c r="K206" s="304" t="str">
        <f>IF(ISBLANK(INDEX('Policy Characteristics'!E:E,MATCH($C206,'Policy Characteristics'!$C:$C,0))),"",INDEX('Policy Characteristics'!E:E,MATCH($C206,'Policy Characteristics'!$C:$C,0)))</f>
        <v>elec change imports</v>
      </c>
      <c r="L206" s="315">
        <f>IF(ISBLANK(INDEX('Policy Characteristics'!F:F,MATCH($C206,'Policy Characteristics'!$C:$C,0))),"",INDEX('Policy Characteristics'!F:F,MATCH($C206,'Policy Characteristics'!$C:$C,0)))</f>
        <v>-0.5</v>
      </c>
      <c r="M206" s="315">
        <f>IF(ISBLANK(INDEX('Policy Characteristics'!G:G,MATCH($C206,'Policy Characteristics'!$C:$C,0))),"",INDEX('Policy Characteristics'!G:G,MATCH($C206,'Policy Characteristics'!$C:$C,0)))</f>
        <v>1</v>
      </c>
      <c r="N206" s="315">
        <f>IF(ISBLANK(INDEX('Policy Characteristics'!H:H,MATCH($C206,'Policy Characteristics'!$C:$C,0))),"",INDEX('Policy Characteristics'!H:H,MATCH($C206,'Policy Characteristics'!$C:$C,0)))</f>
        <v>0.02</v>
      </c>
      <c r="O206" s="304" t="str">
        <f>IF(ISBLANK(INDEX('Policy Characteristics'!I:I,MATCH($C206,'Policy Characteristics'!$C:$C,0))),"",INDEX('Policy Characteristics'!I:I,MATCH($C206,'Policy Characteristics'!$C:$C,0)))</f>
        <v>% change in imports</v>
      </c>
      <c r="P206" s="304" t="str">
        <f>IF(ISBLANK(INDEX('Policy Characteristics'!J:J,MATCH($C206,'Policy Characteristics'!$C:$C,0))),"",INDEX('Policy Characteristics'!J:J,MATCH($C206,'Policy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Louisiana increased by 45%.</v>
      </c>
      <c r="Q206" s="304" t="str">
        <f>IF(ISBLANK(INDEX('Policy Characteristics'!K:K,MATCH($C206,'Policy Characteristics'!$C:$C,0))),"",INDEX('Policy Characteristics'!K:K,MATCH($C206,'Policy Characteristics'!$C:$C,0)))</f>
        <v>electricity-sector-main.html#elec-imports</v>
      </c>
      <c r="R206" s="304" t="str">
        <f>IF(ISBLANK(INDEX('Policy Characteristics'!L:L,MATCH($C206,'Policy Characteristics'!$C:$C,0))),"",INDEX('Policy Characteristics'!L:L,MATCH($C206,'Policy Characteristics'!$C:$C,0)))</f>
        <v>electricity-imports-exports.html</v>
      </c>
    </row>
    <row r="207" spans="1:18" s="526" customFormat="1" x14ac:dyDescent="0.25">
      <c r="A207" s="304" t="str">
        <f>IF(ISBLANK(INDEX('Policy Characteristics'!A:A,MATCH($C207,'Policy Characteristics'!$C:$C,0))),"",INDEX('Policy Characteristics'!A:A,MATCH($C207,'Policy Characteristics'!$C:$C,0)))</f>
        <v>Electricity Supply</v>
      </c>
      <c r="B207" s="304" t="str">
        <f>IF(ISBLANK(INDEX('Policy Characteristics'!B:B,MATCH($C207,'Policy Characteristics'!$C:$C,0))),"",INDEX('Policy Characteristics'!B:B,MATCH($C207,'Policy Characteristics'!$C:$C,0)))</f>
        <v>Change Electricity Imports</v>
      </c>
      <c r="C207" s="308" t="str">
        <f t="shared" ref="C207:C221" si="19">C$206</f>
        <v>Percent Change in Electricity Imports</v>
      </c>
      <c r="D207" s="537" t="s">
        <v>314</v>
      </c>
      <c r="E207" s="535"/>
      <c r="F207" s="537" t="s">
        <v>315</v>
      </c>
      <c r="G207" s="537"/>
      <c r="H207" s="540">
        <v>526</v>
      </c>
      <c r="I207" s="535" t="s">
        <v>45</v>
      </c>
      <c r="J207" s="306" t="str">
        <f>IF(ISBLANK(INDEX('Policy Characteristics'!D:D,MATCH($C207,'Policy Characteristics'!$C:$C,0))),"",INDEX('Policy Characteristics'!D:D,MATCH($C207,'Policy Characteristics'!$C:$C,0)))</f>
        <v>Electricity Imports and Exports</v>
      </c>
      <c r="K207" s="304" t="str">
        <f>IF(ISBLANK(INDEX('Policy Characteristics'!E:E,MATCH($C207,'Policy Characteristics'!$C:$C,0))),"",INDEX('Policy Characteristics'!E:E,MATCH($C207,'Policy Characteristics'!$C:$C,0)))</f>
        <v>elec change imports</v>
      </c>
      <c r="L207" s="315">
        <f>IF(ISBLANK(INDEX('Policy Characteristics'!F:F,MATCH($C207,'Policy Characteristics'!$C:$C,0))),"",INDEX('Policy Characteristics'!F:F,MATCH($C207,'Policy Characteristics'!$C:$C,0)))</f>
        <v>-0.5</v>
      </c>
      <c r="M207" s="315">
        <f>IF(ISBLANK(INDEX('Policy Characteristics'!G:G,MATCH($C207,'Policy Characteristics'!$C:$C,0))),"",INDEX('Policy Characteristics'!G:G,MATCH($C207,'Policy Characteristics'!$C:$C,0)))</f>
        <v>1</v>
      </c>
      <c r="N207" s="315">
        <f>IF(ISBLANK(INDEX('Policy Characteristics'!H:H,MATCH($C207,'Policy Characteristics'!$C:$C,0))),"",INDEX('Policy Characteristics'!H:H,MATCH($C207,'Policy Characteristics'!$C:$C,0)))</f>
        <v>0.02</v>
      </c>
      <c r="O207" s="304" t="str">
        <f>IF(ISBLANK(INDEX('Policy Characteristics'!I:I,MATCH($C207,'Policy Characteristics'!$C:$C,0))),"",INDEX('Policy Characteristics'!I:I,MATCH($C207,'Policy Characteristics'!$C:$C,0)))</f>
        <v>% change in imports</v>
      </c>
      <c r="P207" s="304" t="str">
        <f>IF(ISBLANK(INDEX('Policy Characteristics'!J:J,MATCH($C207,'Policy Characteristics'!$C:$C,0))),"",INDEX('Policy Characteristics'!J:J,MATCH($C207,'Policy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Louisiana increased by 45%.</v>
      </c>
      <c r="Q207" s="304" t="str">
        <f>IF(ISBLANK(INDEX('Policy Characteristics'!K:K,MATCH($C207,'Policy Characteristics'!$C:$C,0))),"",INDEX('Policy Characteristics'!K:K,MATCH($C207,'Policy Characteristics'!$C:$C,0)))</f>
        <v>electricity-sector-main.html#elec-imports</v>
      </c>
      <c r="R207" s="304" t="str">
        <f>IF(ISBLANK(INDEX('Policy Characteristics'!L:L,MATCH($C207,'Policy Characteristics'!$C:$C,0))),"",INDEX('Policy Characteristics'!L:L,MATCH($C207,'Policy Characteristics'!$C:$C,0)))</f>
        <v>electricity-imports-exports.html</v>
      </c>
    </row>
    <row r="208" spans="1:18" s="526" customFormat="1" x14ac:dyDescent="0.25">
      <c r="A208" s="304" t="str">
        <f>IF(ISBLANK(INDEX('Policy Characteristics'!A:A,MATCH($C208,'Policy Characteristics'!$C:$C,0))),"",INDEX('Policy Characteristics'!A:A,MATCH($C208,'Policy Characteristics'!$C:$C,0)))</f>
        <v>Electricity Supply</v>
      </c>
      <c r="B208" s="304" t="str">
        <f>IF(ISBLANK(INDEX('Policy Characteristics'!B:B,MATCH($C208,'Policy Characteristics'!$C:$C,0))),"",INDEX('Policy Characteristics'!B:B,MATCH($C208,'Policy Characteristics'!$C:$C,0)))</f>
        <v>Change Electricity Imports</v>
      </c>
      <c r="C208" s="308" t="str">
        <f t="shared" si="19"/>
        <v>Percent Change in Electricity Imports</v>
      </c>
      <c r="D208" s="537" t="s">
        <v>79</v>
      </c>
      <c r="E208" s="535"/>
      <c r="F208" s="537" t="s">
        <v>93</v>
      </c>
      <c r="G208" s="537"/>
      <c r="H208" s="540">
        <v>527</v>
      </c>
      <c r="I208" s="535" t="s">
        <v>45</v>
      </c>
      <c r="J208" s="306" t="str">
        <f>IF(ISBLANK(INDEX('Policy Characteristics'!D:D,MATCH($C208,'Policy Characteristics'!$C:$C,0))),"",INDEX('Policy Characteristics'!D:D,MATCH($C208,'Policy Characteristics'!$C:$C,0)))</f>
        <v>Electricity Imports and Exports</v>
      </c>
      <c r="K208" s="304" t="str">
        <f>IF(ISBLANK(INDEX('Policy Characteristics'!E:E,MATCH($C208,'Policy Characteristics'!$C:$C,0))),"",INDEX('Policy Characteristics'!E:E,MATCH($C208,'Policy Characteristics'!$C:$C,0)))</f>
        <v>elec change imports</v>
      </c>
      <c r="L208" s="315">
        <f>IF(ISBLANK(INDEX('Policy Characteristics'!F:F,MATCH($C208,'Policy Characteristics'!$C:$C,0))),"",INDEX('Policy Characteristics'!F:F,MATCH($C208,'Policy Characteristics'!$C:$C,0)))</f>
        <v>-0.5</v>
      </c>
      <c r="M208" s="315">
        <f>IF(ISBLANK(INDEX('Policy Characteristics'!G:G,MATCH($C208,'Policy Characteristics'!$C:$C,0))),"",INDEX('Policy Characteristics'!G:G,MATCH($C208,'Policy Characteristics'!$C:$C,0)))</f>
        <v>1</v>
      </c>
      <c r="N208" s="315">
        <f>IF(ISBLANK(INDEX('Policy Characteristics'!H:H,MATCH($C208,'Policy Characteristics'!$C:$C,0))),"",INDEX('Policy Characteristics'!H:H,MATCH($C208,'Policy Characteristics'!$C:$C,0)))</f>
        <v>0.02</v>
      </c>
      <c r="O208" s="304" t="str">
        <f>IF(ISBLANK(INDEX('Policy Characteristics'!I:I,MATCH($C208,'Policy Characteristics'!$C:$C,0))),"",INDEX('Policy Characteristics'!I:I,MATCH($C208,'Policy Characteristics'!$C:$C,0)))</f>
        <v>% change in imports</v>
      </c>
      <c r="P208" s="304" t="str">
        <f>IF(ISBLANK(INDEX('Policy Characteristics'!J:J,MATCH($C208,'Policy Characteristics'!$C:$C,0))),"",INDEX('Policy Characteristics'!J:J,MATCH($C208,'Policy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Louisiana increased by 45%.</v>
      </c>
      <c r="Q208" s="304" t="str">
        <f>IF(ISBLANK(INDEX('Policy Characteristics'!K:K,MATCH($C208,'Policy Characteristics'!$C:$C,0))),"",INDEX('Policy Characteristics'!K:K,MATCH($C208,'Policy Characteristics'!$C:$C,0)))</f>
        <v>electricity-sector-main.html#elec-imports</v>
      </c>
      <c r="R208" s="304" t="str">
        <f>IF(ISBLANK(INDEX('Policy Characteristics'!L:L,MATCH($C208,'Policy Characteristics'!$C:$C,0))),"",INDEX('Policy Characteristics'!L:L,MATCH($C208,'Policy Characteristics'!$C:$C,0)))</f>
        <v>electricity-imports-exports.html</v>
      </c>
    </row>
    <row r="209" spans="1:18" s="526" customFormat="1" x14ac:dyDescent="0.25">
      <c r="A209" s="304" t="str">
        <f>IF(ISBLANK(INDEX('Policy Characteristics'!A:A,MATCH($C209,'Policy Characteristics'!$C:$C,0))),"",INDEX('Policy Characteristics'!A:A,MATCH($C209,'Policy Characteristics'!$C:$C,0)))</f>
        <v>Electricity Supply</v>
      </c>
      <c r="B209" s="304" t="str">
        <f>IF(ISBLANK(INDEX('Policy Characteristics'!B:B,MATCH($C209,'Policy Characteristics'!$C:$C,0))),"",INDEX('Policy Characteristics'!B:B,MATCH($C209,'Policy Characteristics'!$C:$C,0)))</f>
        <v>Change Electricity Imports</v>
      </c>
      <c r="C209" s="308" t="str">
        <f t="shared" si="19"/>
        <v>Percent Change in Electricity Imports</v>
      </c>
      <c r="D209" s="537" t="s">
        <v>80</v>
      </c>
      <c r="E209" s="535"/>
      <c r="F209" s="537" t="s">
        <v>94</v>
      </c>
      <c r="G209" s="537"/>
      <c r="H209" s="540">
        <v>528</v>
      </c>
      <c r="I209" s="535" t="s">
        <v>45</v>
      </c>
      <c r="J209" s="306" t="str">
        <f>IF(ISBLANK(INDEX('Policy Characteristics'!D:D,MATCH($C209,'Policy Characteristics'!$C:$C,0))),"",INDEX('Policy Characteristics'!D:D,MATCH($C209,'Policy Characteristics'!$C:$C,0)))</f>
        <v>Electricity Imports and Exports</v>
      </c>
      <c r="K209" s="304" t="str">
        <f>IF(ISBLANK(INDEX('Policy Characteristics'!E:E,MATCH($C209,'Policy Characteristics'!$C:$C,0))),"",INDEX('Policy Characteristics'!E:E,MATCH($C209,'Policy Characteristics'!$C:$C,0)))</f>
        <v>elec change imports</v>
      </c>
      <c r="L209" s="315">
        <f>IF(ISBLANK(INDEX('Policy Characteristics'!F:F,MATCH($C209,'Policy Characteristics'!$C:$C,0))),"",INDEX('Policy Characteristics'!F:F,MATCH($C209,'Policy Characteristics'!$C:$C,0)))</f>
        <v>-0.5</v>
      </c>
      <c r="M209" s="315">
        <f>IF(ISBLANK(INDEX('Policy Characteristics'!G:G,MATCH($C209,'Policy Characteristics'!$C:$C,0))),"",INDEX('Policy Characteristics'!G:G,MATCH($C209,'Policy Characteristics'!$C:$C,0)))</f>
        <v>1</v>
      </c>
      <c r="N209" s="315">
        <f>IF(ISBLANK(INDEX('Policy Characteristics'!H:H,MATCH($C209,'Policy Characteristics'!$C:$C,0))),"",INDEX('Policy Characteristics'!H:H,MATCH($C209,'Policy Characteristics'!$C:$C,0)))</f>
        <v>0.02</v>
      </c>
      <c r="O209" s="304" t="str">
        <f>IF(ISBLANK(INDEX('Policy Characteristics'!I:I,MATCH($C209,'Policy Characteristics'!$C:$C,0))),"",INDEX('Policy Characteristics'!I:I,MATCH($C209,'Policy Characteristics'!$C:$C,0)))</f>
        <v>% change in imports</v>
      </c>
      <c r="P209" s="304" t="str">
        <f>IF(ISBLANK(INDEX('Policy Characteristics'!J:J,MATCH($C209,'Policy Characteristics'!$C:$C,0))),"",INDEX('Policy Characteristics'!J:J,MATCH($C209,'Policy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Louisiana increased by 45%.</v>
      </c>
      <c r="Q209" s="304" t="str">
        <f>IF(ISBLANK(INDEX('Policy Characteristics'!K:K,MATCH($C209,'Policy Characteristics'!$C:$C,0))),"",INDEX('Policy Characteristics'!K:K,MATCH($C209,'Policy Characteristics'!$C:$C,0)))</f>
        <v>electricity-sector-main.html#elec-imports</v>
      </c>
      <c r="R209" s="304" t="str">
        <f>IF(ISBLANK(INDEX('Policy Characteristics'!L:L,MATCH($C209,'Policy Characteristics'!$C:$C,0))),"",INDEX('Policy Characteristics'!L:L,MATCH($C209,'Policy Characteristics'!$C:$C,0)))</f>
        <v>electricity-imports-exports.html</v>
      </c>
    </row>
    <row r="210" spans="1:18" s="526" customFormat="1" x14ac:dyDescent="0.25">
      <c r="A210" s="304" t="str">
        <f>IF(ISBLANK(INDEX('Policy Characteristics'!A:A,MATCH($C210,'Policy Characteristics'!$C:$C,0))),"",INDEX('Policy Characteristics'!A:A,MATCH($C210,'Policy Characteristics'!$C:$C,0)))</f>
        <v>Electricity Supply</v>
      </c>
      <c r="B210" s="304" t="str">
        <f>IF(ISBLANK(INDEX('Policy Characteristics'!B:B,MATCH($C210,'Policy Characteristics'!$C:$C,0))),"",INDEX('Policy Characteristics'!B:B,MATCH($C210,'Policy Characteristics'!$C:$C,0)))</f>
        <v>Change Electricity Imports</v>
      </c>
      <c r="C210" s="308" t="str">
        <f t="shared" si="19"/>
        <v>Percent Change in Electricity Imports</v>
      </c>
      <c r="D210" s="537" t="s">
        <v>457</v>
      </c>
      <c r="E210" s="535"/>
      <c r="F210" s="537" t="s">
        <v>460</v>
      </c>
      <c r="G210" s="537"/>
      <c r="H210" s="540">
        <v>529</v>
      </c>
      <c r="I210" s="535" t="s">
        <v>45</v>
      </c>
      <c r="J210" s="306" t="str">
        <f>IF(ISBLANK(INDEX('Policy Characteristics'!D:D,MATCH($C210,'Policy Characteristics'!$C:$C,0))),"",INDEX('Policy Characteristics'!D:D,MATCH($C210,'Policy Characteristics'!$C:$C,0)))</f>
        <v>Electricity Imports and Exports</v>
      </c>
      <c r="K210" s="304" t="str">
        <f>IF(ISBLANK(INDEX('Policy Characteristics'!E:E,MATCH($C210,'Policy Characteristics'!$C:$C,0))),"",INDEX('Policy Characteristics'!E:E,MATCH($C210,'Policy Characteristics'!$C:$C,0)))</f>
        <v>elec change imports</v>
      </c>
      <c r="L210" s="315">
        <f>IF(ISBLANK(INDEX('Policy Characteristics'!F:F,MATCH($C210,'Policy Characteristics'!$C:$C,0))),"",INDEX('Policy Characteristics'!F:F,MATCH($C210,'Policy Characteristics'!$C:$C,0)))</f>
        <v>-0.5</v>
      </c>
      <c r="M210" s="315">
        <f>IF(ISBLANK(INDEX('Policy Characteristics'!G:G,MATCH($C210,'Policy Characteristics'!$C:$C,0))),"",INDEX('Policy Characteristics'!G:G,MATCH($C210,'Policy Characteristics'!$C:$C,0)))</f>
        <v>1</v>
      </c>
      <c r="N210" s="315">
        <f>IF(ISBLANK(INDEX('Policy Characteristics'!H:H,MATCH($C210,'Policy Characteristics'!$C:$C,0))),"",INDEX('Policy Characteristics'!H:H,MATCH($C210,'Policy Characteristics'!$C:$C,0)))</f>
        <v>0.02</v>
      </c>
      <c r="O210" s="304" t="str">
        <f>IF(ISBLANK(INDEX('Policy Characteristics'!I:I,MATCH($C210,'Policy Characteristics'!$C:$C,0))),"",INDEX('Policy Characteristics'!I:I,MATCH($C210,'Policy Characteristics'!$C:$C,0)))</f>
        <v>% change in imports</v>
      </c>
      <c r="P210" s="304" t="str">
        <f>IF(ISBLANK(INDEX('Policy Characteristics'!J:J,MATCH($C210,'Policy Characteristics'!$C:$C,0))),"",INDEX('Policy Characteristics'!J:J,MATCH($C210,'Policy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Louisiana increased by 45%.</v>
      </c>
      <c r="Q210" s="304" t="str">
        <f>IF(ISBLANK(INDEX('Policy Characteristics'!K:K,MATCH($C210,'Policy Characteristics'!$C:$C,0))),"",INDEX('Policy Characteristics'!K:K,MATCH($C210,'Policy Characteristics'!$C:$C,0)))</f>
        <v>electricity-sector-main.html#elec-imports</v>
      </c>
      <c r="R210" s="304" t="str">
        <f>IF(ISBLANK(INDEX('Policy Characteristics'!L:L,MATCH($C210,'Policy Characteristics'!$C:$C,0))),"",INDEX('Policy Characteristics'!L:L,MATCH($C210,'Policy Characteristics'!$C:$C,0)))</f>
        <v>electricity-imports-exports.html</v>
      </c>
    </row>
    <row r="211" spans="1:18" s="526" customFormat="1" x14ac:dyDescent="0.25">
      <c r="A211" s="304" t="str">
        <f>IF(ISBLANK(INDEX('Policy Characteristics'!A:A,MATCH($C211,'Policy Characteristics'!$C:$C,0))),"",INDEX('Policy Characteristics'!A:A,MATCH($C211,'Policy Characteristics'!$C:$C,0)))</f>
        <v>Electricity Supply</v>
      </c>
      <c r="B211" s="304" t="str">
        <f>IF(ISBLANK(INDEX('Policy Characteristics'!B:B,MATCH($C211,'Policy Characteristics'!$C:$C,0))),"",INDEX('Policy Characteristics'!B:B,MATCH($C211,'Policy Characteristics'!$C:$C,0)))</f>
        <v>Change Electricity Imports</v>
      </c>
      <c r="C211" s="308" t="str">
        <f t="shared" si="19"/>
        <v>Percent Change in Electricity Imports</v>
      </c>
      <c r="D211" s="537" t="s">
        <v>81</v>
      </c>
      <c r="E211" s="535"/>
      <c r="F211" s="537" t="s">
        <v>95</v>
      </c>
      <c r="G211" s="537"/>
      <c r="H211" s="540">
        <v>530</v>
      </c>
      <c r="I211" s="535" t="s">
        <v>45</v>
      </c>
      <c r="J211" s="306" t="str">
        <f>IF(ISBLANK(INDEX('Policy Characteristics'!D:D,MATCH($C211,'Policy Characteristics'!$C:$C,0))),"",INDEX('Policy Characteristics'!D:D,MATCH($C211,'Policy Characteristics'!$C:$C,0)))</f>
        <v>Electricity Imports and Exports</v>
      </c>
      <c r="K211" s="304" t="str">
        <f>IF(ISBLANK(INDEX('Policy Characteristics'!E:E,MATCH($C211,'Policy Characteristics'!$C:$C,0))),"",INDEX('Policy Characteristics'!E:E,MATCH($C211,'Policy Characteristics'!$C:$C,0)))</f>
        <v>elec change imports</v>
      </c>
      <c r="L211" s="315">
        <f>IF(ISBLANK(INDEX('Policy Characteristics'!F:F,MATCH($C211,'Policy Characteristics'!$C:$C,0))),"",INDEX('Policy Characteristics'!F:F,MATCH($C211,'Policy Characteristics'!$C:$C,0)))</f>
        <v>-0.5</v>
      </c>
      <c r="M211" s="315">
        <f>IF(ISBLANK(INDEX('Policy Characteristics'!G:G,MATCH($C211,'Policy Characteristics'!$C:$C,0))),"",INDEX('Policy Characteristics'!G:G,MATCH($C211,'Policy Characteristics'!$C:$C,0)))</f>
        <v>1</v>
      </c>
      <c r="N211" s="315">
        <f>IF(ISBLANK(INDEX('Policy Characteristics'!H:H,MATCH($C211,'Policy Characteristics'!$C:$C,0))),"",INDEX('Policy Characteristics'!H:H,MATCH($C211,'Policy Characteristics'!$C:$C,0)))</f>
        <v>0.02</v>
      </c>
      <c r="O211" s="304" t="str">
        <f>IF(ISBLANK(INDEX('Policy Characteristics'!I:I,MATCH($C211,'Policy Characteristics'!$C:$C,0))),"",INDEX('Policy Characteristics'!I:I,MATCH($C211,'Policy Characteristics'!$C:$C,0)))</f>
        <v>% change in imports</v>
      </c>
      <c r="P211" s="304" t="str">
        <f>IF(ISBLANK(INDEX('Policy Characteristics'!J:J,MATCH($C211,'Policy Characteristics'!$C:$C,0))),"",INDEX('Policy Characteristics'!J:J,MATCH($C211,'Policy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Louisiana increased by 45%.</v>
      </c>
      <c r="Q211" s="304" t="str">
        <f>IF(ISBLANK(INDEX('Policy Characteristics'!K:K,MATCH($C211,'Policy Characteristics'!$C:$C,0))),"",INDEX('Policy Characteristics'!K:K,MATCH($C211,'Policy Characteristics'!$C:$C,0)))</f>
        <v>electricity-sector-main.html#elec-imports</v>
      </c>
      <c r="R211" s="304" t="str">
        <f>IF(ISBLANK(INDEX('Policy Characteristics'!L:L,MATCH($C211,'Policy Characteristics'!$C:$C,0))),"",INDEX('Policy Characteristics'!L:L,MATCH($C211,'Policy Characteristics'!$C:$C,0)))</f>
        <v>electricity-imports-exports.html</v>
      </c>
    </row>
    <row r="212" spans="1:18" s="526" customFormat="1" x14ac:dyDescent="0.25">
      <c r="A212" s="304" t="str">
        <f>IF(ISBLANK(INDEX('Policy Characteristics'!A:A,MATCH($C212,'Policy Characteristics'!$C:$C,0))),"",INDEX('Policy Characteristics'!A:A,MATCH($C212,'Policy Characteristics'!$C:$C,0)))</f>
        <v>Electricity Supply</v>
      </c>
      <c r="B212" s="304" t="str">
        <f>IF(ISBLANK(INDEX('Policy Characteristics'!B:B,MATCH($C212,'Policy Characteristics'!$C:$C,0))),"",INDEX('Policy Characteristics'!B:B,MATCH($C212,'Policy Characteristics'!$C:$C,0)))</f>
        <v>Change Electricity Imports</v>
      </c>
      <c r="C212" s="308" t="str">
        <f t="shared" si="19"/>
        <v>Percent Change in Electricity Imports</v>
      </c>
      <c r="D212" s="537" t="s">
        <v>82</v>
      </c>
      <c r="E212" s="535"/>
      <c r="F212" s="537" t="s">
        <v>96</v>
      </c>
      <c r="G212" s="537"/>
      <c r="H212" s="540">
        <v>531</v>
      </c>
      <c r="I212" s="535" t="s">
        <v>46</v>
      </c>
      <c r="J212" s="306" t="str">
        <f>IF(ISBLANK(INDEX('Policy Characteristics'!D:D,MATCH($C212,'Policy Characteristics'!$C:$C,0))),"",INDEX('Policy Characteristics'!D:D,MATCH($C212,'Policy Characteristics'!$C:$C,0)))</f>
        <v>Electricity Imports and Exports</v>
      </c>
      <c r="K212" s="304" t="str">
        <f>IF(ISBLANK(INDEX('Policy Characteristics'!E:E,MATCH($C212,'Policy Characteristics'!$C:$C,0))),"",INDEX('Policy Characteristics'!E:E,MATCH($C212,'Policy Characteristics'!$C:$C,0)))</f>
        <v>elec change imports</v>
      </c>
      <c r="L212" s="315">
        <f>IF(ISBLANK(INDEX('Policy Characteristics'!F:F,MATCH($C212,'Policy Characteristics'!$C:$C,0))),"",INDEX('Policy Characteristics'!F:F,MATCH($C212,'Policy Characteristics'!$C:$C,0)))</f>
        <v>-0.5</v>
      </c>
      <c r="M212" s="315">
        <f>IF(ISBLANK(INDEX('Policy Characteristics'!G:G,MATCH($C212,'Policy Characteristics'!$C:$C,0))),"",INDEX('Policy Characteristics'!G:G,MATCH($C212,'Policy Characteristics'!$C:$C,0)))</f>
        <v>1</v>
      </c>
      <c r="N212" s="315">
        <f>IF(ISBLANK(INDEX('Policy Characteristics'!H:H,MATCH($C212,'Policy Characteristics'!$C:$C,0))),"",INDEX('Policy Characteristics'!H:H,MATCH($C212,'Policy Characteristics'!$C:$C,0)))</f>
        <v>0.02</v>
      </c>
      <c r="O212" s="304" t="str">
        <f>IF(ISBLANK(INDEX('Policy Characteristics'!I:I,MATCH($C212,'Policy Characteristics'!$C:$C,0))),"",INDEX('Policy Characteristics'!I:I,MATCH($C212,'Policy Characteristics'!$C:$C,0)))</f>
        <v>% change in imports</v>
      </c>
      <c r="P212" s="304" t="str">
        <f>IF(ISBLANK(INDEX('Policy Characteristics'!J:J,MATCH($C212,'Policy Characteristics'!$C:$C,0))),"",INDEX('Policy Characteristics'!J:J,MATCH($C212,'Policy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Louisiana increased by 45%.</v>
      </c>
      <c r="Q212" s="304" t="str">
        <f>IF(ISBLANK(INDEX('Policy Characteristics'!K:K,MATCH($C212,'Policy Characteristics'!$C:$C,0))),"",INDEX('Policy Characteristics'!K:K,MATCH($C212,'Policy Characteristics'!$C:$C,0)))</f>
        <v>electricity-sector-main.html#elec-imports</v>
      </c>
      <c r="R212" s="304" t="str">
        <f>IF(ISBLANK(INDEX('Policy Characteristics'!L:L,MATCH($C212,'Policy Characteristics'!$C:$C,0))),"",INDEX('Policy Characteristics'!L:L,MATCH($C212,'Policy Characteristics'!$C:$C,0)))</f>
        <v>electricity-imports-exports.html</v>
      </c>
    </row>
    <row r="213" spans="1:18" s="526" customFormat="1" x14ac:dyDescent="0.25">
      <c r="A213" s="304" t="str">
        <f>IF(ISBLANK(INDEX('Policy Characteristics'!A:A,MATCH($C213,'Policy Characteristics'!$C:$C,0))),"",INDEX('Policy Characteristics'!A:A,MATCH($C213,'Policy Characteristics'!$C:$C,0)))</f>
        <v>Electricity Supply</v>
      </c>
      <c r="B213" s="304" t="str">
        <f>IF(ISBLANK(INDEX('Policy Characteristics'!B:B,MATCH($C213,'Policy Characteristics'!$C:$C,0))),"",INDEX('Policy Characteristics'!B:B,MATCH($C213,'Policy Characteristics'!$C:$C,0)))</f>
        <v>Change Electricity Imports</v>
      </c>
      <c r="C213" s="308" t="str">
        <f t="shared" si="19"/>
        <v>Percent Change in Electricity Imports</v>
      </c>
      <c r="D213" s="537" t="s">
        <v>83</v>
      </c>
      <c r="E213" s="535"/>
      <c r="F213" s="537" t="s">
        <v>97</v>
      </c>
      <c r="G213" s="537"/>
      <c r="H213" s="540">
        <v>532</v>
      </c>
      <c r="I213" s="535" t="s">
        <v>45</v>
      </c>
      <c r="J213" s="306" t="str">
        <f>IF(ISBLANK(INDEX('Policy Characteristics'!D:D,MATCH($C213,'Policy Characteristics'!$C:$C,0))),"",INDEX('Policy Characteristics'!D:D,MATCH($C213,'Policy Characteristics'!$C:$C,0)))</f>
        <v>Electricity Imports and Exports</v>
      </c>
      <c r="K213" s="304" t="str">
        <f>IF(ISBLANK(INDEX('Policy Characteristics'!E:E,MATCH($C213,'Policy Characteristics'!$C:$C,0))),"",INDEX('Policy Characteristics'!E:E,MATCH($C213,'Policy Characteristics'!$C:$C,0)))</f>
        <v>elec change imports</v>
      </c>
      <c r="L213" s="315">
        <f>IF(ISBLANK(INDEX('Policy Characteristics'!F:F,MATCH($C213,'Policy Characteristics'!$C:$C,0))),"",INDEX('Policy Characteristics'!F:F,MATCH($C213,'Policy Characteristics'!$C:$C,0)))</f>
        <v>-0.5</v>
      </c>
      <c r="M213" s="315">
        <f>IF(ISBLANK(INDEX('Policy Characteristics'!G:G,MATCH($C213,'Policy Characteristics'!$C:$C,0))),"",INDEX('Policy Characteristics'!G:G,MATCH($C213,'Policy Characteristics'!$C:$C,0)))</f>
        <v>1</v>
      </c>
      <c r="N213" s="315">
        <f>IF(ISBLANK(INDEX('Policy Characteristics'!H:H,MATCH($C213,'Policy Characteristics'!$C:$C,0))),"",INDEX('Policy Characteristics'!H:H,MATCH($C213,'Policy Characteristics'!$C:$C,0)))</f>
        <v>0.02</v>
      </c>
      <c r="O213" s="304" t="str">
        <f>IF(ISBLANK(INDEX('Policy Characteristics'!I:I,MATCH($C213,'Policy Characteristics'!$C:$C,0))),"",INDEX('Policy Characteristics'!I:I,MATCH($C213,'Policy Characteristics'!$C:$C,0)))</f>
        <v>% change in imports</v>
      </c>
      <c r="P213" s="304" t="str">
        <f>IF(ISBLANK(INDEX('Policy Characteristics'!J:J,MATCH($C213,'Policy Characteristics'!$C:$C,0))),"",INDEX('Policy Characteristics'!J:J,MATCH($C213,'Policy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Louisiana increased by 45%.</v>
      </c>
      <c r="Q213" s="304" t="str">
        <f>IF(ISBLANK(INDEX('Policy Characteristics'!K:K,MATCH($C213,'Policy Characteristics'!$C:$C,0))),"",INDEX('Policy Characteristics'!K:K,MATCH($C213,'Policy Characteristics'!$C:$C,0)))</f>
        <v>electricity-sector-main.html#elec-imports</v>
      </c>
      <c r="R213" s="304" t="str">
        <f>IF(ISBLANK(INDEX('Policy Characteristics'!L:L,MATCH($C213,'Policy Characteristics'!$C:$C,0))),"",INDEX('Policy Characteristics'!L:L,MATCH($C213,'Policy Characteristics'!$C:$C,0)))</f>
        <v>electricity-imports-exports.html</v>
      </c>
    </row>
    <row r="214" spans="1:18" s="526" customFormat="1" x14ac:dyDescent="0.25">
      <c r="A214" s="304" t="str">
        <f>IF(ISBLANK(INDEX('Policy Characteristics'!A:A,MATCH($C214,'Policy Characteristics'!$C:$C,0))),"",INDEX('Policy Characteristics'!A:A,MATCH($C214,'Policy Characteristics'!$C:$C,0)))</f>
        <v>Electricity Supply</v>
      </c>
      <c r="B214" s="304" t="str">
        <f>IF(ISBLANK(INDEX('Policy Characteristics'!B:B,MATCH($C214,'Policy Characteristics'!$C:$C,0))),"",INDEX('Policy Characteristics'!B:B,MATCH($C214,'Policy Characteristics'!$C:$C,0)))</f>
        <v>Change Electricity Imports</v>
      </c>
      <c r="C214" s="308" t="str">
        <f t="shared" si="19"/>
        <v>Percent Change in Electricity Imports</v>
      </c>
      <c r="D214" s="537" t="s">
        <v>2456</v>
      </c>
      <c r="E214" s="535"/>
      <c r="F214" s="537" t="s">
        <v>445</v>
      </c>
      <c r="G214" s="537"/>
      <c r="H214" s="540">
        <v>533</v>
      </c>
      <c r="I214" s="535" t="s">
        <v>46</v>
      </c>
      <c r="J214" s="306" t="str">
        <f>IF(ISBLANK(INDEX('Policy Characteristics'!D:D,MATCH($C214,'Policy Characteristics'!$C:$C,0))),"",INDEX('Policy Characteristics'!D:D,MATCH($C214,'Policy Characteristics'!$C:$C,0)))</f>
        <v>Electricity Imports and Exports</v>
      </c>
      <c r="K214" s="304" t="str">
        <f>IF(ISBLANK(INDEX('Policy Characteristics'!E:E,MATCH($C214,'Policy Characteristics'!$C:$C,0))),"",INDEX('Policy Characteristics'!E:E,MATCH($C214,'Policy Characteristics'!$C:$C,0)))</f>
        <v>elec change imports</v>
      </c>
      <c r="L214" s="315">
        <f>IF(ISBLANK(INDEX('Policy Characteristics'!F:F,MATCH($C214,'Policy Characteristics'!$C:$C,0))),"",INDEX('Policy Characteristics'!F:F,MATCH($C214,'Policy Characteristics'!$C:$C,0)))</f>
        <v>-0.5</v>
      </c>
      <c r="M214" s="315">
        <f>IF(ISBLANK(INDEX('Policy Characteristics'!G:G,MATCH($C214,'Policy Characteristics'!$C:$C,0))),"",INDEX('Policy Characteristics'!G:G,MATCH($C214,'Policy Characteristics'!$C:$C,0)))</f>
        <v>1</v>
      </c>
      <c r="N214" s="315">
        <f>IF(ISBLANK(INDEX('Policy Characteristics'!H:H,MATCH($C214,'Policy Characteristics'!$C:$C,0))),"",INDEX('Policy Characteristics'!H:H,MATCH($C214,'Policy Characteristics'!$C:$C,0)))</f>
        <v>0.02</v>
      </c>
      <c r="O214" s="304" t="str">
        <f>IF(ISBLANK(INDEX('Policy Characteristics'!I:I,MATCH($C214,'Policy Characteristics'!$C:$C,0))),"",INDEX('Policy Characteristics'!I:I,MATCH($C214,'Policy Characteristics'!$C:$C,0)))</f>
        <v>% change in imports</v>
      </c>
      <c r="P214" s="304" t="str">
        <f>IF(ISBLANK(INDEX('Policy Characteristics'!J:J,MATCH($C214,'Policy Characteristics'!$C:$C,0))),"",INDEX('Policy Characteristics'!J:J,MATCH($C214,'Policy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Louisiana increased by 45%.</v>
      </c>
      <c r="Q214" s="304" t="str">
        <f>IF(ISBLANK(INDEX('Policy Characteristics'!K:K,MATCH($C214,'Policy Characteristics'!$C:$C,0))),"",INDEX('Policy Characteristics'!K:K,MATCH($C214,'Policy Characteristics'!$C:$C,0)))</f>
        <v>electricity-sector-main.html#elec-imports</v>
      </c>
      <c r="R214" s="304" t="str">
        <f>IF(ISBLANK(INDEX('Policy Characteristics'!L:L,MATCH($C214,'Policy Characteristics'!$C:$C,0))),"",INDEX('Policy Characteristics'!L:L,MATCH($C214,'Policy Characteristics'!$C:$C,0)))</f>
        <v>electricity-imports-exports.html</v>
      </c>
    </row>
    <row r="215" spans="1:18" s="526" customFormat="1" x14ac:dyDescent="0.25">
      <c r="A215" s="304" t="str">
        <f>IF(ISBLANK(INDEX('Policy Characteristics'!A:A,MATCH($C215,'Policy Characteristics'!$C:$C,0))),"",INDEX('Policy Characteristics'!A:A,MATCH($C215,'Policy Characteristics'!$C:$C,0)))</f>
        <v>Electricity Supply</v>
      </c>
      <c r="B215" s="304" t="str">
        <f>IF(ISBLANK(INDEX('Policy Characteristics'!B:B,MATCH($C215,'Policy Characteristics'!$C:$C,0))),"",INDEX('Policy Characteristics'!B:B,MATCH($C215,'Policy Characteristics'!$C:$C,0)))</f>
        <v>Change Electricity Imports</v>
      </c>
      <c r="C215" s="308" t="str">
        <f t="shared" si="19"/>
        <v>Percent Change in Electricity Imports</v>
      </c>
      <c r="D215" s="537" t="s">
        <v>316</v>
      </c>
      <c r="E215" s="535"/>
      <c r="F215" s="537" t="s">
        <v>318</v>
      </c>
      <c r="G215" s="537"/>
      <c r="H215" s="540">
        <v>534</v>
      </c>
      <c r="I215" s="535" t="s">
        <v>45</v>
      </c>
      <c r="J215" s="306" t="str">
        <f>IF(ISBLANK(INDEX('Policy Characteristics'!D:D,MATCH($C215,'Policy Characteristics'!$C:$C,0))),"",INDEX('Policy Characteristics'!D:D,MATCH($C215,'Policy Characteristics'!$C:$C,0)))</f>
        <v>Electricity Imports and Exports</v>
      </c>
      <c r="K215" s="304" t="str">
        <f>IF(ISBLANK(INDEX('Policy Characteristics'!E:E,MATCH($C215,'Policy Characteristics'!$C:$C,0))),"",INDEX('Policy Characteristics'!E:E,MATCH($C215,'Policy Characteristics'!$C:$C,0)))</f>
        <v>elec change imports</v>
      </c>
      <c r="L215" s="315">
        <f>IF(ISBLANK(INDEX('Policy Characteristics'!F:F,MATCH($C215,'Policy Characteristics'!$C:$C,0))),"",INDEX('Policy Characteristics'!F:F,MATCH($C215,'Policy Characteristics'!$C:$C,0)))</f>
        <v>-0.5</v>
      </c>
      <c r="M215" s="315">
        <f>IF(ISBLANK(INDEX('Policy Characteristics'!G:G,MATCH($C215,'Policy Characteristics'!$C:$C,0))),"",INDEX('Policy Characteristics'!G:G,MATCH($C215,'Policy Characteristics'!$C:$C,0)))</f>
        <v>1</v>
      </c>
      <c r="N215" s="315">
        <f>IF(ISBLANK(INDEX('Policy Characteristics'!H:H,MATCH($C215,'Policy Characteristics'!$C:$C,0))),"",INDEX('Policy Characteristics'!H:H,MATCH($C215,'Policy Characteristics'!$C:$C,0)))</f>
        <v>0.02</v>
      </c>
      <c r="O215" s="304" t="str">
        <f>IF(ISBLANK(INDEX('Policy Characteristics'!I:I,MATCH($C215,'Policy Characteristics'!$C:$C,0))),"",INDEX('Policy Characteristics'!I:I,MATCH($C215,'Policy Characteristics'!$C:$C,0)))</f>
        <v>% change in imports</v>
      </c>
      <c r="P215" s="304" t="str">
        <f>IF(ISBLANK(INDEX('Policy Characteristics'!J:J,MATCH($C215,'Policy Characteristics'!$C:$C,0))),"",INDEX('Policy Characteristics'!J:J,MATCH($C215,'Policy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Louisiana increased by 45%.</v>
      </c>
      <c r="Q215" s="304" t="str">
        <f>IF(ISBLANK(INDEX('Policy Characteristics'!K:K,MATCH($C215,'Policy Characteristics'!$C:$C,0))),"",INDEX('Policy Characteristics'!K:K,MATCH($C215,'Policy Characteristics'!$C:$C,0)))</f>
        <v>electricity-sector-main.html#elec-imports</v>
      </c>
      <c r="R215" s="304" t="str">
        <f>IF(ISBLANK(INDEX('Policy Characteristics'!L:L,MATCH($C215,'Policy Characteristics'!$C:$C,0))),"",INDEX('Policy Characteristics'!L:L,MATCH($C215,'Policy Characteristics'!$C:$C,0)))</f>
        <v>electricity-imports-exports.html</v>
      </c>
    </row>
    <row r="216" spans="1:18" s="526" customFormat="1" x14ac:dyDescent="0.25">
      <c r="A216" s="304" t="str">
        <f>IF(ISBLANK(INDEX('Policy Characteristics'!A:A,MATCH($C216,'Policy Characteristics'!$C:$C,0))),"",INDEX('Policy Characteristics'!A:A,MATCH($C216,'Policy Characteristics'!$C:$C,0)))</f>
        <v>Electricity Supply</v>
      </c>
      <c r="B216" s="304" t="str">
        <f>IF(ISBLANK(INDEX('Policy Characteristics'!B:B,MATCH($C216,'Policy Characteristics'!$C:$C,0))),"",INDEX('Policy Characteristics'!B:B,MATCH($C216,'Policy Characteristics'!$C:$C,0)))</f>
        <v>Change Electricity Imports</v>
      </c>
      <c r="C216" s="308" t="str">
        <f t="shared" si="19"/>
        <v>Percent Change in Electricity Imports</v>
      </c>
      <c r="D216" s="537" t="s">
        <v>317</v>
      </c>
      <c r="E216" s="535"/>
      <c r="F216" s="537" t="s">
        <v>319</v>
      </c>
      <c r="G216" s="537"/>
      <c r="H216" s="540">
        <v>535</v>
      </c>
      <c r="I216" s="535" t="s">
        <v>46</v>
      </c>
      <c r="J216" s="306" t="str">
        <f>IF(ISBLANK(INDEX('Policy Characteristics'!D:D,MATCH($C216,'Policy Characteristics'!$C:$C,0))),"",INDEX('Policy Characteristics'!D:D,MATCH($C216,'Policy Characteristics'!$C:$C,0)))</f>
        <v>Electricity Imports and Exports</v>
      </c>
      <c r="K216" s="304" t="str">
        <f>IF(ISBLANK(INDEX('Policy Characteristics'!E:E,MATCH($C216,'Policy Characteristics'!$C:$C,0))),"",INDEX('Policy Characteristics'!E:E,MATCH($C216,'Policy Characteristics'!$C:$C,0)))</f>
        <v>elec change imports</v>
      </c>
      <c r="L216" s="315">
        <f>IF(ISBLANK(INDEX('Policy Characteristics'!F:F,MATCH($C216,'Policy Characteristics'!$C:$C,0))),"",INDEX('Policy Characteristics'!F:F,MATCH($C216,'Policy Characteristics'!$C:$C,0)))</f>
        <v>-0.5</v>
      </c>
      <c r="M216" s="315">
        <f>IF(ISBLANK(INDEX('Policy Characteristics'!G:G,MATCH($C216,'Policy Characteristics'!$C:$C,0))),"",INDEX('Policy Characteristics'!G:G,MATCH($C216,'Policy Characteristics'!$C:$C,0)))</f>
        <v>1</v>
      </c>
      <c r="N216" s="315">
        <f>IF(ISBLANK(INDEX('Policy Characteristics'!H:H,MATCH($C216,'Policy Characteristics'!$C:$C,0))),"",INDEX('Policy Characteristics'!H:H,MATCH($C216,'Policy Characteristics'!$C:$C,0)))</f>
        <v>0.02</v>
      </c>
      <c r="O216" s="304" t="str">
        <f>IF(ISBLANK(INDEX('Policy Characteristics'!I:I,MATCH($C216,'Policy Characteristics'!$C:$C,0))),"",INDEX('Policy Characteristics'!I:I,MATCH($C216,'Policy Characteristics'!$C:$C,0)))</f>
        <v>% change in imports</v>
      </c>
      <c r="P216" s="304" t="str">
        <f>IF(ISBLANK(INDEX('Policy Characteristics'!J:J,MATCH($C216,'Policy Characteristics'!$C:$C,0))),"",INDEX('Policy Characteristics'!J:J,MATCH($C216,'Policy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Louisiana increased by 45%.</v>
      </c>
      <c r="Q216" s="304" t="str">
        <f>IF(ISBLANK(INDEX('Policy Characteristics'!K:K,MATCH($C216,'Policy Characteristics'!$C:$C,0))),"",INDEX('Policy Characteristics'!K:K,MATCH($C216,'Policy Characteristics'!$C:$C,0)))</f>
        <v>electricity-sector-main.html#elec-imports</v>
      </c>
      <c r="R216" s="304" t="str">
        <f>IF(ISBLANK(INDEX('Policy Characteristics'!L:L,MATCH($C216,'Policy Characteristics'!$C:$C,0))),"",INDEX('Policy Characteristics'!L:L,MATCH($C216,'Policy Characteristics'!$C:$C,0)))</f>
        <v>electricity-imports-exports.html</v>
      </c>
    </row>
    <row r="217" spans="1:18" s="526" customFormat="1" x14ac:dyDescent="0.25">
      <c r="A217" s="304" t="str">
        <f>IF(ISBLANK(INDEX('Policy Characteristics'!A:A,MATCH($C217,'Policy Characteristics'!$C:$C,0))),"",INDEX('Policy Characteristics'!A:A,MATCH($C217,'Policy Characteristics'!$C:$C,0)))</f>
        <v>Electricity Supply</v>
      </c>
      <c r="B217" s="304" t="str">
        <f>IF(ISBLANK(INDEX('Policy Characteristics'!B:B,MATCH($C217,'Policy Characteristics'!$C:$C,0))),"",INDEX('Policy Characteristics'!B:B,MATCH($C217,'Policy Characteristics'!$C:$C,0)))</f>
        <v>Change Electricity Imports</v>
      </c>
      <c r="C217" s="308" t="str">
        <f t="shared" si="19"/>
        <v>Percent Change in Electricity Imports</v>
      </c>
      <c r="D217" s="537" t="s">
        <v>453</v>
      </c>
      <c r="E217" s="535"/>
      <c r="F217" s="537" t="s">
        <v>452</v>
      </c>
      <c r="G217" s="537"/>
      <c r="H217" s="540">
        <v>536</v>
      </c>
      <c r="I217" s="535" t="s">
        <v>46</v>
      </c>
      <c r="J217" s="306" t="str">
        <f>IF(ISBLANK(INDEX('Policy Characteristics'!D:D,MATCH($C217,'Policy Characteristics'!$C:$C,0))),"",INDEX('Policy Characteristics'!D:D,MATCH($C217,'Policy Characteristics'!$C:$C,0)))</f>
        <v>Electricity Imports and Exports</v>
      </c>
      <c r="K217" s="304" t="str">
        <f>IF(ISBLANK(INDEX('Policy Characteristics'!E:E,MATCH($C217,'Policy Characteristics'!$C:$C,0))),"",INDEX('Policy Characteristics'!E:E,MATCH($C217,'Policy Characteristics'!$C:$C,0)))</f>
        <v>elec change imports</v>
      </c>
      <c r="L217" s="315">
        <f>IF(ISBLANK(INDEX('Policy Characteristics'!F:F,MATCH($C217,'Policy Characteristics'!$C:$C,0))),"",INDEX('Policy Characteristics'!F:F,MATCH($C217,'Policy Characteristics'!$C:$C,0)))</f>
        <v>-0.5</v>
      </c>
      <c r="M217" s="315">
        <f>IF(ISBLANK(INDEX('Policy Characteristics'!G:G,MATCH($C217,'Policy Characteristics'!$C:$C,0))),"",INDEX('Policy Characteristics'!G:G,MATCH($C217,'Policy Characteristics'!$C:$C,0)))</f>
        <v>1</v>
      </c>
      <c r="N217" s="315">
        <f>IF(ISBLANK(INDEX('Policy Characteristics'!H:H,MATCH($C217,'Policy Characteristics'!$C:$C,0))),"",INDEX('Policy Characteristics'!H:H,MATCH($C217,'Policy Characteristics'!$C:$C,0)))</f>
        <v>0.02</v>
      </c>
      <c r="O217" s="304" t="str">
        <f>IF(ISBLANK(INDEX('Policy Characteristics'!I:I,MATCH($C217,'Policy Characteristics'!$C:$C,0))),"",INDEX('Policy Characteristics'!I:I,MATCH($C217,'Policy Characteristics'!$C:$C,0)))</f>
        <v>% change in imports</v>
      </c>
      <c r="P217" s="304" t="str">
        <f>IF(ISBLANK(INDEX('Policy Characteristics'!J:J,MATCH($C217,'Policy Characteristics'!$C:$C,0))),"",INDEX('Policy Characteristics'!J:J,MATCH($C217,'Policy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Louisiana increased by 45%.</v>
      </c>
      <c r="Q217" s="304" t="str">
        <f>IF(ISBLANK(INDEX('Policy Characteristics'!K:K,MATCH($C217,'Policy Characteristics'!$C:$C,0))),"",INDEX('Policy Characteristics'!K:K,MATCH($C217,'Policy Characteristics'!$C:$C,0)))</f>
        <v>electricity-sector-main.html#elec-imports</v>
      </c>
      <c r="R217" s="304" t="str">
        <f>IF(ISBLANK(INDEX('Policy Characteristics'!L:L,MATCH($C217,'Policy Characteristics'!$C:$C,0))),"",INDEX('Policy Characteristics'!L:L,MATCH($C217,'Policy Characteristics'!$C:$C,0)))</f>
        <v>electricity-imports-exports.html</v>
      </c>
    </row>
    <row r="218" spans="1:18" s="526" customFormat="1" x14ac:dyDescent="0.25">
      <c r="A218" s="304" t="str">
        <f>IF(ISBLANK(INDEX('Policy Characteristics'!A:A,MATCH($C218,'Policy Characteristics'!$C:$C,0))),"",INDEX('Policy Characteristics'!A:A,MATCH($C218,'Policy Characteristics'!$C:$C,0)))</f>
        <v>Electricity Supply</v>
      </c>
      <c r="B218" s="304" t="str">
        <f>IF(ISBLANK(INDEX('Policy Characteristics'!B:B,MATCH($C218,'Policy Characteristics'!$C:$C,0))),"",INDEX('Policy Characteristics'!B:B,MATCH($C218,'Policy Characteristics'!$C:$C,0)))</f>
        <v>Change Electricity Imports</v>
      </c>
      <c r="C218" s="308" t="str">
        <f t="shared" si="19"/>
        <v>Percent Change in Electricity Imports</v>
      </c>
      <c r="D218" s="537" t="s">
        <v>462</v>
      </c>
      <c r="E218" s="535"/>
      <c r="F218" s="537" t="s">
        <v>463</v>
      </c>
      <c r="G218" s="537"/>
      <c r="H218" s="540">
        <v>537</v>
      </c>
      <c r="I218" s="535" t="s">
        <v>46</v>
      </c>
      <c r="J218" s="306" t="str">
        <f>IF(ISBLANK(INDEX('Policy Characteristics'!D:D,MATCH($C218,'Policy Characteristics'!$C:$C,0))),"",INDEX('Policy Characteristics'!D:D,MATCH($C218,'Policy Characteristics'!$C:$C,0)))</f>
        <v>Electricity Imports and Exports</v>
      </c>
      <c r="K218" s="304" t="str">
        <f>IF(ISBLANK(INDEX('Policy Characteristics'!E:E,MATCH($C218,'Policy Characteristics'!$C:$C,0))),"",INDEX('Policy Characteristics'!E:E,MATCH($C218,'Policy Characteristics'!$C:$C,0)))</f>
        <v>elec change imports</v>
      </c>
      <c r="L218" s="315">
        <f>IF(ISBLANK(INDEX('Policy Characteristics'!F:F,MATCH($C218,'Policy Characteristics'!$C:$C,0))),"",INDEX('Policy Characteristics'!F:F,MATCH($C218,'Policy Characteristics'!$C:$C,0)))</f>
        <v>-0.5</v>
      </c>
      <c r="M218" s="315">
        <f>IF(ISBLANK(INDEX('Policy Characteristics'!G:G,MATCH($C218,'Policy Characteristics'!$C:$C,0))),"",INDEX('Policy Characteristics'!G:G,MATCH($C218,'Policy Characteristics'!$C:$C,0)))</f>
        <v>1</v>
      </c>
      <c r="N218" s="315">
        <f>IF(ISBLANK(INDEX('Policy Characteristics'!H:H,MATCH($C218,'Policy Characteristics'!$C:$C,0))),"",INDEX('Policy Characteristics'!H:H,MATCH($C218,'Policy Characteristics'!$C:$C,0)))</f>
        <v>0.02</v>
      </c>
      <c r="O218" s="304" t="str">
        <f>IF(ISBLANK(INDEX('Policy Characteristics'!I:I,MATCH($C218,'Policy Characteristics'!$C:$C,0))),"",INDEX('Policy Characteristics'!I:I,MATCH($C218,'Policy Characteristics'!$C:$C,0)))</f>
        <v>% change in imports</v>
      </c>
      <c r="P218" s="304" t="str">
        <f>IF(ISBLANK(INDEX('Policy Characteristics'!J:J,MATCH($C218,'Policy Characteristics'!$C:$C,0))),"",INDEX('Policy Characteristics'!J:J,MATCH($C218,'Policy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Louisiana increased by 45%.</v>
      </c>
      <c r="Q218" s="304" t="str">
        <f>IF(ISBLANK(INDEX('Policy Characteristics'!K:K,MATCH($C218,'Policy Characteristics'!$C:$C,0))),"",INDEX('Policy Characteristics'!K:K,MATCH($C218,'Policy Characteristics'!$C:$C,0)))</f>
        <v>electricity-sector-main.html#elec-imports</v>
      </c>
      <c r="R218" s="304" t="str">
        <f>IF(ISBLANK(INDEX('Policy Characteristics'!L:L,MATCH($C218,'Policy Characteristics'!$C:$C,0))),"",INDEX('Policy Characteristics'!L:L,MATCH($C218,'Policy Characteristics'!$C:$C,0)))</f>
        <v>electricity-imports-exports.html</v>
      </c>
    </row>
    <row r="219" spans="1:18" s="526" customFormat="1" x14ac:dyDescent="0.25">
      <c r="A219" s="304" t="str">
        <f>IF(ISBLANK(INDEX('Policy Characteristics'!A:A,MATCH($C219,'Policy Characteristics'!$C:$C,0))),"",INDEX('Policy Characteristics'!A:A,MATCH($C219,'Policy Characteristics'!$C:$C,0)))</f>
        <v>Electricity Supply</v>
      </c>
      <c r="B219" s="304" t="str">
        <f>IF(ISBLANK(INDEX('Policy Characteristics'!B:B,MATCH($C219,'Policy Characteristics'!$C:$C,0))),"",INDEX('Policy Characteristics'!B:B,MATCH($C219,'Policy Characteristics'!$C:$C,0)))</f>
        <v>Change Electricity Imports</v>
      </c>
      <c r="C219" s="308" t="str">
        <f t="shared" si="19"/>
        <v>Percent Change in Electricity Imports</v>
      </c>
      <c r="D219" s="537" t="s">
        <v>2827</v>
      </c>
      <c r="E219" s="535"/>
      <c r="F219" s="537" t="s">
        <v>2505</v>
      </c>
      <c r="G219" s="537"/>
      <c r="H219" s="540">
        <v>538</v>
      </c>
      <c r="I219" s="535" t="s">
        <v>46</v>
      </c>
      <c r="J219" s="306" t="str">
        <f>IF(ISBLANK(INDEX('Policy Characteristics'!D:D,MATCH($C219,'Policy Characteristics'!$C:$C,0))),"",INDEX('Policy Characteristics'!D:D,MATCH($C219,'Policy Characteristics'!$C:$C,0)))</f>
        <v>Electricity Imports and Exports</v>
      </c>
      <c r="K219" s="304" t="str">
        <f>IF(ISBLANK(INDEX('Policy Characteristics'!E:E,MATCH($C219,'Policy Characteristics'!$C:$C,0))),"",INDEX('Policy Characteristics'!E:E,MATCH($C219,'Policy Characteristics'!$C:$C,0)))</f>
        <v>elec change imports</v>
      </c>
      <c r="L219" s="315">
        <f>IF(ISBLANK(INDEX('Policy Characteristics'!F:F,MATCH($C219,'Policy Characteristics'!$C:$C,0))),"",INDEX('Policy Characteristics'!F:F,MATCH($C219,'Policy Characteristics'!$C:$C,0)))</f>
        <v>-0.5</v>
      </c>
      <c r="M219" s="315">
        <f>IF(ISBLANK(INDEX('Policy Characteristics'!G:G,MATCH($C219,'Policy Characteristics'!$C:$C,0))),"",INDEX('Policy Characteristics'!G:G,MATCH($C219,'Policy Characteristics'!$C:$C,0)))</f>
        <v>1</v>
      </c>
      <c r="N219" s="315">
        <f>IF(ISBLANK(INDEX('Policy Characteristics'!H:H,MATCH($C219,'Policy Characteristics'!$C:$C,0))),"",INDEX('Policy Characteristics'!H:H,MATCH($C219,'Policy Characteristics'!$C:$C,0)))</f>
        <v>0.02</v>
      </c>
      <c r="O219" s="304" t="str">
        <f>IF(ISBLANK(INDEX('Policy Characteristics'!I:I,MATCH($C219,'Policy Characteristics'!$C:$C,0))),"",INDEX('Policy Characteristics'!I:I,MATCH($C219,'Policy Characteristics'!$C:$C,0)))</f>
        <v>% change in imports</v>
      </c>
      <c r="P219" s="304" t="str">
        <f>IF(ISBLANK(INDEX('Policy Characteristics'!J:J,MATCH($C219,'Policy Characteristics'!$C:$C,0))),"",INDEX('Policy Characteristics'!J:J,MATCH($C219,'Policy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Louisiana increased by 45%.</v>
      </c>
      <c r="Q219" s="304" t="str">
        <f>IF(ISBLANK(INDEX('Policy Characteristics'!K:K,MATCH($C219,'Policy Characteristics'!$C:$C,0))),"",INDEX('Policy Characteristics'!K:K,MATCH($C219,'Policy Characteristics'!$C:$C,0)))</f>
        <v>electricity-sector-main.html#elec-imports</v>
      </c>
      <c r="R219" s="304" t="str">
        <f>IF(ISBLANK(INDEX('Policy Characteristics'!L:L,MATCH($C219,'Policy Characteristics'!$C:$C,0))),"",INDEX('Policy Characteristics'!L:L,MATCH($C219,'Policy Characteristics'!$C:$C,0)))</f>
        <v>electricity-imports-exports.html</v>
      </c>
    </row>
    <row r="220" spans="1:18" s="526" customFormat="1" x14ac:dyDescent="0.25">
      <c r="A220" s="304" t="str">
        <f>IF(ISBLANK(INDEX('Policy Characteristics'!A:A,MATCH($C220,'Policy Characteristics'!$C:$C,0))),"",INDEX('Policy Characteristics'!A:A,MATCH($C220,'Policy Characteristics'!$C:$C,0)))</f>
        <v>Electricity Supply</v>
      </c>
      <c r="B220" s="304" t="str">
        <f>IF(ISBLANK(INDEX('Policy Characteristics'!B:B,MATCH($C220,'Policy Characteristics'!$C:$C,0))),"",INDEX('Policy Characteristics'!B:B,MATCH($C220,'Policy Characteristics'!$C:$C,0)))</f>
        <v>Change Electricity Imports</v>
      </c>
      <c r="C220" s="308" t="str">
        <f t="shared" si="19"/>
        <v>Percent Change in Electricity Imports</v>
      </c>
      <c r="D220" s="537" t="s">
        <v>2828</v>
      </c>
      <c r="E220" s="535"/>
      <c r="F220" s="537" t="s">
        <v>2652</v>
      </c>
      <c r="G220" s="537"/>
      <c r="H220" s="540">
        <v>539</v>
      </c>
      <c r="I220" s="535" t="s">
        <v>46</v>
      </c>
      <c r="J220" s="306" t="str">
        <f>IF(ISBLANK(INDEX('Policy Characteristics'!D:D,MATCH($C220,'Policy Characteristics'!$C:$C,0))),"",INDEX('Policy Characteristics'!D:D,MATCH($C220,'Policy Characteristics'!$C:$C,0)))</f>
        <v>Electricity Imports and Exports</v>
      </c>
      <c r="K220" s="304" t="str">
        <f>IF(ISBLANK(INDEX('Policy Characteristics'!E:E,MATCH($C220,'Policy Characteristics'!$C:$C,0))),"",INDEX('Policy Characteristics'!E:E,MATCH($C220,'Policy Characteristics'!$C:$C,0)))</f>
        <v>elec change imports</v>
      </c>
      <c r="L220" s="315">
        <f>IF(ISBLANK(INDEX('Policy Characteristics'!F:F,MATCH($C220,'Policy Characteristics'!$C:$C,0))),"",INDEX('Policy Characteristics'!F:F,MATCH($C220,'Policy Characteristics'!$C:$C,0)))</f>
        <v>-0.5</v>
      </c>
      <c r="M220" s="315">
        <f>IF(ISBLANK(INDEX('Policy Characteristics'!G:G,MATCH($C220,'Policy Characteristics'!$C:$C,0))),"",INDEX('Policy Characteristics'!G:G,MATCH($C220,'Policy Characteristics'!$C:$C,0)))</f>
        <v>1</v>
      </c>
      <c r="N220" s="315">
        <f>IF(ISBLANK(INDEX('Policy Characteristics'!H:H,MATCH($C220,'Policy Characteristics'!$C:$C,0))),"",INDEX('Policy Characteristics'!H:H,MATCH($C220,'Policy Characteristics'!$C:$C,0)))</f>
        <v>0.02</v>
      </c>
      <c r="O220" s="304" t="str">
        <f>IF(ISBLANK(INDEX('Policy Characteristics'!I:I,MATCH($C220,'Policy Characteristics'!$C:$C,0))),"",INDEX('Policy Characteristics'!I:I,MATCH($C220,'Policy Characteristics'!$C:$C,0)))</f>
        <v>% change in imports</v>
      </c>
      <c r="P220" s="304" t="str">
        <f>IF(ISBLANK(INDEX('Policy Characteristics'!J:J,MATCH($C220,'Policy Characteristics'!$C:$C,0))),"",INDEX('Policy Characteristics'!J:J,MATCH($C220,'Policy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Louisiana increased by 45%.</v>
      </c>
      <c r="Q220" s="304" t="str">
        <f>IF(ISBLANK(INDEX('Policy Characteristics'!K:K,MATCH($C220,'Policy Characteristics'!$C:$C,0))),"",INDEX('Policy Characteristics'!K:K,MATCH($C220,'Policy Characteristics'!$C:$C,0)))</f>
        <v>electricity-sector-main.html#elec-imports</v>
      </c>
      <c r="R220" s="304" t="str">
        <f>IF(ISBLANK(INDEX('Policy Characteristics'!L:L,MATCH($C220,'Policy Characteristics'!$C:$C,0))),"",INDEX('Policy Characteristics'!L:L,MATCH($C220,'Policy Characteristics'!$C:$C,0)))</f>
        <v>electricity-imports-exports.html</v>
      </c>
    </row>
    <row r="221" spans="1:18" s="526" customFormat="1" x14ac:dyDescent="0.25">
      <c r="A221" s="304" t="str">
        <f>IF(ISBLANK(INDEX('Policy Characteristics'!A:A,MATCH($C221,'Policy Characteristics'!$C:$C,0))),"",INDEX('Policy Characteristics'!A:A,MATCH($C221,'Policy Characteristics'!$C:$C,0)))</f>
        <v>Electricity Supply</v>
      </c>
      <c r="B221" s="304" t="str">
        <f>IF(ISBLANK(INDEX('Policy Characteristics'!B:B,MATCH($C221,'Policy Characteristics'!$C:$C,0))),"",INDEX('Policy Characteristics'!B:B,MATCH($C221,'Policy Characteristics'!$C:$C,0)))</f>
        <v>Change Electricity Imports</v>
      </c>
      <c r="C221" s="308" t="str">
        <f t="shared" si="19"/>
        <v>Percent Change in Electricity Imports</v>
      </c>
      <c r="D221" s="537" t="s">
        <v>2829</v>
      </c>
      <c r="E221" s="535"/>
      <c r="F221" s="537" t="s">
        <v>2507</v>
      </c>
      <c r="G221" s="537"/>
      <c r="H221" s="540">
        <v>540</v>
      </c>
      <c r="I221" s="535" t="s">
        <v>46</v>
      </c>
      <c r="J221" s="306" t="str">
        <f>IF(ISBLANK(INDEX('Policy Characteristics'!D:D,MATCH($C221,'Policy Characteristics'!$C:$C,0))),"",INDEX('Policy Characteristics'!D:D,MATCH($C221,'Policy Characteristics'!$C:$C,0)))</f>
        <v>Electricity Imports and Exports</v>
      </c>
      <c r="K221" s="304" t="str">
        <f>IF(ISBLANK(INDEX('Policy Characteristics'!E:E,MATCH($C221,'Policy Characteristics'!$C:$C,0))),"",INDEX('Policy Characteristics'!E:E,MATCH($C221,'Policy Characteristics'!$C:$C,0)))</f>
        <v>elec change imports</v>
      </c>
      <c r="L221" s="315">
        <f>IF(ISBLANK(INDEX('Policy Characteristics'!F:F,MATCH($C221,'Policy Characteristics'!$C:$C,0))),"",INDEX('Policy Characteristics'!F:F,MATCH($C221,'Policy Characteristics'!$C:$C,0)))</f>
        <v>-0.5</v>
      </c>
      <c r="M221" s="315">
        <f>IF(ISBLANK(INDEX('Policy Characteristics'!G:G,MATCH($C221,'Policy Characteristics'!$C:$C,0))),"",INDEX('Policy Characteristics'!G:G,MATCH($C221,'Policy Characteristics'!$C:$C,0)))</f>
        <v>1</v>
      </c>
      <c r="N221" s="315">
        <f>IF(ISBLANK(INDEX('Policy Characteristics'!H:H,MATCH($C221,'Policy Characteristics'!$C:$C,0))),"",INDEX('Policy Characteristics'!H:H,MATCH($C221,'Policy Characteristics'!$C:$C,0)))</f>
        <v>0.02</v>
      </c>
      <c r="O221" s="304" t="str">
        <f>IF(ISBLANK(INDEX('Policy Characteristics'!I:I,MATCH($C221,'Policy Characteristics'!$C:$C,0))),"",INDEX('Policy Characteristics'!I:I,MATCH($C221,'Policy Characteristics'!$C:$C,0)))</f>
        <v>% change in imports</v>
      </c>
      <c r="P221" s="304" t="str">
        <f>IF(ISBLANK(INDEX('Policy Characteristics'!J:J,MATCH($C221,'Policy Characteristics'!$C:$C,0))),"",INDEX('Policy Characteristics'!J:J,MATCH($C221,'Policy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Louisiana increased by 45%.</v>
      </c>
      <c r="Q221" s="304" t="str">
        <f>IF(ISBLANK(INDEX('Policy Characteristics'!K:K,MATCH($C221,'Policy Characteristics'!$C:$C,0))),"",INDEX('Policy Characteristics'!K:K,MATCH($C221,'Policy Characteristics'!$C:$C,0)))</f>
        <v>electricity-sector-main.html#elec-imports</v>
      </c>
      <c r="R221" s="304" t="str">
        <f>IF(ISBLANK(INDEX('Policy Characteristics'!L:L,MATCH($C221,'Policy Characteristics'!$C:$C,0))),"",INDEX('Policy Characteristics'!L:L,MATCH($C221,'Policy Characteristics'!$C:$C,0)))</f>
        <v>electricity-imports-exports.html</v>
      </c>
    </row>
    <row r="222" spans="1:18" x14ac:dyDescent="0.25">
      <c r="A222" s="304" t="str">
        <f>IF(ISBLANK(INDEX('Policy Characteristics'!A:A,MATCH($C222,'Policy Characteristics'!$C:$C,0))),"",INDEX('Policy Characteristics'!A:A,MATCH($C222,'Policy Characteristics'!$C:$C,0)))</f>
        <v>Electricity Supply</v>
      </c>
      <c r="B222" s="304" t="str">
        <f>IF(ISBLANK(INDEX('Policy Characteristics'!B:B,MATCH($C222,'Policy Characteristics'!$C:$C,0))),"",INDEX('Policy Characteristics'!B:B,MATCH($C222,'Policy Characteristics'!$C:$C,0)))</f>
        <v>Non BAU Guaranteed Dispatch</v>
      </c>
      <c r="C222" s="309" t="s">
        <v>307</v>
      </c>
      <c r="D222" s="535"/>
      <c r="E222" s="535"/>
      <c r="F222" s="535"/>
      <c r="G222" s="535"/>
      <c r="H222" s="536">
        <v>619</v>
      </c>
      <c r="I222" s="535" t="s">
        <v>46</v>
      </c>
      <c r="J222" s="306" t="str">
        <f>IF(ISBLANK(INDEX('Policy Characteristics'!D:D,MATCH($C222,'Policy Characteristics'!$C:$C,0))),"",INDEX('Policy Characteristics'!D:D,MATCH($C222,'Policy Characteristics'!$C:$C,0)))</f>
        <v>Non BAU Guaranteed Dispatch</v>
      </c>
      <c r="K222" s="304" t="str">
        <f>IF(ISBLANK(INDEX('Policy Characteristics'!E:E,MATCH($C222,'Policy Characteristics'!$C:$C,0))),"",INDEX('Policy Characteristics'!E:E,MATCH($C222,'Policy Characteristics'!$C:$C,0)))</f>
        <v>elec non BAU guaranteed dispatch</v>
      </c>
      <c r="L222" s="304">
        <f>IF(ISBLANK(INDEX('Policy Characteristics'!F:F,MATCH($C222,'Policy Characteristics'!$C:$C,0))),"",INDEX('Policy Characteristics'!F:F,MATCH($C222,'Policy Characteristics'!$C:$C,0)))</f>
        <v>0</v>
      </c>
      <c r="M222" s="304">
        <f>IF(ISBLANK(INDEX('Policy Characteristics'!G:G,MATCH($C222,'Policy Characteristics'!$C:$C,0))),"",INDEX('Policy Characteristics'!G:G,MATCH($C222,'Policy Characteristics'!$C:$C,0)))</f>
        <v>0</v>
      </c>
      <c r="N222" s="304">
        <f>IF(ISBLANK(INDEX('Policy Characteristics'!H:H,MATCH($C222,'Policy Characteristics'!$C:$C,0))),"",INDEX('Policy Characteristics'!H:H,MATCH($C222,'Policy Characteristics'!$C:$C,0)))</f>
        <v>0</v>
      </c>
      <c r="O222" s="304">
        <f>IF(ISBLANK(INDEX('Policy Characteristics'!I:I,MATCH($C222,'Policy Characteristics'!$C:$C,0))),"",INDEX('Policy Characteristics'!I:I,MATCH($C222,'Policy Characteristics'!$C:$C,0)))</f>
        <v>0</v>
      </c>
      <c r="P222" s="304" t="str">
        <f>IF(ISBLANK(INDEX('Policy Characteristics'!J:J,MATCH($C222,'Policy Characteristics'!$C:$C,0))),"",INDEX('Policy Characteristics'!J:J,MATCH($C222,'Policy Characteristics'!$C:$C,0)))</f>
        <v>**Description:**0</v>
      </c>
      <c r="Q222" s="304" t="str">
        <f>IF(ISBLANK(INDEX('Policy Characteristics'!K:K,MATCH($C222,'Policy Characteristics'!$C:$C,0))),"",INDEX('Policy Characteristics'!K:K,MATCH($C222,'Policy Characteristics'!$C:$C,0)))</f>
        <v/>
      </c>
      <c r="R222" s="304" t="str">
        <f>IF(ISBLANK(INDEX('Policy Characteristics'!L:L,MATCH($C222,'Policy Characteristics'!$C:$C,0))),"",INDEX('Policy Characteristics'!L:L,MATCH($C222,'Policy Characteristics'!$C:$C,0)))</f>
        <v/>
      </c>
    </row>
    <row r="223" spans="1:18" x14ac:dyDescent="0.25">
      <c r="A223" s="304" t="str">
        <f>IF(ISBLANK(INDEX('Policy Characteristics'!A:A,MATCH($C223,'Policy Characteristics'!$C:$C,0))),"",INDEX('Policy Characteristics'!A:A,MATCH($C223,'Policy Characteristics'!$C:$C,0)))</f>
        <v>Electricity Supply</v>
      </c>
      <c r="B223" s="304" t="str">
        <f>IF(ISBLANK(INDEX('Policy Characteristics'!B:B,MATCH($C223,'Policy Characteristics'!$C:$C,0))),"",INDEX('Policy Characteristics'!B:B,MATCH($C223,'Policy Characteristics'!$C:$C,0)))</f>
        <v>Demand Response</v>
      </c>
      <c r="C223" s="309" t="s">
        <v>29</v>
      </c>
      <c r="D223" s="535"/>
      <c r="E223" s="535"/>
      <c r="F223" s="535"/>
      <c r="G223" s="535"/>
      <c r="H223" s="536">
        <v>30</v>
      </c>
      <c r="I223" s="535" t="s">
        <v>45</v>
      </c>
      <c r="J223" s="306" t="str">
        <f>IF(ISBLANK(INDEX('Policy Characteristics'!D:D,MATCH($C223,'Policy Characteristics'!$C:$C,0))),"",INDEX('Policy Characteristics'!D:D,MATCH($C223,'Policy Characteristics'!$C:$C,0)))</f>
        <v>Demand Response</v>
      </c>
      <c r="K223" s="304" t="str">
        <f>IF(ISBLANK(INDEX('Policy Characteristics'!E:E,MATCH($C223,'Policy Characteristics'!$C:$C,0))),"",INDEX('Policy Characteristics'!E:E,MATCH($C223,'Policy Characteristics'!$C:$C,0)))</f>
        <v>elec demand response</v>
      </c>
      <c r="L223" s="315">
        <f>IF(ISBLANK(INDEX('Policy Characteristics'!F:F,MATCH($C223,'Policy Characteristics'!$C:$C,0))),"",INDEX('Policy Characteristics'!F:F,MATCH($C223,'Policy Characteristics'!$C:$C,0)))</f>
        <v>0</v>
      </c>
      <c r="M223" s="315">
        <f>IF(ISBLANK(INDEX('Policy Characteristics'!G:G,MATCH($C223,'Policy Characteristics'!$C:$C,0))),"",INDEX('Policy Characteristics'!G:G,MATCH($C223,'Policy Characteristics'!$C:$C,0)))</f>
        <v>1</v>
      </c>
      <c r="N223" s="315">
        <f>IF(ISBLANK(INDEX('Policy Characteristics'!H:H,MATCH($C223,'Policy Characteristics'!$C:$C,0))),"",INDEX('Policy Characteristics'!H:H,MATCH($C223,'Policy Characteristics'!$C:$C,0)))</f>
        <v>0.01</v>
      </c>
      <c r="O223" s="304" t="str">
        <f>IF(ISBLANK(INDEX('Policy Characteristics'!I:I,MATCH($C223,'Policy Characteristics'!$C:$C,0))),"",INDEX('Policy Characteristics'!I:I,MATCH($C223,'Policy Characteristics'!$C:$C,0)))</f>
        <v>% of potential achieved</v>
      </c>
      <c r="P223" s="304" t="str">
        <f>IF(ISBLANK(INDEX('Policy Characteristics'!J:J,MATCH($C223,'Policy Characteristics'!$C:$C,0))),"",INDEX('Policy Characteristics'!J:J,MATCH($C223,'Policy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Louisiana, a 100% setting provides for an additional 7242 MW of demand response capacity in 2050 (on top of a BAU quantity of 2343 MW).</v>
      </c>
      <c r="Q223" s="304" t="str">
        <f>IF(ISBLANK(INDEX('Policy Characteristics'!K:K,MATCH($C223,'Policy Characteristics'!$C:$C,0))),"",INDEX('Policy Characteristics'!K:K,MATCH($C223,'Policy Characteristics'!$C:$C,0)))</f>
        <v>electricity-sector-main.html#dr</v>
      </c>
      <c r="R223" s="304" t="str">
        <f>IF(ISBLANK(INDEX('Policy Characteristics'!L:L,MATCH($C223,'Policy Characteristics'!$C:$C,0))),"",INDEX('Policy Characteristics'!L:L,MATCH($C223,'Policy Characteristics'!$C:$C,0)))</f>
        <v>demand-response.html</v>
      </c>
    </row>
    <row r="224" spans="1:18" x14ac:dyDescent="0.25">
      <c r="A224" s="304" t="str">
        <f>IF(ISBLANK(INDEX('Policy Characteristics'!A:A,MATCH($C224,'Policy Characteristics'!$C:$C,0))),"",INDEX('Policy Characteristics'!A:A,MATCH($C224,'Policy Characteristics'!$C:$C,0)))</f>
        <v>Electricity Supply</v>
      </c>
      <c r="B224" s="304" t="str">
        <f>IF(ISBLANK(INDEX('Policy Characteristics'!B:B,MATCH($C224,'Policy Characteristics'!$C:$C,0))),"",INDEX('Policy Characteristics'!B:B,MATCH($C224,'Policy Characteristics'!$C:$C,0)))</f>
        <v>Early Retirement of Power Plants</v>
      </c>
      <c r="C224" s="309" t="s">
        <v>133</v>
      </c>
      <c r="D224" s="535" t="s">
        <v>456</v>
      </c>
      <c r="E224" s="535"/>
      <c r="F224" s="535" t="s">
        <v>455</v>
      </c>
      <c r="G224" s="535"/>
      <c r="H224" s="536">
        <v>31</v>
      </c>
      <c r="I224" s="535" t="s">
        <v>45</v>
      </c>
      <c r="J224" s="306" t="str">
        <f>IF(ISBLANK(INDEX('Policy Characteristics'!D:D,MATCH($C224,'Policy Characteristics'!$C:$C,0))),"",INDEX('Policy Characteristics'!D:D,MATCH($C224,'Policy Characteristics'!$C:$C,0)))</f>
        <v>Early Retirement of Power Plants</v>
      </c>
      <c r="K224" s="304" t="str">
        <f>IF(ISBLANK(INDEX('Policy Characteristics'!E:E,MATCH($C224,'Policy Characteristics'!$C:$C,0))),"",INDEX('Policy Characteristics'!E:E,MATCH($C224,'Policy Characteristics'!$C:$C,0)))</f>
        <v>elec early retirement</v>
      </c>
      <c r="L224" s="304">
        <f>IF(ISBLANK(INDEX('Policy Characteristics'!F:F,MATCH($C224,'Policy Characteristics'!$C:$C,0))),"",INDEX('Policy Characteristics'!F:F,MATCH($C224,'Policy Characteristics'!$C:$C,0)))</f>
        <v>0</v>
      </c>
      <c r="M224" s="304">
        <f>IF(ISBLANK(INDEX('Policy Characteristics'!G:G,MATCH($C224,'Policy Characteristics'!$C:$C,0))),"",INDEX('Policy Characteristics'!G:G,MATCH($C224,'Policy Characteristics'!$C:$C,0)))</f>
        <v>25000</v>
      </c>
      <c r="N224" s="304">
        <f>IF(ISBLANK(INDEX('Policy Characteristics'!H:H,MATCH($C224,'Policy Characteristics'!$C:$C,0))),"",INDEX('Policy Characteristics'!H:H,MATCH($C224,'Policy Characteristics'!$C:$C,0)))</f>
        <v>500</v>
      </c>
      <c r="O224" s="304" t="str">
        <f>IF(ISBLANK(INDEX('Policy Characteristics'!I:I,MATCH($C224,'Policy Characteristics'!$C:$C,0))),"",INDEX('Policy Characteristics'!I:I,MATCH($C224,'Policy Characteristics'!$C:$C,0)))</f>
        <v>MW/year</v>
      </c>
      <c r="P224" s="304" t="str">
        <f>IF(ISBLANK(INDEX('Policy Characteristics'!J:J,MATCH($C224,'Policy Characteristics'!$C:$C,0))),"",INDEX('Policy Characteristics'!J:J,MATCH($C224,'Policy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24" s="304" t="str">
        <f>IF(ISBLANK(INDEX('Policy Characteristics'!K:K,MATCH($C224,'Policy Characteristics'!$C:$C,0))),"",INDEX('Policy Characteristics'!K:K,MATCH($C224,'Policy Characteristics'!$C:$C,0)))</f>
        <v>electricity-sector-main.html#early-ret</v>
      </c>
      <c r="R224" s="304" t="str">
        <f>IF(ISBLANK(INDEX('Policy Characteristics'!L:L,MATCH($C224,'Policy Characteristics'!$C:$C,0))),"",INDEX('Policy Characteristics'!L:L,MATCH($C224,'Policy Characteristics'!$C:$C,0)))</f>
        <v>early-retirement-of-power-plants.html</v>
      </c>
    </row>
    <row r="225" spans="1:18" x14ac:dyDescent="0.25">
      <c r="A225" s="304" t="str">
        <f>IF(ISBLANK(INDEX('Policy Characteristics'!A:A,MATCH($C225,'Policy Characteristics'!$C:$C,0))),"",INDEX('Policy Characteristics'!A:A,MATCH($C225,'Policy Characteristics'!$C:$C,0)))</f>
        <v>Electricity Supply</v>
      </c>
      <c r="B225" s="304" t="str">
        <f>IF(ISBLANK(INDEX('Policy Characteristics'!B:B,MATCH($C225,'Policy Characteristics'!$C:$C,0))),"",INDEX('Policy Characteristics'!B:B,MATCH($C225,'Policy Characteristics'!$C:$C,0)))</f>
        <v>Early Retirement of Power Plants</v>
      </c>
      <c r="C225" s="308" t="str">
        <f t="shared" ref="C225:C239" si="20">C$224</f>
        <v>Annual Additional Capacity Retired due to Early Retirement Policy</v>
      </c>
      <c r="D225" s="537" t="s">
        <v>314</v>
      </c>
      <c r="E225" s="535"/>
      <c r="F225" s="537" t="s">
        <v>315</v>
      </c>
      <c r="G225" s="535"/>
      <c r="H225" s="536">
        <v>620</v>
      </c>
      <c r="I225" s="535" t="s">
        <v>45</v>
      </c>
      <c r="J225" s="306" t="str">
        <f>IF(ISBLANK(INDEX('Policy Characteristics'!D:D,MATCH($C225,'Policy Characteristics'!$C:$C,0))),"",INDEX('Policy Characteristics'!D:D,MATCH($C225,'Policy Characteristics'!$C:$C,0)))</f>
        <v>Early Retirement of Power Plants</v>
      </c>
      <c r="K225" s="304" t="str">
        <f>IF(ISBLANK(INDEX('Policy Characteristics'!E:E,MATCH($C225,'Policy Characteristics'!$C:$C,0))),"",INDEX('Policy Characteristics'!E:E,MATCH($C225,'Policy Characteristics'!$C:$C,0)))</f>
        <v>elec early retirement</v>
      </c>
      <c r="L225" s="304">
        <f>IF(ISBLANK(INDEX('Policy Characteristics'!F:F,MATCH($C225,'Policy Characteristics'!$C:$C,0))),"",INDEX('Policy Characteristics'!F:F,MATCH($C225,'Policy Characteristics'!$C:$C,0)))</f>
        <v>0</v>
      </c>
      <c r="M225" s="304">
        <f>IF(ISBLANK(INDEX('Policy Characteristics'!G:G,MATCH($C225,'Policy Characteristics'!$C:$C,0))),"",INDEX('Policy Characteristics'!G:G,MATCH($C225,'Policy Characteristics'!$C:$C,0)))</f>
        <v>25000</v>
      </c>
      <c r="N225" s="304">
        <f>IF(ISBLANK(INDEX('Policy Characteristics'!H:H,MATCH($C225,'Policy Characteristics'!$C:$C,0))),"",INDEX('Policy Characteristics'!H:H,MATCH($C225,'Policy Characteristics'!$C:$C,0)))</f>
        <v>500</v>
      </c>
      <c r="O225" s="304" t="str">
        <f>IF(ISBLANK(INDEX('Policy Characteristics'!I:I,MATCH($C225,'Policy Characteristics'!$C:$C,0))),"",INDEX('Policy Characteristics'!I:I,MATCH($C225,'Policy Characteristics'!$C:$C,0)))</f>
        <v>MW/year</v>
      </c>
      <c r="P225" s="304" t="str">
        <f>IF(ISBLANK(INDEX('Policy Characteristics'!J:J,MATCH($C225,'Policy Characteristics'!$C:$C,0))),"",INDEX('Policy Characteristics'!J:J,MATCH($C225,'Policy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25" s="304" t="str">
        <f>IF(ISBLANK(INDEX('Policy Characteristics'!K:K,MATCH($C225,'Policy Characteristics'!$C:$C,0))),"",INDEX('Policy Characteristics'!K:K,MATCH($C225,'Policy Characteristics'!$C:$C,0)))</f>
        <v>electricity-sector-main.html#early-ret</v>
      </c>
      <c r="R225" s="304" t="str">
        <f>IF(ISBLANK(INDEX('Policy Characteristics'!L:L,MATCH($C225,'Policy Characteristics'!$C:$C,0))),"",INDEX('Policy Characteristics'!L:L,MATCH($C225,'Policy Characteristics'!$C:$C,0)))</f>
        <v>early-retirement-of-power-plants.html</v>
      </c>
    </row>
    <row r="226" spans="1:18" x14ac:dyDescent="0.25">
      <c r="A226" s="304" t="str">
        <f>IF(ISBLANK(INDEX('Policy Characteristics'!A:A,MATCH($C226,'Policy Characteristics'!$C:$C,0))),"",INDEX('Policy Characteristics'!A:A,MATCH($C226,'Policy Characteristics'!$C:$C,0)))</f>
        <v>Electricity Supply</v>
      </c>
      <c r="B226" s="304" t="str">
        <f>IF(ISBLANK(INDEX('Policy Characteristics'!B:B,MATCH($C226,'Policy Characteristics'!$C:$C,0))),"",INDEX('Policy Characteristics'!B:B,MATCH($C226,'Policy Characteristics'!$C:$C,0)))</f>
        <v>Early Retirement of Power Plants</v>
      </c>
      <c r="C226" s="308" t="str">
        <f t="shared" si="20"/>
        <v>Annual Additional Capacity Retired due to Early Retirement Policy</v>
      </c>
      <c r="D226" s="537" t="s">
        <v>79</v>
      </c>
      <c r="E226" s="535"/>
      <c r="F226" s="537" t="s">
        <v>93</v>
      </c>
      <c r="G226" s="535"/>
      <c r="H226" s="536">
        <v>32</v>
      </c>
      <c r="I226" s="535" t="s">
        <v>45</v>
      </c>
      <c r="J226" s="306" t="str">
        <f>IF(ISBLANK(INDEX('Policy Characteristics'!D:D,MATCH($C226,'Policy Characteristics'!$C:$C,0))),"",INDEX('Policy Characteristics'!D:D,MATCH($C226,'Policy Characteristics'!$C:$C,0)))</f>
        <v>Early Retirement of Power Plants</v>
      </c>
      <c r="K226" s="304" t="str">
        <f>IF(ISBLANK(INDEX('Policy Characteristics'!E:E,MATCH($C226,'Policy Characteristics'!$C:$C,0))),"",INDEX('Policy Characteristics'!E:E,MATCH($C226,'Policy Characteristics'!$C:$C,0)))</f>
        <v>elec early retirement</v>
      </c>
      <c r="L226" s="304">
        <f>IF(ISBLANK(INDEX('Policy Characteristics'!F:F,MATCH($C226,'Policy Characteristics'!$C:$C,0))),"",INDEX('Policy Characteristics'!F:F,MATCH($C226,'Policy Characteristics'!$C:$C,0)))</f>
        <v>0</v>
      </c>
      <c r="M226" s="304">
        <f>IF(ISBLANK(INDEX('Policy Characteristics'!G:G,MATCH($C226,'Policy Characteristics'!$C:$C,0))),"",INDEX('Policy Characteristics'!G:G,MATCH($C226,'Policy Characteristics'!$C:$C,0)))</f>
        <v>25000</v>
      </c>
      <c r="N226" s="304">
        <f>IF(ISBLANK(INDEX('Policy Characteristics'!H:H,MATCH($C226,'Policy Characteristics'!$C:$C,0))),"",INDEX('Policy Characteristics'!H:H,MATCH($C226,'Policy Characteristics'!$C:$C,0)))</f>
        <v>500</v>
      </c>
      <c r="O226" s="304" t="str">
        <f>IF(ISBLANK(INDEX('Policy Characteristics'!I:I,MATCH($C226,'Policy Characteristics'!$C:$C,0))),"",INDEX('Policy Characteristics'!I:I,MATCH($C226,'Policy Characteristics'!$C:$C,0)))</f>
        <v>MW/year</v>
      </c>
      <c r="P226" s="304" t="str">
        <f>IF(ISBLANK(INDEX('Policy Characteristics'!J:J,MATCH($C226,'Policy Characteristics'!$C:$C,0))),"",INDEX('Policy Characteristics'!J:J,MATCH($C226,'Policy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26" s="304" t="str">
        <f>IF(ISBLANK(INDEX('Policy Characteristics'!K:K,MATCH($C226,'Policy Characteristics'!$C:$C,0))),"",INDEX('Policy Characteristics'!K:K,MATCH($C226,'Policy Characteristics'!$C:$C,0)))</f>
        <v>electricity-sector-main.html#early-ret</v>
      </c>
      <c r="R226" s="304" t="str">
        <f>IF(ISBLANK(INDEX('Policy Characteristics'!L:L,MATCH($C226,'Policy Characteristics'!$C:$C,0))),"",INDEX('Policy Characteristics'!L:L,MATCH($C226,'Policy Characteristics'!$C:$C,0)))</f>
        <v>early-retirement-of-power-plants.html</v>
      </c>
    </row>
    <row r="227" spans="1:18" x14ac:dyDescent="0.25">
      <c r="A227" s="304" t="str">
        <f>IF(ISBLANK(INDEX('Policy Characteristics'!A:A,MATCH($C227,'Policy Characteristics'!$C:$C,0))),"",INDEX('Policy Characteristics'!A:A,MATCH($C227,'Policy Characteristics'!$C:$C,0)))</f>
        <v>Electricity Supply</v>
      </c>
      <c r="B227" s="304" t="str">
        <f>IF(ISBLANK(INDEX('Policy Characteristics'!B:B,MATCH($C227,'Policy Characteristics'!$C:$C,0))),"",INDEX('Policy Characteristics'!B:B,MATCH($C227,'Policy Characteristics'!$C:$C,0)))</f>
        <v>Early Retirement of Power Plants</v>
      </c>
      <c r="C227" s="308" t="str">
        <f t="shared" si="20"/>
        <v>Annual Additional Capacity Retired due to Early Retirement Policy</v>
      </c>
      <c r="D227" s="537" t="s">
        <v>80</v>
      </c>
      <c r="E227" s="535"/>
      <c r="F227" s="537" t="s">
        <v>94</v>
      </c>
      <c r="G227" s="535"/>
      <c r="H227" s="536">
        <v>621</v>
      </c>
      <c r="I227" s="535" t="s">
        <v>46</v>
      </c>
      <c r="J227" s="306" t="str">
        <f>IF(ISBLANK(INDEX('Policy Characteristics'!D:D,MATCH($C227,'Policy Characteristics'!$C:$C,0))),"",INDEX('Policy Characteristics'!D:D,MATCH($C227,'Policy Characteristics'!$C:$C,0)))</f>
        <v>Early Retirement of Power Plants</v>
      </c>
      <c r="K227" s="304" t="str">
        <f>IF(ISBLANK(INDEX('Policy Characteristics'!E:E,MATCH($C227,'Policy Characteristics'!$C:$C,0))),"",INDEX('Policy Characteristics'!E:E,MATCH($C227,'Policy Characteristics'!$C:$C,0)))</f>
        <v>elec early retirement</v>
      </c>
      <c r="L227" s="304">
        <f>IF(ISBLANK(INDEX('Policy Characteristics'!F:F,MATCH($C227,'Policy Characteristics'!$C:$C,0))),"",INDEX('Policy Characteristics'!F:F,MATCH($C227,'Policy Characteristics'!$C:$C,0)))</f>
        <v>0</v>
      </c>
      <c r="M227" s="304">
        <f>IF(ISBLANK(INDEX('Policy Characteristics'!G:G,MATCH($C227,'Policy Characteristics'!$C:$C,0))),"",INDEX('Policy Characteristics'!G:G,MATCH($C227,'Policy Characteristics'!$C:$C,0)))</f>
        <v>25000</v>
      </c>
      <c r="N227" s="304">
        <f>IF(ISBLANK(INDEX('Policy Characteristics'!H:H,MATCH($C227,'Policy Characteristics'!$C:$C,0))),"",INDEX('Policy Characteristics'!H:H,MATCH($C227,'Policy Characteristics'!$C:$C,0)))</f>
        <v>500</v>
      </c>
      <c r="O227" s="304" t="str">
        <f>IF(ISBLANK(INDEX('Policy Characteristics'!I:I,MATCH($C227,'Policy Characteristics'!$C:$C,0))),"",INDEX('Policy Characteristics'!I:I,MATCH($C227,'Policy Characteristics'!$C:$C,0)))</f>
        <v>MW/year</v>
      </c>
      <c r="P227" s="304" t="str">
        <f>IF(ISBLANK(INDEX('Policy Characteristics'!J:J,MATCH($C227,'Policy Characteristics'!$C:$C,0))),"",INDEX('Policy Characteristics'!J:J,MATCH($C227,'Policy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27" s="304" t="str">
        <f>IF(ISBLANK(INDEX('Policy Characteristics'!K:K,MATCH($C227,'Policy Characteristics'!$C:$C,0))),"",INDEX('Policy Characteristics'!K:K,MATCH($C227,'Policy Characteristics'!$C:$C,0)))</f>
        <v>electricity-sector-main.html#early-ret</v>
      </c>
      <c r="R227" s="304" t="str">
        <f>IF(ISBLANK(INDEX('Policy Characteristics'!L:L,MATCH($C227,'Policy Characteristics'!$C:$C,0))),"",INDEX('Policy Characteristics'!L:L,MATCH($C227,'Policy Characteristics'!$C:$C,0)))</f>
        <v>early-retirement-of-power-plants.html</v>
      </c>
    </row>
    <row r="228" spans="1:18" x14ac:dyDescent="0.25">
      <c r="A228" s="304" t="str">
        <f>IF(ISBLANK(INDEX('Policy Characteristics'!A:A,MATCH($C228,'Policy Characteristics'!$C:$C,0))),"",INDEX('Policy Characteristics'!A:A,MATCH($C228,'Policy Characteristics'!$C:$C,0)))</f>
        <v>Electricity Supply</v>
      </c>
      <c r="B228" s="304" t="str">
        <f>IF(ISBLANK(INDEX('Policy Characteristics'!B:B,MATCH($C228,'Policy Characteristics'!$C:$C,0))),"",INDEX('Policy Characteristics'!B:B,MATCH($C228,'Policy Characteristics'!$C:$C,0)))</f>
        <v>Early Retirement of Power Plants</v>
      </c>
      <c r="C228" s="308" t="str">
        <f t="shared" si="20"/>
        <v>Annual Additional Capacity Retired due to Early Retirement Policy</v>
      </c>
      <c r="D228" s="537" t="s">
        <v>457</v>
      </c>
      <c r="E228" s="535"/>
      <c r="F228" s="537" t="s">
        <v>460</v>
      </c>
      <c r="G228" s="535"/>
      <c r="H228" s="536">
        <v>622</v>
      </c>
      <c r="I228" s="535" t="s">
        <v>46</v>
      </c>
      <c r="J228" s="306" t="str">
        <f>IF(ISBLANK(INDEX('Policy Characteristics'!D:D,MATCH($C228,'Policy Characteristics'!$C:$C,0))),"",INDEX('Policy Characteristics'!D:D,MATCH($C228,'Policy Characteristics'!$C:$C,0)))</f>
        <v>Early Retirement of Power Plants</v>
      </c>
      <c r="K228" s="304" t="str">
        <f>IF(ISBLANK(INDEX('Policy Characteristics'!E:E,MATCH($C228,'Policy Characteristics'!$C:$C,0))),"",INDEX('Policy Characteristics'!E:E,MATCH($C228,'Policy Characteristics'!$C:$C,0)))</f>
        <v>elec early retirement</v>
      </c>
      <c r="L228" s="304">
        <f>IF(ISBLANK(INDEX('Policy Characteristics'!F:F,MATCH($C228,'Policy Characteristics'!$C:$C,0))),"",INDEX('Policy Characteristics'!F:F,MATCH($C228,'Policy Characteristics'!$C:$C,0)))</f>
        <v>0</v>
      </c>
      <c r="M228" s="304">
        <f>IF(ISBLANK(INDEX('Policy Characteristics'!G:G,MATCH($C228,'Policy Characteristics'!$C:$C,0))),"",INDEX('Policy Characteristics'!G:G,MATCH($C228,'Policy Characteristics'!$C:$C,0)))</f>
        <v>25000</v>
      </c>
      <c r="N228" s="304">
        <f>IF(ISBLANK(INDEX('Policy Characteristics'!H:H,MATCH($C228,'Policy Characteristics'!$C:$C,0))),"",INDEX('Policy Characteristics'!H:H,MATCH($C228,'Policy Characteristics'!$C:$C,0)))</f>
        <v>500</v>
      </c>
      <c r="O228" s="304" t="str">
        <f>IF(ISBLANK(INDEX('Policy Characteristics'!I:I,MATCH($C228,'Policy Characteristics'!$C:$C,0))),"",INDEX('Policy Characteristics'!I:I,MATCH($C228,'Policy Characteristics'!$C:$C,0)))</f>
        <v>MW/year</v>
      </c>
      <c r="P228" s="304" t="str">
        <f>IF(ISBLANK(INDEX('Policy Characteristics'!J:J,MATCH($C228,'Policy Characteristics'!$C:$C,0))),"",INDEX('Policy Characteristics'!J:J,MATCH($C228,'Policy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28" s="304" t="str">
        <f>IF(ISBLANK(INDEX('Policy Characteristics'!K:K,MATCH($C228,'Policy Characteristics'!$C:$C,0))),"",INDEX('Policy Characteristics'!K:K,MATCH($C228,'Policy Characteristics'!$C:$C,0)))</f>
        <v>electricity-sector-main.html#early-ret</v>
      </c>
      <c r="R228" s="304" t="str">
        <f>IF(ISBLANK(INDEX('Policy Characteristics'!L:L,MATCH($C228,'Policy Characteristics'!$C:$C,0))),"",INDEX('Policy Characteristics'!L:L,MATCH($C228,'Policy Characteristics'!$C:$C,0)))</f>
        <v>early-retirement-of-power-plants.html</v>
      </c>
    </row>
    <row r="229" spans="1:18" x14ac:dyDescent="0.25">
      <c r="A229" s="304" t="str">
        <f>IF(ISBLANK(INDEX('Policy Characteristics'!A:A,MATCH($C229,'Policy Characteristics'!$C:$C,0))),"",INDEX('Policy Characteristics'!A:A,MATCH($C229,'Policy Characteristics'!$C:$C,0)))</f>
        <v>Electricity Supply</v>
      </c>
      <c r="B229" s="304" t="str">
        <f>IF(ISBLANK(INDEX('Policy Characteristics'!B:B,MATCH($C229,'Policy Characteristics'!$C:$C,0))),"",INDEX('Policy Characteristics'!B:B,MATCH($C229,'Policy Characteristics'!$C:$C,0)))</f>
        <v>Early Retirement of Power Plants</v>
      </c>
      <c r="C229" s="308" t="str">
        <f t="shared" si="20"/>
        <v>Annual Additional Capacity Retired due to Early Retirement Policy</v>
      </c>
      <c r="D229" s="537" t="s">
        <v>81</v>
      </c>
      <c r="E229" s="535"/>
      <c r="F229" s="537" t="s">
        <v>95</v>
      </c>
      <c r="G229" s="535"/>
      <c r="H229" s="536">
        <v>623</v>
      </c>
      <c r="I229" s="535" t="s">
        <v>46</v>
      </c>
      <c r="J229" s="306" t="str">
        <f>IF(ISBLANK(INDEX('Policy Characteristics'!D:D,MATCH($C229,'Policy Characteristics'!$C:$C,0))),"",INDEX('Policy Characteristics'!D:D,MATCH($C229,'Policy Characteristics'!$C:$C,0)))</f>
        <v>Early Retirement of Power Plants</v>
      </c>
      <c r="K229" s="304" t="str">
        <f>IF(ISBLANK(INDEX('Policy Characteristics'!E:E,MATCH($C229,'Policy Characteristics'!$C:$C,0))),"",INDEX('Policy Characteristics'!E:E,MATCH($C229,'Policy Characteristics'!$C:$C,0)))</f>
        <v>elec early retirement</v>
      </c>
      <c r="L229" s="304">
        <f>IF(ISBLANK(INDEX('Policy Characteristics'!F:F,MATCH($C229,'Policy Characteristics'!$C:$C,0))),"",INDEX('Policy Characteristics'!F:F,MATCH($C229,'Policy Characteristics'!$C:$C,0)))</f>
        <v>0</v>
      </c>
      <c r="M229" s="304">
        <f>IF(ISBLANK(INDEX('Policy Characteristics'!G:G,MATCH($C229,'Policy Characteristics'!$C:$C,0))),"",INDEX('Policy Characteristics'!G:G,MATCH($C229,'Policy Characteristics'!$C:$C,0)))</f>
        <v>25000</v>
      </c>
      <c r="N229" s="304">
        <f>IF(ISBLANK(INDEX('Policy Characteristics'!H:H,MATCH($C229,'Policy Characteristics'!$C:$C,0))),"",INDEX('Policy Characteristics'!H:H,MATCH($C229,'Policy Characteristics'!$C:$C,0)))</f>
        <v>500</v>
      </c>
      <c r="O229" s="304" t="str">
        <f>IF(ISBLANK(INDEX('Policy Characteristics'!I:I,MATCH($C229,'Policy Characteristics'!$C:$C,0))),"",INDEX('Policy Characteristics'!I:I,MATCH($C229,'Policy Characteristics'!$C:$C,0)))</f>
        <v>MW/year</v>
      </c>
      <c r="P229" s="304" t="str">
        <f>IF(ISBLANK(INDEX('Policy Characteristics'!J:J,MATCH($C229,'Policy Characteristics'!$C:$C,0))),"",INDEX('Policy Characteristics'!J:J,MATCH($C229,'Policy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29" s="304" t="str">
        <f>IF(ISBLANK(INDEX('Policy Characteristics'!K:K,MATCH($C229,'Policy Characteristics'!$C:$C,0))),"",INDEX('Policy Characteristics'!K:K,MATCH($C229,'Policy Characteristics'!$C:$C,0)))</f>
        <v>electricity-sector-main.html#early-ret</v>
      </c>
      <c r="R229" s="304" t="str">
        <f>IF(ISBLANK(INDEX('Policy Characteristics'!L:L,MATCH($C229,'Policy Characteristics'!$C:$C,0))),"",INDEX('Policy Characteristics'!L:L,MATCH($C229,'Policy Characteristics'!$C:$C,0)))</f>
        <v>early-retirement-of-power-plants.html</v>
      </c>
    </row>
    <row r="230" spans="1:18" x14ac:dyDescent="0.25">
      <c r="A230" s="304" t="str">
        <f>IF(ISBLANK(INDEX('Policy Characteristics'!A:A,MATCH($C230,'Policy Characteristics'!$C:$C,0))),"",INDEX('Policy Characteristics'!A:A,MATCH($C230,'Policy Characteristics'!$C:$C,0)))</f>
        <v>Electricity Supply</v>
      </c>
      <c r="B230" s="304" t="str">
        <f>IF(ISBLANK(INDEX('Policy Characteristics'!B:B,MATCH($C230,'Policy Characteristics'!$C:$C,0))),"",INDEX('Policy Characteristics'!B:B,MATCH($C230,'Policy Characteristics'!$C:$C,0)))</f>
        <v>Early Retirement of Power Plants</v>
      </c>
      <c r="C230" s="308" t="str">
        <f t="shared" si="20"/>
        <v>Annual Additional Capacity Retired due to Early Retirement Policy</v>
      </c>
      <c r="D230" s="537" t="s">
        <v>82</v>
      </c>
      <c r="E230" s="535"/>
      <c r="F230" s="537" t="s">
        <v>96</v>
      </c>
      <c r="G230" s="535"/>
      <c r="H230" s="536">
        <v>624</v>
      </c>
      <c r="I230" s="535" t="s">
        <v>46</v>
      </c>
      <c r="J230" s="306" t="str">
        <f>IF(ISBLANK(INDEX('Policy Characteristics'!D:D,MATCH($C230,'Policy Characteristics'!$C:$C,0))),"",INDEX('Policy Characteristics'!D:D,MATCH($C230,'Policy Characteristics'!$C:$C,0)))</f>
        <v>Early Retirement of Power Plants</v>
      </c>
      <c r="K230" s="304" t="str">
        <f>IF(ISBLANK(INDEX('Policy Characteristics'!E:E,MATCH($C230,'Policy Characteristics'!$C:$C,0))),"",INDEX('Policy Characteristics'!E:E,MATCH($C230,'Policy Characteristics'!$C:$C,0)))</f>
        <v>elec early retirement</v>
      </c>
      <c r="L230" s="304">
        <f>IF(ISBLANK(INDEX('Policy Characteristics'!F:F,MATCH($C230,'Policy Characteristics'!$C:$C,0))),"",INDEX('Policy Characteristics'!F:F,MATCH($C230,'Policy Characteristics'!$C:$C,0)))</f>
        <v>0</v>
      </c>
      <c r="M230" s="304">
        <f>IF(ISBLANK(INDEX('Policy Characteristics'!G:G,MATCH($C230,'Policy Characteristics'!$C:$C,0))),"",INDEX('Policy Characteristics'!G:G,MATCH($C230,'Policy Characteristics'!$C:$C,0)))</f>
        <v>25000</v>
      </c>
      <c r="N230" s="304">
        <f>IF(ISBLANK(INDEX('Policy Characteristics'!H:H,MATCH($C230,'Policy Characteristics'!$C:$C,0))),"",INDEX('Policy Characteristics'!H:H,MATCH($C230,'Policy Characteristics'!$C:$C,0)))</f>
        <v>500</v>
      </c>
      <c r="O230" s="304" t="str">
        <f>IF(ISBLANK(INDEX('Policy Characteristics'!I:I,MATCH($C230,'Policy Characteristics'!$C:$C,0))),"",INDEX('Policy Characteristics'!I:I,MATCH($C230,'Policy Characteristics'!$C:$C,0)))</f>
        <v>MW/year</v>
      </c>
      <c r="P230" s="304" t="str">
        <f>IF(ISBLANK(INDEX('Policy Characteristics'!J:J,MATCH($C230,'Policy Characteristics'!$C:$C,0))),"",INDEX('Policy Characteristics'!J:J,MATCH($C230,'Policy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30" s="304" t="str">
        <f>IF(ISBLANK(INDEX('Policy Characteristics'!K:K,MATCH($C230,'Policy Characteristics'!$C:$C,0))),"",INDEX('Policy Characteristics'!K:K,MATCH($C230,'Policy Characteristics'!$C:$C,0)))</f>
        <v>electricity-sector-main.html#early-ret</v>
      </c>
      <c r="R230" s="304" t="str">
        <f>IF(ISBLANK(INDEX('Policy Characteristics'!L:L,MATCH($C230,'Policy Characteristics'!$C:$C,0))),"",INDEX('Policy Characteristics'!L:L,MATCH($C230,'Policy Characteristics'!$C:$C,0)))</f>
        <v>early-retirement-of-power-plants.html</v>
      </c>
    </row>
    <row r="231" spans="1:18" x14ac:dyDescent="0.25">
      <c r="A231" s="304" t="str">
        <f>IF(ISBLANK(INDEX('Policy Characteristics'!A:A,MATCH($C231,'Policy Characteristics'!$C:$C,0))),"",INDEX('Policy Characteristics'!A:A,MATCH($C231,'Policy Characteristics'!$C:$C,0)))</f>
        <v>Electricity Supply</v>
      </c>
      <c r="B231" s="304" t="str">
        <f>IF(ISBLANK(INDEX('Policy Characteristics'!B:B,MATCH($C231,'Policy Characteristics'!$C:$C,0))),"",INDEX('Policy Characteristics'!B:B,MATCH($C231,'Policy Characteristics'!$C:$C,0)))</f>
        <v>Early Retirement of Power Plants</v>
      </c>
      <c r="C231" s="308" t="str">
        <f t="shared" si="20"/>
        <v>Annual Additional Capacity Retired due to Early Retirement Policy</v>
      </c>
      <c r="D231" s="537" t="s">
        <v>83</v>
      </c>
      <c r="E231" s="535"/>
      <c r="F231" s="537" t="s">
        <v>97</v>
      </c>
      <c r="G231" s="535"/>
      <c r="H231" s="536">
        <v>625</v>
      </c>
      <c r="I231" s="535" t="s">
        <v>46</v>
      </c>
      <c r="J231" s="306" t="str">
        <f>IF(ISBLANK(INDEX('Policy Characteristics'!D:D,MATCH($C231,'Policy Characteristics'!$C:$C,0))),"",INDEX('Policy Characteristics'!D:D,MATCH($C231,'Policy Characteristics'!$C:$C,0)))</f>
        <v>Early Retirement of Power Plants</v>
      </c>
      <c r="K231" s="304" t="str">
        <f>IF(ISBLANK(INDEX('Policy Characteristics'!E:E,MATCH($C231,'Policy Characteristics'!$C:$C,0))),"",INDEX('Policy Characteristics'!E:E,MATCH($C231,'Policy Characteristics'!$C:$C,0)))</f>
        <v>elec early retirement</v>
      </c>
      <c r="L231" s="304">
        <f>IF(ISBLANK(INDEX('Policy Characteristics'!F:F,MATCH($C231,'Policy Characteristics'!$C:$C,0))),"",INDEX('Policy Characteristics'!F:F,MATCH($C231,'Policy Characteristics'!$C:$C,0)))</f>
        <v>0</v>
      </c>
      <c r="M231" s="304">
        <f>IF(ISBLANK(INDEX('Policy Characteristics'!G:G,MATCH($C231,'Policy Characteristics'!$C:$C,0))),"",INDEX('Policy Characteristics'!G:G,MATCH($C231,'Policy Characteristics'!$C:$C,0)))</f>
        <v>25000</v>
      </c>
      <c r="N231" s="304">
        <f>IF(ISBLANK(INDEX('Policy Characteristics'!H:H,MATCH($C231,'Policy Characteristics'!$C:$C,0))),"",INDEX('Policy Characteristics'!H:H,MATCH($C231,'Policy Characteristics'!$C:$C,0)))</f>
        <v>500</v>
      </c>
      <c r="O231" s="304" t="str">
        <f>IF(ISBLANK(INDEX('Policy Characteristics'!I:I,MATCH($C231,'Policy Characteristics'!$C:$C,0))),"",INDEX('Policy Characteristics'!I:I,MATCH($C231,'Policy Characteristics'!$C:$C,0)))</f>
        <v>MW/year</v>
      </c>
      <c r="P231" s="304" t="str">
        <f>IF(ISBLANK(INDEX('Policy Characteristics'!J:J,MATCH($C231,'Policy Characteristics'!$C:$C,0))),"",INDEX('Policy Characteristics'!J:J,MATCH($C231,'Policy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31" s="304" t="str">
        <f>IF(ISBLANK(INDEX('Policy Characteristics'!K:K,MATCH($C231,'Policy Characteristics'!$C:$C,0))),"",INDEX('Policy Characteristics'!K:K,MATCH($C231,'Policy Characteristics'!$C:$C,0)))</f>
        <v>electricity-sector-main.html#early-ret</v>
      </c>
      <c r="R231" s="304" t="str">
        <f>IF(ISBLANK(INDEX('Policy Characteristics'!L:L,MATCH($C231,'Policy Characteristics'!$C:$C,0))),"",INDEX('Policy Characteristics'!L:L,MATCH($C231,'Policy Characteristics'!$C:$C,0)))</f>
        <v>early-retirement-of-power-plants.html</v>
      </c>
    </row>
    <row r="232" spans="1:18" x14ac:dyDescent="0.25">
      <c r="A232" s="304" t="str">
        <f>IF(ISBLANK(INDEX('Policy Characteristics'!A:A,MATCH($C232,'Policy Characteristics'!$C:$C,0))),"",INDEX('Policy Characteristics'!A:A,MATCH($C232,'Policy Characteristics'!$C:$C,0)))</f>
        <v>Electricity Supply</v>
      </c>
      <c r="B232" s="304" t="str">
        <f>IF(ISBLANK(INDEX('Policy Characteristics'!B:B,MATCH($C232,'Policy Characteristics'!$C:$C,0))),"",INDEX('Policy Characteristics'!B:B,MATCH($C232,'Policy Characteristics'!$C:$C,0)))</f>
        <v>Early Retirement of Power Plants</v>
      </c>
      <c r="C232" s="308" t="str">
        <f t="shared" si="20"/>
        <v>Annual Additional Capacity Retired due to Early Retirement Policy</v>
      </c>
      <c r="D232" s="537" t="s">
        <v>2456</v>
      </c>
      <c r="E232" s="535"/>
      <c r="F232" s="537" t="s">
        <v>445</v>
      </c>
      <c r="G232" s="535"/>
      <c r="H232" s="536">
        <v>626</v>
      </c>
      <c r="I232" s="535" t="s">
        <v>46</v>
      </c>
      <c r="J232" s="306" t="str">
        <f>IF(ISBLANK(INDEX('Policy Characteristics'!D:D,MATCH($C232,'Policy Characteristics'!$C:$C,0))),"",INDEX('Policy Characteristics'!D:D,MATCH($C232,'Policy Characteristics'!$C:$C,0)))</f>
        <v>Early Retirement of Power Plants</v>
      </c>
      <c r="K232" s="304" t="str">
        <f>IF(ISBLANK(INDEX('Policy Characteristics'!E:E,MATCH($C232,'Policy Characteristics'!$C:$C,0))),"",INDEX('Policy Characteristics'!E:E,MATCH($C232,'Policy Characteristics'!$C:$C,0)))</f>
        <v>elec early retirement</v>
      </c>
      <c r="L232" s="304">
        <f>IF(ISBLANK(INDEX('Policy Characteristics'!F:F,MATCH($C232,'Policy Characteristics'!$C:$C,0))),"",INDEX('Policy Characteristics'!F:F,MATCH($C232,'Policy Characteristics'!$C:$C,0)))</f>
        <v>0</v>
      </c>
      <c r="M232" s="304">
        <f>IF(ISBLANK(INDEX('Policy Characteristics'!G:G,MATCH($C232,'Policy Characteristics'!$C:$C,0))),"",INDEX('Policy Characteristics'!G:G,MATCH($C232,'Policy Characteristics'!$C:$C,0)))</f>
        <v>25000</v>
      </c>
      <c r="N232" s="304">
        <f>IF(ISBLANK(INDEX('Policy Characteristics'!H:H,MATCH($C232,'Policy Characteristics'!$C:$C,0))),"",INDEX('Policy Characteristics'!H:H,MATCH($C232,'Policy Characteristics'!$C:$C,0)))</f>
        <v>500</v>
      </c>
      <c r="O232" s="304" t="str">
        <f>IF(ISBLANK(INDEX('Policy Characteristics'!I:I,MATCH($C232,'Policy Characteristics'!$C:$C,0))),"",INDEX('Policy Characteristics'!I:I,MATCH($C232,'Policy Characteristics'!$C:$C,0)))</f>
        <v>MW/year</v>
      </c>
      <c r="P232" s="304" t="str">
        <f>IF(ISBLANK(INDEX('Policy Characteristics'!J:J,MATCH($C232,'Policy Characteristics'!$C:$C,0))),"",INDEX('Policy Characteristics'!J:J,MATCH($C232,'Policy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32" s="304" t="str">
        <f>IF(ISBLANK(INDEX('Policy Characteristics'!K:K,MATCH($C232,'Policy Characteristics'!$C:$C,0))),"",INDEX('Policy Characteristics'!K:K,MATCH($C232,'Policy Characteristics'!$C:$C,0)))</f>
        <v>electricity-sector-main.html#early-ret</v>
      </c>
      <c r="R232" s="304" t="str">
        <f>IF(ISBLANK(INDEX('Policy Characteristics'!L:L,MATCH($C232,'Policy Characteristics'!$C:$C,0))),"",INDEX('Policy Characteristics'!L:L,MATCH($C232,'Policy Characteristics'!$C:$C,0)))</f>
        <v>early-retirement-of-power-plants.html</v>
      </c>
    </row>
    <row r="233" spans="1:18" x14ac:dyDescent="0.25">
      <c r="A233" s="304" t="str">
        <f>IF(ISBLANK(INDEX('Policy Characteristics'!A:A,MATCH($C233,'Policy Characteristics'!$C:$C,0))),"",INDEX('Policy Characteristics'!A:A,MATCH($C233,'Policy Characteristics'!$C:$C,0)))</f>
        <v>Electricity Supply</v>
      </c>
      <c r="B233" s="304" t="str">
        <f>IF(ISBLANK(INDEX('Policy Characteristics'!B:B,MATCH($C233,'Policy Characteristics'!$C:$C,0))),"",INDEX('Policy Characteristics'!B:B,MATCH($C233,'Policy Characteristics'!$C:$C,0)))</f>
        <v>Early Retirement of Power Plants</v>
      </c>
      <c r="C233" s="308" t="str">
        <f t="shared" si="20"/>
        <v>Annual Additional Capacity Retired due to Early Retirement Policy</v>
      </c>
      <c r="D233" s="537" t="s">
        <v>316</v>
      </c>
      <c r="E233" s="535"/>
      <c r="F233" s="537" t="s">
        <v>318</v>
      </c>
      <c r="G233" s="535"/>
      <c r="H233" s="536">
        <v>627</v>
      </c>
      <c r="I233" s="535" t="s">
        <v>46</v>
      </c>
      <c r="J233" s="306" t="str">
        <f>IF(ISBLANK(INDEX('Policy Characteristics'!D:D,MATCH($C233,'Policy Characteristics'!$C:$C,0))),"",INDEX('Policy Characteristics'!D:D,MATCH($C233,'Policy Characteristics'!$C:$C,0)))</f>
        <v>Early Retirement of Power Plants</v>
      </c>
      <c r="K233" s="304" t="str">
        <f>IF(ISBLANK(INDEX('Policy Characteristics'!E:E,MATCH($C233,'Policy Characteristics'!$C:$C,0))),"",INDEX('Policy Characteristics'!E:E,MATCH($C233,'Policy Characteristics'!$C:$C,0)))</f>
        <v>elec early retirement</v>
      </c>
      <c r="L233" s="304">
        <f>IF(ISBLANK(INDEX('Policy Characteristics'!F:F,MATCH($C233,'Policy Characteristics'!$C:$C,0))),"",INDEX('Policy Characteristics'!F:F,MATCH($C233,'Policy Characteristics'!$C:$C,0)))</f>
        <v>0</v>
      </c>
      <c r="M233" s="304">
        <f>IF(ISBLANK(INDEX('Policy Characteristics'!G:G,MATCH($C233,'Policy Characteristics'!$C:$C,0))),"",INDEX('Policy Characteristics'!G:G,MATCH($C233,'Policy Characteristics'!$C:$C,0)))</f>
        <v>25000</v>
      </c>
      <c r="N233" s="304">
        <f>IF(ISBLANK(INDEX('Policy Characteristics'!H:H,MATCH($C233,'Policy Characteristics'!$C:$C,0))),"",INDEX('Policy Characteristics'!H:H,MATCH($C233,'Policy Characteristics'!$C:$C,0)))</f>
        <v>500</v>
      </c>
      <c r="O233" s="304" t="str">
        <f>IF(ISBLANK(INDEX('Policy Characteristics'!I:I,MATCH($C233,'Policy Characteristics'!$C:$C,0))),"",INDEX('Policy Characteristics'!I:I,MATCH($C233,'Policy Characteristics'!$C:$C,0)))</f>
        <v>MW/year</v>
      </c>
      <c r="P233" s="304" t="str">
        <f>IF(ISBLANK(INDEX('Policy Characteristics'!J:J,MATCH($C233,'Policy Characteristics'!$C:$C,0))),"",INDEX('Policy Characteristics'!J:J,MATCH($C233,'Policy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33" s="304" t="str">
        <f>IF(ISBLANK(INDEX('Policy Characteristics'!K:K,MATCH($C233,'Policy Characteristics'!$C:$C,0))),"",INDEX('Policy Characteristics'!K:K,MATCH($C233,'Policy Characteristics'!$C:$C,0)))</f>
        <v>electricity-sector-main.html#early-ret</v>
      </c>
      <c r="R233" s="304" t="str">
        <f>IF(ISBLANK(INDEX('Policy Characteristics'!L:L,MATCH($C233,'Policy Characteristics'!$C:$C,0))),"",INDEX('Policy Characteristics'!L:L,MATCH($C233,'Policy Characteristics'!$C:$C,0)))</f>
        <v>early-retirement-of-power-plants.html</v>
      </c>
    </row>
    <row r="234" spans="1:18" x14ac:dyDescent="0.25">
      <c r="A234" s="304" t="str">
        <f>IF(ISBLANK(INDEX('Policy Characteristics'!A:A,MATCH($C234,'Policy Characteristics'!$C:$C,0))),"",INDEX('Policy Characteristics'!A:A,MATCH($C234,'Policy Characteristics'!$C:$C,0)))</f>
        <v>Electricity Supply</v>
      </c>
      <c r="B234" s="304" t="str">
        <f>IF(ISBLANK(INDEX('Policy Characteristics'!B:B,MATCH($C234,'Policy Characteristics'!$C:$C,0))),"",INDEX('Policy Characteristics'!B:B,MATCH($C234,'Policy Characteristics'!$C:$C,0)))</f>
        <v>Early Retirement of Power Plants</v>
      </c>
      <c r="C234" s="308" t="str">
        <f t="shared" si="20"/>
        <v>Annual Additional Capacity Retired due to Early Retirement Policy</v>
      </c>
      <c r="D234" s="537" t="s">
        <v>317</v>
      </c>
      <c r="E234" s="535"/>
      <c r="F234" s="537" t="s">
        <v>319</v>
      </c>
      <c r="G234" s="535"/>
      <c r="H234" s="536">
        <v>628</v>
      </c>
      <c r="I234" s="535" t="s">
        <v>45</v>
      </c>
      <c r="J234" s="306" t="str">
        <f>IF(ISBLANK(INDEX('Policy Characteristics'!D:D,MATCH($C234,'Policy Characteristics'!$C:$C,0))),"",INDEX('Policy Characteristics'!D:D,MATCH($C234,'Policy Characteristics'!$C:$C,0)))</f>
        <v>Early Retirement of Power Plants</v>
      </c>
      <c r="K234" s="304" t="str">
        <f>IF(ISBLANK(INDEX('Policy Characteristics'!E:E,MATCH($C234,'Policy Characteristics'!$C:$C,0))),"",INDEX('Policy Characteristics'!E:E,MATCH($C234,'Policy Characteristics'!$C:$C,0)))</f>
        <v>elec early retirement</v>
      </c>
      <c r="L234" s="304">
        <f>IF(ISBLANK(INDEX('Policy Characteristics'!F:F,MATCH($C234,'Policy Characteristics'!$C:$C,0))),"",INDEX('Policy Characteristics'!F:F,MATCH($C234,'Policy Characteristics'!$C:$C,0)))</f>
        <v>0</v>
      </c>
      <c r="M234" s="304">
        <f>IF(ISBLANK(INDEX('Policy Characteristics'!G:G,MATCH($C234,'Policy Characteristics'!$C:$C,0))),"",INDEX('Policy Characteristics'!G:G,MATCH($C234,'Policy Characteristics'!$C:$C,0)))</f>
        <v>25000</v>
      </c>
      <c r="N234" s="304">
        <f>IF(ISBLANK(INDEX('Policy Characteristics'!H:H,MATCH($C234,'Policy Characteristics'!$C:$C,0))),"",INDEX('Policy Characteristics'!H:H,MATCH($C234,'Policy Characteristics'!$C:$C,0)))</f>
        <v>500</v>
      </c>
      <c r="O234" s="304" t="str">
        <f>IF(ISBLANK(INDEX('Policy Characteristics'!I:I,MATCH($C234,'Policy Characteristics'!$C:$C,0))),"",INDEX('Policy Characteristics'!I:I,MATCH($C234,'Policy Characteristics'!$C:$C,0)))</f>
        <v>MW/year</v>
      </c>
      <c r="P234" s="304" t="str">
        <f>IF(ISBLANK(INDEX('Policy Characteristics'!J:J,MATCH($C234,'Policy Characteristics'!$C:$C,0))),"",INDEX('Policy Characteristics'!J:J,MATCH($C234,'Policy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34" s="304" t="str">
        <f>IF(ISBLANK(INDEX('Policy Characteristics'!K:K,MATCH($C234,'Policy Characteristics'!$C:$C,0))),"",INDEX('Policy Characteristics'!K:K,MATCH($C234,'Policy Characteristics'!$C:$C,0)))</f>
        <v>electricity-sector-main.html#early-ret</v>
      </c>
      <c r="R234" s="304" t="str">
        <f>IF(ISBLANK(INDEX('Policy Characteristics'!L:L,MATCH($C234,'Policy Characteristics'!$C:$C,0))),"",INDEX('Policy Characteristics'!L:L,MATCH($C234,'Policy Characteristics'!$C:$C,0)))</f>
        <v>early-retirement-of-power-plants.html</v>
      </c>
    </row>
    <row r="235" spans="1:18" x14ac:dyDescent="0.25">
      <c r="A235" s="304" t="str">
        <f>IF(ISBLANK(INDEX('Policy Characteristics'!A:A,MATCH($C235,'Policy Characteristics'!$C:$C,0))),"",INDEX('Policy Characteristics'!A:A,MATCH($C235,'Policy Characteristics'!$C:$C,0)))</f>
        <v>Electricity Supply</v>
      </c>
      <c r="B235" s="304" t="str">
        <f>IF(ISBLANK(INDEX('Policy Characteristics'!B:B,MATCH($C235,'Policy Characteristics'!$C:$C,0))),"",INDEX('Policy Characteristics'!B:B,MATCH($C235,'Policy Characteristics'!$C:$C,0)))</f>
        <v>Early Retirement of Power Plants</v>
      </c>
      <c r="C235" s="308" t="str">
        <f t="shared" si="20"/>
        <v>Annual Additional Capacity Retired due to Early Retirement Policy</v>
      </c>
      <c r="D235" s="537" t="s">
        <v>453</v>
      </c>
      <c r="E235" s="535"/>
      <c r="F235" s="537" t="s">
        <v>452</v>
      </c>
      <c r="G235" s="535"/>
      <c r="H235" s="536">
        <v>590</v>
      </c>
      <c r="I235" s="535" t="s">
        <v>45</v>
      </c>
      <c r="J235" s="306" t="str">
        <f>IF(ISBLANK(INDEX('Policy Characteristics'!D:D,MATCH($C235,'Policy Characteristics'!$C:$C,0))),"",INDEX('Policy Characteristics'!D:D,MATCH($C235,'Policy Characteristics'!$C:$C,0)))</f>
        <v>Early Retirement of Power Plants</v>
      </c>
      <c r="K235" s="304" t="str">
        <f>IF(ISBLANK(INDEX('Policy Characteristics'!E:E,MATCH($C235,'Policy Characteristics'!$C:$C,0))),"",INDEX('Policy Characteristics'!E:E,MATCH($C235,'Policy Characteristics'!$C:$C,0)))</f>
        <v>elec early retirement</v>
      </c>
      <c r="L235" s="304">
        <f>IF(ISBLANK(INDEX('Policy Characteristics'!F:F,MATCH($C235,'Policy Characteristics'!$C:$C,0))),"",INDEX('Policy Characteristics'!F:F,MATCH($C235,'Policy Characteristics'!$C:$C,0)))</f>
        <v>0</v>
      </c>
      <c r="M235" s="304">
        <f>IF(ISBLANK(INDEX('Policy Characteristics'!G:G,MATCH($C235,'Policy Characteristics'!$C:$C,0))),"",INDEX('Policy Characteristics'!G:G,MATCH($C235,'Policy Characteristics'!$C:$C,0)))</f>
        <v>25000</v>
      </c>
      <c r="N235" s="304">
        <f>IF(ISBLANK(INDEX('Policy Characteristics'!H:H,MATCH($C235,'Policy Characteristics'!$C:$C,0))),"",INDEX('Policy Characteristics'!H:H,MATCH($C235,'Policy Characteristics'!$C:$C,0)))</f>
        <v>500</v>
      </c>
      <c r="O235" s="304" t="str">
        <f>IF(ISBLANK(INDEX('Policy Characteristics'!I:I,MATCH($C235,'Policy Characteristics'!$C:$C,0))),"",INDEX('Policy Characteristics'!I:I,MATCH($C235,'Policy Characteristics'!$C:$C,0)))</f>
        <v>MW/year</v>
      </c>
      <c r="P235" s="304" t="str">
        <f>IF(ISBLANK(INDEX('Policy Characteristics'!J:J,MATCH($C235,'Policy Characteristics'!$C:$C,0))),"",INDEX('Policy Characteristics'!J:J,MATCH($C235,'Policy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35" s="304" t="str">
        <f>IF(ISBLANK(INDEX('Policy Characteristics'!K:K,MATCH($C235,'Policy Characteristics'!$C:$C,0))),"",INDEX('Policy Characteristics'!K:K,MATCH($C235,'Policy Characteristics'!$C:$C,0)))</f>
        <v>electricity-sector-main.html#early-ret</v>
      </c>
      <c r="R235" s="304" t="str">
        <f>IF(ISBLANK(INDEX('Policy Characteristics'!L:L,MATCH($C235,'Policy Characteristics'!$C:$C,0))),"",INDEX('Policy Characteristics'!L:L,MATCH($C235,'Policy Characteristics'!$C:$C,0)))</f>
        <v>early-retirement-of-power-plants.html</v>
      </c>
    </row>
    <row r="236" spans="1:18" x14ac:dyDescent="0.25">
      <c r="A236" s="304" t="str">
        <f>IF(ISBLANK(INDEX('Policy Characteristics'!A:A,MATCH($C236,'Policy Characteristics'!$C:$C,0))),"",INDEX('Policy Characteristics'!A:A,MATCH($C236,'Policy Characteristics'!$C:$C,0)))</f>
        <v>Electricity Supply</v>
      </c>
      <c r="B236" s="304" t="str">
        <f>IF(ISBLANK(INDEX('Policy Characteristics'!B:B,MATCH($C236,'Policy Characteristics'!$C:$C,0))),"",INDEX('Policy Characteristics'!B:B,MATCH($C236,'Policy Characteristics'!$C:$C,0)))</f>
        <v>Early Retirement of Power Plants</v>
      </c>
      <c r="C236" s="308" t="str">
        <f t="shared" si="20"/>
        <v>Annual Additional Capacity Retired due to Early Retirement Policy</v>
      </c>
      <c r="D236" s="537" t="s">
        <v>462</v>
      </c>
      <c r="E236" s="535"/>
      <c r="F236" s="537" t="s">
        <v>463</v>
      </c>
      <c r="G236" s="535"/>
      <c r="H236" s="536">
        <v>629</v>
      </c>
      <c r="I236" s="535" t="s">
        <v>46</v>
      </c>
      <c r="J236" s="306" t="str">
        <f>IF(ISBLANK(INDEX('Policy Characteristics'!D:D,MATCH($C236,'Policy Characteristics'!$C:$C,0))),"",INDEX('Policy Characteristics'!D:D,MATCH($C236,'Policy Characteristics'!$C:$C,0)))</f>
        <v>Early Retirement of Power Plants</v>
      </c>
      <c r="K236" s="304" t="str">
        <f>IF(ISBLANK(INDEX('Policy Characteristics'!E:E,MATCH($C236,'Policy Characteristics'!$C:$C,0))),"",INDEX('Policy Characteristics'!E:E,MATCH($C236,'Policy Characteristics'!$C:$C,0)))</f>
        <v>elec early retirement</v>
      </c>
      <c r="L236" s="304">
        <f>IF(ISBLANK(INDEX('Policy Characteristics'!F:F,MATCH($C236,'Policy Characteristics'!$C:$C,0))),"",INDEX('Policy Characteristics'!F:F,MATCH($C236,'Policy Characteristics'!$C:$C,0)))</f>
        <v>0</v>
      </c>
      <c r="M236" s="304">
        <f>IF(ISBLANK(INDEX('Policy Characteristics'!G:G,MATCH($C236,'Policy Characteristics'!$C:$C,0))),"",INDEX('Policy Characteristics'!G:G,MATCH($C236,'Policy Characteristics'!$C:$C,0)))</f>
        <v>25000</v>
      </c>
      <c r="N236" s="304">
        <f>IF(ISBLANK(INDEX('Policy Characteristics'!H:H,MATCH($C236,'Policy Characteristics'!$C:$C,0))),"",INDEX('Policy Characteristics'!H:H,MATCH($C236,'Policy Characteristics'!$C:$C,0)))</f>
        <v>500</v>
      </c>
      <c r="O236" s="304" t="str">
        <f>IF(ISBLANK(INDEX('Policy Characteristics'!I:I,MATCH($C236,'Policy Characteristics'!$C:$C,0))),"",INDEX('Policy Characteristics'!I:I,MATCH($C236,'Policy Characteristics'!$C:$C,0)))</f>
        <v>MW/year</v>
      </c>
      <c r="P236" s="304" t="str">
        <f>IF(ISBLANK(INDEX('Policy Characteristics'!J:J,MATCH($C236,'Policy Characteristics'!$C:$C,0))),"",INDEX('Policy Characteristics'!J:J,MATCH($C236,'Policy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36" s="304" t="str">
        <f>IF(ISBLANK(INDEX('Policy Characteristics'!K:K,MATCH($C236,'Policy Characteristics'!$C:$C,0))),"",INDEX('Policy Characteristics'!K:K,MATCH($C236,'Policy Characteristics'!$C:$C,0)))</f>
        <v>electricity-sector-main.html#early-ret</v>
      </c>
      <c r="R236" s="304" t="str">
        <f>IF(ISBLANK(INDEX('Policy Characteristics'!L:L,MATCH($C236,'Policy Characteristics'!$C:$C,0))),"",INDEX('Policy Characteristics'!L:L,MATCH($C236,'Policy Characteristics'!$C:$C,0)))</f>
        <v>early-retirement-of-power-plants.html</v>
      </c>
    </row>
    <row r="237" spans="1:18" x14ac:dyDescent="0.25">
      <c r="A237" s="304" t="str">
        <f>IF(ISBLANK(INDEX('Policy Characteristics'!A:A,MATCH($C237,'Policy Characteristics'!$C:$C,0))),"",INDEX('Policy Characteristics'!A:A,MATCH($C237,'Policy Characteristics'!$C:$C,0)))</f>
        <v>Electricity Supply</v>
      </c>
      <c r="B237" s="304" t="str">
        <f>IF(ISBLANK(INDEX('Policy Characteristics'!B:B,MATCH($C237,'Policy Characteristics'!$C:$C,0))),"",INDEX('Policy Characteristics'!B:B,MATCH($C237,'Policy Characteristics'!$C:$C,0)))</f>
        <v>Early Retirement of Power Plants</v>
      </c>
      <c r="C237" s="308" t="str">
        <f t="shared" si="20"/>
        <v>Annual Additional Capacity Retired due to Early Retirement Policy</v>
      </c>
      <c r="D237" s="537" t="s">
        <v>2827</v>
      </c>
      <c r="E237" s="535"/>
      <c r="F237" s="537" t="s">
        <v>2505</v>
      </c>
      <c r="G237" s="535"/>
      <c r="H237" s="536">
        <v>630</v>
      </c>
      <c r="I237" s="535" t="s">
        <v>46</v>
      </c>
      <c r="J237" s="306" t="str">
        <f>IF(ISBLANK(INDEX('Policy Characteristics'!D:D,MATCH($C237,'Policy Characteristics'!$C:$C,0))),"",INDEX('Policy Characteristics'!D:D,MATCH($C237,'Policy Characteristics'!$C:$C,0)))</f>
        <v>Early Retirement of Power Plants</v>
      </c>
      <c r="K237" s="304" t="str">
        <f>IF(ISBLANK(INDEX('Policy Characteristics'!E:E,MATCH($C237,'Policy Characteristics'!$C:$C,0))),"",INDEX('Policy Characteristics'!E:E,MATCH($C237,'Policy Characteristics'!$C:$C,0)))</f>
        <v>elec early retirement</v>
      </c>
      <c r="L237" s="304">
        <f>IF(ISBLANK(INDEX('Policy Characteristics'!F:F,MATCH($C237,'Policy Characteristics'!$C:$C,0))),"",INDEX('Policy Characteristics'!F:F,MATCH($C237,'Policy Characteristics'!$C:$C,0)))</f>
        <v>0</v>
      </c>
      <c r="M237" s="304">
        <f>IF(ISBLANK(INDEX('Policy Characteristics'!G:G,MATCH($C237,'Policy Characteristics'!$C:$C,0))),"",INDEX('Policy Characteristics'!G:G,MATCH($C237,'Policy Characteristics'!$C:$C,0)))</f>
        <v>25000</v>
      </c>
      <c r="N237" s="304">
        <f>IF(ISBLANK(INDEX('Policy Characteristics'!H:H,MATCH($C237,'Policy Characteristics'!$C:$C,0))),"",INDEX('Policy Characteristics'!H:H,MATCH($C237,'Policy Characteristics'!$C:$C,0)))</f>
        <v>500</v>
      </c>
      <c r="O237" s="304" t="str">
        <f>IF(ISBLANK(INDEX('Policy Characteristics'!I:I,MATCH($C237,'Policy Characteristics'!$C:$C,0))),"",INDEX('Policy Characteristics'!I:I,MATCH($C237,'Policy Characteristics'!$C:$C,0)))</f>
        <v>MW/year</v>
      </c>
      <c r="P237" s="304" t="str">
        <f>IF(ISBLANK(INDEX('Policy Characteristics'!J:J,MATCH($C237,'Policy Characteristics'!$C:$C,0))),"",INDEX('Policy Characteristics'!J:J,MATCH($C237,'Policy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37" s="304" t="str">
        <f>IF(ISBLANK(INDEX('Policy Characteristics'!K:K,MATCH($C237,'Policy Characteristics'!$C:$C,0))),"",INDEX('Policy Characteristics'!K:K,MATCH($C237,'Policy Characteristics'!$C:$C,0)))</f>
        <v>electricity-sector-main.html#early-ret</v>
      </c>
      <c r="R237" s="304" t="str">
        <f>IF(ISBLANK(INDEX('Policy Characteristics'!L:L,MATCH($C237,'Policy Characteristics'!$C:$C,0))),"",INDEX('Policy Characteristics'!L:L,MATCH($C237,'Policy Characteristics'!$C:$C,0)))</f>
        <v>early-retirement-of-power-plants.html</v>
      </c>
    </row>
    <row r="238" spans="1:18" x14ac:dyDescent="0.25">
      <c r="A238" s="304" t="str">
        <f>IF(ISBLANK(INDEX('Policy Characteristics'!A:A,MATCH($C238,'Policy Characteristics'!$C:$C,0))),"",INDEX('Policy Characteristics'!A:A,MATCH($C238,'Policy Characteristics'!$C:$C,0)))</f>
        <v>Electricity Supply</v>
      </c>
      <c r="B238" s="304" t="str">
        <f>IF(ISBLANK(INDEX('Policy Characteristics'!B:B,MATCH($C238,'Policy Characteristics'!$C:$C,0))),"",INDEX('Policy Characteristics'!B:B,MATCH($C238,'Policy Characteristics'!$C:$C,0)))</f>
        <v>Early Retirement of Power Plants</v>
      </c>
      <c r="C238" s="308" t="str">
        <f t="shared" si="20"/>
        <v>Annual Additional Capacity Retired due to Early Retirement Policy</v>
      </c>
      <c r="D238" s="537" t="s">
        <v>2828</v>
      </c>
      <c r="E238" s="535"/>
      <c r="F238" s="537" t="s">
        <v>2652</v>
      </c>
      <c r="G238" s="535"/>
      <c r="H238" s="536">
        <v>631</v>
      </c>
      <c r="I238" s="535" t="s">
        <v>46</v>
      </c>
      <c r="J238" s="306" t="str">
        <f>IF(ISBLANK(INDEX('Policy Characteristics'!D:D,MATCH($C238,'Policy Characteristics'!$C:$C,0))),"",INDEX('Policy Characteristics'!D:D,MATCH($C238,'Policy Characteristics'!$C:$C,0)))</f>
        <v>Early Retirement of Power Plants</v>
      </c>
      <c r="K238" s="304" t="str">
        <f>IF(ISBLANK(INDEX('Policy Characteristics'!E:E,MATCH($C238,'Policy Characteristics'!$C:$C,0))),"",INDEX('Policy Characteristics'!E:E,MATCH($C238,'Policy Characteristics'!$C:$C,0)))</f>
        <v>elec early retirement</v>
      </c>
      <c r="L238" s="304">
        <f>IF(ISBLANK(INDEX('Policy Characteristics'!F:F,MATCH($C238,'Policy Characteristics'!$C:$C,0))),"",INDEX('Policy Characteristics'!F:F,MATCH($C238,'Policy Characteristics'!$C:$C,0)))</f>
        <v>0</v>
      </c>
      <c r="M238" s="304">
        <f>IF(ISBLANK(INDEX('Policy Characteristics'!G:G,MATCH($C238,'Policy Characteristics'!$C:$C,0))),"",INDEX('Policy Characteristics'!G:G,MATCH($C238,'Policy Characteristics'!$C:$C,0)))</f>
        <v>25000</v>
      </c>
      <c r="N238" s="304">
        <f>IF(ISBLANK(INDEX('Policy Characteristics'!H:H,MATCH($C238,'Policy Characteristics'!$C:$C,0))),"",INDEX('Policy Characteristics'!H:H,MATCH($C238,'Policy Characteristics'!$C:$C,0)))</f>
        <v>500</v>
      </c>
      <c r="O238" s="304" t="str">
        <f>IF(ISBLANK(INDEX('Policy Characteristics'!I:I,MATCH($C238,'Policy Characteristics'!$C:$C,0))),"",INDEX('Policy Characteristics'!I:I,MATCH($C238,'Policy Characteristics'!$C:$C,0)))</f>
        <v>MW/year</v>
      </c>
      <c r="P238" s="304" t="str">
        <f>IF(ISBLANK(INDEX('Policy Characteristics'!J:J,MATCH($C238,'Policy Characteristics'!$C:$C,0))),"",INDEX('Policy Characteristics'!J:J,MATCH($C238,'Policy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38" s="304" t="str">
        <f>IF(ISBLANK(INDEX('Policy Characteristics'!K:K,MATCH($C238,'Policy Characteristics'!$C:$C,0))),"",INDEX('Policy Characteristics'!K:K,MATCH($C238,'Policy Characteristics'!$C:$C,0)))</f>
        <v>electricity-sector-main.html#early-ret</v>
      </c>
      <c r="R238" s="304" t="str">
        <f>IF(ISBLANK(INDEX('Policy Characteristics'!L:L,MATCH($C238,'Policy Characteristics'!$C:$C,0))),"",INDEX('Policy Characteristics'!L:L,MATCH($C238,'Policy Characteristics'!$C:$C,0)))</f>
        <v>early-retirement-of-power-plants.html</v>
      </c>
    </row>
    <row r="239" spans="1:18" x14ac:dyDescent="0.25">
      <c r="A239" s="304" t="str">
        <f>IF(ISBLANK(INDEX('Policy Characteristics'!A:A,MATCH($C239,'Policy Characteristics'!$C:$C,0))),"",INDEX('Policy Characteristics'!A:A,MATCH($C239,'Policy Characteristics'!$C:$C,0)))</f>
        <v>Electricity Supply</v>
      </c>
      <c r="B239" s="304" t="str">
        <f>IF(ISBLANK(INDEX('Policy Characteristics'!B:B,MATCH($C239,'Policy Characteristics'!$C:$C,0))),"",INDEX('Policy Characteristics'!B:B,MATCH($C239,'Policy Characteristics'!$C:$C,0)))</f>
        <v>Early Retirement of Power Plants</v>
      </c>
      <c r="C239" s="308" t="str">
        <f t="shared" si="20"/>
        <v>Annual Additional Capacity Retired due to Early Retirement Policy</v>
      </c>
      <c r="D239" s="537" t="s">
        <v>2829</v>
      </c>
      <c r="E239" s="535"/>
      <c r="F239" s="537" t="s">
        <v>2507</v>
      </c>
      <c r="G239" s="535"/>
      <c r="H239" s="536">
        <v>632</v>
      </c>
      <c r="I239" s="535" t="s">
        <v>46</v>
      </c>
      <c r="J239" s="306" t="str">
        <f>IF(ISBLANK(INDEX('Policy Characteristics'!D:D,MATCH($C239,'Policy Characteristics'!$C:$C,0))),"",INDEX('Policy Characteristics'!D:D,MATCH($C239,'Policy Characteristics'!$C:$C,0)))</f>
        <v>Early Retirement of Power Plants</v>
      </c>
      <c r="K239" s="304" t="str">
        <f>IF(ISBLANK(INDEX('Policy Characteristics'!E:E,MATCH($C239,'Policy Characteristics'!$C:$C,0))),"",INDEX('Policy Characteristics'!E:E,MATCH($C239,'Policy Characteristics'!$C:$C,0)))</f>
        <v>elec early retirement</v>
      </c>
      <c r="L239" s="304">
        <f>IF(ISBLANK(INDEX('Policy Characteristics'!F:F,MATCH($C239,'Policy Characteristics'!$C:$C,0))),"",INDEX('Policy Characteristics'!F:F,MATCH($C239,'Policy Characteristics'!$C:$C,0)))</f>
        <v>0</v>
      </c>
      <c r="M239" s="304">
        <f>IF(ISBLANK(INDEX('Policy Characteristics'!G:G,MATCH($C239,'Policy Characteristics'!$C:$C,0))),"",INDEX('Policy Characteristics'!G:G,MATCH($C239,'Policy Characteristics'!$C:$C,0)))</f>
        <v>25000</v>
      </c>
      <c r="N239" s="304">
        <f>IF(ISBLANK(INDEX('Policy Characteristics'!H:H,MATCH($C239,'Policy Characteristics'!$C:$C,0))),"",INDEX('Policy Characteristics'!H:H,MATCH($C239,'Policy Characteristics'!$C:$C,0)))</f>
        <v>500</v>
      </c>
      <c r="O239" s="304" t="str">
        <f>IF(ISBLANK(INDEX('Policy Characteristics'!I:I,MATCH($C239,'Policy Characteristics'!$C:$C,0))),"",INDEX('Policy Characteristics'!I:I,MATCH($C239,'Policy Characteristics'!$C:$C,0)))</f>
        <v>MW/year</v>
      </c>
      <c r="P239" s="304" t="str">
        <f>IF(ISBLANK(INDEX('Policy Characteristics'!J:J,MATCH($C239,'Policy Characteristics'!$C:$C,0))),"",INDEX('Policy Characteristics'!J:J,MATCH($C239,'Policy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39" s="304" t="str">
        <f>IF(ISBLANK(INDEX('Policy Characteristics'!K:K,MATCH($C239,'Policy Characteristics'!$C:$C,0))),"",INDEX('Policy Characteristics'!K:K,MATCH($C239,'Policy Characteristics'!$C:$C,0)))</f>
        <v>electricity-sector-main.html#early-ret</v>
      </c>
      <c r="R239" s="304" t="str">
        <f>IF(ISBLANK(INDEX('Policy Characteristics'!L:L,MATCH($C239,'Policy Characteristics'!$C:$C,0))),"",INDEX('Policy Characteristics'!L:L,MATCH($C239,'Policy Characteristics'!$C:$C,0)))</f>
        <v>early-retirement-of-power-plants.html</v>
      </c>
    </row>
    <row r="240" spans="1:18" x14ac:dyDescent="0.25">
      <c r="A240" s="304" t="str">
        <f>IF(ISBLANK(INDEX('Policy Characteristics'!A:A,MATCH($C240,'Policy Characteristics'!$C:$C,0))),"",INDEX('Policy Characteristics'!A:A,MATCH($C240,'Policy Characteristics'!$C:$C,0)))</f>
        <v>Electricity Supply</v>
      </c>
      <c r="B240" s="304" t="str">
        <f>IF(ISBLANK(INDEX('Policy Characteristics'!B:B,MATCH($C240,'Policy Characteristics'!$C:$C,0))),"",INDEX('Policy Characteristics'!B:B,MATCH($C240,'Policy Characteristics'!$C:$C,0)))</f>
        <v>Grid-Scale Electricity Storage</v>
      </c>
      <c r="C240" s="309" t="s">
        <v>3092</v>
      </c>
      <c r="D240" s="535"/>
      <c r="E240" s="535"/>
      <c r="F240" s="535"/>
      <c r="G240" s="535"/>
      <c r="H240" s="536">
        <v>33</v>
      </c>
      <c r="I240" s="535" t="s">
        <v>45</v>
      </c>
      <c r="J240" s="306" t="str">
        <f>IF(ISBLANK(INDEX('Policy Characteristics'!D:D,MATCH($C240,'Policy Characteristics'!$C:$C,0))),"",INDEX('Policy Characteristics'!D:D,MATCH($C240,'Policy Characteristics'!$C:$C,0)))</f>
        <v>Grid-Scale Electricity Storage</v>
      </c>
      <c r="K240" s="304" t="str">
        <f>IF(ISBLANK(INDEX('Policy Characteristics'!E:E,MATCH($C240,'Policy Characteristics'!$C:$C,0))),"",INDEX('Policy Characteristics'!E:E,MATCH($C240,'Policy Characteristics'!$C:$C,0)))</f>
        <v>elec storage growth</v>
      </c>
      <c r="L240" s="315">
        <f>IF(ISBLANK(INDEX('Policy Characteristics'!F:F,MATCH($C240,'Policy Characteristics'!$C:$C,0))),"",INDEX('Policy Characteristics'!F:F,MATCH($C240,'Policy Characteristics'!$C:$C,0)))</f>
        <v>0</v>
      </c>
      <c r="M240" s="315">
        <f>IF(ISBLANK(INDEX('Policy Characteristics'!G:G,MATCH($C240,'Policy Characteristics'!$C:$C,0))),"",INDEX('Policy Characteristics'!G:G,MATCH($C240,'Policy Characteristics'!$C:$C,0)))</f>
        <v>1</v>
      </c>
      <c r="N240" s="315">
        <f>IF(ISBLANK(INDEX('Policy Characteristics'!H:H,MATCH($C240,'Policy Characteristics'!$C:$C,0))),"",INDEX('Policy Characteristics'!H:H,MATCH($C240,'Policy Characteristics'!$C:$C,0)))</f>
        <v>0.01</v>
      </c>
      <c r="O240" s="304" t="str">
        <f>IF(ISBLANK(INDEX('Policy Characteristics'!I:I,MATCH($C240,'Policy Characteristics'!$C:$C,0))),"",INDEX('Policy Characteristics'!I:I,MATCH($C240,'Policy Characteristics'!$C:$C,0)))</f>
        <v>% of potential achieved</v>
      </c>
      <c r="P240" s="304" t="str">
        <f>IF(ISBLANK(INDEX('Policy Characteristics'!J:J,MATCH($C240,'Policy Characteristics'!$C:$C,0))),"",INDEX('Policy Characteristics'!J:J,MATCH($C240,'Policy Characteristics'!$C:$C,0)))</f>
        <v>**Description:** This policy causes grid-scale electricity storage from chemical batteries to increase above the amount predicted in the BAU Scenario. // **Guidance for setting values: **In 2019, Louisiana had about 16 of grid battery storage.  The BAU scenario is based on EIA AEO data and sees grid battery capacity reach 19 by 2050.  The additional potential is based on NREL's Renewable Electricity Futures Study (80% RE-ITI (2014) scenario) and suggests Louisiana could reach 247 of grid battery storage by 2050.</v>
      </c>
      <c r="Q240" s="304" t="str">
        <f>IF(ISBLANK(INDEX('Policy Characteristics'!K:K,MATCH($C240,'Policy Characteristics'!$C:$C,0))),"",INDEX('Policy Characteristics'!K:K,MATCH($C240,'Policy Characteristics'!$C:$C,0)))</f>
        <v>electricity-sector-main.html#storage</v>
      </c>
      <c r="R240" s="304" t="str">
        <f>IF(ISBLANK(INDEX('Policy Characteristics'!L:L,MATCH($C240,'Policy Characteristics'!$C:$C,0))),"",INDEX('Policy Characteristics'!L:L,MATCH($C240,'Policy Characteristics'!$C:$C,0)))</f>
        <v>grid-scale-electricity-storage.html</v>
      </c>
    </row>
    <row r="241" spans="1:18" x14ac:dyDescent="0.25">
      <c r="A241" s="304" t="str">
        <f>IF(ISBLANK(INDEX('Policy Characteristics'!A:A,MATCH($C241,'Policy Characteristics'!$C:$C,0))),"",INDEX('Policy Characteristics'!A:A,MATCH($C241,'Policy Characteristics'!$C:$C,0)))</f>
        <v>Electricity Supply</v>
      </c>
      <c r="B241" s="304" t="str">
        <f>IF(ISBLANK(INDEX('Policy Characteristics'!B:B,MATCH($C241,'Policy Characteristics'!$C:$C,0))),"",INDEX('Policy Characteristics'!B:B,MATCH($C241,'Policy Characteristics'!$C:$C,0)))</f>
        <v>Increase Transmission</v>
      </c>
      <c r="C241" s="309" t="s">
        <v>285</v>
      </c>
      <c r="D241" s="535"/>
      <c r="E241" s="535"/>
      <c r="F241" s="535"/>
      <c r="G241" s="535"/>
      <c r="H241" s="536">
        <v>34</v>
      </c>
      <c r="I241" s="535" t="s">
        <v>45</v>
      </c>
      <c r="J241" s="306" t="str">
        <f>IF(ISBLANK(INDEX('Policy Characteristics'!D:D,MATCH($C241,'Policy Characteristics'!$C:$C,0))),"",INDEX('Policy Characteristics'!D:D,MATCH($C241,'Policy Characteristics'!$C:$C,0)))</f>
        <v>Increase Transmission</v>
      </c>
      <c r="K241" s="304" t="str">
        <f>IF(ISBLANK(INDEX('Policy Characteristics'!E:E,MATCH($C241,'Policy Characteristics'!$C:$C,0))),"",INDEX('Policy Characteristics'!E:E,MATCH($C241,'Policy Characteristics'!$C:$C,0)))</f>
        <v>elec transmission growth</v>
      </c>
      <c r="L241" s="315">
        <f>IF(ISBLANK(INDEX('Policy Characteristics'!F:F,MATCH($C241,'Policy Characteristics'!$C:$C,0))),"",INDEX('Policy Characteristics'!F:F,MATCH($C241,'Policy Characteristics'!$C:$C,0)))</f>
        <v>0</v>
      </c>
      <c r="M241" s="315">
        <f>IF(ISBLANK(INDEX('Policy Characteristics'!G:G,MATCH($C241,'Policy Characteristics'!$C:$C,0))),"",INDEX('Policy Characteristics'!G:G,MATCH($C241,'Policy Characteristics'!$C:$C,0)))</f>
        <v>1.1299999999999999</v>
      </c>
      <c r="N241" s="315">
        <f>IF(ISBLANK(INDEX('Policy Characteristics'!H:H,MATCH($C241,'Policy Characteristics'!$C:$C,0))),"",INDEX('Policy Characteristics'!H:H,MATCH($C241,'Policy Characteristics'!$C:$C,0)))</f>
        <v>0.01</v>
      </c>
      <c r="O241" s="304" t="str">
        <f>IF(ISBLANK(INDEX('Policy Characteristics'!I:I,MATCH($C241,'Policy Characteristics'!$C:$C,0))),"",INDEX('Policy Characteristics'!I:I,MATCH($C241,'Policy Characteristics'!$C:$C,0)))</f>
        <v>% increase in transmission capacity</v>
      </c>
      <c r="P241" s="304" t="str">
        <f>IF(ISBLANK(INDEX('Policy Characteristics'!J:J,MATCH($C241,'Policy Characteristics'!$C:$C,0))),"",INDEX('Policy Characteristics'!J:J,MATCH($C241,'Policy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 NREL's Renewable Electricity Futures study suggest that the most economical method of achieving 50% renewables penetration involves building 21% new transmission capacity.</v>
      </c>
      <c r="Q241" s="304" t="str">
        <f>IF(ISBLANK(INDEX('Policy Characteristics'!K:K,MATCH($C241,'Policy Characteristics'!$C:$C,0))),"",INDEX('Policy Characteristics'!K:K,MATCH($C241,'Policy Characteristics'!$C:$C,0)))</f>
        <v>electricity-sector-main.html#transmission</v>
      </c>
      <c r="R241" s="304" t="str">
        <f>IF(ISBLANK(INDEX('Policy Characteristics'!L:L,MATCH($C241,'Policy Characteristics'!$C:$C,0))),"",INDEX('Policy Characteristics'!L:L,MATCH($C241,'Policy Characteristics'!$C:$C,0)))</f>
        <v>increase-transmission.html</v>
      </c>
    </row>
    <row r="242" spans="1:18" x14ac:dyDescent="0.25">
      <c r="A242" s="304" t="str">
        <f>IF(ISBLANK(INDEX('Policy Characteristics'!A:A,MATCH($C242,'Policy Characteristics'!$C:$C,0))),"",INDEX('Policy Characteristics'!A:A,MATCH($C242,'Policy Characteristics'!$C:$C,0)))</f>
        <v>Electricity Supply</v>
      </c>
      <c r="B242" s="304" t="str">
        <f>IF(ISBLANK(INDEX('Policy Characteristics'!B:B,MATCH($C242,'Policy Characteristics'!$C:$C,0))),"",INDEX('Policy Characteristics'!B:B,MATCH($C242,'Policy Characteristics'!$C:$C,0)))</f>
        <v>Non BAU Capacity Retirement Schedule</v>
      </c>
      <c r="C242" s="309" t="s">
        <v>3146</v>
      </c>
      <c r="D242" s="535" t="s">
        <v>456</v>
      </c>
      <c r="E242" s="535"/>
      <c r="F242" s="535" t="s">
        <v>455</v>
      </c>
      <c r="G242" s="535"/>
      <c r="H242" s="536">
        <v>860</v>
      </c>
      <c r="I242" s="535" t="s">
        <v>46</v>
      </c>
      <c r="J242" s="306" t="str">
        <f>IF(ISBLANK(INDEX('Policy Characteristics'!D:D,MATCH($C242,'Policy Characteristics'!$C:$C,0))),"",INDEX('Policy Characteristics'!D:D,MATCH($C242,'Policy Characteristics'!$C:$C,0)))</f>
        <v>Non BAU Capacity Retirement Schedule</v>
      </c>
      <c r="K242" s="304" t="str">
        <f>IF(ISBLANK(INDEX('Policy Characteristics'!E:E,MATCH($C242,'Policy Characteristics'!$C:$C,0))),"",INDEX('Policy Characteristics'!E:E,MATCH($C242,'Policy Characteristics'!$C:$C,0)))</f>
        <v/>
      </c>
      <c r="L242" s="304">
        <f>IF(ISBLANK(INDEX('Policy Characteristics'!F:F,MATCH($C242,'Policy Characteristics'!$C:$C,0))),"",INDEX('Policy Characteristics'!F:F,MATCH($C242,'Policy Characteristics'!$C:$C,0)))</f>
        <v>0</v>
      </c>
      <c r="M242" s="304">
        <f>IF(ISBLANK(INDEX('Policy Characteristics'!G:G,MATCH($C242,'Policy Characteristics'!$C:$C,0))),"",INDEX('Policy Characteristics'!G:G,MATCH($C242,'Policy Characteristics'!$C:$C,0)))</f>
        <v>1</v>
      </c>
      <c r="N242" s="304">
        <f>IF(ISBLANK(INDEX('Policy Characteristics'!H:H,MATCH($C242,'Policy Characteristics'!$C:$C,0))),"",INDEX('Policy Characteristics'!H:H,MATCH($C242,'Policy Characteristics'!$C:$C,0)))</f>
        <v>1</v>
      </c>
      <c r="O242" s="304" t="str">
        <f>IF(ISBLANK(INDEX('Policy Characteristics'!I:I,MATCH($C242,'Policy Characteristics'!$C:$C,0))),"",INDEX('Policy Characteristics'!I:I,MATCH($C242,'Policy Characteristics'!$C:$C,0)))</f>
        <v>on/off</v>
      </c>
      <c r="P242" s="304" t="str">
        <f>IF(ISBLANK(INDEX('Policy Characteristics'!J:J,MATCH($C242,'Policy Characteristics'!$C:$C,0))),"",INDEX('Policy Characteristics'!J:J,MATCH($C242,'Policy Characteristics'!$C:$C,0)))</f>
        <v xml:space="preserve">**Description:** This policy uses an alternative retirement schedule for existing capacity of the selected type(s). // </v>
      </c>
      <c r="Q242" s="304" t="str">
        <f>IF(ISBLANK(INDEX('Policy Characteristics'!K:K,MATCH($C242,'Policy Characteristics'!$C:$C,0))),"",INDEX('Policy Characteristics'!K:K,MATCH($C242,'Policy Characteristics'!$C:$C,0)))</f>
        <v/>
      </c>
      <c r="R242" s="304" t="str">
        <f>IF(ISBLANK(INDEX('Policy Characteristics'!L:L,MATCH($C242,'Policy Characteristics'!$C:$C,0))),"",INDEX('Policy Characteristics'!L:L,MATCH($C242,'Policy Characteristics'!$C:$C,0)))</f>
        <v/>
      </c>
    </row>
    <row r="243" spans="1:18" x14ac:dyDescent="0.25">
      <c r="A243" s="304" t="str">
        <f>IF(ISBLANK(INDEX('Policy Characteristics'!A:A,MATCH($C243,'Policy Characteristics'!$C:$C,0))),"",INDEX('Policy Characteristics'!A:A,MATCH($C243,'Policy Characteristics'!$C:$C,0)))</f>
        <v>Electricity Supply</v>
      </c>
      <c r="B243" s="304" t="str">
        <f>IF(ISBLANK(INDEX('Policy Characteristics'!B:B,MATCH($C243,'Policy Characteristics'!$C:$C,0))),"",INDEX('Policy Characteristics'!B:B,MATCH($C243,'Policy Characteristics'!$C:$C,0)))</f>
        <v>Non BAU Capacity Retirement Schedule</v>
      </c>
      <c r="C243" s="308" t="str">
        <f t="shared" ref="C243:C257" si="21">C$242</f>
        <v>Boolean Use Non BAU Capacity Retirement Schedule</v>
      </c>
      <c r="D243" s="537" t="s">
        <v>314</v>
      </c>
      <c r="E243" s="535"/>
      <c r="F243" s="537" t="s">
        <v>315</v>
      </c>
      <c r="G243" s="535"/>
      <c r="H243" s="536">
        <v>861</v>
      </c>
      <c r="I243" s="535" t="s">
        <v>46</v>
      </c>
      <c r="J243" s="306" t="str">
        <f>IF(ISBLANK(INDEX('Policy Characteristics'!D:D,MATCH($C243,'Policy Characteristics'!$C:$C,0))),"",INDEX('Policy Characteristics'!D:D,MATCH($C243,'Policy Characteristics'!$C:$C,0)))</f>
        <v>Non BAU Capacity Retirement Schedule</v>
      </c>
      <c r="K243" s="304" t="str">
        <f>IF(ISBLANK(INDEX('Policy Characteristics'!E:E,MATCH($C243,'Policy Characteristics'!$C:$C,0))),"",INDEX('Policy Characteristics'!E:E,MATCH($C243,'Policy Characteristics'!$C:$C,0)))</f>
        <v/>
      </c>
      <c r="L243" s="304">
        <f>IF(ISBLANK(INDEX('Policy Characteristics'!F:F,MATCH($C243,'Policy Characteristics'!$C:$C,0))),"",INDEX('Policy Characteristics'!F:F,MATCH($C243,'Policy Characteristics'!$C:$C,0)))</f>
        <v>0</v>
      </c>
      <c r="M243" s="304">
        <f>IF(ISBLANK(INDEX('Policy Characteristics'!G:G,MATCH($C243,'Policy Characteristics'!$C:$C,0))),"",INDEX('Policy Characteristics'!G:G,MATCH($C243,'Policy Characteristics'!$C:$C,0)))</f>
        <v>1</v>
      </c>
      <c r="N243" s="304">
        <f>IF(ISBLANK(INDEX('Policy Characteristics'!H:H,MATCH($C243,'Policy Characteristics'!$C:$C,0))),"",INDEX('Policy Characteristics'!H:H,MATCH($C243,'Policy Characteristics'!$C:$C,0)))</f>
        <v>1</v>
      </c>
      <c r="O243" s="304" t="str">
        <f>IF(ISBLANK(INDEX('Policy Characteristics'!I:I,MATCH($C243,'Policy Characteristics'!$C:$C,0))),"",INDEX('Policy Characteristics'!I:I,MATCH($C243,'Policy Characteristics'!$C:$C,0)))</f>
        <v>on/off</v>
      </c>
      <c r="P243" s="304" t="str">
        <f>IF(ISBLANK(INDEX('Policy Characteristics'!J:J,MATCH($C243,'Policy Characteristics'!$C:$C,0))),"",INDEX('Policy Characteristics'!J:J,MATCH($C243,'Policy Characteristics'!$C:$C,0)))</f>
        <v xml:space="preserve">**Description:** This policy uses an alternative retirement schedule for existing capacity of the selected type(s). // </v>
      </c>
      <c r="Q243" s="304" t="str">
        <f>IF(ISBLANK(INDEX('Policy Characteristics'!K:K,MATCH($C243,'Policy Characteristics'!$C:$C,0))),"",INDEX('Policy Characteristics'!K:K,MATCH($C243,'Policy Characteristics'!$C:$C,0)))</f>
        <v/>
      </c>
      <c r="R243" s="304" t="str">
        <f>IF(ISBLANK(INDEX('Policy Characteristics'!L:L,MATCH($C243,'Policy Characteristics'!$C:$C,0))),"",INDEX('Policy Characteristics'!L:L,MATCH($C243,'Policy Characteristics'!$C:$C,0)))</f>
        <v/>
      </c>
    </row>
    <row r="244" spans="1:18" x14ac:dyDescent="0.25">
      <c r="A244" s="304" t="str">
        <f>IF(ISBLANK(INDEX('Policy Characteristics'!A:A,MATCH($C244,'Policy Characteristics'!$C:$C,0))),"",INDEX('Policy Characteristics'!A:A,MATCH($C244,'Policy Characteristics'!$C:$C,0)))</f>
        <v>Electricity Supply</v>
      </c>
      <c r="B244" s="304" t="str">
        <f>IF(ISBLANK(INDEX('Policy Characteristics'!B:B,MATCH($C244,'Policy Characteristics'!$C:$C,0))),"",INDEX('Policy Characteristics'!B:B,MATCH($C244,'Policy Characteristics'!$C:$C,0)))</f>
        <v>Non BAU Capacity Retirement Schedule</v>
      </c>
      <c r="C244" s="308" t="str">
        <f t="shared" si="21"/>
        <v>Boolean Use Non BAU Capacity Retirement Schedule</v>
      </c>
      <c r="D244" s="537" t="s">
        <v>79</v>
      </c>
      <c r="E244" s="535"/>
      <c r="F244" s="537" t="s">
        <v>93</v>
      </c>
      <c r="G244" s="535"/>
      <c r="H244" s="536">
        <v>862</v>
      </c>
      <c r="I244" s="535" t="s">
        <v>45</v>
      </c>
      <c r="J244" s="306" t="str">
        <f>IF(ISBLANK(INDEX('Policy Characteristics'!D:D,MATCH($C244,'Policy Characteristics'!$C:$C,0))),"",INDEX('Policy Characteristics'!D:D,MATCH($C244,'Policy Characteristics'!$C:$C,0)))</f>
        <v>Non BAU Capacity Retirement Schedule</v>
      </c>
      <c r="K244" s="304" t="str">
        <f>IF(ISBLANK(INDEX('Policy Characteristics'!E:E,MATCH($C244,'Policy Characteristics'!$C:$C,0))),"",INDEX('Policy Characteristics'!E:E,MATCH($C244,'Policy Characteristics'!$C:$C,0)))</f>
        <v/>
      </c>
      <c r="L244" s="304">
        <f>IF(ISBLANK(INDEX('Policy Characteristics'!F:F,MATCH($C244,'Policy Characteristics'!$C:$C,0))),"",INDEX('Policy Characteristics'!F:F,MATCH($C244,'Policy Characteristics'!$C:$C,0)))</f>
        <v>0</v>
      </c>
      <c r="M244" s="304">
        <f>IF(ISBLANK(INDEX('Policy Characteristics'!G:G,MATCH($C244,'Policy Characteristics'!$C:$C,0))),"",INDEX('Policy Characteristics'!G:G,MATCH($C244,'Policy Characteristics'!$C:$C,0)))</f>
        <v>1</v>
      </c>
      <c r="N244" s="304">
        <f>IF(ISBLANK(INDEX('Policy Characteristics'!H:H,MATCH($C244,'Policy Characteristics'!$C:$C,0))),"",INDEX('Policy Characteristics'!H:H,MATCH($C244,'Policy Characteristics'!$C:$C,0)))</f>
        <v>1</v>
      </c>
      <c r="O244" s="304" t="str">
        <f>IF(ISBLANK(INDEX('Policy Characteristics'!I:I,MATCH($C244,'Policy Characteristics'!$C:$C,0))),"",INDEX('Policy Characteristics'!I:I,MATCH($C244,'Policy Characteristics'!$C:$C,0)))</f>
        <v>on/off</v>
      </c>
      <c r="P244" s="304" t="str">
        <f>IF(ISBLANK(INDEX('Policy Characteristics'!J:J,MATCH($C244,'Policy Characteristics'!$C:$C,0))),"",INDEX('Policy Characteristics'!J:J,MATCH($C244,'Policy Characteristics'!$C:$C,0)))</f>
        <v xml:space="preserve">**Description:** This policy uses an alternative retirement schedule for existing capacity of the selected type(s). // </v>
      </c>
      <c r="Q244" s="304" t="str">
        <f>IF(ISBLANK(INDEX('Policy Characteristics'!K:K,MATCH($C244,'Policy Characteristics'!$C:$C,0))),"",INDEX('Policy Characteristics'!K:K,MATCH($C244,'Policy Characteristics'!$C:$C,0)))</f>
        <v/>
      </c>
      <c r="R244" s="304" t="str">
        <f>IF(ISBLANK(INDEX('Policy Characteristics'!L:L,MATCH($C244,'Policy Characteristics'!$C:$C,0))),"",INDEX('Policy Characteristics'!L:L,MATCH($C244,'Policy Characteristics'!$C:$C,0)))</f>
        <v/>
      </c>
    </row>
    <row r="245" spans="1:18" x14ac:dyDescent="0.25">
      <c r="A245" s="304" t="str">
        <f>IF(ISBLANK(INDEX('Policy Characteristics'!A:A,MATCH($C245,'Policy Characteristics'!$C:$C,0))),"",INDEX('Policy Characteristics'!A:A,MATCH($C245,'Policy Characteristics'!$C:$C,0)))</f>
        <v>Electricity Supply</v>
      </c>
      <c r="B245" s="304" t="str">
        <f>IF(ISBLANK(INDEX('Policy Characteristics'!B:B,MATCH($C245,'Policy Characteristics'!$C:$C,0))),"",INDEX('Policy Characteristics'!B:B,MATCH($C245,'Policy Characteristics'!$C:$C,0)))</f>
        <v>Non BAU Capacity Retirement Schedule</v>
      </c>
      <c r="C245" s="308" t="str">
        <f t="shared" si="21"/>
        <v>Boolean Use Non BAU Capacity Retirement Schedule</v>
      </c>
      <c r="D245" s="537" t="s">
        <v>80</v>
      </c>
      <c r="E245" s="535"/>
      <c r="F245" s="537" t="s">
        <v>94</v>
      </c>
      <c r="G245" s="535"/>
      <c r="H245" s="536">
        <v>863</v>
      </c>
      <c r="I245" s="535" t="s">
        <v>46</v>
      </c>
      <c r="J245" s="306" t="str">
        <f>IF(ISBLANK(INDEX('Policy Characteristics'!D:D,MATCH($C245,'Policy Characteristics'!$C:$C,0))),"",INDEX('Policy Characteristics'!D:D,MATCH($C245,'Policy Characteristics'!$C:$C,0)))</f>
        <v>Non BAU Capacity Retirement Schedule</v>
      </c>
      <c r="K245" s="304" t="str">
        <f>IF(ISBLANK(INDEX('Policy Characteristics'!E:E,MATCH($C245,'Policy Characteristics'!$C:$C,0))),"",INDEX('Policy Characteristics'!E:E,MATCH($C245,'Policy Characteristics'!$C:$C,0)))</f>
        <v/>
      </c>
      <c r="L245" s="304">
        <f>IF(ISBLANK(INDEX('Policy Characteristics'!F:F,MATCH($C245,'Policy Characteristics'!$C:$C,0))),"",INDEX('Policy Characteristics'!F:F,MATCH($C245,'Policy Characteristics'!$C:$C,0)))</f>
        <v>0</v>
      </c>
      <c r="M245" s="304">
        <f>IF(ISBLANK(INDEX('Policy Characteristics'!G:G,MATCH($C245,'Policy Characteristics'!$C:$C,0))),"",INDEX('Policy Characteristics'!G:G,MATCH($C245,'Policy Characteristics'!$C:$C,0)))</f>
        <v>1</v>
      </c>
      <c r="N245" s="304">
        <f>IF(ISBLANK(INDEX('Policy Characteristics'!H:H,MATCH($C245,'Policy Characteristics'!$C:$C,0))),"",INDEX('Policy Characteristics'!H:H,MATCH($C245,'Policy Characteristics'!$C:$C,0)))</f>
        <v>1</v>
      </c>
      <c r="O245" s="304" t="str">
        <f>IF(ISBLANK(INDEX('Policy Characteristics'!I:I,MATCH($C245,'Policy Characteristics'!$C:$C,0))),"",INDEX('Policy Characteristics'!I:I,MATCH($C245,'Policy Characteristics'!$C:$C,0)))</f>
        <v>on/off</v>
      </c>
      <c r="P245" s="304" t="str">
        <f>IF(ISBLANK(INDEX('Policy Characteristics'!J:J,MATCH($C245,'Policy Characteristics'!$C:$C,0))),"",INDEX('Policy Characteristics'!J:J,MATCH($C245,'Policy Characteristics'!$C:$C,0)))</f>
        <v xml:space="preserve">**Description:** This policy uses an alternative retirement schedule for existing capacity of the selected type(s). // </v>
      </c>
      <c r="Q245" s="304" t="str">
        <f>IF(ISBLANK(INDEX('Policy Characteristics'!K:K,MATCH($C245,'Policy Characteristics'!$C:$C,0))),"",INDEX('Policy Characteristics'!K:K,MATCH($C245,'Policy Characteristics'!$C:$C,0)))</f>
        <v/>
      </c>
      <c r="R245" s="304" t="str">
        <f>IF(ISBLANK(INDEX('Policy Characteristics'!L:L,MATCH($C245,'Policy Characteristics'!$C:$C,0))),"",INDEX('Policy Characteristics'!L:L,MATCH($C245,'Policy Characteristics'!$C:$C,0)))</f>
        <v/>
      </c>
    </row>
    <row r="246" spans="1:18" x14ac:dyDescent="0.25">
      <c r="A246" s="304" t="str">
        <f>IF(ISBLANK(INDEX('Policy Characteristics'!A:A,MATCH($C246,'Policy Characteristics'!$C:$C,0))),"",INDEX('Policy Characteristics'!A:A,MATCH($C246,'Policy Characteristics'!$C:$C,0)))</f>
        <v>Electricity Supply</v>
      </c>
      <c r="B246" s="304" t="str">
        <f>IF(ISBLANK(INDEX('Policy Characteristics'!B:B,MATCH($C246,'Policy Characteristics'!$C:$C,0))),"",INDEX('Policy Characteristics'!B:B,MATCH($C246,'Policy Characteristics'!$C:$C,0)))</f>
        <v>Non BAU Capacity Retirement Schedule</v>
      </c>
      <c r="C246" s="308" t="str">
        <f t="shared" si="21"/>
        <v>Boolean Use Non BAU Capacity Retirement Schedule</v>
      </c>
      <c r="D246" s="537" t="s">
        <v>457</v>
      </c>
      <c r="E246" s="535"/>
      <c r="F246" s="537" t="s">
        <v>460</v>
      </c>
      <c r="G246" s="535"/>
      <c r="H246" s="536">
        <v>864</v>
      </c>
      <c r="I246" s="535" t="s">
        <v>46</v>
      </c>
      <c r="J246" s="306" t="str">
        <f>IF(ISBLANK(INDEX('Policy Characteristics'!D:D,MATCH($C246,'Policy Characteristics'!$C:$C,0))),"",INDEX('Policy Characteristics'!D:D,MATCH($C246,'Policy Characteristics'!$C:$C,0)))</f>
        <v>Non BAU Capacity Retirement Schedule</v>
      </c>
      <c r="K246" s="304" t="str">
        <f>IF(ISBLANK(INDEX('Policy Characteristics'!E:E,MATCH($C246,'Policy Characteristics'!$C:$C,0))),"",INDEX('Policy Characteristics'!E:E,MATCH($C246,'Policy Characteristics'!$C:$C,0)))</f>
        <v/>
      </c>
      <c r="L246" s="304">
        <f>IF(ISBLANK(INDEX('Policy Characteristics'!F:F,MATCH($C246,'Policy Characteristics'!$C:$C,0))),"",INDEX('Policy Characteristics'!F:F,MATCH($C246,'Policy Characteristics'!$C:$C,0)))</f>
        <v>0</v>
      </c>
      <c r="M246" s="304">
        <f>IF(ISBLANK(INDEX('Policy Characteristics'!G:G,MATCH($C246,'Policy Characteristics'!$C:$C,0))),"",INDEX('Policy Characteristics'!G:G,MATCH($C246,'Policy Characteristics'!$C:$C,0)))</f>
        <v>1</v>
      </c>
      <c r="N246" s="304">
        <f>IF(ISBLANK(INDEX('Policy Characteristics'!H:H,MATCH($C246,'Policy Characteristics'!$C:$C,0))),"",INDEX('Policy Characteristics'!H:H,MATCH($C246,'Policy Characteristics'!$C:$C,0)))</f>
        <v>1</v>
      </c>
      <c r="O246" s="304" t="str">
        <f>IF(ISBLANK(INDEX('Policy Characteristics'!I:I,MATCH($C246,'Policy Characteristics'!$C:$C,0))),"",INDEX('Policy Characteristics'!I:I,MATCH($C246,'Policy Characteristics'!$C:$C,0)))</f>
        <v>on/off</v>
      </c>
      <c r="P246" s="304" t="str">
        <f>IF(ISBLANK(INDEX('Policy Characteristics'!J:J,MATCH($C246,'Policy Characteristics'!$C:$C,0))),"",INDEX('Policy Characteristics'!J:J,MATCH($C246,'Policy Characteristics'!$C:$C,0)))</f>
        <v xml:space="preserve">**Description:** This policy uses an alternative retirement schedule for existing capacity of the selected type(s). // </v>
      </c>
      <c r="Q246" s="304" t="str">
        <f>IF(ISBLANK(INDEX('Policy Characteristics'!K:K,MATCH($C246,'Policy Characteristics'!$C:$C,0))),"",INDEX('Policy Characteristics'!K:K,MATCH($C246,'Policy Characteristics'!$C:$C,0)))</f>
        <v/>
      </c>
      <c r="R246" s="304" t="str">
        <f>IF(ISBLANK(INDEX('Policy Characteristics'!L:L,MATCH($C246,'Policy Characteristics'!$C:$C,0))),"",INDEX('Policy Characteristics'!L:L,MATCH($C246,'Policy Characteristics'!$C:$C,0)))</f>
        <v/>
      </c>
    </row>
    <row r="247" spans="1:18" x14ac:dyDescent="0.25">
      <c r="A247" s="304" t="str">
        <f>IF(ISBLANK(INDEX('Policy Characteristics'!A:A,MATCH($C247,'Policy Characteristics'!$C:$C,0))),"",INDEX('Policy Characteristics'!A:A,MATCH($C247,'Policy Characteristics'!$C:$C,0)))</f>
        <v>Electricity Supply</v>
      </c>
      <c r="B247" s="304" t="str">
        <f>IF(ISBLANK(INDEX('Policy Characteristics'!B:B,MATCH($C247,'Policy Characteristics'!$C:$C,0))),"",INDEX('Policy Characteristics'!B:B,MATCH($C247,'Policy Characteristics'!$C:$C,0)))</f>
        <v>Non BAU Capacity Retirement Schedule</v>
      </c>
      <c r="C247" s="308" t="str">
        <f t="shared" si="21"/>
        <v>Boolean Use Non BAU Capacity Retirement Schedule</v>
      </c>
      <c r="D247" s="537" t="s">
        <v>81</v>
      </c>
      <c r="E247" s="535"/>
      <c r="F247" s="537" t="s">
        <v>95</v>
      </c>
      <c r="G247" s="535"/>
      <c r="H247" s="536">
        <v>865</v>
      </c>
      <c r="I247" s="535" t="s">
        <v>46</v>
      </c>
      <c r="J247" s="306" t="str">
        <f>IF(ISBLANK(INDEX('Policy Characteristics'!D:D,MATCH($C247,'Policy Characteristics'!$C:$C,0))),"",INDEX('Policy Characteristics'!D:D,MATCH($C247,'Policy Characteristics'!$C:$C,0)))</f>
        <v>Non BAU Capacity Retirement Schedule</v>
      </c>
      <c r="K247" s="304" t="str">
        <f>IF(ISBLANK(INDEX('Policy Characteristics'!E:E,MATCH($C247,'Policy Characteristics'!$C:$C,0))),"",INDEX('Policy Characteristics'!E:E,MATCH($C247,'Policy Characteristics'!$C:$C,0)))</f>
        <v/>
      </c>
      <c r="L247" s="304">
        <f>IF(ISBLANK(INDEX('Policy Characteristics'!F:F,MATCH($C247,'Policy Characteristics'!$C:$C,0))),"",INDEX('Policy Characteristics'!F:F,MATCH($C247,'Policy Characteristics'!$C:$C,0)))</f>
        <v>0</v>
      </c>
      <c r="M247" s="304">
        <f>IF(ISBLANK(INDEX('Policy Characteristics'!G:G,MATCH($C247,'Policy Characteristics'!$C:$C,0))),"",INDEX('Policy Characteristics'!G:G,MATCH($C247,'Policy Characteristics'!$C:$C,0)))</f>
        <v>1</v>
      </c>
      <c r="N247" s="304">
        <f>IF(ISBLANK(INDEX('Policy Characteristics'!H:H,MATCH($C247,'Policy Characteristics'!$C:$C,0))),"",INDEX('Policy Characteristics'!H:H,MATCH($C247,'Policy Characteristics'!$C:$C,0)))</f>
        <v>1</v>
      </c>
      <c r="O247" s="304" t="str">
        <f>IF(ISBLANK(INDEX('Policy Characteristics'!I:I,MATCH($C247,'Policy Characteristics'!$C:$C,0))),"",INDEX('Policy Characteristics'!I:I,MATCH($C247,'Policy Characteristics'!$C:$C,0)))</f>
        <v>on/off</v>
      </c>
      <c r="P247" s="304" t="str">
        <f>IF(ISBLANK(INDEX('Policy Characteristics'!J:J,MATCH($C247,'Policy Characteristics'!$C:$C,0))),"",INDEX('Policy Characteristics'!J:J,MATCH($C247,'Policy Characteristics'!$C:$C,0)))</f>
        <v xml:space="preserve">**Description:** This policy uses an alternative retirement schedule for existing capacity of the selected type(s). // </v>
      </c>
      <c r="Q247" s="304" t="str">
        <f>IF(ISBLANK(INDEX('Policy Characteristics'!K:K,MATCH($C247,'Policy Characteristics'!$C:$C,0))),"",INDEX('Policy Characteristics'!K:K,MATCH($C247,'Policy Characteristics'!$C:$C,0)))</f>
        <v/>
      </c>
      <c r="R247" s="304" t="str">
        <f>IF(ISBLANK(INDEX('Policy Characteristics'!L:L,MATCH($C247,'Policy Characteristics'!$C:$C,0))),"",INDEX('Policy Characteristics'!L:L,MATCH($C247,'Policy Characteristics'!$C:$C,0)))</f>
        <v/>
      </c>
    </row>
    <row r="248" spans="1:18" x14ac:dyDescent="0.25">
      <c r="A248" s="304" t="str">
        <f>IF(ISBLANK(INDEX('Policy Characteristics'!A:A,MATCH($C248,'Policy Characteristics'!$C:$C,0))),"",INDEX('Policy Characteristics'!A:A,MATCH($C248,'Policy Characteristics'!$C:$C,0)))</f>
        <v>Electricity Supply</v>
      </c>
      <c r="B248" s="304" t="str">
        <f>IF(ISBLANK(INDEX('Policy Characteristics'!B:B,MATCH($C248,'Policy Characteristics'!$C:$C,0))),"",INDEX('Policy Characteristics'!B:B,MATCH($C248,'Policy Characteristics'!$C:$C,0)))</f>
        <v>Non BAU Capacity Retirement Schedule</v>
      </c>
      <c r="C248" s="308" t="str">
        <f t="shared" si="21"/>
        <v>Boolean Use Non BAU Capacity Retirement Schedule</v>
      </c>
      <c r="D248" s="537" t="s">
        <v>82</v>
      </c>
      <c r="E248" s="535"/>
      <c r="F248" s="537" t="s">
        <v>96</v>
      </c>
      <c r="G248" s="535"/>
      <c r="H248" s="536">
        <v>866</v>
      </c>
      <c r="I248" s="535" t="s">
        <v>46</v>
      </c>
      <c r="J248" s="306" t="str">
        <f>IF(ISBLANK(INDEX('Policy Characteristics'!D:D,MATCH($C248,'Policy Characteristics'!$C:$C,0))),"",INDEX('Policy Characteristics'!D:D,MATCH($C248,'Policy Characteristics'!$C:$C,0)))</f>
        <v>Non BAU Capacity Retirement Schedule</v>
      </c>
      <c r="K248" s="304" t="str">
        <f>IF(ISBLANK(INDEX('Policy Characteristics'!E:E,MATCH($C248,'Policy Characteristics'!$C:$C,0))),"",INDEX('Policy Characteristics'!E:E,MATCH($C248,'Policy Characteristics'!$C:$C,0)))</f>
        <v/>
      </c>
      <c r="L248" s="304">
        <f>IF(ISBLANK(INDEX('Policy Characteristics'!F:F,MATCH($C248,'Policy Characteristics'!$C:$C,0))),"",INDEX('Policy Characteristics'!F:F,MATCH($C248,'Policy Characteristics'!$C:$C,0)))</f>
        <v>0</v>
      </c>
      <c r="M248" s="304">
        <f>IF(ISBLANK(INDEX('Policy Characteristics'!G:G,MATCH($C248,'Policy Characteristics'!$C:$C,0))),"",INDEX('Policy Characteristics'!G:G,MATCH($C248,'Policy Characteristics'!$C:$C,0)))</f>
        <v>1</v>
      </c>
      <c r="N248" s="304">
        <f>IF(ISBLANK(INDEX('Policy Characteristics'!H:H,MATCH($C248,'Policy Characteristics'!$C:$C,0))),"",INDEX('Policy Characteristics'!H:H,MATCH($C248,'Policy Characteristics'!$C:$C,0)))</f>
        <v>1</v>
      </c>
      <c r="O248" s="304" t="str">
        <f>IF(ISBLANK(INDEX('Policy Characteristics'!I:I,MATCH($C248,'Policy Characteristics'!$C:$C,0))),"",INDEX('Policy Characteristics'!I:I,MATCH($C248,'Policy Characteristics'!$C:$C,0)))</f>
        <v>on/off</v>
      </c>
      <c r="P248" s="304" t="str">
        <f>IF(ISBLANK(INDEX('Policy Characteristics'!J:J,MATCH($C248,'Policy Characteristics'!$C:$C,0))),"",INDEX('Policy Characteristics'!J:J,MATCH($C248,'Policy Characteristics'!$C:$C,0)))</f>
        <v xml:space="preserve">**Description:** This policy uses an alternative retirement schedule for existing capacity of the selected type(s). // </v>
      </c>
      <c r="Q248" s="304" t="str">
        <f>IF(ISBLANK(INDEX('Policy Characteristics'!K:K,MATCH($C248,'Policy Characteristics'!$C:$C,0))),"",INDEX('Policy Characteristics'!K:K,MATCH($C248,'Policy Characteristics'!$C:$C,0)))</f>
        <v/>
      </c>
      <c r="R248" s="304" t="str">
        <f>IF(ISBLANK(INDEX('Policy Characteristics'!L:L,MATCH($C248,'Policy Characteristics'!$C:$C,0))),"",INDEX('Policy Characteristics'!L:L,MATCH($C248,'Policy Characteristics'!$C:$C,0)))</f>
        <v/>
      </c>
    </row>
    <row r="249" spans="1:18" x14ac:dyDescent="0.25">
      <c r="A249" s="304" t="str">
        <f>IF(ISBLANK(INDEX('Policy Characteristics'!A:A,MATCH($C249,'Policy Characteristics'!$C:$C,0))),"",INDEX('Policy Characteristics'!A:A,MATCH($C249,'Policy Characteristics'!$C:$C,0)))</f>
        <v>Electricity Supply</v>
      </c>
      <c r="B249" s="304" t="str">
        <f>IF(ISBLANK(INDEX('Policy Characteristics'!B:B,MATCH($C249,'Policy Characteristics'!$C:$C,0))),"",INDEX('Policy Characteristics'!B:B,MATCH($C249,'Policy Characteristics'!$C:$C,0)))</f>
        <v>Non BAU Capacity Retirement Schedule</v>
      </c>
      <c r="C249" s="308" t="str">
        <f t="shared" si="21"/>
        <v>Boolean Use Non BAU Capacity Retirement Schedule</v>
      </c>
      <c r="D249" s="537" t="s">
        <v>83</v>
      </c>
      <c r="E249" s="535"/>
      <c r="F249" s="537" t="s">
        <v>97</v>
      </c>
      <c r="G249" s="535"/>
      <c r="H249" s="536">
        <v>867</v>
      </c>
      <c r="I249" s="535" t="s">
        <v>46</v>
      </c>
      <c r="J249" s="306" t="str">
        <f>IF(ISBLANK(INDEX('Policy Characteristics'!D:D,MATCH($C249,'Policy Characteristics'!$C:$C,0))),"",INDEX('Policy Characteristics'!D:D,MATCH($C249,'Policy Characteristics'!$C:$C,0)))</f>
        <v>Non BAU Capacity Retirement Schedule</v>
      </c>
      <c r="K249" s="304" t="str">
        <f>IF(ISBLANK(INDEX('Policy Characteristics'!E:E,MATCH($C249,'Policy Characteristics'!$C:$C,0))),"",INDEX('Policy Characteristics'!E:E,MATCH($C249,'Policy Characteristics'!$C:$C,0)))</f>
        <v/>
      </c>
      <c r="L249" s="304">
        <f>IF(ISBLANK(INDEX('Policy Characteristics'!F:F,MATCH($C249,'Policy Characteristics'!$C:$C,0))),"",INDEX('Policy Characteristics'!F:F,MATCH($C249,'Policy Characteristics'!$C:$C,0)))</f>
        <v>0</v>
      </c>
      <c r="M249" s="304">
        <f>IF(ISBLANK(INDEX('Policy Characteristics'!G:G,MATCH($C249,'Policy Characteristics'!$C:$C,0))),"",INDEX('Policy Characteristics'!G:G,MATCH($C249,'Policy Characteristics'!$C:$C,0)))</f>
        <v>1</v>
      </c>
      <c r="N249" s="304">
        <f>IF(ISBLANK(INDEX('Policy Characteristics'!H:H,MATCH($C249,'Policy Characteristics'!$C:$C,0))),"",INDEX('Policy Characteristics'!H:H,MATCH($C249,'Policy Characteristics'!$C:$C,0)))</f>
        <v>1</v>
      </c>
      <c r="O249" s="304" t="str">
        <f>IF(ISBLANK(INDEX('Policy Characteristics'!I:I,MATCH($C249,'Policy Characteristics'!$C:$C,0))),"",INDEX('Policy Characteristics'!I:I,MATCH($C249,'Policy Characteristics'!$C:$C,0)))</f>
        <v>on/off</v>
      </c>
      <c r="P249" s="304" t="str">
        <f>IF(ISBLANK(INDEX('Policy Characteristics'!J:J,MATCH($C249,'Policy Characteristics'!$C:$C,0))),"",INDEX('Policy Characteristics'!J:J,MATCH($C249,'Policy Characteristics'!$C:$C,0)))</f>
        <v xml:space="preserve">**Description:** This policy uses an alternative retirement schedule for existing capacity of the selected type(s). // </v>
      </c>
      <c r="Q249" s="304" t="str">
        <f>IF(ISBLANK(INDEX('Policy Characteristics'!K:K,MATCH($C249,'Policy Characteristics'!$C:$C,0))),"",INDEX('Policy Characteristics'!K:K,MATCH($C249,'Policy Characteristics'!$C:$C,0)))</f>
        <v/>
      </c>
      <c r="R249" s="304" t="str">
        <f>IF(ISBLANK(INDEX('Policy Characteristics'!L:L,MATCH($C249,'Policy Characteristics'!$C:$C,0))),"",INDEX('Policy Characteristics'!L:L,MATCH($C249,'Policy Characteristics'!$C:$C,0)))</f>
        <v/>
      </c>
    </row>
    <row r="250" spans="1:18" x14ac:dyDescent="0.25">
      <c r="A250" s="304" t="str">
        <f>IF(ISBLANK(INDEX('Policy Characteristics'!A:A,MATCH($C250,'Policy Characteristics'!$C:$C,0))),"",INDEX('Policy Characteristics'!A:A,MATCH($C250,'Policy Characteristics'!$C:$C,0)))</f>
        <v>Electricity Supply</v>
      </c>
      <c r="B250" s="304" t="str">
        <f>IF(ISBLANK(INDEX('Policy Characteristics'!B:B,MATCH($C250,'Policy Characteristics'!$C:$C,0))),"",INDEX('Policy Characteristics'!B:B,MATCH($C250,'Policy Characteristics'!$C:$C,0)))</f>
        <v>Non BAU Capacity Retirement Schedule</v>
      </c>
      <c r="C250" s="308" t="str">
        <f t="shared" si="21"/>
        <v>Boolean Use Non BAU Capacity Retirement Schedule</v>
      </c>
      <c r="D250" s="537" t="s">
        <v>2456</v>
      </c>
      <c r="E250" s="535"/>
      <c r="F250" s="537" t="s">
        <v>445</v>
      </c>
      <c r="G250" s="535"/>
      <c r="H250" s="536">
        <v>868</v>
      </c>
      <c r="I250" s="535" t="s">
        <v>46</v>
      </c>
      <c r="J250" s="306" t="str">
        <f>IF(ISBLANK(INDEX('Policy Characteristics'!D:D,MATCH($C250,'Policy Characteristics'!$C:$C,0))),"",INDEX('Policy Characteristics'!D:D,MATCH($C250,'Policy Characteristics'!$C:$C,0)))</f>
        <v>Non BAU Capacity Retirement Schedule</v>
      </c>
      <c r="K250" s="304" t="str">
        <f>IF(ISBLANK(INDEX('Policy Characteristics'!E:E,MATCH($C250,'Policy Characteristics'!$C:$C,0))),"",INDEX('Policy Characteristics'!E:E,MATCH($C250,'Policy Characteristics'!$C:$C,0)))</f>
        <v/>
      </c>
      <c r="L250" s="304">
        <f>IF(ISBLANK(INDEX('Policy Characteristics'!F:F,MATCH($C250,'Policy Characteristics'!$C:$C,0))),"",INDEX('Policy Characteristics'!F:F,MATCH($C250,'Policy Characteristics'!$C:$C,0)))</f>
        <v>0</v>
      </c>
      <c r="M250" s="304">
        <f>IF(ISBLANK(INDEX('Policy Characteristics'!G:G,MATCH($C250,'Policy Characteristics'!$C:$C,0))),"",INDEX('Policy Characteristics'!G:G,MATCH($C250,'Policy Characteristics'!$C:$C,0)))</f>
        <v>1</v>
      </c>
      <c r="N250" s="304">
        <f>IF(ISBLANK(INDEX('Policy Characteristics'!H:H,MATCH($C250,'Policy Characteristics'!$C:$C,0))),"",INDEX('Policy Characteristics'!H:H,MATCH($C250,'Policy Characteristics'!$C:$C,0)))</f>
        <v>1</v>
      </c>
      <c r="O250" s="304" t="str">
        <f>IF(ISBLANK(INDEX('Policy Characteristics'!I:I,MATCH($C250,'Policy Characteristics'!$C:$C,0))),"",INDEX('Policy Characteristics'!I:I,MATCH($C250,'Policy Characteristics'!$C:$C,0)))</f>
        <v>on/off</v>
      </c>
      <c r="P250" s="304" t="str">
        <f>IF(ISBLANK(INDEX('Policy Characteristics'!J:J,MATCH($C250,'Policy Characteristics'!$C:$C,0))),"",INDEX('Policy Characteristics'!J:J,MATCH($C250,'Policy Characteristics'!$C:$C,0)))</f>
        <v xml:space="preserve">**Description:** This policy uses an alternative retirement schedule for existing capacity of the selected type(s). // </v>
      </c>
      <c r="Q250" s="304" t="str">
        <f>IF(ISBLANK(INDEX('Policy Characteristics'!K:K,MATCH($C250,'Policy Characteristics'!$C:$C,0))),"",INDEX('Policy Characteristics'!K:K,MATCH($C250,'Policy Characteristics'!$C:$C,0)))</f>
        <v/>
      </c>
      <c r="R250" s="304" t="str">
        <f>IF(ISBLANK(INDEX('Policy Characteristics'!L:L,MATCH($C250,'Policy Characteristics'!$C:$C,0))),"",INDEX('Policy Characteristics'!L:L,MATCH($C250,'Policy Characteristics'!$C:$C,0)))</f>
        <v/>
      </c>
    </row>
    <row r="251" spans="1:18" x14ac:dyDescent="0.25">
      <c r="A251" s="304" t="str">
        <f>IF(ISBLANK(INDEX('Policy Characteristics'!A:A,MATCH($C251,'Policy Characteristics'!$C:$C,0))),"",INDEX('Policy Characteristics'!A:A,MATCH($C251,'Policy Characteristics'!$C:$C,0)))</f>
        <v>Electricity Supply</v>
      </c>
      <c r="B251" s="304" t="str">
        <f>IF(ISBLANK(INDEX('Policy Characteristics'!B:B,MATCH($C251,'Policy Characteristics'!$C:$C,0))),"",INDEX('Policy Characteristics'!B:B,MATCH($C251,'Policy Characteristics'!$C:$C,0)))</f>
        <v>Non BAU Capacity Retirement Schedule</v>
      </c>
      <c r="C251" s="308" t="str">
        <f t="shared" si="21"/>
        <v>Boolean Use Non BAU Capacity Retirement Schedule</v>
      </c>
      <c r="D251" s="537" t="s">
        <v>316</v>
      </c>
      <c r="E251" s="535"/>
      <c r="F251" s="537" t="s">
        <v>318</v>
      </c>
      <c r="G251" s="535"/>
      <c r="H251" s="536">
        <v>869</v>
      </c>
      <c r="I251" s="535" t="s">
        <v>46</v>
      </c>
      <c r="J251" s="306" t="str">
        <f>IF(ISBLANK(INDEX('Policy Characteristics'!D:D,MATCH($C251,'Policy Characteristics'!$C:$C,0))),"",INDEX('Policy Characteristics'!D:D,MATCH($C251,'Policy Characteristics'!$C:$C,0)))</f>
        <v>Non BAU Capacity Retirement Schedule</v>
      </c>
      <c r="K251" s="304" t="str">
        <f>IF(ISBLANK(INDEX('Policy Characteristics'!E:E,MATCH($C251,'Policy Characteristics'!$C:$C,0))),"",INDEX('Policy Characteristics'!E:E,MATCH($C251,'Policy Characteristics'!$C:$C,0)))</f>
        <v/>
      </c>
      <c r="L251" s="304">
        <f>IF(ISBLANK(INDEX('Policy Characteristics'!F:F,MATCH($C251,'Policy Characteristics'!$C:$C,0))),"",INDEX('Policy Characteristics'!F:F,MATCH($C251,'Policy Characteristics'!$C:$C,0)))</f>
        <v>0</v>
      </c>
      <c r="M251" s="304">
        <f>IF(ISBLANK(INDEX('Policy Characteristics'!G:G,MATCH($C251,'Policy Characteristics'!$C:$C,0))),"",INDEX('Policy Characteristics'!G:G,MATCH($C251,'Policy Characteristics'!$C:$C,0)))</f>
        <v>1</v>
      </c>
      <c r="N251" s="304">
        <f>IF(ISBLANK(INDEX('Policy Characteristics'!H:H,MATCH($C251,'Policy Characteristics'!$C:$C,0))),"",INDEX('Policy Characteristics'!H:H,MATCH($C251,'Policy Characteristics'!$C:$C,0)))</f>
        <v>1</v>
      </c>
      <c r="O251" s="304" t="str">
        <f>IF(ISBLANK(INDEX('Policy Characteristics'!I:I,MATCH($C251,'Policy Characteristics'!$C:$C,0))),"",INDEX('Policy Characteristics'!I:I,MATCH($C251,'Policy Characteristics'!$C:$C,0)))</f>
        <v>on/off</v>
      </c>
      <c r="P251" s="304" t="str">
        <f>IF(ISBLANK(INDEX('Policy Characteristics'!J:J,MATCH($C251,'Policy Characteristics'!$C:$C,0))),"",INDEX('Policy Characteristics'!J:J,MATCH($C251,'Policy Characteristics'!$C:$C,0)))</f>
        <v xml:space="preserve">**Description:** This policy uses an alternative retirement schedule for existing capacity of the selected type(s). // </v>
      </c>
      <c r="Q251" s="304" t="str">
        <f>IF(ISBLANK(INDEX('Policy Characteristics'!K:K,MATCH($C251,'Policy Characteristics'!$C:$C,0))),"",INDEX('Policy Characteristics'!K:K,MATCH($C251,'Policy Characteristics'!$C:$C,0)))</f>
        <v/>
      </c>
      <c r="R251" s="304" t="str">
        <f>IF(ISBLANK(INDEX('Policy Characteristics'!L:L,MATCH($C251,'Policy Characteristics'!$C:$C,0))),"",INDEX('Policy Characteristics'!L:L,MATCH($C251,'Policy Characteristics'!$C:$C,0)))</f>
        <v/>
      </c>
    </row>
    <row r="252" spans="1:18" x14ac:dyDescent="0.25">
      <c r="A252" s="304" t="str">
        <f>IF(ISBLANK(INDEX('Policy Characteristics'!A:A,MATCH($C252,'Policy Characteristics'!$C:$C,0))),"",INDEX('Policy Characteristics'!A:A,MATCH($C252,'Policy Characteristics'!$C:$C,0)))</f>
        <v>Electricity Supply</v>
      </c>
      <c r="B252" s="304" t="str">
        <f>IF(ISBLANK(INDEX('Policy Characteristics'!B:B,MATCH($C252,'Policy Characteristics'!$C:$C,0))),"",INDEX('Policy Characteristics'!B:B,MATCH($C252,'Policy Characteristics'!$C:$C,0)))</f>
        <v>Non BAU Capacity Retirement Schedule</v>
      </c>
      <c r="C252" s="308" t="str">
        <f t="shared" si="21"/>
        <v>Boolean Use Non BAU Capacity Retirement Schedule</v>
      </c>
      <c r="D252" s="537" t="s">
        <v>317</v>
      </c>
      <c r="E252" s="535"/>
      <c r="F252" s="537" t="s">
        <v>319</v>
      </c>
      <c r="G252" s="535"/>
      <c r="H252" s="536">
        <v>870</v>
      </c>
      <c r="I252" s="535" t="s">
        <v>46</v>
      </c>
      <c r="J252" s="306" t="str">
        <f>IF(ISBLANK(INDEX('Policy Characteristics'!D:D,MATCH($C252,'Policy Characteristics'!$C:$C,0))),"",INDEX('Policy Characteristics'!D:D,MATCH($C252,'Policy Characteristics'!$C:$C,0)))</f>
        <v>Non BAU Capacity Retirement Schedule</v>
      </c>
      <c r="K252" s="304" t="str">
        <f>IF(ISBLANK(INDEX('Policy Characteristics'!E:E,MATCH($C252,'Policy Characteristics'!$C:$C,0))),"",INDEX('Policy Characteristics'!E:E,MATCH($C252,'Policy Characteristics'!$C:$C,0)))</f>
        <v/>
      </c>
      <c r="L252" s="304">
        <f>IF(ISBLANK(INDEX('Policy Characteristics'!F:F,MATCH($C252,'Policy Characteristics'!$C:$C,0))),"",INDEX('Policy Characteristics'!F:F,MATCH($C252,'Policy Characteristics'!$C:$C,0)))</f>
        <v>0</v>
      </c>
      <c r="M252" s="304">
        <f>IF(ISBLANK(INDEX('Policy Characteristics'!G:G,MATCH($C252,'Policy Characteristics'!$C:$C,0))),"",INDEX('Policy Characteristics'!G:G,MATCH($C252,'Policy Characteristics'!$C:$C,0)))</f>
        <v>1</v>
      </c>
      <c r="N252" s="304">
        <f>IF(ISBLANK(INDEX('Policy Characteristics'!H:H,MATCH($C252,'Policy Characteristics'!$C:$C,0))),"",INDEX('Policy Characteristics'!H:H,MATCH($C252,'Policy Characteristics'!$C:$C,0)))</f>
        <v>1</v>
      </c>
      <c r="O252" s="304" t="str">
        <f>IF(ISBLANK(INDEX('Policy Characteristics'!I:I,MATCH($C252,'Policy Characteristics'!$C:$C,0))),"",INDEX('Policy Characteristics'!I:I,MATCH($C252,'Policy Characteristics'!$C:$C,0)))</f>
        <v>on/off</v>
      </c>
      <c r="P252" s="304" t="str">
        <f>IF(ISBLANK(INDEX('Policy Characteristics'!J:J,MATCH($C252,'Policy Characteristics'!$C:$C,0))),"",INDEX('Policy Characteristics'!J:J,MATCH($C252,'Policy Characteristics'!$C:$C,0)))</f>
        <v xml:space="preserve">**Description:** This policy uses an alternative retirement schedule for existing capacity of the selected type(s). // </v>
      </c>
      <c r="Q252" s="304" t="str">
        <f>IF(ISBLANK(INDEX('Policy Characteristics'!K:K,MATCH($C252,'Policy Characteristics'!$C:$C,0))),"",INDEX('Policy Characteristics'!K:K,MATCH($C252,'Policy Characteristics'!$C:$C,0)))</f>
        <v/>
      </c>
      <c r="R252" s="304" t="str">
        <f>IF(ISBLANK(INDEX('Policy Characteristics'!L:L,MATCH($C252,'Policy Characteristics'!$C:$C,0))),"",INDEX('Policy Characteristics'!L:L,MATCH($C252,'Policy Characteristics'!$C:$C,0)))</f>
        <v/>
      </c>
    </row>
    <row r="253" spans="1:18" x14ac:dyDescent="0.25">
      <c r="A253" s="304" t="str">
        <f>IF(ISBLANK(INDEX('Policy Characteristics'!A:A,MATCH($C253,'Policy Characteristics'!$C:$C,0))),"",INDEX('Policy Characteristics'!A:A,MATCH($C253,'Policy Characteristics'!$C:$C,0)))</f>
        <v>Electricity Supply</v>
      </c>
      <c r="B253" s="304" t="str">
        <f>IF(ISBLANK(INDEX('Policy Characteristics'!B:B,MATCH($C253,'Policy Characteristics'!$C:$C,0))),"",INDEX('Policy Characteristics'!B:B,MATCH($C253,'Policy Characteristics'!$C:$C,0)))</f>
        <v>Non BAU Capacity Retirement Schedule</v>
      </c>
      <c r="C253" s="308" t="str">
        <f t="shared" si="21"/>
        <v>Boolean Use Non BAU Capacity Retirement Schedule</v>
      </c>
      <c r="D253" s="537" t="s">
        <v>453</v>
      </c>
      <c r="E253" s="535"/>
      <c r="F253" s="537" t="s">
        <v>452</v>
      </c>
      <c r="G253" s="535"/>
      <c r="H253" s="536">
        <v>871</v>
      </c>
      <c r="I253" s="535" t="s">
        <v>46</v>
      </c>
      <c r="J253" s="306" t="str">
        <f>IF(ISBLANK(INDEX('Policy Characteristics'!D:D,MATCH($C253,'Policy Characteristics'!$C:$C,0))),"",INDEX('Policy Characteristics'!D:D,MATCH($C253,'Policy Characteristics'!$C:$C,0)))</f>
        <v>Non BAU Capacity Retirement Schedule</v>
      </c>
      <c r="K253" s="304" t="str">
        <f>IF(ISBLANK(INDEX('Policy Characteristics'!E:E,MATCH($C253,'Policy Characteristics'!$C:$C,0))),"",INDEX('Policy Characteristics'!E:E,MATCH($C253,'Policy Characteristics'!$C:$C,0)))</f>
        <v/>
      </c>
      <c r="L253" s="304">
        <f>IF(ISBLANK(INDEX('Policy Characteristics'!F:F,MATCH($C253,'Policy Characteristics'!$C:$C,0))),"",INDEX('Policy Characteristics'!F:F,MATCH($C253,'Policy Characteristics'!$C:$C,0)))</f>
        <v>0</v>
      </c>
      <c r="M253" s="304">
        <f>IF(ISBLANK(INDEX('Policy Characteristics'!G:G,MATCH($C253,'Policy Characteristics'!$C:$C,0))),"",INDEX('Policy Characteristics'!G:G,MATCH($C253,'Policy Characteristics'!$C:$C,0)))</f>
        <v>1</v>
      </c>
      <c r="N253" s="304">
        <f>IF(ISBLANK(INDEX('Policy Characteristics'!H:H,MATCH($C253,'Policy Characteristics'!$C:$C,0))),"",INDEX('Policy Characteristics'!H:H,MATCH($C253,'Policy Characteristics'!$C:$C,0)))</f>
        <v>1</v>
      </c>
      <c r="O253" s="304" t="str">
        <f>IF(ISBLANK(INDEX('Policy Characteristics'!I:I,MATCH($C253,'Policy Characteristics'!$C:$C,0))),"",INDEX('Policy Characteristics'!I:I,MATCH($C253,'Policy Characteristics'!$C:$C,0)))</f>
        <v>on/off</v>
      </c>
      <c r="P253" s="304" t="str">
        <f>IF(ISBLANK(INDEX('Policy Characteristics'!J:J,MATCH($C253,'Policy Characteristics'!$C:$C,0))),"",INDEX('Policy Characteristics'!J:J,MATCH($C253,'Policy Characteristics'!$C:$C,0)))</f>
        <v xml:space="preserve">**Description:** This policy uses an alternative retirement schedule for existing capacity of the selected type(s). // </v>
      </c>
      <c r="Q253" s="304" t="str">
        <f>IF(ISBLANK(INDEX('Policy Characteristics'!K:K,MATCH($C253,'Policy Characteristics'!$C:$C,0))),"",INDEX('Policy Characteristics'!K:K,MATCH($C253,'Policy Characteristics'!$C:$C,0)))</f>
        <v/>
      </c>
      <c r="R253" s="304" t="str">
        <f>IF(ISBLANK(INDEX('Policy Characteristics'!L:L,MATCH($C253,'Policy Characteristics'!$C:$C,0))),"",INDEX('Policy Characteristics'!L:L,MATCH($C253,'Policy Characteristics'!$C:$C,0)))</f>
        <v/>
      </c>
    </row>
    <row r="254" spans="1:18" x14ac:dyDescent="0.25">
      <c r="A254" s="304" t="str">
        <f>IF(ISBLANK(INDEX('Policy Characteristics'!A:A,MATCH($C254,'Policy Characteristics'!$C:$C,0))),"",INDEX('Policy Characteristics'!A:A,MATCH($C254,'Policy Characteristics'!$C:$C,0)))</f>
        <v>Electricity Supply</v>
      </c>
      <c r="B254" s="304" t="str">
        <f>IF(ISBLANK(INDEX('Policy Characteristics'!B:B,MATCH($C254,'Policy Characteristics'!$C:$C,0))),"",INDEX('Policy Characteristics'!B:B,MATCH($C254,'Policy Characteristics'!$C:$C,0)))</f>
        <v>Non BAU Capacity Retirement Schedule</v>
      </c>
      <c r="C254" s="308" t="str">
        <f t="shared" si="21"/>
        <v>Boolean Use Non BAU Capacity Retirement Schedule</v>
      </c>
      <c r="D254" s="537" t="s">
        <v>462</v>
      </c>
      <c r="E254" s="535"/>
      <c r="F254" s="537" t="s">
        <v>463</v>
      </c>
      <c r="G254" s="535"/>
      <c r="H254" s="536">
        <v>872</v>
      </c>
      <c r="I254" s="535" t="s">
        <v>46</v>
      </c>
      <c r="J254" s="306" t="str">
        <f>IF(ISBLANK(INDEX('Policy Characteristics'!D:D,MATCH($C254,'Policy Characteristics'!$C:$C,0))),"",INDEX('Policy Characteristics'!D:D,MATCH($C254,'Policy Characteristics'!$C:$C,0)))</f>
        <v>Non BAU Capacity Retirement Schedule</v>
      </c>
      <c r="K254" s="304" t="str">
        <f>IF(ISBLANK(INDEX('Policy Characteristics'!E:E,MATCH($C254,'Policy Characteristics'!$C:$C,0))),"",INDEX('Policy Characteristics'!E:E,MATCH($C254,'Policy Characteristics'!$C:$C,0)))</f>
        <v/>
      </c>
      <c r="L254" s="304">
        <f>IF(ISBLANK(INDEX('Policy Characteristics'!F:F,MATCH($C254,'Policy Characteristics'!$C:$C,0))),"",INDEX('Policy Characteristics'!F:F,MATCH($C254,'Policy Characteristics'!$C:$C,0)))</f>
        <v>0</v>
      </c>
      <c r="M254" s="304">
        <f>IF(ISBLANK(INDEX('Policy Characteristics'!G:G,MATCH($C254,'Policy Characteristics'!$C:$C,0))),"",INDEX('Policy Characteristics'!G:G,MATCH($C254,'Policy Characteristics'!$C:$C,0)))</f>
        <v>1</v>
      </c>
      <c r="N254" s="304">
        <f>IF(ISBLANK(INDEX('Policy Characteristics'!H:H,MATCH($C254,'Policy Characteristics'!$C:$C,0))),"",INDEX('Policy Characteristics'!H:H,MATCH($C254,'Policy Characteristics'!$C:$C,0)))</f>
        <v>1</v>
      </c>
      <c r="O254" s="304" t="str">
        <f>IF(ISBLANK(INDEX('Policy Characteristics'!I:I,MATCH($C254,'Policy Characteristics'!$C:$C,0))),"",INDEX('Policy Characteristics'!I:I,MATCH($C254,'Policy Characteristics'!$C:$C,0)))</f>
        <v>on/off</v>
      </c>
      <c r="P254" s="304" t="str">
        <f>IF(ISBLANK(INDEX('Policy Characteristics'!J:J,MATCH($C254,'Policy Characteristics'!$C:$C,0))),"",INDEX('Policy Characteristics'!J:J,MATCH($C254,'Policy Characteristics'!$C:$C,0)))</f>
        <v xml:space="preserve">**Description:** This policy uses an alternative retirement schedule for existing capacity of the selected type(s). // </v>
      </c>
      <c r="Q254" s="304" t="str">
        <f>IF(ISBLANK(INDEX('Policy Characteristics'!K:K,MATCH($C254,'Policy Characteristics'!$C:$C,0))),"",INDEX('Policy Characteristics'!K:K,MATCH($C254,'Policy Characteristics'!$C:$C,0)))</f>
        <v/>
      </c>
      <c r="R254" s="304" t="str">
        <f>IF(ISBLANK(INDEX('Policy Characteristics'!L:L,MATCH($C254,'Policy Characteristics'!$C:$C,0))),"",INDEX('Policy Characteristics'!L:L,MATCH($C254,'Policy Characteristics'!$C:$C,0)))</f>
        <v/>
      </c>
    </row>
    <row r="255" spans="1:18" x14ac:dyDescent="0.25">
      <c r="A255" s="304" t="str">
        <f>IF(ISBLANK(INDEX('Policy Characteristics'!A:A,MATCH($C255,'Policy Characteristics'!$C:$C,0))),"",INDEX('Policy Characteristics'!A:A,MATCH($C255,'Policy Characteristics'!$C:$C,0)))</f>
        <v>Electricity Supply</v>
      </c>
      <c r="B255" s="304" t="str">
        <f>IF(ISBLANK(INDEX('Policy Characteristics'!B:B,MATCH($C255,'Policy Characteristics'!$C:$C,0))),"",INDEX('Policy Characteristics'!B:B,MATCH($C255,'Policy Characteristics'!$C:$C,0)))</f>
        <v>Non BAU Capacity Retirement Schedule</v>
      </c>
      <c r="C255" s="308" t="str">
        <f t="shared" si="21"/>
        <v>Boolean Use Non BAU Capacity Retirement Schedule</v>
      </c>
      <c r="D255" s="537" t="s">
        <v>2827</v>
      </c>
      <c r="E255" s="535"/>
      <c r="F255" s="537" t="s">
        <v>2505</v>
      </c>
      <c r="G255" s="535"/>
      <c r="H255" s="536">
        <v>873</v>
      </c>
      <c r="I255" s="535" t="s">
        <v>46</v>
      </c>
      <c r="J255" s="306" t="str">
        <f>IF(ISBLANK(INDEX('Policy Characteristics'!D:D,MATCH($C255,'Policy Characteristics'!$C:$C,0))),"",INDEX('Policy Characteristics'!D:D,MATCH($C255,'Policy Characteristics'!$C:$C,0)))</f>
        <v>Non BAU Capacity Retirement Schedule</v>
      </c>
      <c r="K255" s="304" t="str">
        <f>IF(ISBLANK(INDEX('Policy Characteristics'!E:E,MATCH($C255,'Policy Characteristics'!$C:$C,0))),"",INDEX('Policy Characteristics'!E:E,MATCH($C255,'Policy Characteristics'!$C:$C,0)))</f>
        <v/>
      </c>
      <c r="L255" s="304">
        <f>IF(ISBLANK(INDEX('Policy Characteristics'!F:F,MATCH($C255,'Policy Characteristics'!$C:$C,0))),"",INDEX('Policy Characteristics'!F:F,MATCH($C255,'Policy Characteristics'!$C:$C,0)))</f>
        <v>0</v>
      </c>
      <c r="M255" s="304">
        <f>IF(ISBLANK(INDEX('Policy Characteristics'!G:G,MATCH($C255,'Policy Characteristics'!$C:$C,0))),"",INDEX('Policy Characteristics'!G:G,MATCH($C255,'Policy Characteristics'!$C:$C,0)))</f>
        <v>1</v>
      </c>
      <c r="N255" s="304">
        <f>IF(ISBLANK(INDEX('Policy Characteristics'!H:H,MATCH($C255,'Policy Characteristics'!$C:$C,0))),"",INDEX('Policy Characteristics'!H:H,MATCH($C255,'Policy Characteristics'!$C:$C,0)))</f>
        <v>1</v>
      </c>
      <c r="O255" s="304" t="str">
        <f>IF(ISBLANK(INDEX('Policy Characteristics'!I:I,MATCH($C255,'Policy Characteristics'!$C:$C,0))),"",INDEX('Policy Characteristics'!I:I,MATCH($C255,'Policy Characteristics'!$C:$C,0)))</f>
        <v>on/off</v>
      </c>
      <c r="P255" s="304" t="str">
        <f>IF(ISBLANK(INDEX('Policy Characteristics'!J:J,MATCH($C255,'Policy Characteristics'!$C:$C,0))),"",INDEX('Policy Characteristics'!J:J,MATCH($C255,'Policy Characteristics'!$C:$C,0)))</f>
        <v xml:space="preserve">**Description:** This policy uses an alternative retirement schedule for existing capacity of the selected type(s). // </v>
      </c>
      <c r="Q255" s="304" t="str">
        <f>IF(ISBLANK(INDEX('Policy Characteristics'!K:K,MATCH($C255,'Policy Characteristics'!$C:$C,0))),"",INDEX('Policy Characteristics'!K:K,MATCH($C255,'Policy Characteristics'!$C:$C,0)))</f>
        <v/>
      </c>
      <c r="R255" s="304" t="str">
        <f>IF(ISBLANK(INDEX('Policy Characteristics'!L:L,MATCH($C255,'Policy Characteristics'!$C:$C,0))),"",INDEX('Policy Characteristics'!L:L,MATCH($C255,'Policy Characteristics'!$C:$C,0)))</f>
        <v/>
      </c>
    </row>
    <row r="256" spans="1:18" x14ac:dyDescent="0.25">
      <c r="A256" s="304" t="str">
        <f>IF(ISBLANK(INDEX('Policy Characteristics'!A:A,MATCH($C256,'Policy Characteristics'!$C:$C,0))),"",INDEX('Policy Characteristics'!A:A,MATCH($C256,'Policy Characteristics'!$C:$C,0)))</f>
        <v>Electricity Supply</v>
      </c>
      <c r="B256" s="304" t="str">
        <f>IF(ISBLANK(INDEX('Policy Characteristics'!B:B,MATCH($C256,'Policy Characteristics'!$C:$C,0))),"",INDEX('Policy Characteristics'!B:B,MATCH($C256,'Policy Characteristics'!$C:$C,0)))</f>
        <v>Non BAU Capacity Retirement Schedule</v>
      </c>
      <c r="C256" s="308" t="str">
        <f t="shared" si="21"/>
        <v>Boolean Use Non BAU Capacity Retirement Schedule</v>
      </c>
      <c r="D256" s="537" t="s">
        <v>2828</v>
      </c>
      <c r="E256" s="535"/>
      <c r="F256" s="537" t="s">
        <v>2652</v>
      </c>
      <c r="G256" s="535"/>
      <c r="H256" s="536">
        <v>874</v>
      </c>
      <c r="I256" s="535" t="s">
        <v>46</v>
      </c>
      <c r="J256" s="306" t="str">
        <f>IF(ISBLANK(INDEX('Policy Characteristics'!D:D,MATCH($C256,'Policy Characteristics'!$C:$C,0))),"",INDEX('Policy Characteristics'!D:D,MATCH($C256,'Policy Characteristics'!$C:$C,0)))</f>
        <v>Non BAU Capacity Retirement Schedule</v>
      </c>
      <c r="K256" s="304" t="str">
        <f>IF(ISBLANK(INDEX('Policy Characteristics'!E:E,MATCH($C256,'Policy Characteristics'!$C:$C,0))),"",INDEX('Policy Characteristics'!E:E,MATCH($C256,'Policy Characteristics'!$C:$C,0)))</f>
        <v/>
      </c>
      <c r="L256" s="304">
        <f>IF(ISBLANK(INDEX('Policy Characteristics'!F:F,MATCH($C256,'Policy Characteristics'!$C:$C,0))),"",INDEX('Policy Characteristics'!F:F,MATCH($C256,'Policy Characteristics'!$C:$C,0)))</f>
        <v>0</v>
      </c>
      <c r="M256" s="304">
        <f>IF(ISBLANK(INDEX('Policy Characteristics'!G:G,MATCH($C256,'Policy Characteristics'!$C:$C,0))),"",INDEX('Policy Characteristics'!G:G,MATCH($C256,'Policy Characteristics'!$C:$C,0)))</f>
        <v>1</v>
      </c>
      <c r="N256" s="304">
        <f>IF(ISBLANK(INDEX('Policy Characteristics'!H:H,MATCH($C256,'Policy Characteristics'!$C:$C,0))),"",INDEX('Policy Characteristics'!H:H,MATCH($C256,'Policy Characteristics'!$C:$C,0)))</f>
        <v>1</v>
      </c>
      <c r="O256" s="304" t="str">
        <f>IF(ISBLANK(INDEX('Policy Characteristics'!I:I,MATCH($C256,'Policy Characteristics'!$C:$C,0))),"",INDEX('Policy Characteristics'!I:I,MATCH($C256,'Policy Characteristics'!$C:$C,0)))</f>
        <v>on/off</v>
      </c>
      <c r="P256" s="304" t="str">
        <f>IF(ISBLANK(INDEX('Policy Characteristics'!J:J,MATCH($C256,'Policy Characteristics'!$C:$C,0))),"",INDEX('Policy Characteristics'!J:J,MATCH($C256,'Policy Characteristics'!$C:$C,0)))</f>
        <v xml:space="preserve">**Description:** This policy uses an alternative retirement schedule for existing capacity of the selected type(s). // </v>
      </c>
      <c r="Q256" s="304" t="str">
        <f>IF(ISBLANK(INDEX('Policy Characteristics'!K:K,MATCH($C256,'Policy Characteristics'!$C:$C,0))),"",INDEX('Policy Characteristics'!K:K,MATCH($C256,'Policy Characteristics'!$C:$C,0)))</f>
        <v/>
      </c>
      <c r="R256" s="304" t="str">
        <f>IF(ISBLANK(INDEX('Policy Characteristics'!L:L,MATCH($C256,'Policy Characteristics'!$C:$C,0))),"",INDEX('Policy Characteristics'!L:L,MATCH($C256,'Policy Characteristics'!$C:$C,0)))</f>
        <v/>
      </c>
    </row>
    <row r="257" spans="1:18" x14ac:dyDescent="0.25">
      <c r="A257" s="304" t="str">
        <f>IF(ISBLANK(INDEX('Policy Characteristics'!A:A,MATCH($C257,'Policy Characteristics'!$C:$C,0))),"",INDEX('Policy Characteristics'!A:A,MATCH($C257,'Policy Characteristics'!$C:$C,0)))</f>
        <v>Electricity Supply</v>
      </c>
      <c r="B257" s="304" t="str">
        <f>IF(ISBLANK(INDEX('Policy Characteristics'!B:B,MATCH($C257,'Policy Characteristics'!$C:$C,0))),"",INDEX('Policy Characteristics'!B:B,MATCH($C257,'Policy Characteristics'!$C:$C,0)))</f>
        <v>Non BAU Capacity Retirement Schedule</v>
      </c>
      <c r="C257" s="308" t="str">
        <f t="shared" si="21"/>
        <v>Boolean Use Non BAU Capacity Retirement Schedule</v>
      </c>
      <c r="D257" s="537" t="s">
        <v>2829</v>
      </c>
      <c r="E257" s="535"/>
      <c r="F257" s="537" t="s">
        <v>2507</v>
      </c>
      <c r="G257" s="535"/>
      <c r="H257" s="536">
        <v>875</v>
      </c>
      <c r="I257" s="535" t="s">
        <v>46</v>
      </c>
      <c r="J257" s="306" t="str">
        <f>IF(ISBLANK(INDEX('Policy Characteristics'!D:D,MATCH($C257,'Policy Characteristics'!$C:$C,0))),"",INDEX('Policy Characteristics'!D:D,MATCH($C257,'Policy Characteristics'!$C:$C,0)))</f>
        <v>Non BAU Capacity Retirement Schedule</v>
      </c>
      <c r="K257" s="304" t="str">
        <f>IF(ISBLANK(INDEX('Policy Characteristics'!E:E,MATCH($C257,'Policy Characteristics'!$C:$C,0))),"",INDEX('Policy Characteristics'!E:E,MATCH($C257,'Policy Characteristics'!$C:$C,0)))</f>
        <v/>
      </c>
      <c r="L257" s="304">
        <f>IF(ISBLANK(INDEX('Policy Characteristics'!F:F,MATCH($C257,'Policy Characteristics'!$C:$C,0))),"",INDEX('Policy Characteristics'!F:F,MATCH($C257,'Policy Characteristics'!$C:$C,0)))</f>
        <v>0</v>
      </c>
      <c r="M257" s="304">
        <f>IF(ISBLANK(INDEX('Policy Characteristics'!G:G,MATCH($C257,'Policy Characteristics'!$C:$C,0))),"",INDEX('Policy Characteristics'!G:G,MATCH($C257,'Policy Characteristics'!$C:$C,0)))</f>
        <v>1</v>
      </c>
      <c r="N257" s="304">
        <f>IF(ISBLANK(INDEX('Policy Characteristics'!H:H,MATCH($C257,'Policy Characteristics'!$C:$C,0))),"",INDEX('Policy Characteristics'!H:H,MATCH($C257,'Policy Characteristics'!$C:$C,0)))</f>
        <v>1</v>
      </c>
      <c r="O257" s="304" t="str">
        <f>IF(ISBLANK(INDEX('Policy Characteristics'!I:I,MATCH($C257,'Policy Characteristics'!$C:$C,0))),"",INDEX('Policy Characteristics'!I:I,MATCH($C257,'Policy Characteristics'!$C:$C,0)))</f>
        <v>on/off</v>
      </c>
      <c r="P257" s="304" t="str">
        <f>IF(ISBLANK(INDEX('Policy Characteristics'!J:J,MATCH($C257,'Policy Characteristics'!$C:$C,0))),"",INDEX('Policy Characteristics'!J:J,MATCH($C257,'Policy Characteristics'!$C:$C,0)))</f>
        <v xml:space="preserve">**Description:** This policy uses an alternative retirement schedule for existing capacity of the selected type(s). // </v>
      </c>
      <c r="Q257" s="304" t="str">
        <f>IF(ISBLANK(INDEX('Policy Characteristics'!K:K,MATCH($C257,'Policy Characteristics'!$C:$C,0))),"",INDEX('Policy Characteristics'!K:K,MATCH($C257,'Policy Characteristics'!$C:$C,0)))</f>
        <v/>
      </c>
      <c r="R257" s="304" t="str">
        <f>IF(ISBLANK(INDEX('Policy Characteristics'!L:L,MATCH($C257,'Policy Characteristics'!$C:$C,0))),"",INDEX('Policy Characteristics'!L:L,MATCH($C257,'Policy Characteristics'!$C:$C,0)))</f>
        <v/>
      </c>
    </row>
    <row r="258" spans="1:18" s="544" customFormat="1" x14ac:dyDescent="0.25">
      <c r="A258" s="304" t="str">
        <f>IF(ISBLANK(INDEX('Policy Characteristics'!A:A,MATCH($C258,'Policy Characteristics'!$C:$C,0))),"",INDEX('Policy Characteristics'!A:A,MATCH($C258,'Policy Characteristics'!$C:$C,0)))</f>
        <v>Electricity Supply</v>
      </c>
      <c r="B258" s="304" t="str">
        <f>IF(ISBLANK(INDEX('Policy Characteristics'!B:B,MATCH($C258,'Policy Characteristics'!$C:$C,0))),"",INDEX('Policy Characteristics'!B:B,MATCH($C258,'Policy Characteristics'!$C:$C,0)))</f>
        <v>Non BAU Mandated Capacity Construction</v>
      </c>
      <c r="C258" s="309" t="s">
        <v>135</v>
      </c>
      <c r="D258" s="535" t="s">
        <v>456</v>
      </c>
      <c r="E258" s="535"/>
      <c r="F258" s="535" t="s">
        <v>455</v>
      </c>
      <c r="G258" s="535"/>
      <c r="H258" s="536">
        <v>633</v>
      </c>
      <c r="I258" s="535" t="s">
        <v>46</v>
      </c>
      <c r="J258" s="306" t="str">
        <f>IF(ISBLANK(INDEX('Policy Characteristics'!D:D,MATCH($C258,'Policy Characteristics'!$C:$C,0))),"",INDEX('Policy Characteristics'!D:D,MATCH($C258,'Policy Characteristics'!$C:$C,0)))</f>
        <v>Non BAU Mandated Capacity Construction</v>
      </c>
      <c r="K258" s="304" t="str">
        <f>IF(ISBLANK(INDEX('Policy Characteristics'!E:E,MATCH($C258,'Policy Characteristics'!$C:$C,0))),"",INDEX('Policy Characteristics'!E:E,MATCH($C258,'Policy Characteristics'!$C:$C,0)))</f>
        <v/>
      </c>
      <c r="L258" s="304">
        <f>IF(ISBLANK(INDEX('Policy Characteristics'!F:F,MATCH($C258,'Policy Characteristics'!$C:$C,0))),"",INDEX('Policy Characteristics'!F:F,MATCH($C258,'Policy Characteristics'!$C:$C,0)))</f>
        <v>0</v>
      </c>
      <c r="M258" s="304">
        <f>IF(ISBLANK(INDEX('Policy Characteristics'!G:G,MATCH($C258,'Policy Characteristics'!$C:$C,0))),"",INDEX('Policy Characteristics'!G:G,MATCH($C258,'Policy Characteristics'!$C:$C,0)))</f>
        <v>1</v>
      </c>
      <c r="N258" s="304">
        <f>IF(ISBLANK(INDEX('Policy Characteristics'!H:H,MATCH($C258,'Policy Characteristics'!$C:$C,0))),"",INDEX('Policy Characteristics'!H:H,MATCH($C258,'Policy Characteristics'!$C:$C,0)))</f>
        <v>1</v>
      </c>
      <c r="O258" s="304" t="str">
        <f>IF(ISBLANK(INDEX('Policy Characteristics'!I:I,MATCH($C258,'Policy Characteristics'!$C:$C,0))),"",INDEX('Policy Characteristics'!I:I,MATCH($C258,'Policy Characteristics'!$C:$C,0)))</f>
        <v>on/off</v>
      </c>
      <c r="P258" s="304" t="str">
        <f>IF(ISBLANK(INDEX('Policy Characteristics'!J:J,MATCH($C258,'Policy Characteristics'!$C:$C,0))),"",INDEX('Policy Characteristics'!J:J,MATCH($C258,'Policy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58" s="304" t="str">
        <f>IF(ISBLANK(INDEX('Policy Characteristics'!K:K,MATCH($C258,'Policy Characteristics'!$C:$C,0))),"",INDEX('Policy Characteristics'!K:K,MATCH($C258,'Policy Characteristics'!$C:$C,0)))</f>
        <v/>
      </c>
      <c r="R258" s="304" t="str">
        <f>IF(ISBLANK(INDEX('Policy Characteristics'!L:L,MATCH($C258,'Policy Characteristics'!$C:$C,0))),"",INDEX('Policy Characteristics'!L:L,MATCH($C258,'Policy Characteristics'!$C:$C,0)))</f>
        <v/>
      </c>
    </row>
    <row r="259" spans="1:18" s="544" customFormat="1" x14ac:dyDescent="0.25">
      <c r="A259" s="304" t="str">
        <f>IF(ISBLANK(INDEX('Policy Characteristics'!A:A,MATCH($C259,'Policy Characteristics'!$C:$C,0))),"",INDEX('Policy Characteristics'!A:A,MATCH($C259,'Policy Characteristics'!$C:$C,0)))</f>
        <v>Electricity Supply</v>
      </c>
      <c r="B259" s="304" t="str">
        <f>IF(ISBLANK(INDEX('Policy Characteristics'!B:B,MATCH($C259,'Policy Characteristics'!$C:$C,0))),"",INDEX('Policy Characteristics'!B:B,MATCH($C259,'Policy Characteristics'!$C:$C,0)))</f>
        <v>Non BAU Mandated Capacity Construction</v>
      </c>
      <c r="C259" s="308" t="str">
        <f t="shared" ref="C259:C273" si="22">C$258</f>
        <v>Boolean Use Non BAU Mandated Capacity Construction Schedule</v>
      </c>
      <c r="D259" s="537" t="s">
        <v>314</v>
      </c>
      <c r="E259" s="535"/>
      <c r="F259" s="537" t="s">
        <v>315</v>
      </c>
      <c r="G259" s="535"/>
      <c r="H259" s="536">
        <v>634</v>
      </c>
      <c r="I259" s="535" t="s">
        <v>45</v>
      </c>
      <c r="J259" s="306" t="str">
        <f>IF(ISBLANK(INDEX('Policy Characteristics'!D:D,MATCH($C259,'Policy Characteristics'!$C:$C,0))),"",INDEX('Policy Characteristics'!D:D,MATCH($C259,'Policy Characteristics'!$C:$C,0)))</f>
        <v>Non BAU Mandated Capacity Construction</v>
      </c>
      <c r="K259" s="304" t="str">
        <f>IF(ISBLANK(INDEX('Policy Characteristics'!E:E,MATCH($C259,'Policy Characteristics'!$C:$C,0))),"",INDEX('Policy Characteristics'!E:E,MATCH($C259,'Policy Characteristics'!$C:$C,0)))</f>
        <v/>
      </c>
      <c r="L259" s="304">
        <f>IF(ISBLANK(INDEX('Policy Characteristics'!F:F,MATCH($C259,'Policy Characteristics'!$C:$C,0))),"",INDEX('Policy Characteristics'!F:F,MATCH($C259,'Policy Characteristics'!$C:$C,0)))</f>
        <v>0</v>
      </c>
      <c r="M259" s="304">
        <f>IF(ISBLANK(INDEX('Policy Characteristics'!G:G,MATCH($C259,'Policy Characteristics'!$C:$C,0))),"",INDEX('Policy Characteristics'!G:G,MATCH($C259,'Policy Characteristics'!$C:$C,0)))</f>
        <v>1</v>
      </c>
      <c r="N259" s="304">
        <f>IF(ISBLANK(INDEX('Policy Characteristics'!H:H,MATCH($C259,'Policy Characteristics'!$C:$C,0))),"",INDEX('Policy Characteristics'!H:H,MATCH($C259,'Policy Characteristics'!$C:$C,0)))</f>
        <v>1</v>
      </c>
      <c r="O259" s="304" t="str">
        <f>IF(ISBLANK(INDEX('Policy Characteristics'!I:I,MATCH($C259,'Policy Characteristics'!$C:$C,0))),"",INDEX('Policy Characteristics'!I:I,MATCH($C259,'Policy Characteristics'!$C:$C,0)))</f>
        <v>on/off</v>
      </c>
      <c r="P259" s="304" t="str">
        <f>IF(ISBLANK(INDEX('Policy Characteristics'!J:J,MATCH($C259,'Policy Characteristics'!$C:$C,0))),"",INDEX('Policy Characteristics'!J:J,MATCH($C259,'Policy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59" s="304" t="str">
        <f>IF(ISBLANK(INDEX('Policy Characteristics'!K:K,MATCH($C259,'Policy Characteristics'!$C:$C,0))),"",INDEX('Policy Characteristics'!K:K,MATCH($C259,'Policy Characteristics'!$C:$C,0)))</f>
        <v/>
      </c>
      <c r="R259" s="304" t="str">
        <f>IF(ISBLANK(INDEX('Policy Characteristics'!L:L,MATCH($C259,'Policy Characteristics'!$C:$C,0))),"",INDEX('Policy Characteristics'!L:L,MATCH($C259,'Policy Characteristics'!$C:$C,0)))</f>
        <v/>
      </c>
    </row>
    <row r="260" spans="1:18" s="544" customFormat="1" x14ac:dyDescent="0.25">
      <c r="A260" s="304" t="str">
        <f>IF(ISBLANK(INDEX('Policy Characteristics'!A:A,MATCH($C260,'Policy Characteristics'!$C:$C,0))),"",INDEX('Policy Characteristics'!A:A,MATCH($C260,'Policy Characteristics'!$C:$C,0)))</f>
        <v>Electricity Supply</v>
      </c>
      <c r="B260" s="304" t="str">
        <f>IF(ISBLANK(INDEX('Policy Characteristics'!B:B,MATCH($C260,'Policy Characteristics'!$C:$C,0))),"",INDEX('Policy Characteristics'!B:B,MATCH($C260,'Policy Characteristics'!$C:$C,0)))</f>
        <v>Non BAU Mandated Capacity Construction</v>
      </c>
      <c r="C260" s="308" t="str">
        <f t="shared" si="22"/>
        <v>Boolean Use Non BAU Mandated Capacity Construction Schedule</v>
      </c>
      <c r="D260" s="537" t="s">
        <v>79</v>
      </c>
      <c r="E260" s="535"/>
      <c r="F260" s="537" t="s">
        <v>93</v>
      </c>
      <c r="G260" s="535"/>
      <c r="H260" s="536">
        <v>635</v>
      </c>
      <c r="I260" s="535" t="s">
        <v>46</v>
      </c>
      <c r="J260" s="306" t="str">
        <f>IF(ISBLANK(INDEX('Policy Characteristics'!D:D,MATCH($C260,'Policy Characteristics'!$C:$C,0))),"",INDEX('Policy Characteristics'!D:D,MATCH($C260,'Policy Characteristics'!$C:$C,0)))</f>
        <v>Non BAU Mandated Capacity Construction</v>
      </c>
      <c r="K260" s="304" t="str">
        <f>IF(ISBLANK(INDEX('Policy Characteristics'!E:E,MATCH($C260,'Policy Characteristics'!$C:$C,0))),"",INDEX('Policy Characteristics'!E:E,MATCH($C260,'Policy Characteristics'!$C:$C,0)))</f>
        <v/>
      </c>
      <c r="L260" s="304">
        <f>IF(ISBLANK(INDEX('Policy Characteristics'!F:F,MATCH($C260,'Policy Characteristics'!$C:$C,0))),"",INDEX('Policy Characteristics'!F:F,MATCH($C260,'Policy Characteristics'!$C:$C,0)))</f>
        <v>0</v>
      </c>
      <c r="M260" s="304">
        <f>IF(ISBLANK(INDEX('Policy Characteristics'!G:G,MATCH($C260,'Policy Characteristics'!$C:$C,0))),"",INDEX('Policy Characteristics'!G:G,MATCH($C260,'Policy Characteristics'!$C:$C,0)))</f>
        <v>1</v>
      </c>
      <c r="N260" s="304">
        <f>IF(ISBLANK(INDEX('Policy Characteristics'!H:H,MATCH($C260,'Policy Characteristics'!$C:$C,0))),"",INDEX('Policy Characteristics'!H:H,MATCH($C260,'Policy Characteristics'!$C:$C,0)))</f>
        <v>1</v>
      </c>
      <c r="O260" s="304" t="str">
        <f>IF(ISBLANK(INDEX('Policy Characteristics'!I:I,MATCH($C260,'Policy Characteristics'!$C:$C,0))),"",INDEX('Policy Characteristics'!I:I,MATCH($C260,'Policy Characteristics'!$C:$C,0)))</f>
        <v>on/off</v>
      </c>
      <c r="P260" s="304" t="str">
        <f>IF(ISBLANK(INDEX('Policy Characteristics'!J:J,MATCH($C260,'Policy Characteristics'!$C:$C,0))),"",INDEX('Policy Characteristics'!J:J,MATCH($C260,'Policy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0" s="304" t="str">
        <f>IF(ISBLANK(INDEX('Policy Characteristics'!K:K,MATCH($C260,'Policy Characteristics'!$C:$C,0))),"",INDEX('Policy Characteristics'!K:K,MATCH($C260,'Policy Characteristics'!$C:$C,0)))</f>
        <v/>
      </c>
      <c r="R260" s="304" t="str">
        <f>IF(ISBLANK(INDEX('Policy Characteristics'!L:L,MATCH($C260,'Policy Characteristics'!$C:$C,0))),"",INDEX('Policy Characteristics'!L:L,MATCH($C260,'Policy Characteristics'!$C:$C,0)))</f>
        <v/>
      </c>
    </row>
    <row r="261" spans="1:18" s="544" customFormat="1" x14ac:dyDescent="0.25">
      <c r="A261" s="304" t="str">
        <f>IF(ISBLANK(INDEX('Policy Characteristics'!A:A,MATCH($C261,'Policy Characteristics'!$C:$C,0))),"",INDEX('Policy Characteristics'!A:A,MATCH($C261,'Policy Characteristics'!$C:$C,0)))</f>
        <v>Electricity Supply</v>
      </c>
      <c r="B261" s="304" t="str">
        <f>IF(ISBLANK(INDEX('Policy Characteristics'!B:B,MATCH($C261,'Policy Characteristics'!$C:$C,0))),"",INDEX('Policy Characteristics'!B:B,MATCH($C261,'Policy Characteristics'!$C:$C,0)))</f>
        <v>Non BAU Mandated Capacity Construction</v>
      </c>
      <c r="C261" s="308" t="str">
        <f t="shared" si="22"/>
        <v>Boolean Use Non BAU Mandated Capacity Construction Schedule</v>
      </c>
      <c r="D261" s="537" t="s">
        <v>80</v>
      </c>
      <c r="E261" s="535"/>
      <c r="F261" s="537" t="s">
        <v>94</v>
      </c>
      <c r="G261" s="535"/>
      <c r="H261" s="536">
        <v>636</v>
      </c>
      <c r="I261" s="535" t="s">
        <v>46</v>
      </c>
      <c r="J261" s="306" t="str">
        <f>IF(ISBLANK(INDEX('Policy Characteristics'!D:D,MATCH($C261,'Policy Characteristics'!$C:$C,0))),"",INDEX('Policy Characteristics'!D:D,MATCH($C261,'Policy Characteristics'!$C:$C,0)))</f>
        <v>Non BAU Mandated Capacity Construction</v>
      </c>
      <c r="K261" s="304" t="str">
        <f>IF(ISBLANK(INDEX('Policy Characteristics'!E:E,MATCH($C261,'Policy Characteristics'!$C:$C,0))),"",INDEX('Policy Characteristics'!E:E,MATCH($C261,'Policy Characteristics'!$C:$C,0)))</f>
        <v/>
      </c>
      <c r="L261" s="304">
        <f>IF(ISBLANK(INDEX('Policy Characteristics'!F:F,MATCH($C261,'Policy Characteristics'!$C:$C,0))),"",INDEX('Policy Characteristics'!F:F,MATCH($C261,'Policy Characteristics'!$C:$C,0)))</f>
        <v>0</v>
      </c>
      <c r="M261" s="304">
        <f>IF(ISBLANK(INDEX('Policy Characteristics'!G:G,MATCH($C261,'Policy Characteristics'!$C:$C,0))),"",INDEX('Policy Characteristics'!G:G,MATCH($C261,'Policy Characteristics'!$C:$C,0)))</f>
        <v>1</v>
      </c>
      <c r="N261" s="304">
        <f>IF(ISBLANK(INDEX('Policy Characteristics'!H:H,MATCH($C261,'Policy Characteristics'!$C:$C,0))),"",INDEX('Policy Characteristics'!H:H,MATCH($C261,'Policy Characteristics'!$C:$C,0)))</f>
        <v>1</v>
      </c>
      <c r="O261" s="304" t="str">
        <f>IF(ISBLANK(INDEX('Policy Characteristics'!I:I,MATCH($C261,'Policy Characteristics'!$C:$C,0))),"",INDEX('Policy Characteristics'!I:I,MATCH($C261,'Policy Characteristics'!$C:$C,0)))</f>
        <v>on/off</v>
      </c>
      <c r="P261" s="304" t="str">
        <f>IF(ISBLANK(INDEX('Policy Characteristics'!J:J,MATCH($C261,'Policy Characteristics'!$C:$C,0))),"",INDEX('Policy Characteristics'!J:J,MATCH($C261,'Policy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1" s="304" t="str">
        <f>IF(ISBLANK(INDEX('Policy Characteristics'!K:K,MATCH($C261,'Policy Characteristics'!$C:$C,0))),"",INDEX('Policy Characteristics'!K:K,MATCH($C261,'Policy Characteristics'!$C:$C,0)))</f>
        <v/>
      </c>
      <c r="R261" s="304" t="str">
        <f>IF(ISBLANK(INDEX('Policy Characteristics'!L:L,MATCH($C261,'Policy Characteristics'!$C:$C,0))),"",INDEX('Policy Characteristics'!L:L,MATCH($C261,'Policy Characteristics'!$C:$C,0)))</f>
        <v/>
      </c>
    </row>
    <row r="262" spans="1:18" s="544" customFormat="1" x14ac:dyDescent="0.25">
      <c r="A262" s="304" t="str">
        <f>IF(ISBLANK(INDEX('Policy Characteristics'!A:A,MATCH($C262,'Policy Characteristics'!$C:$C,0))),"",INDEX('Policy Characteristics'!A:A,MATCH($C262,'Policy Characteristics'!$C:$C,0)))</f>
        <v>Electricity Supply</v>
      </c>
      <c r="B262" s="304" t="str">
        <f>IF(ISBLANK(INDEX('Policy Characteristics'!B:B,MATCH($C262,'Policy Characteristics'!$C:$C,0))),"",INDEX('Policy Characteristics'!B:B,MATCH($C262,'Policy Characteristics'!$C:$C,0)))</f>
        <v>Non BAU Mandated Capacity Construction</v>
      </c>
      <c r="C262" s="308" t="str">
        <f t="shared" si="22"/>
        <v>Boolean Use Non BAU Mandated Capacity Construction Schedule</v>
      </c>
      <c r="D262" s="537" t="s">
        <v>457</v>
      </c>
      <c r="E262" s="535"/>
      <c r="F262" s="537" t="s">
        <v>460</v>
      </c>
      <c r="G262" s="535"/>
      <c r="H262" s="536">
        <v>637</v>
      </c>
      <c r="I262" s="535" t="s">
        <v>46</v>
      </c>
      <c r="J262" s="306" t="str">
        <f>IF(ISBLANK(INDEX('Policy Characteristics'!D:D,MATCH($C262,'Policy Characteristics'!$C:$C,0))),"",INDEX('Policy Characteristics'!D:D,MATCH($C262,'Policy Characteristics'!$C:$C,0)))</f>
        <v>Non BAU Mandated Capacity Construction</v>
      </c>
      <c r="K262" s="304" t="str">
        <f>IF(ISBLANK(INDEX('Policy Characteristics'!E:E,MATCH($C262,'Policy Characteristics'!$C:$C,0))),"",INDEX('Policy Characteristics'!E:E,MATCH($C262,'Policy Characteristics'!$C:$C,0)))</f>
        <v/>
      </c>
      <c r="L262" s="304">
        <f>IF(ISBLANK(INDEX('Policy Characteristics'!F:F,MATCH($C262,'Policy Characteristics'!$C:$C,0))),"",INDEX('Policy Characteristics'!F:F,MATCH($C262,'Policy Characteristics'!$C:$C,0)))</f>
        <v>0</v>
      </c>
      <c r="M262" s="304">
        <f>IF(ISBLANK(INDEX('Policy Characteristics'!G:G,MATCH($C262,'Policy Characteristics'!$C:$C,0))),"",INDEX('Policy Characteristics'!G:G,MATCH($C262,'Policy Characteristics'!$C:$C,0)))</f>
        <v>1</v>
      </c>
      <c r="N262" s="304">
        <f>IF(ISBLANK(INDEX('Policy Characteristics'!H:H,MATCH($C262,'Policy Characteristics'!$C:$C,0))),"",INDEX('Policy Characteristics'!H:H,MATCH($C262,'Policy Characteristics'!$C:$C,0)))</f>
        <v>1</v>
      </c>
      <c r="O262" s="304" t="str">
        <f>IF(ISBLANK(INDEX('Policy Characteristics'!I:I,MATCH($C262,'Policy Characteristics'!$C:$C,0))),"",INDEX('Policy Characteristics'!I:I,MATCH($C262,'Policy Characteristics'!$C:$C,0)))</f>
        <v>on/off</v>
      </c>
      <c r="P262" s="304" t="str">
        <f>IF(ISBLANK(INDEX('Policy Characteristics'!J:J,MATCH($C262,'Policy Characteristics'!$C:$C,0))),"",INDEX('Policy Characteristics'!J:J,MATCH($C262,'Policy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2" s="304" t="str">
        <f>IF(ISBLANK(INDEX('Policy Characteristics'!K:K,MATCH($C262,'Policy Characteristics'!$C:$C,0))),"",INDEX('Policy Characteristics'!K:K,MATCH($C262,'Policy Characteristics'!$C:$C,0)))</f>
        <v/>
      </c>
      <c r="R262" s="304" t="str">
        <f>IF(ISBLANK(INDEX('Policy Characteristics'!L:L,MATCH($C262,'Policy Characteristics'!$C:$C,0))),"",INDEX('Policy Characteristics'!L:L,MATCH($C262,'Policy Characteristics'!$C:$C,0)))</f>
        <v/>
      </c>
    </row>
    <row r="263" spans="1:18" s="544" customFormat="1" x14ac:dyDescent="0.25">
      <c r="A263" s="304" t="str">
        <f>IF(ISBLANK(INDEX('Policy Characteristics'!A:A,MATCH($C263,'Policy Characteristics'!$C:$C,0))),"",INDEX('Policy Characteristics'!A:A,MATCH($C263,'Policy Characteristics'!$C:$C,0)))</f>
        <v>Electricity Supply</v>
      </c>
      <c r="B263" s="304" t="str">
        <f>IF(ISBLANK(INDEX('Policy Characteristics'!B:B,MATCH($C263,'Policy Characteristics'!$C:$C,0))),"",INDEX('Policy Characteristics'!B:B,MATCH($C263,'Policy Characteristics'!$C:$C,0)))</f>
        <v>Non BAU Mandated Capacity Construction</v>
      </c>
      <c r="C263" s="308" t="str">
        <f t="shared" si="22"/>
        <v>Boolean Use Non BAU Mandated Capacity Construction Schedule</v>
      </c>
      <c r="D263" s="537" t="s">
        <v>81</v>
      </c>
      <c r="E263" s="535"/>
      <c r="F263" s="537" t="s">
        <v>95</v>
      </c>
      <c r="G263" s="535"/>
      <c r="H263" s="536">
        <v>638</v>
      </c>
      <c r="I263" s="535" t="s">
        <v>46</v>
      </c>
      <c r="J263" s="306" t="str">
        <f>IF(ISBLANK(INDEX('Policy Characteristics'!D:D,MATCH($C263,'Policy Characteristics'!$C:$C,0))),"",INDEX('Policy Characteristics'!D:D,MATCH($C263,'Policy Characteristics'!$C:$C,0)))</f>
        <v>Non BAU Mandated Capacity Construction</v>
      </c>
      <c r="K263" s="304" t="str">
        <f>IF(ISBLANK(INDEX('Policy Characteristics'!E:E,MATCH($C263,'Policy Characteristics'!$C:$C,0))),"",INDEX('Policy Characteristics'!E:E,MATCH($C263,'Policy Characteristics'!$C:$C,0)))</f>
        <v/>
      </c>
      <c r="L263" s="304">
        <f>IF(ISBLANK(INDEX('Policy Characteristics'!F:F,MATCH($C263,'Policy Characteristics'!$C:$C,0))),"",INDEX('Policy Characteristics'!F:F,MATCH($C263,'Policy Characteristics'!$C:$C,0)))</f>
        <v>0</v>
      </c>
      <c r="M263" s="304">
        <f>IF(ISBLANK(INDEX('Policy Characteristics'!G:G,MATCH($C263,'Policy Characteristics'!$C:$C,0))),"",INDEX('Policy Characteristics'!G:G,MATCH($C263,'Policy Characteristics'!$C:$C,0)))</f>
        <v>1</v>
      </c>
      <c r="N263" s="304">
        <f>IF(ISBLANK(INDEX('Policy Characteristics'!H:H,MATCH($C263,'Policy Characteristics'!$C:$C,0))),"",INDEX('Policy Characteristics'!H:H,MATCH($C263,'Policy Characteristics'!$C:$C,0)))</f>
        <v>1</v>
      </c>
      <c r="O263" s="304" t="str">
        <f>IF(ISBLANK(INDEX('Policy Characteristics'!I:I,MATCH($C263,'Policy Characteristics'!$C:$C,0))),"",INDEX('Policy Characteristics'!I:I,MATCH($C263,'Policy Characteristics'!$C:$C,0)))</f>
        <v>on/off</v>
      </c>
      <c r="P263" s="304" t="str">
        <f>IF(ISBLANK(INDEX('Policy Characteristics'!J:J,MATCH($C263,'Policy Characteristics'!$C:$C,0))),"",INDEX('Policy Characteristics'!J:J,MATCH($C263,'Policy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3" s="304" t="str">
        <f>IF(ISBLANK(INDEX('Policy Characteristics'!K:K,MATCH($C263,'Policy Characteristics'!$C:$C,0))),"",INDEX('Policy Characteristics'!K:K,MATCH($C263,'Policy Characteristics'!$C:$C,0)))</f>
        <v/>
      </c>
      <c r="R263" s="304" t="str">
        <f>IF(ISBLANK(INDEX('Policy Characteristics'!L:L,MATCH($C263,'Policy Characteristics'!$C:$C,0))),"",INDEX('Policy Characteristics'!L:L,MATCH($C263,'Policy Characteristics'!$C:$C,0)))</f>
        <v/>
      </c>
    </row>
    <row r="264" spans="1:18" s="544" customFormat="1" x14ac:dyDescent="0.25">
      <c r="A264" s="304" t="str">
        <f>IF(ISBLANK(INDEX('Policy Characteristics'!A:A,MATCH($C264,'Policy Characteristics'!$C:$C,0))),"",INDEX('Policy Characteristics'!A:A,MATCH($C264,'Policy Characteristics'!$C:$C,0)))</f>
        <v>Electricity Supply</v>
      </c>
      <c r="B264" s="304" t="str">
        <f>IF(ISBLANK(INDEX('Policy Characteristics'!B:B,MATCH($C264,'Policy Characteristics'!$C:$C,0))),"",INDEX('Policy Characteristics'!B:B,MATCH($C264,'Policy Characteristics'!$C:$C,0)))</f>
        <v>Non BAU Mandated Capacity Construction</v>
      </c>
      <c r="C264" s="308" t="str">
        <f t="shared" si="22"/>
        <v>Boolean Use Non BAU Mandated Capacity Construction Schedule</v>
      </c>
      <c r="D264" s="537" t="s">
        <v>82</v>
      </c>
      <c r="E264" s="535"/>
      <c r="F264" s="537" t="s">
        <v>96</v>
      </c>
      <c r="G264" s="535"/>
      <c r="H264" s="536">
        <v>639</v>
      </c>
      <c r="I264" s="535" t="s">
        <v>46</v>
      </c>
      <c r="J264" s="306" t="str">
        <f>IF(ISBLANK(INDEX('Policy Characteristics'!D:D,MATCH($C264,'Policy Characteristics'!$C:$C,0))),"",INDEX('Policy Characteristics'!D:D,MATCH($C264,'Policy Characteristics'!$C:$C,0)))</f>
        <v>Non BAU Mandated Capacity Construction</v>
      </c>
      <c r="K264" s="304" t="str">
        <f>IF(ISBLANK(INDEX('Policy Characteristics'!E:E,MATCH($C264,'Policy Characteristics'!$C:$C,0))),"",INDEX('Policy Characteristics'!E:E,MATCH($C264,'Policy Characteristics'!$C:$C,0)))</f>
        <v/>
      </c>
      <c r="L264" s="304">
        <f>IF(ISBLANK(INDEX('Policy Characteristics'!F:F,MATCH($C264,'Policy Characteristics'!$C:$C,0))),"",INDEX('Policy Characteristics'!F:F,MATCH($C264,'Policy Characteristics'!$C:$C,0)))</f>
        <v>0</v>
      </c>
      <c r="M264" s="304">
        <f>IF(ISBLANK(INDEX('Policy Characteristics'!G:G,MATCH($C264,'Policy Characteristics'!$C:$C,0))),"",INDEX('Policy Characteristics'!G:G,MATCH($C264,'Policy Characteristics'!$C:$C,0)))</f>
        <v>1</v>
      </c>
      <c r="N264" s="304">
        <f>IF(ISBLANK(INDEX('Policy Characteristics'!H:H,MATCH($C264,'Policy Characteristics'!$C:$C,0))),"",INDEX('Policy Characteristics'!H:H,MATCH($C264,'Policy Characteristics'!$C:$C,0)))</f>
        <v>1</v>
      </c>
      <c r="O264" s="304" t="str">
        <f>IF(ISBLANK(INDEX('Policy Characteristics'!I:I,MATCH($C264,'Policy Characteristics'!$C:$C,0))),"",INDEX('Policy Characteristics'!I:I,MATCH($C264,'Policy Characteristics'!$C:$C,0)))</f>
        <v>on/off</v>
      </c>
      <c r="P264" s="304" t="str">
        <f>IF(ISBLANK(INDEX('Policy Characteristics'!J:J,MATCH($C264,'Policy Characteristics'!$C:$C,0))),"",INDEX('Policy Characteristics'!J:J,MATCH($C264,'Policy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4" s="304" t="str">
        <f>IF(ISBLANK(INDEX('Policy Characteristics'!K:K,MATCH($C264,'Policy Characteristics'!$C:$C,0))),"",INDEX('Policy Characteristics'!K:K,MATCH($C264,'Policy Characteristics'!$C:$C,0)))</f>
        <v/>
      </c>
      <c r="R264" s="304" t="str">
        <f>IF(ISBLANK(INDEX('Policy Characteristics'!L:L,MATCH($C264,'Policy Characteristics'!$C:$C,0))),"",INDEX('Policy Characteristics'!L:L,MATCH($C264,'Policy Characteristics'!$C:$C,0)))</f>
        <v/>
      </c>
    </row>
    <row r="265" spans="1:18" s="544" customFormat="1" x14ac:dyDescent="0.25">
      <c r="A265" s="304" t="str">
        <f>IF(ISBLANK(INDEX('Policy Characteristics'!A:A,MATCH($C265,'Policy Characteristics'!$C:$C,0))),"",INDEX('Policy Characteristics'!A:A,MATCH($C265,'Policy Characteristics'!$C:$C,0)))</f>
        <v>Electricity Supply</v>
      </c>
      <c r="B265" s="304" t="str">
        <f>IF(ISBLANK(INDEX('Policy Characteristics'!B:B,MATCH($C265,'Policy Characteristics'!$C:$C,0))),"",INDEX('Policy Characteristics'!B:B,MATCH($C265,'Policy Characteristics'!$C:$C,0)))</f>
        <v>Non BAU Mandated Capacity Construction</v>
      </c>
      <c r="C265" s="308" t="str">
        <f t="shared" si="22"/>
        <v>Boolean Use Non BAU Mandated Capacity Construction Schedule</v>
      </c>
      <c r="D265" s="537" t="s">
        <v>83</v>
      </c>
      <c r="E265" s="535"/>
      <c r="F265" s="537" t="s">
        <v>97</v>
      </c>
      <c r="G265" s="535"/>
      <c r="H265" s="536">
        <v>640</v>
      </c>
      <c r="I265" s="535" t="s">
        <v>46</v>
      </c>
      <c r="J265" s="306" t="str">
        <f>IF(ISBLANK(INDEX('Policy Characteristics'!D:D,MATCH($C265,'Policy Characteristics'!$C:$C,0))),"",INDEX('Policy Characteristics'!D:D,MATCH($C265,'Policy Characteristics'!$C:$C,0)))</f>
        <v>Non BAU Mandated Capacity Construction</v>
      </c>
      <c r="K265" s="304" t="str">
        <f>IF(ISBLANK(INDEX('Policy Characteristics'!E:E,MATCH($C265,'Policy Characteristics'!$C:$C,0))),"",INDEX('Policy Characteristics'!E:E,MATCH($C265,'Policy Characteristics'!$C:$C,0)))</f>
        <v/>
      </c>
      <c r="L265" s="304">
        <f>IF(ISBLANK(INDEX('Policy Characteristics'!F:F,MATCH($C265,'Policy Characteristics'!$C:$C,0))),"",INDEX('Policy Characteristics'!F:F,MATCH($C265,'Policy Characteristics'!$C:$C,0)))</f>
        <v>0</v>
      </c>
      <c r="M265" s="304">
        <f>IF(ISBLANK(INDEX('Policy Characteristics'!G:G,MATCH($C265,'Policy Characteristics'!$C:$C,0))),"",INDEX('Policy Characteristics'!G:G,MATCH($C265,'Policy Characteristics'!$C:$C,0)))</f>
        <v>1</v>
      </c>
      <c r="N265" s="304">
        <f>IF(ISBLANK(INDEX('Policy Characteristics'!H:H,MATCH($C265,'Policy Characteristics'!$C:$C,0))),"",INDEX('Policy Characteristics'!H:H,MATCH($C265,'Policy Characteristics'!$C:$C,0)))</f>
        <v>1</v>
      </c>
      <c r="O265" s="304" t="str">
        <f>IF(ISBLANK(INDEX('Policy Characteristics'!I:I,MATCH($C265,'Policy Characteristics'!$C:$C,0))),"",INDEX('Policy Characteristics'!I:I,MATCH($C265,'Policy Characteristics'!$C:$C,0)))</f>
        <v>on/off</v>
      </c>
      <c r="P265" s="304" t="str">
        <f>IF(ISBLANK(INDEX('Policy Characteristics'!J:J,MATCH($C265,'Policy Characteristics'!$C:$C,0))),"",INDEX('Policy Characteristics'!J:J,MATCH($C265,'Policy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5" s="304" t="str">
        <f>IF(ISBLANK(INDEX('Policy Characteristics'!K:K,MATCH($C265,'Policy Characteristics'!$C:$C,0))),"",INDEX('Policy Characteristics'!K:K,MATCH($C265,'Policy Characteristics'!$C:$C,0)))</f>
        <v/>
      </c>
      <c r="R265" s="304" t="str">
        <f>IF(ISBLANK(INDEX('Policy Characteristics'!L:L,MATCH($C265,'Policy Characteristics'!$C:$C,0))),"",INDEX('Policy Characteristics'!L:L,MATCH($C265,'Policy Characteristics'!$C:$C,0)))</f>
        <v/>
      </c>
    </row>
    <row r="266" spans="1:18" s="544" customFormat="1" x14ac:dyDescent="0.25">
      <c r="A266" s="304" t="str">
        <f>IF(ISBLANK(INDEX('Policy Characteristics'!A:A,MATCH($C266,'Policy Characteristics'!$C:$C,0))),"",INDEX('Policy Characteristics'!A:A,MATCH($C266,'Policy Characteristics'!$C:$C,0)))</f>
        <v>Electricity Supply</v>
      </c>
      <c r="B266" s="304" t="str">
        <f>IF(ISBLANK(INDEX('Policy Characteristics'!B:B,MATCH($C266,'Policy Characteristics'!$C:$C,0))),"",INDEX('Policy Characteristics'!B:B,MATCH($C266,'Policy Characteristics'!$C:$C,0)))</f>
        <v>Non BAU Mandated Capacity Construction</v>
      </c>
      <c r="C266" s="308" t="str">
        <f t="shared" si="22"/>
        <v>Boolean Use Non BAU Mandated Capacity Construction Schedule</v>
      </c>
      <c r="D266" s="537" t="s">
        <v>2456</v>
      </c>
      <c r="E266" s="535"/>
      <c r="F266" s="537" t="s">
        <v>445</v>
      </c>
      <c r="G266" s="535"/>
      <c r="H266" s="536">
        <v>641</v>
      </c>
      <c r="I266" s="535" t="s">
        <v>46</v>
      </c>
      <c r="J266" s="306" t="str">
        <f>IF(ISBLANK(INDEX('Policy Characteristics'!D:D,MATCH($C266,'Policy Characteristics'!$C:$C,0))),"",INDEX('Policy Characteristics'!D:D,MATCH($C266,'Policy Characteristics'!$C:$C,0)))</f>
        <v>Non BAU Mandated Capacity Construction</v>
      </c>
      <c r="K266" s="304" t="str">
        <f>IF(ISBLANK(INDEX('Policy Characteristics'!E:E,MATCH($C266,'Policy Characteristics'!$C:$C,0))),"",INDEX('Policy Characteristics'!E:E,MATCH($C266,'Policy Characteristics'!$C:$C,0)))</f>
        <v/>
      </c>
      <c r="L266" s="304">
        <f>IF(ISBLANK(INDEX('Policy Characteristics'!F:F,MATCH($C266,'Policy Characteristics'!$C:$C,0))),"",INDEX('Policy Characteristics'!F:F,MATCH($C266,'Policy Characteristics'!$C:$C,0)))</f>
        <v>0</v>
      </c>
      <c r="M266" s="304">
        <f>IF(ISBLANK(INDEX('Policy Characteristics'!G:G,MATCH($C266,'Policy Characteristics'!$C:$C,0))),"",INDEX('Policy Characteristics'!G:G,MATCH($C266,'Policy Characteristics'!$C:$C,0)))</f>
        <v>1</v>
      </c>
      <c r="N266" s="304">
        <f>IF(ISBLANK(INDEX('Policy Characteristics'!H:H,MATCH($C266,'Policy Characteristics'!$C:$C,0))),"",INDEX('Policy Characteristics'!H:H,MATCH($C266,'Policy Characteristics'!$C:$C,0)))</f>
        <v>1</v>
      </c>
      <c r="O266" s="304" t="str">
        <f>IF(ISBLANK(INDEX('Policy Characteristics'!I:I,MATCH($C266,'Policy Characteristics'!$C:$C,0))),"",INDEX('Policy Characteristics'!I:I,MATCH($C266,'Policy Characteristics'!$C:$C,0)))</f>
        <v>on/off</v>
      </c>
      <c r="P266" s="304" t="str">
        <f>IF(ISBLANK(INDEX('Policy Characteristics'!J:J,MATCH($C266,'Policy Characteristics'!$C:$C,0))),"",INDEX('Policy Characteristics'!J:J,MATCH($C266,'Policy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6" s="304" t="str">
        <f>IF(ISBLANK(INDEX('Policy Characteristics'!K:K,MATCH($C266,'Policy Characteristics'!$C:$C,0))),"",INDEX('Policy Characteristics'!K:K,MATCH($C266,'Policy Characteristics'!$C:$C,0)))</f>
        <v/>
      </c>
      <c r="R266" s="304" t="str">
        <f>IF(ISBLANK(INDEX('Policy Characteristics'!L:L,MATCH($C266,'Policy Characteristics'!$C:$C,0))),"",INDEX('Policy Characteristics'!L:L,MATCH($C266,'Policy Characteristics'!$C:$C,0)))</f>
        <v/>
      </c>
    </row>
    <row r="267" spans="1:18" s="544" customFormat="1" x14ac:dyDescent="0.25">
      <c r="A267" s="304" t="str">
        <f>IF(ISBLANK(INDEX('Policy Characteristics'!A:A,MATCH($C267,'Policy Characteristics'!$C:$C,0))),"",INDEX('Policy Characteristics'!A:A,MATCH($C267,'Policy Characteristics'!$C:$C,0)))</f>
        <v>Electricity Supply</v>
      </c>
      <c r="B267" s="304" t="str">
        <f>IF(ISBLANK(INDEX('Policy Characteristics'!B:B,MATCH($C267,'Policy Characteristics'!$C:$C,0))),"",INDEX('Policy Characteristics'!B:B,MATCH($C267,'Policy Characteristics'!$C:$C,0)))</f>
        <v>Non BAU Mandated Capacity Construction</v>
      </c>
      <c r="C267" s="308" t="str">
        <f t="shared" si="22"/>
        <v>Boolean Use Non BAU Mandated Capacity Construction Schedule</v>
      </c>
      <c r="D267" s="537" t="s">
        <v>316</v>
      </c>
      <c r="E267" s="535"/>
      <c r="F267" s="537" t="s">
        <v>318</v>
      </c>
      <c r="G267" s="535"/>
      <c r="H267" s="536">
        <v>642</v>
      </c>
      <c r="I267" s="535" t="s">
        <v>46</v>
      </c>
      <c r="J267" s="306" t="str">
        <f>IF(ISBLANK(INDEX('Policy Characteristics'!D:D,MATCH($C267,'Policy Characteristics'!$C:$C,0))),"",INDEX('Policy Characteristics'!D:D,MATCH($C267,'Policy Characteristics'!$C:$C,0)))</f>
        <v>Non BAU Mandated Capacity Construction</v>
      </c>
      <c r="K267" s="304" t="str">
        <f>IF(ISBLANK(INDEX('Policy Characteristics'!E:E,MATCH($C267,'Policy Characteristics'!$C:$C,0))),"",INDEX('Policy Characteristics'!E:E,MATCH($C267,'Policy Characteristics'!$C:$C,0)))</f>
        <v/>
      </c>
      <c r="L267" s="304">
        <f>IF(ISBLANK(INDEX('Policy Characteristics'!F:F,MATCH($C267,'Policy Characteristics'!$C:$C,0))),"",INDEX('Policy Characteristics'!F:F,MATCH($C267,'Policy Characteristics'!$C:$C,0)))</f>
        <v>0</v>
      </c>
      <c r="M267" s="304">
        <f>IF(ISBLANK(INDEX('Policy Characteristics'!G:G,MATCH($C267,'Policy Characteristics'!$C:$C,0))),"",INDEX('Policy Characteristics'!G:G,MATCH($C267,'Policy Characteristics'!$C:$C,0)))</f>
        <v>1</v>
      </c>
      <c r="N267" s="304">
        <f>IF(ISBLANK(INDEX('Policy Characteristics'!H:H,MATCH($C267,'Policy Characteristics'!$C:$C,0))),"",INDEX('Policy Characteristics'!H:H,MATCH($C267,'Policy Characteristics'!$C:$C,0)))</f>
        <v>1</v>
      </c>
      <c r="O267" s="304" t="str">
        <f>IF(ISBLANK(INDEX('Policy Characteristics'!I:I,MATCH($C267,'Policy Characteristics'!$C:$C,0))),"",INDEX('Policy Characteristics'!I:I,MATCH($C267,'Policy Characteristics'!$C:$C,0)))</f>
        <v>on/off</v>
      </c>
      <c r="P267" s="304" t="str">
        <f>IF(ISBLANK(INDEX('Policy Characteristics'!J:J,MATCH($C267,'Policy Characteristics'!$C:$C,0))),"",INDEX('Policy Characteristics'!J:J,MATCH($C267,'Policy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7" s="304" t="str">
        <f>IF(ISBLANK(INDEX('Policy Characteristics'!K:K,MATCH($C267,'Policy Characteristics'!$C:$C,0))),"",INDEX('Policy Characteristics'!K:K,MATCH($C267,'Policy Characteristics'!$C:$C,0)))</f>
        <v/>
      </c>
      <c r="R267" s="304" t="str">
        <f>IF(ISBLANK(INDEX('Policy Characteristics'!L:L,MATCH($C267,'Policy Characteristics'!$C:$C,0))),"",INDEX('Policy Characteristics'!L:L,MATCH($C267,'Policy Characteristics'!$C:$C,0)))</f>
        <v/>
      </c>
    </row>
    <row r="268" spans="1:18" s="544" customFormat="1" x14ac:dyDescent="0.25">
      <c r="A268" s="304" t="str">
        <f>IF(ISBLANK(INDEX('Policy Characteristics'!A:A,MATCH($C268,'Policy Characteristics'!$C:$C,0))),"",INDEX('Policy Characteristics'!A:A,MATCH($C268,'Policy Characteristics'!$C:$C,0)))</f>
        <v>Electricity Supply</v>
      </c>
      <c r="B268" s="304" t="str">
        <f>IF(ISBLANK(INDEX('Policy Characteristics'!B:B,MATCH($C268,'Policy Characteristics'!$C:$C,0))),"",INDEX('Policy Characteristics'!B:B,MATCH($C268,'Policy Characteristics'!$C:$C,0)))</f>
        <v>Non BAU Mandated Capacity Construction</v>
      </c>
      <c r="C268" s="308" t="str">
        <f t="shared" si="22"/>
        <v>Boolean Use Non BAU Mandated Capacity Construction Schedule</v>
      </c>
      <c r="D268" s="537" t="s">
        <v>317</v>
      </c>
      <c r="E268" s="535"/>
      <c r="F268" s="537" t="s">
        <v>319</v>
      </c>
      <c r="G268" s="535"/>
      <c r="H268" s="536">
        <v>643</v>
      </c>
      <c r="I268" s="535" t="s">
        <v>46</v>
      </c>
      <c r="J268" s="306" t="str">
        <f>IF(ISBLANK(INDEX('Policy Characteristics'!D:D,MATCH($C268,'Policy Characteristics'!$C:$C,0))),"",INDEX('Policy Characteristics'!D:D,MATCH($C268,'Policy Characteristics'!$C:$C,0)))</f>
        <v>Non BAU Mandated Capacity Construction</v>
      </c>
      <c r="K268" s="304" t="str">
        <f>IF(ISBLANK(INDEX('Policy Characteristics'!E:E,MATCH($C268,'Policy Characteristics'!$C:$C,0))),"",INDEX('Policy Characteristics'!E:E,MATCH($C268,'Policy Characteristics'!$C:$C,0)))</f>
        <v/>
      </c>
      <c r="L268" s="304">
        <f>IF(ISBLANK(INDEX('Policy Characteristics'!F:F,MATCH($C268,'Policy Characteristics'!$C:$C,0))),"",INDEX('Policy Characteristics'!F:F,MATCH($C268,'Policy Characteristics'!$C:$C,0)))</f>
        <v>0</v>
      </c>
      <c r="M268" s="304">
        <f>IF(ISBLANK(INDEX('Policy Characteristics'!G:G,MATCH($C268,'Policy Characteristics'!$C:$C,0))),"",INDEX('Policy Characteristics'!G:G,MATCH($C268,'Policy Characteristics'!$C:$C,0)))</f>
        <v>1</v>
      </c>
      <c r="N268" s="304">
        <f>IF(ISBLANK(INDEX('Policy Characteristics'!H:H,MATCH($C268,'Policy Characteristics'!$C:$C,0))),"",INDEX('Policy Characteristics'!H:H,MATCH($C268,'Policy Characteristics'!$C:$C,0)))</f>
        <v>1</v>
      </c>
      <c r="O268" s="304" t="str">
        <f>IF(ISBLANK(INDEX('Policy Characteristics'!I:I,MATCH($C268,'Policy Characteristics'!$C:$C,0))),"",INDEX('Policy Characteristics'!I:I,MATCH($C268,'Policy Characteristics'!$C:$C,0)))</f>
        <v>on/off</v>
      </c>
      <c r="P268" s="304" t="str">
        <f>IF(ISBLANK(INDEX('Policy Characteristics'!J:J,MATCH($C268,'Policy Characteristics'!$C:$C,0))),"",INDEX('Policy Characteristics'!J:J,MATCH($C268,'Policy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8" s="304" t="str">
        <f>IF(ISBLANK(INDEX('Policy Characteristics'!K:K,MATCH($C268,'Policy Characteristics'!$C:$C,0))),"",INDEX('Policy Characteristics'!K:K,MATCH($C268,'Policy Characteristics'!$C:$C,0)))</f>
        <v/>
      </c>
      <c r="R268" s="304" t="str">
        <f>IF(ISBLANK(INDEX('Policy Characteristics'!L:L,MATCH($C268,'Policy Characteristics'!$C:$C,0))),"",INDEX('Policy Characteristics'!L:L,MATCH($C268,'Policy Characteristics'!$C:$C,0)))</f>
        <v/>
      </c>
    </row>
    <row r="269" spans="1:18" s="544" customFormat="1" x14ac:dyDescent="0.25">
      <c r="A269" s="304" t="str">
        <f>IF(ISBLANK(INDEX('Policy Characteristics'!A:A,MATCH($C269,'Policy Characteristics'!$C:$C,0))),"",INDEX('Policy Characteristics'!A:A,MATCH($C269,'Policy Characteristics'!$C:$C,0)))</f>
        <v>Electricity Supply</v>
      </c>
      <c r="B269" s="304" t="str">
        <f>IF(ISBLANK(INDEX('Policy Characteristics'!B:B,MATCH($C269,'Policy Characteristics'!$C:$C,0))),"",INDEX('Policy Characteristics'!B:B,MATCH($C269,'Policy Characteristics'!$C:$C,0)))</f>
        <v>Non BAU Mandated Capacity Construction</v>
      </c>
      <c r="C269" s="308" t="str">
        <f t="shared" si="22"/>
        <v>Boolean Use Non BAU Mandated Capacity Construction Schedule</v>
      </c>
      <c r="D269" s="537" t="s">
        <v>453</v>
      </c>
      <c r="E269" s="535"/>
      <c r="F269" s="537" t="s">
        <v>452</v>
      </c>
      <c r="G269" s="535"/>
      <c r="H269" s="536">
        <v>644</v>
      </c>
      <c r="I269" s="535" t="s">
        <v>46</v>
      </c>
      <c r="J269" s="306" t="str">
        <f>IF(ISBLANK(INDEX('Policy Characteristics'!D:D,MATCH($C269,'Policy Characteristics'!$C:$C,0))),"",INDEX('Policy Characteristics'!D:D,MATCH($C269,'Policy Characteristics'!$C:$C,0)))</f>
        <v>Non BAU Mandated Capacity Construction</v>
      </c>
      <c r="K269" s="304" t="str">
        <f>IF(ISBLANK(INDEX('Policy Characteristics'!E:E,MATCH($C269,'Policy Characteristics'!$C:$C,0))),"",INDEX('Policy Characteristics'!E:E,MATCH($C269,'Policy Characteristics'!$C:$C,0)))</f>
        <v/>
      </c>
      <c r="L269" s="304">
        <f>IF(ISBLANK(INDEX('Policy Characteristics'!F:F,MATCH($C269,'Policy Characteristics'!$C:$C,0))),"",INDEX('Policy Characteristics'!F:F,MATCH($C269,'Policy Characteristics'!$C:$C,0)))</f>
        <v>0</v>
      </c>
      <c r="M269" s="304">
        <f>IF(ISBLANK(INDEX('Policy Characteristics'!G:G,MATCH($C269,'Policy Characteristics'!$C:$C,0))),"",INDEX('Policy Characteristics'!G:G,MATCH($C269,'Policy Characteristics'!$C:$C,0)))</f>
        <v>1</v>
      </c>
      <c r="N269" s="304">
        <f>IF(ISBLANK(INDEX('Policy Characteristics'!H:H,MATCH($C269,'Policy Characteristics'!$C:$C,0))),"",INDEX('Policy Characteristics'!H:H,MATCH($C269,'Policy Characteristics'!$C:$C,0)))</f>
        <v>1</v>
      </c>
      <c r="O269" s="304" t="str">
        <f>IF(ISBLANK(INDEX('Policy Characteristics'!I:I,MATCH($C269,'Policy Characteristics'!$C:$C,0))),"",INDEX('Policy Characteristics'!I:I,MATCH($C269,'Policy Characteristics'!$C:$C,0)))</f>
        <v>on/off</v>
      </c>
      <c r="P269" s="304" t="str">
        <f>IF(ISBLANK(INDEX('Policy Characteristics'!J:J,MATCH($C269,'Policy Characteristics'!$C:$C,0))),"",INDEX('Policy Characteristics'!J:J,MATCH($C269,'Policy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9" s="304" t="str">
        <f>IF(ISBLANK(INDEX('Policy Characteristics'!K:K,MATCH($C269,'Policy Characteristics'!$C:$C,0))),"",INDEX('Policy Characteristics'!K:K,MATCH($C269,'Policy Characteristics'!$C:$C,0)))</f>
        <v/>
      </c>
      <c r="R269" s="304" t="str">
        <f>IF(ISBLANK(INDEX('Policy Characteristics'!L:L,MATCH($C269,'Policy Characteristics'!$C:$C,0))),"",INDEX('Policy Characteristics'!L:L,MATCH($C269,'Policy Characteristics'!$C:$C,0)))</f>
        <v/>
      </c>
    </row>
    <row r="270" spans="1:18" s="544" customFormat="1" x14ac:dyDescent="0.25">
      <c r="A270" s="304" t="str">
        <f>IF(ISBLANK(INDEX('Policy Characteristics'!A:A,MATCH($C270,'Policy Characteristics'!$C:$C,0))),"",INDEX('Policy Characteristics'!A:A,MATCH($C270,'Policy Characteristics'!$C:$C,0)))</f>
        <v>Electricity Supply</v>
      </c>
      <c r="B270" s="304" t="str">
        <f>IF(ISBLANK(INDEX('Policy Characteristics'!B:B,MATCH($C270,'Policy Characteristics'!$C:$C,0))),"",INDEX('Policy Characteristics'!B:B,MATCH($C270,'Policy Characteristics'!$C:$C,0)))</f>
        <v>Non BAU Mandated Capacity Construction</v>
      </c>
      <c r="C270" s="308" t="str">
        <f t="shared" si="22"/>
        <v>Boolean Use Non BAU Mandated Capacity Construction Schedule</v>
      </c>
      <c r="D270" s="537" t="s">
        <v>462</v>
      </c>
      <c r="E270" s="535"/>
      <c r="F270" s="537" t="s">
        <v>463</v>
      </c>
      <c r="G270" s="535"/>
      <c r="H270" s="536">
        <v>645</v>
      </c>
      <c r="I270" s="535" t="s">
        <v>46</v>
      </c>
      <c r="J270" s="306" t="str">
        <f>IF(ISBLANK(INDEX('Policy Characteristics'!D:D,MATCH($C270,'Policy Characteristics'!$C:$C,0))),"",INDEX('Policy Characteristics'!D:D,MATCH($C270,'Policy Characteristics'!$C:$C,0)))</f>
        <v>Non BAU Mandated Capacity Construction</v>
      </c>
      <c r="K270" s="304" t="str">
        <f>IF(ISBLANK(INDEX('Policy Characteristics'!E:E,MATCH($C270,'Policy Characteristics'!$C:$C,0))),"",INDEX('Policy Characteristics'!E:E,MATCH($C270,'Policy Characteristics'!$C:$C,0)))</f>
        <v/>
      </c>
      <c r="L270" s="304">
        <f>IF(ISBLANK(INDEX('Policy Characteristics'!F:F,MATCH($C270,'Policy Characteristics'!$C:$C,0))),"",INDEX('Policy Characteristics'!F:F,MATCH($C270,'Policy Characteristics'!$C:$C,0)))</f>
        <v>0</v>
      </c>
      <c r="M270" s="304">
        <f>IF(ISBLANK(INDEX('Policy Characteristics'!G:G,MATCH($C270,'Policy Characteristics'!$C:$C,0))),"",INDEX('Policy Characteristics'!G:G,MATCH($C270,'Policy Characteristics'!$C:$C,0)))</f>
        <v>1</v>
      </c>
      <c r="N270" s="304">
        <f>IF(ISBLANK(INDEX('Policy Characteristics'!H:H,MATCH($C270,'Policy Characteristics'!$C:$C,0))),"",INDEX('Policy Characteristics'!H:H,MATCH($C270,'Policy Characteristics'!$C:$C,0)))</f>
        <v>1</v>
      </c>
      <c r="O270" s="304" t="str">
        <f>IF(ISBLANK(INDEX('Policy Characteristics'!I:I,MATCH($C270,'Policy Characteristics'!$C:$C,0))),"",INDEX('Policy Characteristics'!I:I,MATCH($C270,'Policy Characteristics'!$C:$C,0)))</f>
        <v>on/off</v>
      </c>
      <c r="P270" s="304" t="str">
        <f>IF(ISBLANK(INDEX('Policy Characteristics'!J:J,MATCH($C270,'Policy Characteristics'!$C:$C,0))),"",INDEX('Policy Characteristics'!J:J,MATCH($C270,'Policy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70" s="304" t="str">
        <f>IF(ISBLANK(INDEX('Policy Characteristics'!K:K,MATCH($C270,'Policy Characteristics'!$C:$C,0))),"",INDEX('Policy Characteristics'!K:K,MATCH($C270,'Policy Characteristics'!$C:$C,0)))</f>
        <v/>
      </c>
      <c r="R270" s="304" t="str">
        <f>IF(ISBLANK(INDEX('Policy Characteristics'!L:L,MATCH($C270,'Policy Characteristics'!$C:$C,0))),"",INDEX('Policy Characteristics'!L:L,MATCH($C270,'Policy Characteristics'!$C:$C,0)))</f>
        <v/>
      </c>
    </row>
    <row r="271" spans="1:18" s="544" customFormat="1" x14ac:dyDescent="0.25">
      <c r="A271" s="304" t="str">
        <f>IF(ISBLANK(INDEX('Policy Characteristics'!A:A,MATCH($C271,'Policy Characteristics'!$C:$C,0))),"",INDEX('Policy Characteristics'!A:A,MATCH($C271,'Policy Characteristics'!$C:$C,0)))</f>
        <v>Electricity Supply</v>
      </c>
      <c r="B271" s="304" t="str">
        <f>IF(ISBLANK(INDEX('Policy Characteristics'!B:B,MATCH($C271,'Policy Characteristics'!$C:$C,0))),"",INDEX('Policy Characteristics'!B:B,MATCH($C271,'Policy Characteristics'!$C:$C,0)))</f>
        <v>Non BAU Mandated Capacity Construction</v>
      </c>
      <c r="C271" s="308" t="str">
        <f t="shared" si="22"/>
        <v>Boolean Use Non BAU Mandated Capacity Construction Schedule</v>
      </c>
      <c r="D271" s="537" t="s">
        <v>2827</v>
      </c>
      <c r="E271" s="535"/>
      <c r="F271" s="537" t="s">
        <v>2505</v>
      </c>
      <c r="G271" s="535"/>
      <c r="H271" s="536">
        <v>646</v>
      </c>
      <c r="I271" s="535" t="s">
        <v>46</v>
      </c>
      <c r="J271" s="306" t="str">
        <f>IF(ISBLANK(INDEX('Policy Characteristics'!D:D,MATCH($C271,'Policy Characteristics'!$C:$C,0))),"",INDEX('Policy Characteristics'!D:D,MATCH($C271,'Policy Characteristics'!$C:$C,0)))</f>
        <v>Non BAU Mandated Capacity Construction</v>
      </c>
      <c r="K271" s="304" t="str">
        <f>IF(ISBLANK(INDEX('Policy Characteristics'!E:E,MATCH($C271,'Policy Characteristics'!$C:$C,0))),"",INDEX('Policy Characteristics'!E:E,MATCH($C271,'Policy Characteristics'!$C:$C,0)))</f>
        <v/>
      </c>
      <c r="L271" s="304">
        <f>IF(ISBLANK(INDEX('Policy Characteristics'!F:F,MATCH($C271,'Policy Characteristics'!$C:$C,0))),"",INDEX('Policy Characteristics'!F:F,MATCH($C271,'Policy Characteristics'!$C:$C,0)))</f>
        <v>0</v>
      </c>
      <c r="M271" s="304">
        <f>IF(ISBLANK(INDEX('Policy Characteristics'!G:G,MATCH($C271,'Policy Characteristics'!$C:$C,0))),"",INDEX('Policy Characteristics'!G:G,MATCH($C271,'Policy Characteristics'!$C:$C,0)))</f>
        <v>1</v>
      </c>
      <c r="N271" s="304">
        <f>IF(ISBLANK(INDEX('Policy Characteristics'!H:H,MATCH($C271,'Policy Characteristics'!$C:$C,0))),"",INDEX('Policy Characteristics'!H:H,MATCH($C271,'Policy Characteristics'!$C:$C,0)))</f>
        <v>1</v>
      </c>
      <c r="O271" s="304" t="str">
        <f>IF(ISBLANK(INDEX('Policy Characteristics'!I:I,MATCH($C271,'Policy Characteristics'!$C:$C,0))),"",INDEX('Policy Characteristics'!I:I,MATCH($C271,'Policy Characteristics'!$C:$C,0)))</f>
        <v>on/off</v>
      </c>
      <c r="P271" s="304" t="str">
        <f>IF(ISBLANK(INDEX('Policy Characteristics'!J:J,MATCH($C271,'Policy Characteristics'!$C:$C,0))),"",INDEX('Policy Characteristics'!J:J,MATCH($C271,'Policy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71" s="304" t="str">
        <f>IF(ISBLANK(INDEX('Policy Characteristics'!K:K,MATCH($C271,'Policy Characteristics'!$C:$C,0))),"",INDEX('Policy Characteristics'!K:K,MATCH($C271,'Policy Characteristics'!$C:$C,0)))</f>
        <v/>
      </c>
      <c r="R271" s="304" t="str">
        <f>IF(ISBLANK(INDEX('Policy Characteristics'!L:L,MATCH($C271,'Policy Characteristics'!$C:$C,0))),"",INDEX('Policy Characteristics'!L:L,MATCH($C271,'Policy Characteristics'!$C:$C,0)))</f>
        <v/>
      </c>
    </row>
    <row r="272" spans="1:18" s="544" customFormat="1" x14ac:dyDescent="0.25">
      <c r="A272" s="304" t="str">
        <f>IF(ISBLANK(INDEX('Policy Characteristics'!A:A,MATCH($C272,'Policy Characteristics'!$C:$C,0))),"",INDEX('Policy Characteristics'!A:A,MATCH($C272,'Policy Characteristics'!$C:$C,0)))</f>
        <v>Electricity Supply</v>
      </c>
      <c r="B272" s="304" t="str">
        <f>IF(ISBLANK(INDEX('Policy Characteristics'!B:B,MATCH($C272,'Policy Characteristics'!$C:$C,0))),"",INDEX('Policy Characteristics'!B:B,MATCH($C272,'Policy Characteristics'!$C:$C,0)))</f>
        <v>Non BAU Mandated Capacity Construction</v>
      </c>
      <c r="C272" s="308" t="str">
        <f t="shared" si="22"/>
        <v>Boolean Use Non BAU Mandated Capacity Construction Schedule</v>
      </c>
      <c r="D272" s="537" t="s">
        <v>2828</v>
      </c>
      <c r="E272" s="535"/>
      <c r="F272" s="537" t="s">
        <v>2652</v>
      </c>
      <c r="G272" s="535"/>
      <c r="H272" s="536">
        <v>647</v>
      </c>
      <c r="I272" s="535" t="s">
        <v>46</v>
      </c>
      <c r="J272" s="306" t="str">
        <f>IF(ISBLANK(INDEX('Policy Characteristics'!D:D,MATCH($C272,'Policy Characteristics'!$C:$C,0))),"",INDEX('Policy Characteristics'!D:D,MATCH($C272,'Policy Characteristics'!$C:$C,0)))</f>
        <v>Non BAU Mandated Capacity Construction</v>
      </c>
      <c r="K272" s="304" t="str">
        <f>IF(ISBLANK(INDEX('Policy Characteristics'!E:E,MATCH($C272,'Policy Characteristics'!$C:$C,0))),"",INDEX('Policy Characteristics'!E:E,MATCH($C272,'Policy Characteristics'!$C:$C,0)))</f>
        <v/>
      </c>
      <c r="L272" s="304">
        <f>IF(ISBLANK(INDEX('Policy Characteristics'!F:F,MATCH($C272,'Policy Characteristics'!$C:$C,0))),"",INDEX('Policy Characteristics'!F:F,MATCH($C272,'Policy Characteristics'!$C:$C,0)))</f>
        <v>0</v>
      </c>
      <c r="M272" s="304">
        <f>IF(ISBLANK(INDEX('Policy Characteristics'!G:G,MATCH($C272,'Policy Characteristics'!$C:$C,0))),"",INDEX('Policy Characteristics'!G:G,MATCH($C272,'Policy Characteristics'!$C:$C,0)))</f>
        <v>1</v>
      </c>
      <c r="N272" s="304">
        <f>IF(ISBLANK(INDEX('Policy Characteristics'!H:H,MATCH($C272,'Policy Characteristics'!$C:$C,0))),"",INDEX('Policy Characteristics'!H:H,MATCH($C272,'Policy Characteristics'!$C:$C,0)))</f>
        <v>1</v>
      </c>
      <c r="O272" s="304" t="str">
        <f>IF(ISBLANK(INDEX('Policy Characteristics'!I:I,MATCH($C272,'Policy Characteristics'!$C:$C,0))),"",INDEX('Policy Characteristics'!I:I,MATCH($C272,'Policy Characteristics'!$C:$C,0)))</f>
        <v>on/off</v>
      </c>
      <c r="P272" s="304" t="str">
        <f>IF(ISBLANK(INDEX('Policy Characteristics'!J:J,MATCH($C272,'Policy Characteristics'!$C:$C,0))),"",INDEX('Policy Characteristics'!J:J,MATCH($C272,'Policy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72" s="304" t="str">
        <f>IF(ISBLANK(INDEX('Policy Characteristics'!K:K,MATCH($C272,'Policy Characteristics'!$C:$C,0))),"",INDEX('Policy Characteristics'!K:K,MATCH($C272,'Policy Characteristics'!$C:$C,0)))</f>
        <v/>
      </c>
      <c r="R272" s="304" t="str">
        <f>IF(ISBLANK(INDEX('Policy Characteristics'!L:L,MATCH($C272,'Policy Characteristics'!$C:$C,0))),"",INDEX('Policy Characteristics'!L:L,MATCH($C272,'Policy Characteristics'!$C:$C,0)))</f>
        <v/>
      </c>
    </row>
    <row r="273" spans="1:18" s="544" customFormat="1" x14ac:dyDescent="0.25">
      <c r="A273" s="304" t="str">
        <f>IF(ISBLANK(INDEX('Policy Characteristics'!A:A,MATCH($C273,'Policy Characteristics'!$C:$C,0))),"",INDEX('Policy Characteristics'!A:A,MATCH($C273,'Policy Characteristics'!$C:$C,0)))</f>
        <v>Electricity Supply</v>
      </c>
      <c r="B273" s="304" t="str">
        <f>IF(ISBLANK(INDEX('Policy Characteristics'!B:B,MATCH($C273,'Policy Characteristics'!$C:$C,0))),"",INDEX('Policy Characteristics'!B:B,MATCH($C273,'Policy Characteristics'!$C:$C,0)))</f>
        <v>Non BAU Mandated Capacity Construction</v>
      </c>
      <c r="C273" s="308" t="str">
        <f t="shared" si="22"/>
        <v>Boolean Use Non BAU Mandated Capacity Construction Schedule</v>
      </c>
      <c r="D273" s="537" t="s">
        <v>2829</v>
      </c>
      <c r="E273" s="535"/>
      <c r="F273" s="537" t="s">
        <v>2507</v>
      </c>
      <c r="G273" s="535"/>
      <c r="H273" s="536">
        <v>648</v>
      </c>
      <c r="I273" s="535" t="s">
        <v>46</v>
      </c>
      <c r="J273" s="306" t="str">
        <f>IF(ISBLANK(INDEX('Policy Characteristics'!D:D,MATCH($C273,'Policy Characteristics'!$C:$C,0))),"",INDEX('Policy Characteristics'!D:D,MATCH($C273,'Policy Characteristics'!$C:$C,0)))</f>
        <v>Non BAU Mandated Capacity Construction</v>
      </c>
      <c r="K273" s="304" t="str">
        <f>IF(ISBLANK(INDEX('Policy Characteristics'!E:E,MATCH($C273,'Policy Characteristics'!$C:$C,0))),"",INDEX('Policy Characteristics'!E:E,MATCH($C273,'Policy Characteristics'!$C:$C,0)))</f>
        <v/>
      </c>
      <c r="L273" s="304">
        <f>IF(ISBLANK(INDEX('Policy Characteristics'!F:F,MATCH($C273,'Policy Characteristics'!$C:$C,0))),"",INDEX('Policy Characteristics'!F:F,MATCH($C273,'Policy Characteristics'!$C:$C,0)))</f>
        <v>0</v>
      </c>
      <c r="M273" s="304">
        <f>IF(ISBLANK(INDEX('Policy Characteristics'!G:G,MATCH($C273,'Policy Characteristics'!$C:$C,0))),"",INDEX('Policy Characteristics'!G:G,MATCH($C273,'Policy Characteristics'!$C:$C,0)))</f>
        <v>1</v>
      </c>
      <c r="N273" s="304">
        <f>IF(ISBLANK(INDEX('Policy Characteristics'!H:H,MATCH($C273,'Policy Characteristics'!$C:$C,0))),"",INDEX('Policy Characteristics'!H:H,MATCH($C273,'Policy Characteristics'!$C:$C,0)))</f>
        <v>1</v>
      </c>
      <c r="O273" s="304" t="str">
        <f>IF(ISBLANK(INDEX('Policy Characteristics'!I:I,MATCH($C273,'Policy Characteristics'!$C:$C,0))),"",INDEX('Policy Characteristics'!I:I,MATCH($C273,'Policy Characteristics'!$C:$C,0)))</f>
        <v>on/off</v>
      </c>
      <c r="P273" s="304" t="str">
        <f>IF(ISBLANK(INDEX('Policy Characteristics'!J:J,MATCH($C273,'Policy Characteristics'!$C:$C,0))),"",INDEX('Policy Characteristics'!J:J,MATCH($C273,'Policy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73" s="304" t="str">
        <f>IF(ISBLANK(INDEX('Policy Characteristics'!K:K,MATCH($C273,'Policy Characteristics'!$C:$C,0))),"",INDEX('Policy Characteristics'!K:K,MATCH($C273,'Policy Characteristics'!$C:$C,0)))</f>
        <v/>
      </c>
      <c r="R273" s="304" t="str">
        <f>IF(ISBLANK(INDEX('Policy Characteristics'!L:L,MATCH($C273,'Policy Characteristics'!$C:$C,0))),"",INDEX('Policy Characteristics'!L:L,MATCH($C273,'Policy Characteristics'!$C:$C,0)))</f>
        <v/>
      </c>
    </row>
    <row r="274" spans="1:18" s="544" customFormat="1" x14ac:dyDescent="0.25">
      <c r="A274" s="304" t="str">
        <f>IF(ISBLANK(INDEX('Policy Characteristics'!A:A,MATCH($C274,'Policy Characteristics'!$C:$C,0))),"",INDEX('Policy Characteristics'!A:A,MATCH($C274,'Policy Characteristics'!$C:$C,0)))</f>
        <v>Electricity Supply</v>
      </c>
      <c r="B274" s="304" t="str">
        <f>IF(ISBLANK(INDEX('Policy Characteristics'!B:B,MATCH($C274,'Policy Characteristics'!$C:$C,0))),"",INDEX('Policy Characteristics'!B:B,MATCH($C274,'Policy Characteristics'!$C:$C,0)))</f>
        <v>Non BAU RPS Qualifying Resources</v>
      </c>
      <c r="C274" s="309" t="s">
        <v>368</v>
      </c>
      <c r="D274" s="535"/>
      <c r="E274" s="535"/>
      <c r="F274" s="535"/>
      <c r="G274" s="535"/>
      <c r="H274" s="536">
        <v>649</v>
      </c>
      <c r="I274" s="535" t="s">
        <v>46</v>
      </c>
      <c r="J274" s="306" t="str">
        <f>IF(ISBLANK(INDEX('Policy Characteristics'!D:D,MATCH($C274,'Policy Characteristics'!$C:$C,0))),"",INDEX('Policy Characteristics'!D:D,MATCH($C274,'Policy Characteristics'!$C:$C,0)))</f>
        <v>Non BAU RPS Qualifying Resources</v>
      </c>
      <c r="K274" s="304" t="str">
        <f>IF(ISBLANK(INDEX('Policy Characteristics'!E:E,MATCH($C274,'Policy Characteristics'!$C:$C,0))),"",INDEX('Policy Characteristics'!E:E,MATCH($C274,'Policy Characteristics'!$C:$C,0)))</f>
        <v>elec non BAU RPS qualifying resources</v>
      </c>
      <c r="L274" s="304">
        <f>IF(ISBLANK(INDEX('Policy Characteristics'!F:F,MATCH($C274,'Policy Characteristics'!$C:$C,0))),"",INDEX('Policy Characteristics'!F:F,MATCH($C274,'Policy Characteristics'!$C:$C,0)))</f>
        <v>0</v>
      </c>
      <c r="M274" s="304">
        <f>IF(ISBLANK(INDEX('Policy Characteristics'!G:G,MATCH($C274,'Policy Characteristics'!$C:$C,0))),"",INDEX('Policy Characteristics'!G:G,MATCH($C274,'Policy Characteristics'!$C:$C,0)))</f>
        <v>1</v>
      </c>
      <c r="N274" s="304">
        <f>IF(ISBLANK(INDEX('Policy Characteristics'!H:H,MATCH($C274,'Policy Characteristics'!$C:$C,0))),"",INDEX('Policy Characteristics'!H:H,MATCH($C274,'Policy Characteristics'!$C:$C,0)))</f>
        <v>1</v>
      </c>
      <c r="O274" s="304" t="str">
        <f>IF(ISBLANK(INDEX('Policy Characteristics'!I:I,MATCH($C274,'Policy Characteristics'!$C:$C,0))),"",INDEX('Policy Characteristics'!I:I,MATCH($C274,'Policy Characteristics'!$C:$C,0)))</f>
        <v>on/off</v>
      </c>
      <c r="P274" s="304" t="str">
        <f>IF(ISBLANK(INDEX('Policy Characteristics'!J:J,MATCH($C274,'Policy Characteristics'!$C:$C,0))),"",INDEX('Policy Characteristics'!J:J,MATCH($C274,'Policy Characteristics'!$C:$C,0)))</f>
        <v>**Description:**This policy expands the definitions for qualifying carbon-free sources for the carbon-free electricity standard to be wind, solar, hydro, nuclear, and municipal solid waste.//**Guidance for setting values: **</v>
      </c>
      <c r="Q274" s="304" t="str">
        <f>IF(ISBLANK(INDEX('Policy Characteristics'!K:K,MATCH($C274,'Policy Characteristics'!$C:$C,0))),"",INDEX('Policy Characteristics'!K:K,MATCH($C274,'Policy Characteristics'!$C:$C,0)))</f>
        <v/>
      </c>
      <c r="R274" s="304" t="str">
        <f>IF(ISBLANK(INDEX('Policy Characteristics'!L:L,MATCH($C274,'Policy Characteristics'!$C:$C,0))),"",INDEX('Policy Characteristics'!L:L,MATCH($C274,'Policy Characteristics'!$C:$C,0)))</f>
        <v/>
      </c>
    </row>
    <row r="275" spans="1:18" s="544" customFormat="1" x14ac:dyDescent="0.25">
      <c r="A275" s="304" t="str">
        <f>IF(ISBLANK(INDEX('Policy Characteristics'!A:A,MATCH($C275,'Policy Characteristics'!$C:$C,0))),"",INDEX('Policy Characteristics'!A:A,MATCH($C275,'Policy Characteristics'!$C:$C,0)))</f>
        <v>Electricity Supply</v>
      </c>
      <c r="B275" s="304" t="str">
        <f>IF(ISBLANK(INDEX('Policy Characteristics'!B:B,MATCH($C275,'Policy Characteristics'!$C:$C,0))),"",INDEX('Policy Characteristics'!B:B,MATCH($C275,'Policy Characteristics'!$C:$C,0)))</f>
        <v>Nuclear Plant Lifetime Extension</v>
      </c>
      <c r="C275" s="309" t="s">
        <v>2273</v>
      </c>
      <c r="D275" s="537"/>
      <c r="E275" s="538"/>
      <c r="F275" s="537"/>
      <c r="G275" s="538"/>
      <c r="H275" s="536">
        <v>35</v>
      </c>
      <c r="I275" s="537" t="s">
        <v>46</v>
      </c>
      <c r="J275" s="306" t="str">
        <f>IF(ISBLANK(INDEX('Policy Characteristics'!D:D,MATCH($C275,'Policy Characteristics'!$C:$C,0))),"",INDEX('Policy Characteristics'!D:D,MATCH($C275,'Policy Characteristics'!$C:$C,0)))</f>
        <v>Nuclear Lifetime Extension</v>
      </c>
      <c r="K275" s="304" t="str">
        <f>IF(ISBLANK(INDEX('Policy Characteristics'!E:E,MATCH($C275,'Policy Characteristics'!$C:$C,0))),"",INDEX('Policy Characteristics'!E:E,MATCH($C275,'Policy Characteristics'!$C:$C,0)))</f>
        <v/>
      </c>
      <c r="L275" s="304">
        <f>IF(ISBLANK(INDEX('Policy Characteristics'!F:F,MATCH($C275,'Policy Characteristics'!$C:$C,0))),"",INDEX('Policy Characteristics'!F:F,MATCH($C275,'Policy Characteristics'!$C:$C,0)))</f>
        <v>0</v>
      </c>
      <c r="M275" s="304">
        <f>IF(ISBLANK(INDEX('Policy Characteristics'!G:G,MATCH($C275,'Policy Characteristics'!$C:$C,0))),"",INDEX('Policy Characteristics'!G:G,MATCH($C275,'Policy Characteristics'!$C:$C,0)))</f>
        <v>20</v>
      </c>
      <c r="N275" s="304">
        <f>IF(ISBLANK(INDEX('Policy Characteristics'!H:H,MATCH($C275,'Policy Characteristics'!$C:$C,0))),"",INDEX('Policy Characteristics'!H:H,MATCH($C275,'Policy Characteristics'!$C:$C,0)))</f>
        <v>1</v>
      </c>
      <c r="O275" s="304" t="str">
        <f>IF(ISBLANK(INDEX('Policy Characteristics'!I:I,MATCH($C275,'Policy Characteristics'!$C:$C,0))),"",INDEX('Policy Characteristics'!I:I,MATCH($C275,'Policy Characteristics'!$C:$C,0)))</f>
        <v>year(s)</v>
      </c>
      <c r="P275" s="304" t="str">
        <f>IF(ISBLANK(INDEX('Policy Characteristics'!J:J,MATCH($C275,'Policy Characteristics'!$C:$C,0))),"",INDEX('Policy Characteristics'!J:J,MATCH($C275,'Policy Characteristics'!$C:$C,0)))</f>
        <v>**Description:** This policy extends the lifetime of all nuclear plants by the specified number of years.//</v>
      </c>
      <c r="Q275" s="304" t="str">
        <f>IF(ISBLANK(INDEX('Policy Characteristics'!K:K,MATCH($C275,'Policy Characteristics'!$C:$C,0))),"",INDEX('Policy Characteristics'!K:K,MATCH($C275,'Policy Characteristics'!$C:$C,0)))</f>
        <v>electricity-sector-main.html#life-ext</v>
      </c>
      <c r="R275" s="304" t="str">
        <f>IF(ISBLANK(INDEX('Policy Characteristics'!L:L,MATCH($C275,'Policy Characteristics'!$C:$C,0))),"",INDEX('Policy Characteristics'!L:L,MATCH($C275,'Policy Characteristics'!$C:$C,0)))</f>
        <v>nuclear-lifetime-extension.html</v>
      </c>
    </row>
    <row r="276" spans="1:18" s="526" customFormat="1" x14ac:dyDescent="0.25">
      <c r="A276" s="304" t="str">
        <f>IF(ISBLANK(INDEX('Policy Characteristics'!A:A,MATCH($C276,'Policy Characteristics'!$C:$C,0))),"",INDEX('Policy Characteristics'!A:A,MATCH($C276,'Policy Characteristics'!$C:$C,0)))</f>
        <v>Electricity Supply</v>
      </c>
      <c r="B276" s="304" t="str">
        <f>IF(ISBLANK(INDEX('Policy Characteristics'!B:B,MATCH($C276,'Policy Characteristics'!$C:$C,0))),"",INDEX('Policy Characteristics'!B:B,MATCH($C276,'Policy Characteristics'!$C:$C,0)))</f>
        <v>Reduce Plant Downtime</v>
      </c>
      <c r="C276" s="307" t="s">
        <v>257</v>
      </c>
      <c r="D276" s="537" t="s">
        <v>456</v>
      </c>
      <c r="E276" s="537" t="s">
        <v>258</v>
      </c>
      <c r="F276" s="535"/>
      <c r="G276" s="537"/>
      <c r="H276" s="540">
        <v>650</v>
      </c>
      <c r="I276" s="537" t="s">
        <v>46</v>
      </c>
      <c r="J276" s="306" t="str">
        <f>IF(ISBLANK(INDEX('Policy Characteristics'!D:D,MATCH($C276,'Policy Characteristics'!$C:$C,0))),"",INDEX('Policy Characteristics'!D:D,MATCH($C276,'Policy Characteristics'!$C:$C,0)))</f>
        <v>Reduce Plant Downtime</v>
      </c>
      <c r="K276" s="304" t="str">
        <f>IF(ISBLANK(INDEX('Policy Characteristics'!E:E,MATCH($C276,'Policy Characteristics'!$C:$C,0))),"",INDEX('Policy Characteristics'!E:E,MATCH($C276,'Policy Characteristics'!$C:$C,0)))</f>
        <v>elec reduce plant downtime</v>
      </c>
      <c r="L276" s="315">
        <f>IF(ISBLANK(INDEX('Policy Characteristics'!F:F,MATCH($C276,'Policy Characteristics'!$C:$C,0))),"",INDEX('Policy Characteristics'!F:F,MATCH($C276,'Policy Characteristics'!$C:$C,0)))</f>
        <v>0</v>
      </c>
      <c r="M276" s="315">
        <f>IF(ISBLANK(INDEX('Policy Characteristics'!G:G,MATCH($C276,'Policy Characteristics'!$C:$C,0))),"",INDEX('Policy Characteristics'!G:G,MATCH($C276,'Policy Characteristics'!$C:$C,0)))</f>
        <v>0</v>
      </c>
      <c r="N276" s="315">
        <f>IF(ISBLANK(INDEX('Policy Characteristics'!H:H,MATCH($C276,'Policy Characteristics'!$C:$C,0))),"",INDEX('Policy Characteristics'!H:H,MATCH($C276,'Policy Characteristics'!$C:$C,0)))</f>
        <v>0</v>
      </c>
      <c r="O276" s="304">
        <f>IF(ISBLANK(INDEX('Policy Characteristics'!I:I,MATCH($C276,'Policy Characteristics'!$C:$C,0))),"",INDEX('Policy Characteristics'!I:I,MATCH($C276,'Policy Characteristics'!$C:$C,0)))</f>
        <v>0</v>
      </c>
      <c r="P276" s="304" t="str">
        <f>IF(ISBLANK(INDEX('Policy Characteristics'!J:J,MATCH($C276,'Policy Characteristics'!$C:$C,0))),"",INDEX('Policy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76" s="304" t="str">
        <f>IF(ISBLANK(INDEX('Policy Characteristics'!K:K,MATCH($C276,'Policy Characteristics'!$C:$C,0))),"",INDEX('Policy Characteristics'!K:K,MATCH($C276,'Policy Characteristics'!$C:$C,0)))</f>
        <v/>
      </c>
      <c r="R276" s="304" t="str">
        <f>IF(ISBLANK(INDEX('Policy Characteristics'!L:L,MATCH($C276,'Policy Characteristics'!$C:$C,0))),"",INDEX('Policy Characteristics'!L:L,MATCH($C276,'Policy Characteristics'!$C:$C,0)))</f>
        <v/>
      </c>
    </row>
    <row r="277" spans="1:18" s="526" customFormat="1" x14ac:dyDescent="0.25">
      <c r="A277" s="304" t="str">
        <f>IF(ISBLANK(INDEX('Policy Characteristics'!A:A,MATCH($C277,'Policy Characteristics'!$C:$C,0))),"",INDEX('Policy Characteristics'!A:A,MATCH($C277,'Policy Characteristics'!$C:$C,0)))</f>
        <v>Electricity Supply</v>
      </c>
      <c r="B277" s="304" t="str">
        <f>IF(ISBLANK(INDEX('Policy Characteristics'!B:B,MATCH($C277,'Policy Characteristics'!$C:$C,0))),"",INDEX('Policy Characteristics'!B:B,MATCH($C277,'Policy Characteristics'!$C:$C,0)))</f>
        <v>Reduce Plant Downtime</v>
      </c>
      <c r="C277" s="310" t="str">
        <f t="shared" ref="C277:C306" si="23">C$276</f>
        <v>Percentage Reduction in Plant Downtime</v>
      </c>
      <c r="D277" s="537" t="s">
        <v>456</v>
      </c>
      <c r="E277" s="537" t="s">
        <v>259</v>
      </c>
      <c r="F277" s="535"/>
      <c r="G277" s="537"/>
      <c r="H277" s="540">
        <v>651</v>
      </c>
      <c r="I277" s="537" t="s">
        <v>46</v>
      </c>
      <c r="J277" s="306" t="str">
        <f>IF(ISBLANK(INDEX('Policy Characteristics'!D:D,MATCH($C277,'Policy Characteristics'!$C:$C,0))),"",INDEX('Policy Characteristics'!D:D,MATCH($C277,'Policy Characteristics'!$C:$C,0)))</f>
        <v>Reduce Plant Downtime</v>
      </c>
      <c r="K277" s="304" t="str">
        <f>IF(ISBLANK(INDEX('Policy Characteristics'!E:E,MATCH($C277,'Policy Characteristics'!$C:$C,0))),"",INDEX('Policy Characteristics'!E:E,MATCH($C277,'Policy Characteristics'!$C:$C,0)))</f>
        <v>elec reduce plant downtime</v>
      </c>
      <c r="L277" s="315">
        <f>IF(ISBLANK(INDEX('Policy Characteristics'!F:F,MATCH($C277,'Policy Characteristics'!$C:$C,0))),"",INDEX('Policy Characteristics'!F:F,MATCH($C277,'Policy Characteristics'!$C:$C,0)))</f>
        <v>0</v>
      </c>
      <c r="M277" s="315">
        <f>IF(ISBLANK(INDEX('Policy Characteristics'!G:G,MATCH($C277,'Policy Characteristics'!$C:$C,0))),"",INDEX('Policy Characteristics'!G:G,MATCH($C277,'Policy Characteristics'!$C:$C,0)))</f>
        <v>0</v>
      </c>
      <c r="N277" s="315">
        <f>IF(ISBLANK(INDEX('Policy Characteristics'!H:H,MATCH($C277,'Policy Characteristics'!$C:$C,0))),"",INDEX('Policy Characteristics'!H:H,MATCH($C277,'Policy Characteristics'!$C:$C,0)))</f>
        <v>0</v>
      </c>
      <c r="O277" s="304">
        <f>IF(ISBLANK(INDEX('Policy Characteristics'!I:I,MATCH($C277,'Policy Characteristics'!$C:$C,0))),"",INDEX('Policy Characteristics'!I:I,MATCH($C277,'Policy Characteristics'!$C:$C,0)))</f>
        <v>0</v>
      </c>
      <c r="P277" s="304" t="str">
        <f>IF(ISBLANK(INDEX('Policy Characteristics'!J:J,MATCH($C277,'Policy Characteristics'!$C:$C,0))),"",INDEX('Policy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77" s="304" t="str">
        <f>IF(ISBLANK(INDEX('Policy Characteristics'!K:K,MATCH($C277,'Policy Characteristics'!$C:$C,0))),"",INDEX('Policy Characteristics'!K:K,MATCH($C277,'Policy Characteristics'!$C:$C,0)))</f>
        <v/>
      </c>
      <c r="R277" s="304" t="str">
        <f>IF(ISBLANK(INDEX('Policy Characteristics'!L:L,MATCH($C277,'Policy Characteristics'!$C:$C,0))),"",INDEX('Policy Characteristics'!L:L,MATCH($C277,'Policy Characteristics'!$C:$C,0)))</f>
        <v/>
      </c>
    </row>
    <row r="278" spans="1:18" s="526" customFormat="1" x14ac:dyDescent="0.25">
      <c r="A278" s="304" t="str">
        <f>IF(ISBLANK(INDEX('Policy Characteristics'!A:A,MATCH($C278,'Policy Characteristics'!$C:$C,0))),"",INDEX('Policy Characteristics'!A:A,MATCH($C278,'Policy Characteristics'!$C:$C,0)))</f>
        <v>Electricity Supply</v>
      </c>
      <c r="B278" s="304" t="str">
        <f>IF(ISBLANK(INDEX('Policy Characteristics'!B:B,MATCH($C278,'Policy Characteristics'!$C:$C,0))),"",INDEX('Policy Characteristics'!B:B,MATCH($C278,'Policy Characteristics'!$C:$C,0)))</f>
        <v>Reduce Plant Downtime</v>
      </c>
      <c r="C278" s="310" t="str">
        <f t="shared" si="23"/>
        <v>Percentage Reduction in Plant Downtime</v>
      </c>
      <c r="D278" s="537" t="s">
        <v>456</v>
      </c>
      <c r="E278" s="537" t="s">
        <v>260</v>
      </c>
      <c r="F278" s="535"/>
      <c r="G278" s="537"/>
      <c r="H278" s="540">
        <v>652</v>
      </c>
      <c r="I278" s="537" t="s">
        <v>46</v>
      </c>
      <c r="J278" s="306" t="str">
        <f>IF(ISBLANK(INDEX('Policy Characteristics'!D:D,MATCH($C278,'Policy Characteristics'!$C:$C,0))),"",INDEX('Policy Characteristics'!D:D,MATCH($C278,'Policy Characteristics'!$C:$C,0)))</f>
        <v>Reduce Plant Downtime</v>
      </c>
      <c r="K278" s="304" t="str">
        <f>IF(ISBLANK(INDEX('Policy Characteristics'!E:E,MATCH($C278,'Policy Characteristics'!$C:$C,0))),"",INDEX('Policy Characteristics'!E:E,MATCH($C278,'Policy Characteristics'!$C:$C,0)))</f>
        <v>elec reduce plant downtime</v>
      </c>
      <c r="L278" s="315">
        <f>IF(ISBLANK(INDEX('Policy Characteristics'!F:F,MATCH($C278,'Policy Characteristics'!$C:$C,0))),"",INDEX('Policy Characteristics'!F:F,MATCH($C278,'Policy Characteristics'!$C:$C,0)))</f>
        <v>0</v>
      </c>
      <c r="M278" s="315">
        <f>IF(ISBLANK(INDEX('Policy Characteristics'!G:G,MATCH($C278,'Policy Characteristics'!$C:$C,0))),"",INDEX('Policy Characteristics'!G:G,MATCH($C278,'Policy Characteristics'!$C:$C,0)))</f>
        <v>0</v>
      </c>
      <c r="N278" s="315">
        <f>IF(ISBLANK(INDEX('Policy Characteristics'!H:H,MATCH($C278,'Policy Characteristics'!$C:$C,0))),"",INDEX('Policy Characteristics'!H:H,MATCH($C278,'Policy Characteristics'!$C:$C,0)))</f>
        <v>0</v>
      </c>
      <c r="O278" s="304">
        <f>IF(ISBLANK(INDEX('Policy Characteristics'!I:I,MATCH($C278,'Policy Characteristics'!$C:$C,0))),"",INDEX('Policy Characteristics'!I:I,MATCH($C278,'Policy Characteristics'!$C:$C,0)))</f>
        <v>0</v>
      </c>
      <c r="P278" s="304" t="str">
        <f>IF(ISBLANK(INDEX('Policy Characteristics'!J:J,MATCH($C278,'Policy Characteristics'!$C:$C,0))),"",INDEX('Policy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78" s="304" t="str">
        <f>IF(ISBLANK(INDEX('Policy Characteristics'!K:K,MATCH($C278,'Policy Characteristics'!$C:$C,0))),"",INDEX('Policy Characteristics'!K:K,MATCH($C278,'Policy Characteristics'!$C:$C,0)))</f>
        <v/>
      </c>
      <c r="R278" s="304" t="str">
        <f>IF(ISBLANK(INDEX('Policy Characteristics'!L:L,MATCH($C278,'Policy Characteristics'!$C:$C,0))),"",INDEX('Policy Characteristics'!L:L,MATCH($C278,'Policy Characteristics'!$C:$C,0)))</f>
        <v/>
      </c>
    </row>
    <row r="279" spans="1:18" s="526" customFormat="1" x14ac:dyDescent="0.25">
      <c r="A279" s="304" t="str">
        <f>IF(ISBLANK(INDEX('Policy Characteristics'!A:A,MATCH($C279,'Policy Characteristics'!$C:$C,0))),"",INDEX('Policy Characteristics'!A:A,MATCH($C279,'Policy Characteristics'!$C:$C,0)))</f>
        <v>Electricity Supply</v>
      </c>
      <c r="B279" s="304" t="str">
        <f>IF(ISBLANK(INDEX('Policy Characteristics'!B:B,MATCH($C279,'Policy Characteristics'!$C:$C,0))),"",INDEX('Policy Characteristics'!B:B,MATCH($C279,'Policy Characteristics'!$C:$C,0)))</f>
        <v>Reduce Plant Downtime</v>
      </c>
      <c r="C279" s="310" t="str">
        <f t="shared" si="23"/>
        <v>Percentage Reduction in Plant Downtime</v>
      </c>
      <c r="D279" s="537" t="s">
        <v>314</v>
      </c>
      <c r="E279" s="537" t="s">
        <v>258</v>
      </c>
      <c r="F279" s="537" t="s">
        <v>310</v>
      </c>
      <c r="G279" s="537" t="s">
        <v>315</v>
      </c>
      <c r="H279" s="540">
        <v>141</v>
      </c>
      <c r="I279" s="537" t="s">
        <v>45</v>
      </c>
      <c r="J279" s="306" t="str">
        <f>IF(ISBLANK(INDEX('Policy Characteristics'!D:D,MATCH($C279,'Policy Characteristics'!$C:$C,0))),"",INDEX('Policy Characteristics'!D:D,MATCH($C279,'Policy Characteristics'!$C:$C,0)))</f>
        <v>Reduce Plant Downtime</v>
      </c>
      <c r="K279" s="304" t="str">
        <f>IF(ISBLANK(INDEX('Policy Characteristics'!E:E,MATCH($C279,'Policy Characteristics'!$C:$C,0))),"",INDEX('Policy Characteristics'!E:E,MATCH($C279,'Policy Characteristics'!$C:$C,0)))</f>
        <v>elec reduce plant downtime</v>
      </c>
      <c r="L279" s="315">
        <f>IF(ISBLANK(INDEX('Policy Characteristics'!F:F,MATCH($C279,'Policy Characteristics'!$C:$C,0))),"",INDEX('Policy Characteristics'!F:F,MATCH($C279,'Policy Characteristics'!$C:$C,0)))</f>
        <v>0</v>
      </c>
      <c r="M279" s="315">
        <f>IF(ISBLANK(INDEX('Policy Characteristics'!G:G,MATCH($C279,'Policy Characteristics'!$C:$C,0))),"",INDEX('Policy Characteristics'!G:G,MATCH($C279,'Policy Characteristics'!$C:$C,0)))</f>
        <v>0</v>
      </c>
      <c r="N279" s="315">
        <f>IF(ISBLANK(INDEX('Policy Characteristics'!H:H,MATCH($C279,'Policy Characteristics'!$C:$C,0))),"",INDEX('Policy Characteristics'!H:H,MATCH($C279,'Policy Characteristics'!$C:$C,0)))</f>
        <v>0</v>
      </c>
      <c r="O279" s="304">
        <f>IF(ISBLANK(INDEX('Policy Characteristics'!I:I,MATCH($C279,'Policy Characteristics'!$C:$C,0))),"",INDEX('Policy Characteristics'!I:I,MATCH($C279,'Policy Characteristics'!$C:$C,0)))</f>
        <v>0</v>
      </c>
      <c r="P279" s="304" t="str">
        <f>IF(ISBLANK(INDEX('Policy Characteristics'!J:J,MATCH($C279,'Policy Characteristics'!$C:$C,0))),"",INDEX('Policy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79" s="304" t="str">
        <f>IF(ISBLANK(INDEX('Policy Characteristics'!K:K,MATCH($C279,'Policy Characteristics'!$C:$C,0))),"",INDEX('Policy Characteristics'!K:K,MATCH($C279,'Policy Characteristics'!$C:$C,0)))</f>
        <v/>
      </c>
      <c r="R279" s="304" t="str">
        <f>IF(ISBLANK(INDEX('Policy Characteristics'!L:L,MATCH($C279,'Policy Characteristics'!$C:$C,0))),"",INDEX('Policy Characteristics'!L:L,MATCH($C279,'Policy Characteristics'!$C:$C,0)))</f>
        <v/>
      </c>
    </row>
    <row r="280" spans="1:18" s="526" customFormat="1" x14ac:dyDescent="0.25">
      <c r="A280" s="304" t="str">
        <f>IF(ISBLANK(INDEX('Policy Characteristics'!A:A,MATCH($C280,'Policy Characteristics'!$C:$C,0))),"",INDEX('Policy Characteristics'!A:A,MATCH($C280,'Policy Characteristics'!$C:$C,0)))</f>
        <v>Electricity Supply</v>
      </c>
      <c r="B280" s="304" t="str">
        <f>IF(ISBLANK(INDEX('Policy Characteristics'!B:B,MATCH($C280,'Policy Characteristics'!$C:$C,0))),"",INDEX('Policy Characteristics'!B:B,MATCH($C280,'Policy Characteristics'!$C:$C,0)))</f>
        <v>Reduce Plant Downtime</v>
      </c>
      <c r="C280" s="310" t="str">
        <f t="shared" si="23"/>
        <v>Percentage Reduction in Plant Downtime</v>
      </c>
      <c r="D280" s="537" t="s">
        <v>314</v>
      </c>
      <c r="E280" s="537" t="s">
        <v>259</v>
      </c>
      <c r="F280" s="537"/>
      <c r="G280" s="537"/>
      <c r="H280" s="540">
        <v>653</v>
      </c>
      <c r="I280" s="537" t="s">
        <v>46</v>
      </c>
      <c r="J280" s="306" t="str">
        <f>IF(ISBLANK(INDEX('Policy Characteristics'!D:D,MATCH($C280,'Policy Characteristics'!$C:$C,0))),"",INDEX('Policy Characteristics'!D:D,MATCH($C280,'Policy Characteristics'!$C:$C,0)))</f>
        <v>Reduce Plant Downtime</v>
      </c>
      <c r="K280" s="304" t="str">
        <f>IF(ISBLANK(INDEX('Policy Characteristics'!E:E,MATCH($C280,'Policy Characteristics'!$C:$C,0))),"",INDEX('Policy Characteristics'!E:E,MATCH($C280,'Policy Characteristics'!$C:$C,0)))</f>
        <v>elec reduce plant downtime</v>
      </c>
      <c r="L280" s="315">
        <f>IF(ISBLANK(INDEX('Policy Characteristics'!F:F,MATCH($C280,'Policy Characteristics'!$C:$C,0))),"",INDEX('Policy Characteristics'!F:F,MATCH($C280,'Policy Characteristics'!$C:$C,0)))</f>
        <v>0</v>
      </c>
      <c r="M280" s="315">
        <f>IF(ISBLANK(INDEX('Policy Characteristics'!G:G,MATCH($C280,'Policy Characteristics'!$C:$C,0))),"",INDEX('Policy Characteristics'!G:G,MATCH($C280,'Policy Characteristics'!$C:$C,0)))</f>
        <v>0</v>
      </c>
      <c r="N280" s="315">
        <f>IF(ISBLANK(INDEX('Policy Characteristics'!H:H,MATCH($C280,'Policy Characteristics'!$C:$C,0))),"",INDEX('Policy Characteristics'!H:H,MATCH($C280,'Policy Characteristics'!$C:$C,0)))</f>
        <v>0</v>
      </c>
      <c r="O280" s="304">
        <f>IF(ISBLANK(INDEX('Policy Characteristics'!I:I,MATCH($C280,'Policy Characteristics'!$C:$C,0))),"",INDEX('Policy Characteristics'!I:I,MATCH($C280,'Policy Characteristics'!$C:$C,0)))</f>
        <v>0</v>
      </c>
      <c r="P280" s="304" t="str">
        <f>IF(ISBLANK(INDEX('Policy Characteristics'!J:J,MATCH($C280,'Policy Characteristics'!$C:$C,0))),"",INDEX('Policy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0" s="304" t="str">
        <f>IF(ISBLANK(INDEX('Policy Characteristics'!K:K,MATCH($C280,'Policy Characteristics'!$C:$C,0))),"",INDEX('Policy Characteristics'!K:K,MATCH($C280,'Policy Characteristics'!$C:$C,0)))</f>
        <v/>
      </c>
      <c r="R280" s="304" t="str">
        <f>IF(ISBLANK(INDEX('Policy Characteristics'!L:L,MATCH($C280,'Policy Characteristics'!$C:$C,0))),"",INDEX('Policy Characteristics'!L:L,MATCH($C280,'Policy Characteristics'!$C:$C,0)))</f>
        <v/>
      </c>
    </row>
    <row r="281" spans="1:18" s="526" customFormat="1" x14ac:dyDescent="0.25">
      <c r="A281" s="304" t="str">
        <f>IF(ISBLANK(INDEX('Policy Characteristics'!A:A,MATCH($C281,'Policy Characteristics'!$C:$C,0))),"",INDEX('Policy Characteristics'!A:A,MATCH($C281,'Policy Characteristics'!$C:$C,0)))</f>
        <v>Electricity Supply</v>
      </c>
      <c r="B281" s="304" t="str">
        <f>IF(ISBLANK(INDEX('Policy Characteristics'!B:B,MATCH($C281,'Policy Characteristics'!$C:$C,0))),"",INDEX('Policy Characteristics'!B:B,MATCH($C281,'Policy Characteristics'!$C:$C,0)))</f>
        <v>Reduce Plant Downtime</v>
      </c>
      <c r="C281" s="310" t="str">
        <f t="shared" si="23"/>
        <v>Percentage Reduction in Plant Downtime</v>
      </c>
      <c r="D281" s="537" t="s">
        <v>314</v>
      </c>
      <c r="E281" s="537" t="s">
        <v>260</v>
      </c>
      <c r="F281" s="537"/>
      <c r="G281" s="537"/>
      <c r="H281" s="540">
        <v>654</v>
      </c>
      <c r="I281" s="537" t="s">
        <v>46</v>
      </c>
      <c r="J281" s="306" t="str">
        <f>IF(ISBLANK(INDEX('Policy Characteristics'!D:D,MATCH($C281,'Policy Characteristics'!$C:$C,0))),"",INDEX('Policy Characteristics'!D:D,MATCH($C281,'Policy Characteristics'!$C:$C,0)))</f>
        <v>Reduce Plant Downtime</v>
      </c>
      <c r="K281" s="304" t="str">
        <f>IF(ISBLANK(INDEX('Policy Characteristics'!E:E,MATCH($C281,'Policy Characteristics'!$C:$C,0))),"",INDEX('Policy Characteristics'!E:E,MATCH($C281,'Policy Characteristics'!$C:$C,0)))</f>
        <v>elec reduce plant downtime</v>
      </c>
      <c r="L281" s="315">
        <f>IF(ISBLANK(INDEX('Policy Characteristics'!F:F,MATCH($C281,'Policy Characteristics'!$C:$C,0))),"",INDEX('Policy Characteristics'!F:F,MATCH($C281,'Policy Characteristics'!$C:$C,0)))</f>
        <v>0</v>
      </c>
      <c r="M281" s="315">
        <f>IF(ISBLANK(INDEX('Policy Characteristics'!G:G,MATCH($C281,'Policy Characteristics'!$C:$C,0))),"",INDEX('Policy Characteristics'!G:G,MATCH($C281,'Policy Characteristics'!$C:$C,0)))</f>
        <v>0</v>
      </c>
      <c r="N281" s="315">
        <f>IF(ISBLANK(INDEX('Policy Characteristics'!H:H,MATCH($C281,'Policy Characteristics'!$C:$C,0))),"",INDEX('Policy Characteristics'!H:H,MATCH($C281,'Policy Characteristics'!$C:$C,0)))</f>
        <v>0</v>
      </c>
      <c r="O281" s="304">
        <f>IF(ISBLANK(INDEX('Policy Characteristics'!I:I,MATCH($C281,'Policy Characteristics'!$C:$C,0))),"",INDEX('Policy Characteristics'!I:I,MATCH($C281,'Policy Characteristics'!$C:$C,0)))</f>
        <v>0</v>
      </c>
      <c r="P281" s="304" t="str">
        <f>IF(ISBLANK(INDEX('Policy Characteristics'!J:J,MATCH($C281,'Policy Characteristics'!$C:$C,0))),"",INDEX('Policy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1" s="304" t="str">
        <f>IF(ISBLANK(INDEX('Policy Characteristics'!K:K,MATCH($C281,'Policy Characteristics'!$C:$C,0))),"",INDEX('Policy Characteristics'!K:K,MATCH($C281,'Policy Characteristics'!$C:$C,0)))</f>
        <v/>
      </c>
      <c r="R281" s="304" t="str">
        <f>IF(ISBLANK(INDEX('Policy Characteristics'!L:L,MATCH($C281,'Policy Characteristics'!$C:$C,0))),"",INDEX('Policy Characteristics'!L:L,MATCH($C281,'Policy Characteristics'!$C:$C,0)))</f>
        <v/>
      </c>
    </row>
    <row r="282" spans="1:18" s="526" customFormat="1" x14ac:dyDescent="0.25">
      <c r="A282" s="304" t="str">
        <f>IF(ISBLANK(INDEX('Policy Characteristics'!A:A,MATCH($C282,'Policy Characteristics'!$C:$C,0))),"",INDEX('Policy Characteristics'!A:A,MATCH($C282,'Policy Characteristics'!$C:$C,0)))</f>
        <v>Electricity Supply</v>
      </c>
      <c r="B282" s="304" t="str">
        <f>IF(ISBLANK(INDEX('Policy Characteristics'!B:B,MATCH($C282,'Policy Characteristics'!$C:$C,0))),"",INDEX('Policy Characteristics'!B:B,MATCH($C282,'Policy Characteristics'!$C:$C,0)))</f>
        <v>Reduce Plant Downtime</v>
      </c>
      <c r="C282" s="310" t="str">
        <f t="shared" si="23"/>
        <v>Percentage Reduction in Plant Downtime</v>
      </c>
      <c r="D282" s="537" t="s">
        <v>79</v>
      </c>
      <c r="E282" s="537" t="s">
        <v>258</v>
      </c>
      <c r="F282" s="537"/>
      <c r="G282" s="537"/>
      <c r="H282" s="540">
        <v>655</v>
      </c>
      <c r="I282" s="537" t="s">
        <v>46</v>
      </c>
      <c r="J282" s="306" t="str">
        <f>IF(ISBLANK(INDEX('Policy Characteristics'!D:D,MATCH($C282,'Policy Characteristics'!$C:$C,0))),"",INDEX('Policy Characteristics'!D:D,MATCH($C282,'Policy Characteristics'!$C:$C,0)))</f>
        <v>Reduce Plant Downtime</v>
      </c>
      <c r="K282" s="304" t="str">
        <f>IF(ISBLANK(INDEX('Policy Characteristics'!E:E,MATCH($C282,'Policy Characteristics'!$C:$C,0))),"",INDEX('Policy Characteristics'!E:E,MATCH($C282,'Policy Characteristics'!$C:$C,0)))</f>
        <v>elec reduce plant downtime</v>
      </c>
      <c r="L282" s="315">
        <f>IF(ISBLANK(INDEX('Policy Characteristics'!F:F,MATCH($C282,'Policy Characteristics'!$C:$C,0))),"",INDEX('Policy Characteristics'!F:F,MATCH($C282,'Policy Characteristics'!$C:$C,0)))</f>
        <v>0</v>
      </c>
      <c r="M282" s="315">
        <f>IF(ISBLANK(INDEX('Policy Characteristics'!G:G,MATCH($C282,'Policy Characteristics'!$C:$C,0))),"",INDEX('Policy Characteristics'!G:G,MATCH($C282,'Policy Characteristics'!$C:$C,0)))</f>
        <v>0</v>
      </c>
      <c r="N282" s="315">
        <f>IF(ISBLANK(INDEX('Policy Characteristics'!H:H,MATCH($C282,'Policy Characteristics'!$C:$C,0))),"",INDEX('Policy Characteristics'!H:H,MATCH($C282,'Policy Characteristics'!$C:$C,0)))</f>
        <v>0</v>
      </c>
      <c r="O282" s="304">
        <f>IF(ISBLANK(INDEX('Policy Characteristics'!I:I,MATCH($C282,'Policy Characteristics'!$C:$C,0))),"",INDEX('Policy Characteristics'!I:I,MATCH($C282,'Policy Characteristics'!$C:$C,0)))</f>
        <v>0</v>
      </c>
      <c r="P282" s="304" t="str">
        <f>IF(ISBLANK(INDEX('Policy Characteristics'!J:J,MATCH($C282,'Policy Characteristics'!$C:$C,0))),"",INDEX('Policy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2" s="304" t="str">
        <f>IF(ISBLANK(INDEX('Policy Characteristics'!K:K,MATCH($C282,'Policy Characteristics'!$C:$C,0))),"",INDEX('Policy Characteristics'!K:K,MATCH($C282,'Policy Characteristics'!$C:$C,0)))</f>
        <v/>
      </c>
      <c r="R282" s="304" t="str">
        <f>IF(ISBLANK(INDEX('Policy Characteristics'!L:L,MATCH($C282,'Policy Characteristics'!$C:$C,0))),"",INDEX('Policy Characteristics'!L:L,MATCH($C282,'Policy Characteristics'!$C:$C,0)))</f>
        <v/>
      </c>
    </row>
    <row r="283" spans="1:18" s="526" customFormat="1" x14ac:dyDescent="0.25">
      <c r="A283" s="304" t="str">
        <f>IF(ISBLANK(INDEX('Policy Characteristics'!A:A,MATCH($C283,'Policy Characteristics'!$C:$C,0))),"",INDEX('Policy Characteristics'!A:A,MATCH($C283,'Policy Characteristics'!$C:$C,0)))</f>
        <v>Electricity Supply</v>
      </c>
      <c r="B283" s="304" t="str">
        <f>IF(ISBLANK(INDEX('Policy Characteristics'!B:B,MATCH($C283,'Policy Characteristics'!$C:$C,0))),"",INDEX('Policy Characteristics'!B:B,MATCH($C283,'Policy Characteristics'!$C:$C,0)))</f>
        <v>Reduce Plant Downtime</v>
      </c>
      <c r="C283" s="310" t="str">
        <f t="shared" si="23"/>
        <v>Percentage Reduction in Plant Downtime</v>
      </c>
      <c r="D283" s="537" t="s">
        <v>79</v>
      </c>
      <c r="E283" s="537" t="s">
        <v>259</v>
      </c>
      <c r="F283" s="537"/>
      <c r="G283" s="537"/>
      <c r="H283" s="540">
        <v>656</v>
      </c>
      <c r="I283" s="537" t="s">
        <v>46</v>
      </c>
      <c r="J283" s="306" t="str">
        <f>IF(ISBLANK(INDEX('Policy Characteristics'!D:D,MATCH($C283,'Policy Characteristics'!$C:$C,0))),"",INDEX('Policy Characteristics'!D:D,MATCH($C283,'Policy Characteristics'!$C:$C,0)))</f>
        <v>Reduce Plant Downtime</v>
      </c>
      <c r="K283" s="304" t="str">
        <f>IF(ISBLANK(INDEX('Policy Characteristics'!E:E,MATCH($C283,'Policy Characteristics'!$C:$C,0))),"",INDEX('Policy Characteristics'!E:E,MATCH($C283,'Policy Characteristics'!$C:$C,0)))</f>
        <v>elec reduce plant downtime</v>
      </c>
      <c r="L283" s="315">
        <f>IF(ISBLANK(INDEX('Policy Characteristics'!F:F,MATCH($C283,'Policy Characteristics'!$C:$C,0))),"",INDEX('Policy Characteristics'!F:F,MATCH($C283,'Policy Characteristics'!$C:$C,0)))</f>
        <v>0</v>
      </c>
      <c r="M283" s="315">
        <f>IF(ISBLANK(INDEX('Policy Characteristics'!G:G,MATCH($C283,'Policy Characteristics'!$C:$C,0))),"",INDEX('Policy Characteristics'!G:G,MATCH($C283,'Policy Characteristics'!$C:$C,0)))</f>
        <v>0</v>
      </c>
      <c r="N283" s="315">
        <f>IF(ISBLANK(INDEX('Policy Characteristics'!H:H,MATCH($C283,'Policy Characteristics'!$C:$C,0))),"",INDEX('Policy Characteristics'!H:H,MATCH($C283,'Policy Characteristics'!$C:$C,0)))</f>
        <v>0</v>
      </c>
      <c r="O283" s="304">
        <f>IF(ISBLANK(INDEX('Policy Characteristics'!I:I,MATCH($C283,'Policy Characteristics'!$C:$C,0))),"",INDEX('Policy Characteristics'!I:I,MATCH($C283,'Policy Characteristics'!$C:$C,0)))</f>
        <v>0</v>
      </c>
      <c r="P283" s="304" t="str">
        <f>IF(ISBLANK(INDEX('Policy Characteristics'!J:J,MATCH($C283,'Policy Characteristics'!$C:$C,0))),"",INDEX('Policy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3" s="304" t="str">
        <f>IF(ISBLANK(INDEX('Policy Characteristics'!K:K,MATCH($C283,'Policy Characteristics'!$C:$C,0))),"",INDEX('Policy Characteristics'!K:K,MATCH($C283,'Policy Characteristics'!$C:$C,0)))</f>
        <v/>
      </c>
      <c r="R283" s="304" t="str">
        <f>IF(ISBLANK(INDEX('Policy Characteristics'!L:L,MATCH($C283,'Policy Characteristics'!$C:$C,0))),"",INDEX('Policy Characteristics'!L:L,MATCH($C283,'Policy Characteristics'!$C:$C,0)))</f>
        <v/>
      </c>
    </row>
    <row r="284" spans="1:18" s="526" customFormat="1" x14ac:dyDescent="0.25">
      <c r="A284" s="304" t="str">
        <f>IF(ISBLANK(INDEX('Policy Characteristics'!A:A,MATCH($C284,'Policy Characteristics'!$C:$C,0))),"",INDEX('Policy Characteristics'!A:A,MATCH($C284,'Policy Characteristics'!$C:$C,0)))</f>
        <v>Electricity Supply</v>
      </c>
      <c r="B284" s="304" t="str">
        <f>IF(ISBLANK(INDEX('Policy Characteristics'!B:B,MATCH($C284,'Policy Characteristics'!$C:$C,0))),"",INDEX('Policy Characteristics'!B:B,MATCH($C284,'Policy Characteristics'!$C:$C,0)))</f>
        <v>Reduce Plant Downtime</v>
      </c>
      <c r="C284" s="310" t="str">
        <f t="shared" si="23"/>
        <v>Percentage Reduction in Plant Downtime</v>
      </c>
      <c r="D284" s="537" t="s">
        <v>79</v>
      </c>
      <c r="E284" s="537" t="s">
        <v>260</v>
      </c>
      <c r="F284" s="537"/>
      <c r="G284" s="537"/>
      <c r="H284" s="540">
        <v>657</v>
      </c>
      <c r="I284" s="537" t="s">
        <v>46</v>
      </c>
      <c r="J284" s="306" t="str">
        <f>IF(ISBLANK(INDEX('Policy Characteristics'!D:D,MATCH($C284,'Policy Characteristics'!$C:$C,0))),"",INDEX('Policy Characteristics'!D:D,MATCH($C284,'Policy Characteristics'!$C:$C,0)))</f>
        <v>Reduce Plant Downtime</v>
      </c>
      <c r="K284" s="304" t="str">
        <f>IF(ISBLANK(INDEX('Policy Characteristics'!E:E,MATCH($C284,'Policy Characteristics'!$C:$C,0))),"",INDEX('Policy Characteristics'!E:E,MATCH($C284,'Policy Characteristics'!$C:$C,0)))</f>
        <v>elec reduce plant downtime</v>
      </c>
      <c r="L284" s="315">
        <f>IF(ISBLANK(INDEX('Policy Characteristics'!F:F,MATCH($C284,'Policy Characteristics'!$C:$C,0))),"",INDEX('Policy Characteristics'!F:F,MATCH($C284,'Policy Characteristics'!$C:$C,0)))</f>
        <v>0</v>
      </c>
      <c r="M284" s="315">
        <f>IF(ISBLANK(INDEX('Policy Characteristics'!G:G,MATCH($C284,'Policy Characteristics'!$C:$C,0))),"",INDEX('Policy Characteristics'!G:G,MATCH($C284,'Policy Characteristics'!$C:$C,0)))</f>
        <v>0</v>
      </c>
      <c r="N284" s="315">
        <f>IF(ISBLANK(INDEX('Policy Characteristics'!H:H,MATCH($C284,'Policy Characteristics'!$C:$C,0))),"",INDEX('Policy Characteristics'!H:H,MATCH($C284,'Policy Characteristics'!$C:$C,0)))</f>
        <v>0</v>
      </c>
      <c r="O284" s="304">
        <f>IF(ISBLANK(INDEX('Policy Characteristics'!I:I,MATCH($C284,'Policy Characteristics'!$C:$C,0))),"",INDEX('Policy Characteristics'!I:I,MATCH($C284,'Policy Characteristics'!$C:$C,0)))</f>
        <v>0</v>
      </c>
      <c r="P284" s="304" t="str">
        <f>IF(ISBLANK(INDEX('Policy Characteristics'!J:J,MATCH($C284,'Policy Characteristics'!$C:$C,0))),"",INDEX('Policy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4" s="304" t="str">
        <f>IF(ISBLANK(INDEX('Policy Characteristics'!K:K,MATCH($C284,'Policy Characteristics'!$C:$C,0))),"",INDEX('Policy Characteristics'!K:K,MATCH($C284,'Policy Characteristics'!$C:$C,0)))</f>
        <v/>
      </c>
      <c r="R284" s="304" t="str">
        <f>IF(ISBLANK(INDEX('Policy Characteristics'!L:L,MATCH($C284,'Policy Characteristics'!$C:$C,0))),"",INDEX('Policy Characteristics'!L:L,MATCH($C284,'Policy Characteristics'!$C:$C,0)))</f>
        <v/>
      </c>
    </row>
    <row r="285" spans="1:18" s="526" customFormat="1" x14ac:dyDescent="0.25">
      <c r="A285" s="304" t="str">
        <f>IF(ISBLANK(INDEX('Policy Characteristics'!A:A,MATCH($C285,'Policy Characteristics'!$C:$C,0))),"",INDEX('Policy Characteristics'!A:A,MATCH($C285,'Policy Characteristics'!$C:$C,0)))</f>
        <v>Electricity Supply</v>
      </c>
      <c r="B285" s="304" t="str">
        <f>IF(ISBLANK(INDEX('Policy Characteristics'!B:B,MATCH($C285,'Policy Characteristics'!$C:$C,0))),"",INDEX('Policy Characteristics'!B:B,MATCH($C285,'Policy Characteristics'!$C:$C,0)))</f>
        <v>Reduce Plant Downtime</v>
      </c>
      <c r="C285" s="310" t="str">
        <f t="shared" si="23"/>
        <v>Percentage Reduction in Plant Downtime</v>
      </c>
      <c r="D285" s="537" t="s">
        <v>80</v>
      </c>
      <c r="E285" s="537" t="s">
        <v>258</v>
      </c>
      <c r="F285" s="537"/>
      <c r="G285" s="537"/>
      <c r="H285" s="540">
        <v>658</v>
      </c>
      <c r="I285" s="537" t="s">
        <v>46</v>
      </c>
      <c r="J285" s="306" t="str">
        <f>IF(ISBLANK(INDEX('Policy Characteristics'!D:D,MATCH($C285,'Policy Characteristics'!$C:$C,0))),"",INDEX('Policy Characteristics'!D:D,MATCH($C285,'Policy Characteristics'!$C:$C,0)))</f>
        <v>Reduce Plant Downtime</v>
      </c>
      <c r="K285" s="304" t="str">
        <f>IF(ISBLANK(INDEX('Policy Characteristics'!E:E,MATCH($C285,'Policy Characteristics'!$C:$C,0))),"",INDEX('Policy Characteristics'!E:E,MATCH($C285,'Policy Characteristics'!$C:$C,0)))</f>
        <v>elec reduce plant downtime</v>
      </c>
      <c r="L285" s="315">
        <f>IF(ISBLANK(INDEX('Policy Characteristics'!F:F,MATCH($C285,'Policy Characteristics'!$C:$C,0))),"",INDEX('Policy Characteristics'!F:F,MATCH($C285,'Policy Characteristics'!$C:$C,0)))</f>
        <v>0</v>
      </c>
      <c r="M285" s="315">
        <f>IF(ISBLANK(INDEX('Policy Characteristics'!G:G,MATCH($C285,'Policy Characteristics'!$C:$C,0))),"",INDEX('Policy Characteristics'!G:G,MATCH($C285,'Policy Characteristics'!$C:$C,0)))</f>
        <v>0</v>
      </c>
      <c r="N285" s="315">
        <f>IF(ISBLANK(INDEX('Policy Characteristics'!H:H,MATCH($C285,'Policy Characteristics'!$C:$C,0))),"",INDEX('Policy Characteristics'!H:H,MATCH($C285,'Policy Characteristics'!$C:$C,0)))</f>
        <v>0</v>
      </c>
      <c r="O285" s="304">
        <f>IF(ISBLANK(INDEX('Policy Characteristics'!I:I,MATCH($C285,'Policy Characteristics'!$C:$C,0))),"",INDEX('Policy Characteristics'!I:I,MATCH($C285,'Policy Characteristics'!$C:$C,0)))</f>
        <v>0</v>
      </c>
      <c r="P285" s="304" t="str">
        <f>IF(ISBLANK(INDEX('Policy Characteristics'!J:J,MATCH($C285,'Policy Characteristics'!$C:$C,0))),"",INDEX('Policy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5" s="304" t="str">
        <f>IF(ISBLANK(INDEX('Policy Characteristics'!K:K,MATCH($C285,'Policy Characteristics'!$C:$C,0))),"",INDEX('Policy Characteristics'!K:K,MATCH($C285,'Policy Characteristics'!$C:$C,0)))</f>
        <v/>
      </c>
      <c r="R285" s="304" t="str">
        <f>IF(ISBLANK(INDEX('Policy Characteristics'!L:L,MATCH($C285,'Policy Characteristics'!$C:$C,0))),"",INDEX('Policy Characteristics'!L:L,MATCH($C285,'Policy Characteristics'!$C:$C,0)))</f>
        <v/>
      </c>
    </row>
    <row r="286" spans="1:18" s="526" customFormat="1" x14ac:dyDescent="0.25">
      <c r="A286" s="304" t="str">
        <f>IF(ISBLANK(INDEX('Policy Characteristics'!A:A,MATCH($C286,'Policy Characteristics'!$C:$C,0))),"",INDEX('Policy Characteristics'!A:A,MATCH($C286,'Policy Characteristics'!$C:$C,0)))</f>
        <v>Electricity Supply</v>
      </c>
      <c r="B286" s="304" t="str">
        <f>IF(ISBLANK(INDEX('Policy Characteristics'!B:B,MATCH($C286,'Policy Characteristics'!$C:$C,0))),"",INDEX('Policy Characteristics'!B:B,MATCH($C286,'Policy Characteristics'!$C:$C,0)))</f>
        <v>Reduce Plant Downtime</v>
      </c>
      <c r="C286" s="310" t="str">
        <f t="shared" si="23"/>
        <v>Percentage Reduction in Plant Downtime</v>
      </c>
      <c r="D286" s="537" t="s">
        <v>80</v>
      </c>
      <c r="E286" s="537" t="s">
        <v>259</v>
      </c>
      <c r="F286" s="537"/>
      <c r="G286" s="537"/>
      <c r="H286" s="540">
        <v>659</v>
      </c>
      <c r="I286" s="537" t="s">
        <v>46</v>
      </c>
      <c r="J286" s="306" t="str">
        <f>IF(ISBLANK(INDEX('Policy Characteristics'!D:D,MATCH($C286,'Policy Characteristics'!$C:$C,0))),"",INDEX('Policy Characteristics'!D:D,MATCH($C286,'Policy Characteristics'!$C:$C,0)))</f>
        <v>Reduce Plant Downtime</v>
      </c>
      <c r="K286" s="304" t="str">
        <f>IF(ISBLANK(INDEX('Policy Characteristics'!E:E,MATCH($C286,'Policy Characteristics'!$C:$C,0))),"",INDEX('Policy Characteristics'!E:E,MATCH($C286,'Policy Characteristics'!$C:$C,0)))</f>
        <v>elec reduce plant downtime</v>
      </c>
      <c r="L286" s="315">
        <f>IF(ISBLANK(INDEX('Policy Characteristics'!F:F,MATCH($C286,'Policy Characteristics'!$C:$C,0))),"",INDEX('Policy Characteristics'!F:F,MATCH($C286,'Policy Characteristics'!$C:$C,0)))</f>
        <v>0</v>
      </c>
      <c r="M286" s="315">
        <f>IF(ISBLANK(INDEX('Policy Characteristics'!G:G,MATCH($C286,'Policy Characteristics'!$C:$C,0))),"",INDEX('Policy Characteristics'!G:G,MATCH($C286,'Policy Characteristics'!$C:$C,0)))</f>
        <v>0</v>
      </c>
      <c r="N286" s="315">
        <f>IF(ISBLANK(INDEX('Policy Characteristics'!H:H,MATCH($C286,'Policy Characteristics'!$C:$C,0))),"",INDEX('Policy Characteristics'!H:H,MATCH($C286,'Policy Characteristics'!$C:$C,0)))</f>
        <v>0</v>
      </c>
      <c r="O286" s="304">
        <f>IF(ISBLANK(INDEX('Policy Characteristics'!I:I,MATCH($C286,'Policy Characteristics'!$C:$C,0))),"",INDEX('Policy Characteristics'!I:I,MATCH($C286,'Policy Characteristics'!$C:$C,0)))</f>
        <v>0</v>
      </c>
      <c r="P286" s="304" t="str">
        <f>IF(ISBLANK(INDEX('Policy Characteristics'!J:J,MATCH($C286,'Policy Characteristics'!$C:$C,0))),"",INDEX('Policy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6" s="304" t="str">
        <f>IF(ISBLANK(INDEX('Policy Characteristics'!K:K,MATCH($C286,'Policy Characteristics'!$C:$C,0))),"",INDEX('Policy Characteristics'!K:K,MATCH($C286,'Policy Characteristics'!$C:$C,0)))</f>
        <v/>
      </c>
      <c r="R286" s="304" t="str">
        <f>IF(ISBLANK(INDEX('Policy Characteristics'!L:L,MATCH($C286,'Policy Characteristics'!$C:$C,0))),"",INDEX('Policy Characteristics'!L:L,MATCH($C286,'Policy Characteristics'!$C:$C,0)))</f>
        <v/>
      </c>
    </row>
    <row r="287" spans="1:18" s="526" customFormat="1" x14ac:dyDescent="0.25">
      <c r="A287" s="304" t="str">
        <f>IF(ISBLANK(INDEX('Policy Characteristics'!A:A,MATCH($C287,'Policy Characteristics'!$C:$C,0))),"",INDEX('Policy Characteristics'!A:A,MATCH($C287,'Policy Characteristics'!$C:$C,0)))</f>
        <v>Electricity Supply</v>
      </c>
      <c r="B287" s="304" t="str">
        <f>IF(ISBLANK(INDEX('Policy Characteristics'!B:B,MATCH($C287,'Policy Characteristics'!$C:$C,0))),"",INDEX('Policy Characteristics'!B:B,MATCH($C287,'Policy Characteristics'!$C:$C,0)))</f>
        <v>Reduce Plant Downtime</v>
      </c>
      <c r="C287" s="310" t="str">
        <f t="shared" si="23"/>
        <v>Percentage Reduction in Plant Downtime</v>
      </c>
      <c r="D287" s="537" t="s">
        <v>80</v>
      </c>
      <c r="E287" s="537" t="s">
        <v>260</v>
      </c>
      <c r="F287" s="537"/>
      <c r="G287" s="537"/>
      <c r="H287" s="540">
        <v>660</v>
      </c>
      <c r="I287" s="537" t="s">
        <v>46</v>
      </c>
      <c r="J287" s="306" t="str">
        <f>IF(ISBLANK(INDEX('Policy Characteristics'!D:D,MATCH($C287,'Policy Characteristics'!$C:$C,0))),"",INDEX('Policy Characteristics'!D:D,MATCH($C287,'Policy Characteristics'!$C:$C,0)))</f>
        <v>Reduce Plant Downtime</v>
      </c>
      <c r="K287" s="304" t="str">
        <f>IF(ISBLANK(INDEX('Policy Characteristics'!E:E,MATCH($C287,'Policy Characteristics'!$C:$C,0))),"",INDEX('Policy Characteristics'!E:E,MATCH($C287,'Policy Characteristics'!$C:$C,0)))</f>
        <v>elec reduce plant downtime</v>
      </c>
      <c r="L287" s="315">
        <f>IF(ISBLANK(INDEX('Policy Characteristics'!F:F,MATCH($C287,'Policy Characteristics'!$C:$C,0))),"",INDEX('Policy Characteristics'!F:F,MATCH($C287,'Policy Characteristics'!$C:$C,0)))</f>
        <v>0</v>
      </c>
      <c r="M287" s="315">
        <f>IF(ISBLANK(INDEX('Policy Characteristics'!G:G,MATCH($C287,'Policy Characteristics'!$C:$C,0))),"",INDEX('Policy Characteristics'!G:G,MATCH($C287,'Policy Characteristics'!$C:$C,0)))</f>
        <v>0</v>
      </c>
      <c r="N287" s="315">
        <f>IF(ISBLANK(INDEX('Policy Characteristics'!H:H,MATCH($C287,'Policy Characteristics'!$C:$C,0))),"",INDEX('Policy Characteristics'!H:H,MATCH($C287,'Policy Characteristics'!$C:$C,0)))</f>
        <v>0</v>
      </c>
      <c r="O287" s="304">
        <f>IF(ISBLANK(INDEX('Policy Characteristics'!I:I,MATCH($C287,'Policy Characteristics'!$C:$C,0))),"",INDEX('Policy Characteristics'!I:I,MATCH($C287,'Policy Characteristics'!$C:$C,0)))</f>
        <v>0</v>
      </c>
      <c r="P287" s="304" t="str">
        <f>IF(ISBLANK(INDEX('Policy Characteristics'!J:J,MATCH($C287,'Policy Characteristics'!$C:$C,0))),"",INDEX('Policy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7" s="304" t="str">
        <f>IF(ISBLANK(INDEX('Policy Characteristics'!K:K,MATCH($C287,'Policy Characteristics'!$C:$C,0))),"",INDEX('Policy Characteristics'!K:K,MATCH($C287,'Policy Characteristics'!$C:$C,0)))</f>
        <v/>
      </c>
      <c r="R287" s="304" t="str">
        <f>IF(ISBLANK(INDEX('Policy Characteristics'!L:L,MATCH($C287,'Policy Characteristics'!$C:$C,0))),"",INDEX('Policy Characteristics'!L:L,MATCH($C287,'Policy Characteristics'!$C:$C,0)))</f>
        <v/>
      </c>
    </row>
    <row r="288" spans="1:18" s="526" customFormat="1" x14ac:dyDescent="0.25">
      <c r="A288" s="304" t="str">
        <f>IF(ISBLANK(INDEX('Policy Characteristics'!A:A,MATCH($C288,'Policy Characteristics'!$C:$C,0))),"",INDEX('Policy Characteristics'!A:A,MATCH($C288,'Policy Characteristics'!$C:$C,0)))</f>
        <v>Electricity Supply</v>
      </c>
      <c r="B288" s="304" t="str">
        <f>IF(ISBLANK(INDEX('Policy Characteristics'!B:B,MATCH($C288,'Policy Characteristics'!$C:$C,0))),"",INDEX('Policy Characteristics'!B:B,MATCH($C288,'Policy Characteristics'!$C:$C,0)))</f>
        <v>Reduce Plant Downtime</v>
      </c>
      <c r="C288" s="310" t="str">
        <f t="shared" si="23"/>
        <v>Percentage Reduction in Plant Downtime</v>
      </c>
      <c r="D288" s="537" t="s">
        <v>457</v>
      </c>
      <c r="E288" s="537" t="s">
        <v>258</v>
      </c>
      <c r="F288" s="537"/>
      <c r="G288" s="537"/>
      <c r="H288" s="540">
        <v>661</v>
      </c>
      <c r="I288" s="537" t="s">
        <v>46</v>
      </c>
      <c r="J288" s="306" t="str">
        <f>IF(ISBLANK(INDEX('Policy Characteristics'!D:D,MATCH($C288,'Policy Characteristics'!$C:$C,0))),"",INDEX('Policy Characteristics'!D:D,MATCH($C288,'Policy Characteristics'!$C:$C,0)))</f>
        <v>Reduce Plant Downtime</v>
      </c>
      <c r="K288" s="304" t="str">
        <f>IF(ISBLANK(INDEX('Policy Characteristics'!E:E,MATCH($C288,'Policy Characteristics'!$C:$C,0))),"",INDEX('Policy Characteristics'!E:E,MATCH($C288,'Policy Characteristics'!$C:$C,0)))</f>
        <v>elec reduce plant downtime</v>
      </c>
      <c r="L288" s="315">
        <f>IF(ISBLANK(INDEX('Policy Characteristics'!F:F,MATCH($C288,'Policy Characteristics'!$C:$C,0))),"",INDEX('Policy Characteristics'!F:F,MATCH($C288,'Policy Characteristics'!$C:$C,0)))</f>
        <v>0</v>
      </c>
      <c r="M288" s="315">
        <f>IF(ISBLANK(INDEX('Policy Characteristics'!G:G,MATCH($C288,'Policy Characteristics'!$C:$C,0))),"",INDEX('Policy Characteristics'!G:G,MATCH($C288,'Policy Characteristics'!$C:$C,0)))</f>
        <v>0</v>
      </c>
      <c r="N288" s="315">
        <f>IF(ISBLANK(INDEX('Policy Characteristics'!H:H,MATCH($C288,'Policy Characteristics'!$C:$C,0))),"",INDEX('Policy Characteristics'!H:H,MATCH($C288,'Policy Characteristics'!$C:$C,0)))</f>
        <v>0</v>
      </c>
      <c r="O288" s="304">
        <f>IF(ISBLANK(INDEX('Policy Characteristics'!I:I,MATCH($C288,'Policy Characteristics'!$C:$C,0))),"",INDEX('Policy Characteristics'!I:I,MATCH($C288,'Policy Characteristics'!$C:$C,0)))</f>
        <v>0</v>
      </c>
      <c r="P288" s="304" t="str">
        <f>IF(ISBLANK(INDEX('Policy Characteristics'!J:J,MATCH($C288,'Policy Characteristics'!$C:$C,0))),"",INDEX('Policy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8" s="304" t="str">
        <f>IF(ISBLANK(INDEX('Policy Characteristics'!K:K,MATCH($C288,'Policy Characteristics'!$C:$C,0))),"",INDEX('Policy Characteristics'!K:K,MATCH($C288,'Policy Characteristics'!$C:$C,0)))</f>
        <v/>
      </c>
      <c r="R288" s="304" t="str">
        <f>IF(ISBLANK(INDEX('Policy Characteristics'!L:L,MATCH($C288,'Policy Characteristics'!$C:$C,0))),"",INDEX('Policy Characteristics'!L:L,MATCH($C288,'Policy Characteristics'!$C:$C,0)))</f>
        <v/>
      </c>
    </row>
    <row r="289" spans="1:18" s="526" customFormat="1" x14ac:dyDescent="0.25">
      <c r="A289" s="304" t="str">
        <f>IF(ISBLANK(INDEX('Policy Characteristics'!A:A,MATCH($C289,'Policy Characteristics'!$C:$C,0))),"",INDEX('Policy Characteristics'!A:A,MATCH($C289,'Policy Characteristics'!$C:$C,0)))</f>
        <v>Electricity Supply</v>
      </c>
      <c r="B289" s="304" t="str">
        <f>IF(ISBLANK(INDEX('Policy Characteristics'!B:B,MATCH($C289,'Policy Characteristics'!$C:$C,0))),"",INDEX('Policy Characteristics'!B:B,MATCH($C289,'Policy Characteristics'!$C:$C,0)))</f>
        <v>Reduce Plant Downtime</v>
      </c>
      <c r="C289" s="310" t="str">
        <f t="shared" si="23"/>
        <v>Percentage Reduction in Plant Downtime</v>
      </c>
      <c r="D289" s="537" t="s">
        <v>457</v>
      </c>
      <c r="E289" s="537" t="s">
        <v>259</v>
      </c>
      <c r="F289" s="537"/>
      <c r="G289" s="537"/>
      <c r="H289" s="540">
        <v>662</v>
      </c>
      <c r="I289" s="537" t="s">
        <v>46</v>
      </c>
      <c r="J289" s="306" t="str">
        <f>IF(ISBLANK(INDEX('Policy Characteristics'!D:D,MATCH($C289,'Policy Characteristics'!$C:$C,0))),"",INDEX('Policy Characteristics'!D:D,MATCH($C289,'Policy Characteristics'!$C:$C,0)))</f>
        <v>Reduce Plant Downtime</v>
      </c>
      <c r="K289" s="304" t="str">
        <f>IF(ISBLANK(INDEX('Policy Characteristics'!E:E,MATCH($C289,'Policy Characteristics'!$C:$C,0))),"",INDEX('Policy Characteristics'!E:E,MATCH($C289,'Policy Characteristics'!$C:$C,0)))</f>
        <v>elec reduce plant downtime</v>
      </c>
      <c r="L289" s="315">
        <f>IF(ISBLANK(INDEX('Policy Characteristics'!F:F,MATCH($C289,'Policy Characteristics'!$C:$C,0))),"",INDEX('Policy Characteristics'!F:F,MATCH($C289,'Policy Characteristics'!$C:$C,0)))</f>
        <v>0</v>
      </c>
      <c r="M289" s="315">
        <f>IF(ISBLANK(INDEX('Policy Characteristics'!G:G,MATCH($C289,'Policy Characteristics'!$C:$C,0))),"",INDEX('Policy Characteristics'!G:G,MATCH($C289,'Policy Characteristics'!$C:$C,0)))</f>
        <v>0</v>
      </c>
      <c r="N289" s="315">
        <f>IF(ISBLANK(INDEX('Policy Characteristics'!H:H,MATCH($C289,'Policy Characteristics'!$C:$C,0))),"",INDEX('Policy Characteristics'!H:H,MATCH($C289,'Policy Characteristics'!$C:$C,0)))</f>
        <v>0</v>
      </c>
      <c r="O289" s="304">
        <f>IF(ISBLANK(INDEX('Policy Characteristics'!I:I,MATCH($C289,'Policy Characteristics'!$C:$C,0))),"",INDEX('Policy Characteristics'!I:I,MATCH($C289,'Policy Characteristics'!$C:$C,0)))</f>
        <v>0</v>
      </c>
      <c r="P289" s="304" t="str">
        <f>IF(ISBLANK(INDEX('Policy Characteristics'!J:J,MATCH($C289,'Policy Characteristics'!$C:$C,0))),"",INDEX('Policy Characteristics'!J:J,MATCH($C289,'Policy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9" s="304" t="str">
        <f>IF(ISBLANK(INDEX('Policy Characteristics'!K:K,MATCH($C289,'Policy Characteristics'!$C:$C,0))),"",INDEX('Policy Characteristics'!K:K,MATCH($C289,'Policy Characteristics'!$C:$C,0)))</f>
        <v/>
      </c>
      <c r="R289" s="304" t="str">
        <f>IF(ISBLANK(INDEX('Policy Characteristics'!L:L,MATCH($C289,'Policy Characteristics'!$C:$C,0))),"",INDEX('Policy Characteristics'!L:L,MATCH($C289,'Policy Characteristics'!$C:$C,0)))</f>
        <v/>
      </c>
    </row>
    <row r="290" spans="1:18" s="526" customFormat="1" x14ac:dyDescent="0.25">
      <c r="A290" s="304" t="str">
        <f>IF(ISBLANK(INDEX('Policy Characteristics'!A:A,MATCH($C290,'Policy Characteristics'!$C:$C,0))),"",INDEX('Policy Characteristics'!A:A,MATCH($C290,'Policy Characteristics'!$C:$C,0)))</f>
        <v>Electricity Supply</v>
      </c>
      <c r="B290" s="304" t="str">
        <f>IF(ISBLANK(INDEX('Policy Characteristics'!B:B,MATCH($C290,'Policy Characteristics'!$C:$C,0))),"",INDEX('Policy Characteristics'!B:B,MATCH($C290,'Policy Characteristics'!$C:$C,0)))</f>
        <v>Reduce Plant Downtime</v>
      </c>
      <c r="C290" s="310" t="str">
        <f t="shared" si="23"/>
        <v>Percentage Reduction in Plant Downtime</v>
      </c>
      <c r="D290" s="537" t="s">
        <v>457</v>
      </c>
      <c r="E290" s="537" t="s">
        <v>260</v>
      </c>
      <c r="F290" s="537" t="s">
        <v>320</v>
      </c>
      <c r="G290" s="537" t="s">
        <v>460</v>
      </c>
      <c r="H290" s="540">
        <v>143</v>
      </c>
      <c r="I290" s="537" t="s">
        <v>45</v>
      </c>
      <c r="J290" s="306" t="str">
        <f>IF(ISBLANK(INDEX('Policy Characteristics'!D:D,MATCH($C290,'Policy Characteristics'!$C:$C,0))),"",INDEX('Policy Characteristics'!D:D,MATCH($C290,'Policy Characteristics'!$C:$C,0)))</f>
        <v>Reduce Plant Downtime</v>
      </c>
      <c r="K290" s="304" t="str">
        <f>IF(ISBLANK(INDEX('Policy Characteristics'!E:E,MATCH($C290,'Policy Characteristics'!$C:$C,0))),"",INDEX('Policy Characteristics'!E:E,MATCH($C290,'Policy Characteristics'!$C:$C,0)))</f>
        <v>elec reduce plant downtime</v>
      </c>
      <c r="L290" s="315">
        <f>IF(ISBLANK(INDEX('Policy Characteristics'!F:F,MATCH($C290,'Policy Characteristics'!$C:$C,0))),"",INDEX('Policy Characteristics'!F:F,MATCH($C290,'Policy Characteristics'!$C:$C,0)))</f>
        <v>0</v>
      </c>
      <c r="M290" s="315">
        <f>IF(ISBLANK(INDEX('Policy Characteristics'!G:G,MATCH($C290,'Policy Characteristics'!$C:$C,0))),"",INDEX('Policy Characteristics'!G:G,MATCH($C290,'Policy Characteristics'!$C:$C,0)))</f>
        <v>0</v>
      </c>
      <c r="N290" s="315">
        <f>IF(ISBLANK(INDEX('Policy Characteristics'!H:H,MATCH($C290,'Policy Characteristics'!$C:$C,0))),"",INDEX('Policy Characteristics'!H:H,MATCH($C290,'Policy Characteristics'!$C:$C,0)))</f>
        <v>0</v>
      </c>
      <c r="O290" s="304">
        <f>IF(ISBLANK(INDEX('Policy Characteristics'!I:I,MATCH($C290,'Policy Characteristics'!$C:$C,0))),"",INDEX('Policy Characteristics'!I:I,MATCH($C290,'Policy Characteristics'!$C:$C,0)))</f>
        <v>0</v>
      </c>
      <c r="P290" s="304" t="str">
        <f>IF(ISBLANK(INDEX('Policy Characteristics'!J:J,MATCH($C290,'Policy Characteristics'!$C:$C,0))),"",INDEX('Policy Characteristics'!J:J,MATCH($C290,'Policy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0" s="304" t="str">
        <f>IF(ISBLANK(INDEX('Policy Characteristics'!K:K,MATCH($C290,'Policy Characteristics'!$C:$C,0))),"",INDEX('Policy Characteristics'!K:K,MATCH($C290,'Policy Characteristics'!$C:$C,0)))</f>
        <v/>
      </c>
      <c r="R290" s="304" t="str">
        <f>IF(ISBLANK(INDEX('Policy Characteristics'!L:L,MATCH($C290,'Policy Characteristics'!$C:$C,0))),"",INDEX('Policy Characteristics'!L:L,MATCH($C290,'Policy Characteristics'!$C:$C,0)))</f>
        <v/>
      </c>
    </row>
    <row r="291" spans="1:18" s="526" customFormat="1" x14ac:dyDescent="0.25">
      <c r="A291" s="304" t="str">
        <f>IF(ISBLANK(INDEX('Policy Characteristics'!A:A,MATCH($C291,'Policy Characteristics'!$C:$C,0))),"",INDEX('Policy Characteristics'!A:A,MATCH($C291,'Policy Characteristics'!$C:$C,0)))</f>
        <v>Electricity Supply</v>
      </c>
      <c r="B291" s="304" t="str">
        <f>IF(ISBLANK(INDEX('Policy Characteristics'!B:B,MATCH($C291,'Policy Characteristics'!$C:$C,0))),"",INDEX('Policy Characteristics'!B:B,MATCH($C291,'Policy Characteristics'!$C:$C,0)))</f>
        <v>Reduce Plant Downtime</v>
      </c>
      <c r="C291" s="310" t="str">
        <f t="shared" si="23"/>
        <v>Percentage Reduction in Plant Downtime</v>
      </c>
      <c r="D291" s="537" t="s">
        <v>81</v>
      </c>
      <c r="E291" s="537" t="s">
        <v>258</v>
      </c>
      <c r="F291" s="537"/>
      <c r="G291" s="537"/>
      <c r="H291" s="540">
        <v>663</v>
      </c>
      <c r="I291" s="537" t="s">
        <v>46</v>
      </c>
      <c r="J291" s="306" t="str">
        <f>IF(ISBLANK(INDEX('Policy Characteristics'!D:D,MATCH($C291,'Policy Characteristics'!$C:$C,0))),"",INDEX('Policy Characteristics'!D:D,MATCH($C291,'Policy Characteristics'!$C:$C,0)))</f>
        <v>Reduce Plant Downtime</v>
      </c>
      <c r="K291" s="304" t="str">
        <f>IF(ISBLANK(INDEX('Policy Characteristics'!E:E,MATCH($C291,'Policy Characteristics'!$C:$C,0))),"",INDEX('Policy Characteristics'!E:E,MATCH($C291,'Policy Characteristics'!$C:$C,0)))</f>
        <v>elec reduce plant downtime</v>
      </c>
      <c r="L291" s="315">
        <f>IF(ISBLANK(INDEX('Policy Characteristics'!F:F,MATCH($C291,'Policy Characteristics'!$C:$C,0))),"",INDEX('Policy Characteristics'!F:F,MATCH($C291,'Policy Characteristics'!$C:$C,0)))</f>
        <v>0</v>
      </c>
      <c r="M291" s="315">
        <f>IF(ISBLANK(INDEX('Policy Characteristics'!G:G,MATCH($C291,'Policy Characteristics'!$C:$C,0))),"",INDEX('Policy Characteristics'!G:G,MATCH($C291,'Policy Characteristics'!$C:$C,0)))</f>
        <v>0</v>
      </c>
      <c r="N291" s="315">
        <f>IF(ISBLANK(INDEX('Policy Characteristics'!H:H,MATCH($C291,'Policy Characteristics'!$C:$C,0))),"",INDEX('Policy Characteristics'!H:H,MATCH($C291,'Policy Characteristics'!$C:$C,0)))</f>
        <v>0</v>
      </c>
      <c r="O291" s="304">
        <f>IF(ISBLANK(INDEX('Policy Characteristics'!I:I,MATCH($C291,'Policy Characteristics'!$C:$C,0))),"",INDEX('Policy Characteristics'!I:I,MATCH($C291,'Policy Characteristics'!$C:$C,0)))</f>
        <v>0</v>
      </c>
      <c r="P291" s="304" t="str">
        <f>IF(ISBLANK(INDEX('Policy Characteristics'!J:J,MATCH($C291,'Policy Characteristics'!$C:$C,0))),"",INDEX('Policy Characteristics'!J:J,MATCH($C291,'Policy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1" s="304" t="str">
        <f>IF(ISBLANK(INDEX('Policy Characteristics'!K:K,MATCH($C291,'Policy Characteristics'!$C:$C,0))),"",INDEX('Policy Characteristics'!K:K,MATCH($C291,'Policy Characteristics'!$C:$C,0)))</f>
        <v/>
      </c>
      <c r="R291" s="304" t="str">
        <f>IF(ISBLANK(INDEX('Policy Characteristics'!L:L,MATCH($C291,'Policy Characteristics'!$C:$C,0))),"",INDEX('Policy Characteristics'!L:L,MATCH($C291,'Policy Characteristics'!$C:$C,0)))</f>
        <v/>
      </c>
    </row>
    <row r="292" spans="1:18" s="526" customFormat="1" x14ac:dyDescent="0.25">
      <c r="A292" s="304" t="str">
        <f>IF(ISBLANK(INDEX('Policy Characteristics'!A:A,MATCH($C292,'Policy Characteristics'!$C:$C,0))),"",INDEX('Policy Characteristics'!A:A,MATCH($C292,'Policy Characteristics'!$C:$C,0)))</f>
        <v>Electricity Supply</v>
      </c>
      <c r="B292" s="304" t="str">
        <f>IF(ISBLANK(INDEX('Policy Characteristics'!B:B,MATCH($C292,'Policy Characteristics'!$C:$C,0))),"",INDEX('Policy Characteristics'!B:B,MATCH($C292,'Policy Characteristics'!$C:$C,0)))</f>
        <v>Reduce Plant Downtime</v>
      </c>
      <c r="C292" s="310" t="str">
        <f t="shared" si="23"/>
        <v>Percentage Reduction in Plant Downtime</v>
      </c>
      <c r="D292" s="537" t="s">
        <v>81</v>
      </c>
      <c r="E292" s="537" t="s">
        <v>259</v>
      </c>
      <c r="F292" s="537"/>
      <c r="G292" s="537"/>
      <c r="H292" s="540">
        <v>664</v>
      </c>
      <c r="I292" s="537" t="s">
        <v>46</v>
      </c>
      <c r="J292" s="306" t="str">
        <f>IF(ISBLANK(INDEX('Policy Characteristics'!D:D,MATCH($C292,'Policy Characteristics'!$C:$C,0))),"",INDEX('Policy Characteristics'!D:D,MATCH($C292,'Policy Characteristics'!$C:$C,0)))</f>
        <v>Reduce Plant Downtime</v>
      </c>
      <c r="K292" s="304" t="str">
        <f>IF(ISBLANK(INDEX('Policy Characteristics'!E:E,MATCH($C292,'Policy Characteristics'!$C:$C,0))),"",INDEX('Policy Characteristics'!E:E,MATCH($C292,'Policy Characteristics'!$C:$C,0)))</f>
        <v>elec reduce plant downtime</v>
      </c>
      <c r="L292" s="315">
        <f>IF(ISBLANK(INDEX('Policy Characteristics'!F:F,MATCH($C292,'Policy Characteristics'!$C:$C,0))),"",INDEX('Policy Characteristics'!F:F,MATCH($C292,'Policy Characteristics'!$C:$C,0)))</f>
        <v>0</v>
      </c>
      <c r="M292" s="315">
        <f>IF(ISBLANK(INDEX('Policy Characteristics'!G:G,MATCH($C292,'Policy Characteristics'!$C:$C,0))),"",INDEX('Policy Characteristics'!G:G,MATCH($C292,'Policy Characteristics'!$C:$C,0)))</f>
        <v>0</v>
      </c>
      <c r="N292" s="315">
        <f>IF(ISBLANK(INDEX('Policy Characteristics'!H:H,MATCH($C292,'Policy Characteristics'!$C:$C,0))),"",INDEX('Policy Characteristics'!H:H,MATCH($C292,'Policy Characteristics'!$C:$C,0)))</f>
        <v>0</v>
      </c>
      <c r="O292" s="304">
        <f>IF(ISBLANK(INDEX('Policy Characteristics'!I:I,MATCH($C292,'Policy Characteristics'!$C:$C,0))),"",INDEX('Policy Characteristics'!I:I,MATCH($C292,'Policy Characteristics'!$C:$C,0)))</f>
        <v>0</v>
      </c>
      <c r="P292" s="304" t="str">
        <f>IF(ISBLANK(INDEX('Policy Characteristics'!J:J,MATCH($C292,'Policy Characteristics'!$C:$C,0))),"",INDEX('Policy Characteristics'!J:J,MATCH($C292,'Policy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2" s="304" t="str">
        <f>IF(ISBLANK(INDEX('Policy Characteristics'!K:K,MATCH($C292,'Policy Characteristics'!$C:$C,0))),"",INDEX('Policy Characteristics'!K:K,MATCH($C292,'Policy Characteristics'!$C:$C,0)))</f>
        <v/>
      </c>
      <c r="R292" s="304" t="str">
        <f>IF(ISBLANK(INDEX('Policy Characteristics'!L:L,MATCH($C292,'Policy Characteristics'!$C:$C,0))),"",INDEX('Policy Characteristics'!L:L,MATCH($C292,'Policy Characteristics'!$C:$C,0)))</f>
        <v/>
      </c>
    </row>
    <row r="293" spans="1:18" s="526" customFormat="1" x14ac:dyDescent="0.25">
      <c r="A293" s="304" t="str">
        <f>IF(ISBLANK(INDEX('Policy Characteristics'!A:A,MATCH($C293,'Policy Characteristics'!$C:$C,0))),"",INDEX('Policy Characteristics'!A:A,MATCH($C293,'Policy Characteristics'!$C:$C,0)))</f>
        <v>Electricity Supply</v>
      </c>
      <c r="B293" s="304" t="str">
        <f>IF(ISBLANK(INDEX('Policy Characteristics'!B:B,MATCH($C293,'Policy Characteristics'!$C:$C,0))),"",INDEX('Policy Characteristics'!B:B,MATCH($C293,'Policy Characteristics'!$C:$C,0)))</f>
        <v>Reduce Plant Downtime</v>
      </c>
      <c r="C293" s="310" t="str">
        <f t="shared" si="23"/>
        <v>Percentage Reduction in Plant Downtime</v>
      </c>
      <c r="D293" s="537" t="s">
        <v>81</v>
      </c>
      <c r="E293" s="537" t="s">
        <v>260</v>
      </c>
      <c r="F293" s="537" t="s">
        <v>320</v>
      </c>
      <c r="G293" s="537" t="s">
        <v>95</v>
      </c>
      <c r="H293" s="540">
        <v>144</v>
      </c>
      <c r="I293" s="537" t="s">
        <v>45</v>
      </c>
      <c r="J293" s="306" t="str">
        <f>IF(ISBLANK(INDEX('Policy Characteristics'!D:D,MATCH($C293,'Policy Characteristics'!$C:$C,0))),"",INDEX('Policy Characteristics'!D:D,MATCH($C293,'Policy Characteristics'!$C:$C,0)))</f>
        <v>Reduce Plant Downtime</v>
      </c>
      <c r="K293" s="304" t="str">
        <f>IF(ISBLANK(INDEX('Policy Characteristics'!E:E,MATCH($C293,'Policy Characteristics'!$C:$C,0))),"",INDEX('Policy Characteristics'!E:E,MATCH($C293,'Policy Characteristics'!$C:$C,0)))</f>
        <v>elec reduce plant downtime</v>
      </c>
      <c r="L293" s="315">
        <f>IF(ISBLANK(INDEX('Policy Characteristics'!F:F,MATCH($C293,'Policy Characteristics'!$C:$C,0))),"",INDEX('Policy Characteristics'!F:F,MATCH($C293,'Policy Characteristics'!$C:$C,0)))</f>
        <v>0</v>
      </c>
      <c r="M293" s="315">
        <f>IF(ISBLANK(INDEX('Policy Characteristics'!G:G,MATCH($C293,'Policy Characteristics'!$C:$C,0))),"",INDEX('Policy Characteristics'!G:G,MATCH($C293,'Policy Characteristics'!$C:$C,0)))</f>
        <v>0</v>
      </c>
      <c r="N293" s="315">
        <f>IF(ISBLANK(INDEX('Policy Characteristics'!H:H,MATCH($C293,'Policy Characteristics'!$C:$C,0))),"",INDEX('Policy Characteristics'!H:H,MATCH($C293,'Policy Characteristics'!$C:$C,0)))</f>
        <v>0</v>
      </c>
      <c r="O293" s="304">
        <f>IF(ISBLANK(INDEX('Policy Characteristics'!I:I,MATCH($C293,'Policy Characteristics'!$C:$C,0))),"",INDEX('Policy Characteristics'!I:I,MATCH($C293,'Policy Characteristics'!$C:$C,0)))</f>
        <v>0</v>
      </c>
      <c r="P293" s="304" t="str">
        <f>IF(ISBLANK(INDEX('Policy Characteristics'!J:J,MATCH($C293,'Policy Characteristics'!$C:$C,0))),"",INDEX('Policy Characteristics'!J:J,MATCH($C293,'Policy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3" s="304" t="str">
        <f>IF(ISBLANK(INDEX('Policy Characteristics'!K:K,MATCH($C293,'Policy Characteristics'!$C:$C,0))),"",INDEX('Policy Characteristics'!K:K,MATCH($C293,'Policy Characteristics'!$C:$C,0)))</f>
        <v/>
      </c>
      <c r="R293" s="304" t="str">
        <f>IF(ISBLANK(INDEX('Policy Characteristics'!L:L,MATCH($C293,'Policy Characteristics'!$C:$C,0))),"",INDEX('Policy Characteristics'!L:L,MATCH($C293,'Policy Characteristics'!$C:$C,0)))</f>
        <v/>
      </c>
    </row>
    <row r="294" spans="1:18" s="526" customFormat="1" x14ac:dyDescent="0.25">
      <c r="A294" s="304" t="str">
        <f>IF(ISBLANK(INDEX('Policy Characteristics'!A:A,MATCH($C294,'Policy Characteristics'!$C:$C,0))),"",INDEX('Policy Characteristics'!A:A,MATCH($C294,'Policy Characteristics'!$C:$C,0)))</f>
        <v>Electricity Supply</v>
      </c>
      <c r="B294" s="304" t="str">
        <f>IF(ISBLANK(INDEX('Policy Characteristics'!B:B,MATCH($C294,'Policy Characteristics'!$C:$C,0))),"",INDEX('Policy Characteristics'!B:B,MATCH($C294,'Policy Characteristics'!$C:$C,0)))</f>
        <v>Reduce Plant Downtime</v>
      </c>
      <c r="C294" s="310" t="str">
        <f t="shared" si="23"/>
        <v>Percentage Reduction in Plant Downtime</v>
      </c>
      <c r="D294" s="537" t="s">
        <v>82</v>
      </c>
      <c r="E294" s="537" t="s">
        <v>258</v>
      </c>
      <c r="F294" s="537"/>
      <c r="G294" s="537"/>
      <c r="H294" s="540">
        <v>665</v>
      </c>
      <c r="I294" s="537" t="s">
        <v>46</v>
      </c>
      <c r="J294" s="306" t="str">
        <f>IF(ISBLANK(INDEX('Policy Characteristics'!D:D,MATCH($C294,'Policy Characteristics'!$C:$C,0))),"",INDEX('Policy Characteristics'!D:D,MATCH($C294,'Policy Characteristics'!$C:$C,0)))</f>
        <v>Reduce Plant Downtime</v>
      </c>
      <c r="K294" s="304" t="str">
        <f>IF(ISBLANK(INDEX('Policy Characteristics'!E:E,MATCH($C294,'Policy Characteristics'!$C:$C,0))),"",INDEX('Policy Characteristics'!E:E,MATCH($C294,'Policy Characteristics'!$C:$C,0)))</f>
        <v>elec reduce plant downtime</v>
      </c>
      <c r="L294" s="315">
        <f>IF(ISBLANK(INDEX('Policy Characteristics'!F:F,MATCH($C294,'Policy Characteristics'!$C:$C,0))),"",INDEX('Policy Characteristics'!F:F,MATCH($C294,'Policy Characteristics'!$C:$C,0)))</f>
        <v>0</v>
      </c>
      <c r="M294" s="315">
        <f>IF(ISBLANK(INDEX('Policy Characteristics'!G:G,MATCH($C294,'Policy Characteristics'!$C:$C,0))),"",INDEX('Policy Characteristics'!G:G,MATCH($C294,'Policy Characteristics'!$C:$C,0)))</f>
        <v>0</v>
      </c>
      <c r="N294" s="315">
        <f>IF(ISBLANK(INDEX('Policy Characteristics'!H:H,MATCH($C294,'Policy Characteristics'!$C:$C,0))),"",INDEX('Policy Characteristics'!H:H,MATCH($C294,'Policy Characteristics'!$C:$C,0)))</f>
        <v>0</v>
      </c>
      <c r="O294" s="304">
        <f>IF(ISBLANK(INDEX('Policy Characteristics'!I:I,MATCH($C294,'Policy Characteristics'!$C:$C,0))),"",INDEX('Policy Characteristics'!I:I,MATCH($C294,'Policy Characteristics'!$C:$C,0)))</f>
        <v>0</v>
      </c>
      <c r="P294" s="304" t="str">
        <f>IF(ISBLANK(INDEX('Policy Characteristics'!J:J,MATCH($C294,'Policy Characteristics'!$C:$C,0))),"",INDEX('Policy Characteristics'!J:J,MATCH($C294,'Policy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4" s="304" t="str">
        <f>IF(ISBLANK(INDEX('Policy Characteristics'!K:K,MATCH($C294,'Policy Characteristics'!$C:$C,0))),"",INDEX('Policy Characteristics'!K:K,MATCH($C294,'Policy Characteristics'!$C:$C,0)))</f>
        <v/>
      </c>
      <c r="R294" s="304" t="str">
        <f>IF(ISBLANK(INDEX('Policy Characteristics'!L:L,MATCH($C294,'Policy Characteristics'!$C:$C,0))),"",INDEX('Policy Characteristics'!L:L,MATCH($C294,'Policy Characteristics'!$C:$C,0)))</f>
        <v/>
      </c>
    </row>
    <row r="295" spans="1:18" s="526" customFormat="1" x14ac:dyDescent="0.25">
      <c r="A295" s="304" t="str">
        <f>IF(ISBLANK(INDEX('Policy Characteristics'!A:A,MATCH($C295,'Policy Characteristics'!$C:$C,0))),"",INDEX('Policy Characteristics'!A:A,MATCH($C295,'Policy Characteristics'!$C:$C,0)))</f>
        <v>Electricity Supply</v>
      </c>
      <c r="B295" s="304" t="str">
        <f>IF(ISBLANK(INDEX('Policy Characteristics'!B:B,MATCH($C295,'Policy Characteristics'!$C:$C,0))),"",INDEX('Policy Characteristics'!B:B,MATCH($C295,'Policy Characteristics'!$C:$C,0)))</f>
        <v>Reduce Plant Downtime</v>
      </c>
      <c r="C295" s="310" t="str">
        <f t="shared" si="23"/>
        <v>Percentage Reduction in Plant Downtime</v>
      </c>
      <c r="D295" s="537" t="s">
        <v>82</v>
      </c>
      <c r="E295" s="537" t="s">
        <v>259</v>
      </c>
      <c r="F295" s="537"/>
      <c r="G295" s="537"/>
      <c r="H295" s="540">
        <v>666</v>
      </c>
      <c r="I295" s="537" t="s">
        <v>46</v>
      </c>
      <c r="J295" s="306" t="str">
        <f>IF(ISBLANK(INDEX('Policy Characteristics'!D:D,MATCH($C295,'Policy Characteristics'!$C:$C,0))),"",INDEX('Policy Characteristics'!D:D,MATCH($C295,'Policy Characteristics'!$C:$C,0)))</f>
        <v>Reduce Plant Downtime</v>
      </c>
      <c r="K295" s="304" t="str">
        <f>IF(ISBLANK(INDEX('Policy Characteristics'!E:E,MATCH($C295,'Policy Characteristics'!$C:$C,0))),"",INDEX('Policy Characteristics'!E:E,MATCH($C295,'Policy Characteristics'!$C:$C,0)))</f>
        <v>elec reduce plant downtime</v>
      </c>
      <c r="L295" s="315">
        <f>IF(ISBLANK(INDEX('Policy Characteristics'!F:F,MATCH($C295,'Policy Characteristics'!$C:$C,0))),"",INDEX('Policy Characteristics'!F:F,MATCH($C295,'Policy Characteristics'!$C:$C,0)))</f>
        <v>0</v>
      </c>
      <c r="M295" s="315">
        <f>IF(ISBLANK(INDEX('Policy Characteristics'!G:G,MATCH($C295,'Policy Characteristics'!$C:$C,0))),"",INDEX('Policy Characteristics'!G:G,MATCH($C295,'Policy Characteristics'!$C:$C,0)))</f>
        <v>0</v>
      </c>
      <c r="N295" s="315">
        <f>IF(ISBLANK(INDEX('Policy Characteristics'!H:H,MATCH($C295,'Policy Characteristics'!$C:$C,0))),"",INDEX('Policy Characteristics'!H:H,MATCH($C295,'Policy Characteristics'!$C:$C,0)))</f>
        <v>0</v>
      </c>
      <c r="O295" s="304">
        <f>IF(ISBLANK(INDEX('Policy Characteristics'!I:I,MATCH($C295,'Policy Characteristics'!$C:$C,0))),"",INDEX('Policy Characteristics'!I:I,MATCH($C295,'Policy Characteristics'!$C:$C,0)))</f>
        <v>0</v>
      </c>
      <c r="P295" s="304" t="str">
        <f>IF(ISBLANK(INDEX('Policy Characteristics'!J:J,MATCH($C295,'Policy Characteristics'!$C:$C,0))),"",INDEX('Policy Characteristics'!J:J,MATCH($C295,'Policy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5" s="304" t="str">
        <f>IF(ISBLANK(INDEX('Policy Characteristics'!K:K,MATCH($C295,'Policy Characteristics'!$C:$C,0))),"",INDEX('Policy Characteristics'!K:K,MATCH($C295,'Policy Characteristics'!$C:$C,0)))</f>
        <v/>
      </c>
      <c r="R295" s="304" t="str">
        <f>IF(ISBLANK(INDEX('Policy Characteristics'!L:L,MATCH($C295,'Policy Characteristics'!$C:$C,0))),"",INDEX('Policy Characteristics'!L:L,MATCH($C295,'Policy Characteristics'!$C:$C,0)))</f>
        <v/>
      </c>
    </row>
    <row r="296" spans="1:18" s="526" customFormat="1" x14ac:dyDescent="0.25">
      <c r="A296" s="304" t="str">
        <f>IF(ISBLANK(INDEX('Policy Characteristics'!A:A,MATCH($C296,'Policy Characteristics'!$C:$C,0))),"",INDEX('Policy Characteristics'!A:A,MATCH($C296,'Policy Characteristics'!$C:$C,0)))</f>
        <v>Electricity Supply</v>
      </c>
      <c r="B296" s="304" t="str">
        <f>IF(ISBLANK(INDEX('Policy Characteristics'!B:B,MATCH($C296,'Policy Characteristics'!$C:$C,0))),"",INDEX('Policy Characteristics'!B:B,MATCH($C296,'Policy Characteristics'!$C:$C,0)))</f>
        <v>Reduce Plant Downtime</v>
      </c>
      <c r="C296" s="310" t="str">
        <f t="shared" si="23"/>
        <v>Percentage Reduction in Plant Downtime</v>
      </c>
      <c r="D296" s="537" t="s">
        <v>82</v>
      </c>
      <c r="E296" s="537" t="s">
        <v>260</v>
      </c>
      <c r="F296" s="537"/>
      <c r="G296" s="537"/>
      <c r="H296" s="540">
        <v>667</v>
      </c>
      <c r="I296" s="537" t="s">
        <v>46</v>
      </c>
      <c r="J296" s="306" t="str">
        <f>IF(ISBLANK(INDEX('Policy Characteristics'!D:D,MATCH($C296,'Policy Characteristics'!$C:$C,0))),"",INDEX('Policy Characteristics'!D:D,MATCH($C296,'Policy Characteristics'!$C:$C,0)))</f>
        <v>Reduce Plant Downtime</v>
      </c>
      <c r="K296" s="304" t="str">
        <f>IF(ISBLANK(INDEX('Policy Characteristics'!E:E,MATCH($C296,'Policy Characteristics'!$C:$C,0))),"",INDEX('Policy Characteristics'!E:E,MATCH($C296,'Policy Characteristics'!$C:$C,0)))</f>
        <v>elec reduce plant downtime</v>
      </c>
      <c r="L296" s="315">
        <f>IF(ISBLANK(INDEX('Policy Characteristics'!F:F,MATCH($C296,'Policy Characteristics'!$C:$C,0))),"",INDEX('Policy Characteristics'!F:F,MATCH($C296,'Policy Characteristics'!$C:$C,0)))</f>
        <v>0</v>
      </c>
      <c r="M296" s="315">
        <f>IF(ISBLANK(INDEX('Policy Characteristics'!G:G,MATCH($C296,'Policy Characteristics'!$C:$C,0))),"",INDEX('Policy Characteristics'!G:G,MATCH($C296,'Policy Characteristics'!$C:$C,0)))</f>
        <v>0</v>
      </c>
      <c r="N296" s="315">
        <f>IF(ISBLANK(INDEX('Policy Characteristics'!H:H,MATCH($C296,'Policy Characteristics'!$C:$C,0))),"",INDEX('Policy Characteristics'!H:H,MATCH($C296,'Policy Characteristics'!$C:$C,0)))</f>
        <v>0</v>
      </c>
      <c r="O296" s="304">
        <f>IF(ISBLANK(INDEX('Policy Characteristics'!I:I,MATCH($C296,'Policy Characteristics'!$C:$C,0))),"",INDEX('Policy Characteristics'!I:I,MATCH($C296,'Policy Characteristics'!$C:$C,0)))</f>
        <v>0</v>
      </c>
      <c r="P296" s="304" t="str">
        <f>IF(ISBLANK(INDEX('Policy Characteristics'!J:J,MATCH($C296,'Policy Characteristics'!$C:$C,0))),"",INDEX('Policy Characteristics'!J:J,MATCH($C296,'Policy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6" s="304" t="str">
        <f>IF(ISBLANK(INDEX('Policy Characteristics'!K:K,MATCH($C296,'Policy Characteristics'!$C:$C,0))),"",INDEX('Policy Characteristics'!K:K,MATCH($C296,'Policy Characteristics'!$C:$C,0)))</f>
        <v/>
      </c>
      <c r="R296" s="304" t="str">
        <f>IF(ISBLANK(INDEX('Policy Characteristics'!L:L,MATCH($C296,'Policy Characteristics'!$C:$C,0))),"",INDEX('Policy Characteristics'!L:L,MATCH($C296,'Policy Characteristics'!$C:$C,0)))</f>
        <v/>
      </c>
    </row>
    <row r="297" spans="1:18" s="526" customFormat="1" x14ac:dyDescent="0.25">
      <c r="A297" s="304" t="str">
        <f>IF(ISBLANK(INDEX('Policy Characteristics'!A:A,MATCH($C297,'Policy Characteristics'!$C:$C,0))),"",INDEX('Policy Characteristics'!A:A,MATCH($C297,'Policy Characteristics'!$C:$C,0)))</f>
        <v>Electricity Supply</v>
      </c>
      <c r="B297" s="304" t="str">
        <f>IF(ISBLANK(INDEX('Policy Characteristics'!B:B,MATCH($C297,'Policy Characteristics'!$C:$C,0))),"",INDEX('Policy Characteristics'!B:B,MATCH($C297,'Policy Characteristics'!$C:$C,0)))</f>
        <v>Reduce Plant Downtime</v>
      </c>
      <c r="C297" s="310" t="str">
        <f t="shared" si="23"/>
        <v>Percentage Reduction in Plant Downtime</v>
      </c>
      <c r="D297" s="537" t="s">
        <v>83</v>
      </c>
      <c r="E297" s="537" t="s">
        <v>258</v>
      </c>
      <c r="F297" s="537"/>
      <c r="G297" s="537"/>
      <c r="H297" s="540">
        <v>668</v>
      </c>
      <c r="I297" s="537" t="s">
        <v>46</v>
      </c>
      <c r="J297" s="306" t="str">
        <f>IF(ISBLANK(INDEX('Policy Characteristics'!D:D,MATCH($C297,'Policy Characteristics'!$C:$C,0))),"",INDEX('Policy Characteristics'!D:D,MATCH($C297,'Policy Characteristics'!$C:$C,0)))</f>
        <v>Reduce Plant Downtime</v>
      </c>
      <c r="K297" s="304" t="str">
        <f>IF(ISBLANK(INDEX('Policy Characteristics'!E:E,MATCH($C297,'Policy Characteristics'!$C:$C,0))),"",INDEX('Policy Characteristics'!E:E,MATCH($C297,'Policy Characteristics'!$C:$C,0)))</f>
        <v>elec reduce plant downtime</v>
      </c>
      <c r="L297" s="315">
        <f>IF(ISBLANK(INDEX('Policy Characteristics'!F:F,MATCH($C297,'Policy Characteristics'!$C:$C,0))),"",INDEX('Policy Characteristics'!F:F,MATCH($C297,'Policy Characteristics'!$C:$C,0)))</f>
        <v>0</v>
      </c>
      <c r="M297" s="315">
        <f>IF(ISBLANK(INDEX('Policy Characteristics'!G:G,MATCH($C297,'Policy Characteristics'!$C:$C,0))),"",INDEX('Policy Characteristics'!G:G,MATCH($C297,'Policy Characteristics'!$C:$C,0)))</f>
        <v>0</v>
      </c>
      <c r="N297" s="315">
        <f>IF(ISBLANK(INDEX('Policy Characteristics'!H:H,MATCH($C297,'Policy Characteristics'!$C:$C,0))),"",INDEX('Policy Characteristics'!H:H,MATCH($C297,'Policy Characteristics'!$C:$C,0)))</f>
        <v>0</v>
      </c>
      <c r="O297" s="304">
        <f>IF(ISBLANK(INDEX('Policy Characteristics'!I:I,MATCH($C297,'Policy Characteristics'!$C:$C,0))),"",INDEX('Policy Characteristics'!I:I,MATCH($C297,'Policy Characteristics'!$C:$C,0)))</f>
        <v>0</v>
      </c>
      <c r="P297" s="304" t="str">
        <f>IF(ISBLANK(INDEX('Policy Characteristics'!J:J,MATCH($C297,'Policy Characteristics'!$C:$C,0))),"",INDEX('Policy Characteristics'!J:J,MATCH($C297,'Policy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7" s="304" t="str">
        <f>IF(ISBLANK(INDEX('Policy Characteristics'!K:K,MATCH($C297,'Policy Characteristics'!$C:$C,0))),"",INDEX('Policy Characteristics'!K:K,MATCH($C297,'Policy Characteristics'!$C:$C,0)))</f>
        <v/>
      </c>
      <c r="R297" s="304" t="str">
        <f>IF(ISBLANK(INDEX('Policy Characteristics'!L:L,MATCH($C297,'Policy Characteristics'!$C:$C,0))),"",INDEX('Policy Characteristics'!L:L,MATCH($C297,'Policy Characteristics'!$C:$C,0)))</f>
        <v/>
      </c>
    </row>
    <row r="298" spans="1:18" s="526" customFormat="1" x14ac:dyDescent="0.25">
      <c r="A298" s="304" t="str">
        <f>IF(ISBLANK(INDEX('Policy Characteristics'!A:A,MATCH($C298,'Policy Characteristics'!$C:$C,0))),"",INDEX('Policy Characteristics'!A:A,MATCH($C298,'Policy Characteristics'!$C:$C,0)))</f>
        <v>Electricity Supply</v>
      </c>
      <c r="B298" s="304" t="str">
        <f>IF(ISBLANK(INDEX('Policy Characteristics'!B:B,MATCH($C298,'Policy Characteristics'!$C:$C,0))),"",INDEX('Policy Characteristics'!B:B,MATCH($C298,'Policy Characteristics'!$C:$C,0)))</f>
        <v>Reduce Plant Downtime</v>
      </c>
      <c r="C298" s="310" t="str">
        <f t="shared" si="23"/>
        <v>Percentage Reduction in Plant Downtime</v>
      </c>
      <c r="D298" s="537" t="s">
        <v>83</v>
      </c>
      <c r="E298" s="537" t="s">
        <v>259</v>
      </c>
      <c r="F298" s="537"/>
      <c r="G298" s="537"/>
      <c r="H298" s="540">
        <v>669</v>
      </c>
      <c r="I298" s="537" t="s">
        <v>46</v>
      </c>
      <c r="J298" s="306" t="str">
        <f>IF(ISBLANK(INDEX('Policy Characteristics'!D:D,MATCH($C298,'Policy Characteristics'!$C:$C,0))),"",INDEX('Policy Characteristics'!D:D,MATCH($C298,'Policy Characteristics'!$C:$C,0)))</f>
        <v>Reduce Plant Downtime</v>
      </c>
      <c r="K298" s="304" t="str">
        <f>IF(ISBLANK(INDEX('Policy Characteristics'!E:E,MATCH($C298,'Policy Characteristics'!$C:$C,0))),"",INDEX('Policy Characteristics'!E:E,MATCH($C298,'Policy Characteristics'!$C:$C,0)))</f>
        <v>elec reduce plant downtime</v>
      </c>
      <c r="L298" s="315">
        <f>IF(ISBLANK(INDEX('Policy Characteristics'!F:F,MATCH($C298,'Policy Characteristics'!$C:$C,0))),"",INDEX('Policy Characteristics'!F:F,MATCH($C298,'Policy Characteristics'!$C:$C,0)))</f>
        <v>0</v>
      </c>
      <c r="M298" s="315">
        <f>IF(ISBLANK(INDEX('Policy Characteristics'!G:G,MATCH($C298,'Policy Characteristics'!$C:$C,0))),"",INDEX('Policy Characteristics'!G:G,MATCH($C298,'Policy Characteristics'!$C:$C,0)))</f>
        <v>0</v>
      </c>
      <c r="N298" s="315">
        <f>IF(ISBLANK(INDEX('Policy Characteristics'!H:H,MATCH($C298,'Policy Characteristics'!$C:$C,0))),"",INDEX('Policy Characteristics'!H:H,MATCH($C298,'Policy Characteristics'!$C:$C,0)))</f>
        <v>0</v>
      </c>
      <c r="O298" s="304">
        <f>IF(ISBLANK(INDEX('Policy Characteristics'!I:I,MATCH($C298,'Policy Characteristics'!$C:$C,0))),"",INDEX('Policy Characteristics'!I:I,MATCH($C298,'Policy Characteristics'!$C:$C,0)))</f>
        <v>0</v>
      </c>
      <c r="P298" s="304" t="str">
        <f>IF(ISBLANK(INDEX('Policy Characteristics'!J:J,MATCH($C298,'Policy Characteristics'!$C:$C,0))),"",INDEX('Policy Characteristics'!J:J,MATCH($C298,'Policy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8" s="304" t="str">
        <f>IF(ISBLANK(INDEX('Policy Characteristics'!K:K,MATCH($C298,'Policy Characteristics'!$C:$C,0))),"",INDEX('Policy Characteristics'!K:K,MATCH($C298,'Policy Characteristics'!$C:$C,0)))</f>
        <v/>
      </c>
      <c r="R298" s="304" t="str">
        <f>IF(ISBLANK(INDEX('Policy Characteristics'!L:L,MATCH($C298,'Policy Characteristics'!$C:$C,0))),"",INDEX('Policy Characteristics'!L:L,MATCH($C298,'Policy Characteristics'!$C:$C,0)))</f>
        <v/>
      </c>
    </row>
    <row r="299" spans="1:18" s="526" customFormat="1" x14ac:dyDescent="0.25">
      <c r="A299" s="304" t="str">
        <f>IF(ISBLANK(INDEX('Policy Characteristics'!A:A,MATCH($C299,'Policy Characteristics'!$C:$C,0))),"",INDEX('Policy Characteristics'!A:A,MATCH($C299,'Policy Characteristics'!$C:$C,0)))</f>
        <v>Electricity Supply</v>
      </c>
      <c r="B299" s="304" t="str">
        <f>IF(ISBLANK(INDEX('Policy Characteristics'!B:B,MATCH($C299,'Policy Characteristics'!$C:$C,0))),"",INDEX('Policy Characteristics'!B:B,MATCH($C299,'Policy Characteristics'!$C:$C,0)))</f>
        <v>Reduce Plant Downtime</v>
      </c>
      <c r="C299" s="310" t="str">
        <f t="shared" si="23"/>
        <v>Percentage Reduction in Plant Downtime</v>
      </c>
      <c r="D299" s="537" t="s">
        <v>83</v>
      </c>
      <c r="E299" s="537" t="s">
        <v>260</v>
      </c>
      <c r="F299" s="537"/>
      <c r="G299" s="537"/>
      <c r="H299" s="540">
        <v>670</v>
      </c>
      <c r="I299" s="537" t="s">
        <v>46</v>
      </c>
      <c r="J299" s="306" t="str">
        <f>IF(ISBLANK(INDEX('Policy Characteristics'!D:D,MATCH($C299,'Policy Characteristics'!$C:$C,0))),"",INDEX('Policy Characteristics'!D:D,MATCH($C299,'Policy Characteristics'!$C:$C,0)))</f>
        <v>Reduce Plant Downtime</v>
      </c>
      <c r="K299" s="304" t="str">
        <f>IF(ISBLANK(INDEX('Policy Characteristics'!E:E,MATCH($C299,'Policy Characteristics'!$C:$C,0))),"",INDEX('Policy Characteristics'!E:E,MATCH($C299,'Policy Characteristics'!$C:$C,0)))</f>
        <v>elec reduce plant downtime</v>
      </c>
      <c r="L299" s="315">
        <f>IF(ISBLANK(INDEX('Policy Characteristics'!F:F,MATCH($C299,'Policy Characteristics'!$C:$C,0))),"",INDEX('Policy Characteristics'!F:F,MATCH($C299,'Policy Characteristics'!$C:$C,0)))</f>
        <v>0</v>
      </c>
      <c r="M299" s="315">
        <f>IF(ISBLANK(INDEX('Policy Characteristics'!G:G,MATCH($C299,'Policy Characteristics'!$C:$C,0))),"",INDEX('Policy Characteristics'!G:G,MATCH($C299,'Policy Characteristics'!$C:$C,0)))</f>
        <v>0</v>
      </c>
      <c r="N299" s="315">
        <f>IF(ISBLANK(INDEX('Policy Characteristics'!H:H,MATCH($C299,'Policy Characteristics'!$C:$C,0))),"",INDEX('Policy Characteristics'!H:H,MATCH($C299,'Policy Characteristics'!$C:$C,0)))</f>
        <v>0</v>
      </c>
      <c r="O299" s="304">
        <f>IF(ISBLANK(INDEX('Policy Characteristics'!I:I,MATCH($C299,'Policy Characteristics'!$C:$C,0))),"",INDEX('Policy Characteristics'!I:I,MATCH($C299,'Policy Characteristics'!$C:$C,0)))</f>
        <v>0</v>
      </c>
      <c r="P299" s="304" t="str">
        <f>IF(ISBLANK(INDEX('Policy Characteristics'!J:J,MATCH($C299,'Policy Characteristics'!$C:$C,0))),"",INDEX('Policy Characteristics'!J:J,MATCH($C299,'Policy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9" s="304" t="str">
        <f>IF(ISBLANK(INDEX('Policy Characteristics'!K:K,MATCH($C299,'Policy Characteristics'!$C:$C,0))),"",INDEX('Policy Characteristics'!K:K,MATCH($C299,'Policy Characteristics'!$C:$C,0)))</f>
        <v/>
      </c>
      <c r="R299" s="304" t="str">
        <f>IF(ISBLANK(INDEX('Policy Characteristics'!L:L,MATCH($C299,'Policy Characteristics'!$C:$C,0))),"",INDEX('Policy Characteristics'!L:L,MATCH($C299,'Policy Characteristics'!$C:$C,0)))</f>
        <v/>
      </c>
    </row>
    <row r="300" spans="1:18" s="526" customFormat="1" x14ac:dyDescent="0.25">
      <c r="A300" s="304" t="str">
        <f>IF(ISBLANK(INDEX('Policy Characteristics'!A:A,MATCH($C300,'Policy Characteristics'!$C:$C,0))),"",INDEX('Policy Characteristics'!A:A,MATCH($C300,'Policy Characteristics'!$C:$C,0)))</f>
        <v>Electricity Supply</v>
      </c>
      <c r="B300" s="304" t="str">
        <f>IF(ISBLANK(INDEX('Policy Characteristics'!B:B,MATCH($C300,'Policy Characteristics'!$C:$C,0))),"",INDEX('Policy Characteristics'!B:B,MATCH($C300,'Policy Characteristics'!$C:$C,0)))</f>
        <v>Reduce Plant Downtime</v>
      </c>
      <c r="C300" s="310" t="str">
        <f t="shared" si="23"/>
        <v>Percentage Reduction in Plant Downtime</v>
      </c>
      <c r="D300" s="537" t="s">
        <v>316</v>
      </c>
      <c r="E300" s="537" t="s">
        <v>258</v>
      </c>
      <c r="F300" s="537"/>
      <c r="G300" s="537"/>
      <c r="H300" s="540">
        <v>671</v>
      </c>
      <c r="I300" s="537" t="s">
        <v>46</v>
      </c>
      <c r="J300" s="306" t="str">
        <f>IF(ISBLANK(INDEX('Policy Characteristics'!D:D,MATCH($C300,'Policy Characteristics'!$C:$C,0))),"",INDEX('Policy Characteristics'!D:D,MATCH($C300,'Policy Characteristics'!$C:$C,0)))</f>
        <v>Reduce Plant Downtime</v>
      </c>
      <c r="K300" s="304" t="str">
        <f>IF(ISBLANK(INDEX('Policy Characteristics'!E:E,MATCH($C300,'Policy Characteristics'!$C:$C,0))),"",INDEX('Policy Characteristics'!E:E,MATCH($C300,'Policy Characteristics'!$C:$C,0)))</f>
        <v>elec reduce plant downtime</v>
      </c>
      <c r="L300" s="315">
        <f>IF(ISBLANK(INDEX('Policy Characteristics'!F:F,MATCH($C300,'Policy Characteristics'!$C:$C,0))),"",INDEX('Policy Characteristics'!F:F,MATCH($C300,'Policy Characteristics'!$C:$C,0)))</f>
        <v>0</v>
      </c>
      <c r="M300" s="315">
        <f>IF(ISBLANK(INDEX('Policy Characteristics'!G:G,MATCH($C300,'Policy Characteristics'!$C:$C,0))),"",INDEX('Policy Characteristics'!G:G,MATCH($C300,'Policy Characteristics'!$C:$C,0)))</f>
        <v>0</v>
      </c>
      <c r="N300" s="315">
        <f>IF(ISBLANK(INDEX('Policy Characteristics'!H:H,MATCH($C300,'Policy Characteristics'!$C:$C,0))),"",INDEX('Policy Characteristics'!H:H,MATCH($C300,'Policy Characteristics'!$C:$C,0)))</f>
        <v>0</v>
      </c>
      <c r="O300" s="304">
        <f>IF(ISBLANK(INDEX('Policy Characteristics'!I:I,MATCH($C300,'Policy Characteristics'!$C:$C,0))),"",INDEX('Policy Characteristics'!I:I,MATCH($C300,'Policy Characteristics'!$C:$C,0)))</f>
        <v>0</v>
      </c>
      <c r="P300" s="304" t="str">
        <f>IF(ISBLANK(INDEX('Policy Characteristics'!J:J,MATCH($C300,'Policy Characteristics'!$C:$C,0))),"",INDEX('Policy Characteristics'!J:J,MATCH($C300,'Policy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0" s="304" t="str">
        <f>IF(ISBLANK(INDEX('Policy Characteristics'!K:K,MATCH($C300,'Policy Characteristics'!$C:$C,0))),"",INDEX('Policy Characteristics'!K:K,MATCH($C300,'Policy Characteristics'!$C:$C,0)))</f>
        <v/>
      </c>
      <c r="R300" s="304" t="str">
        <f>IF(ISBLANK(INDEX('Policy Characteristics'!L:L,MATCH($C300,'Policy Characteristics'!$C:$C,0))),"",INDEX('Policy Characteristics'!L:L,MATCH($C300,'Policy Characteristics'!$C:$C,0)))</f>
        <v/>
      </c>
    </row>
    <row r="301" spans="1:18" s="526" customFormat="1" x14ac:dyDescent="0.25">
      <c r="A301" s="304" t="str">
        <f>IF(ISBLANK(INDEX('Policy Characteristics'!A:A,MATCH($C301,'Policy Characteristics'!$C:$C,0))),"",INDEX('Policy Characteristics'!A:A,MATCH($C301,'Policy Characteristics'!$C:$C,0)))</f>
        <v>Electricity Supply</v>
      </c>
      <c r="B301" s="304" t="str">
        <f>IF(ISBLANK(INDEX('Policy Characteristics'!B:B,MATCH($C301,'Policy Characteristics'!$C:$C,0))),"",INDEX('Policy Characteristics'!B:B,MATCH($C301,'Policy Characteristics'!$C:$C,0)))</f>
        <v>Reduce Plant Downtime</v>
      </c>
      <c r="C301" s="310" t="str">
        <f t="shared" si="23"/>
        <v>Percentage Reduction in Plant Downtime</v>
      </c>
      <c r="D301" s="537" t="s">
        <v>316</v>
      </c>
      <c r="E301" s="537" t="s">
        <v>259</v>
      </c>
      <c r="F301" s="537"/>
      <c r="G301" s="537"/>
      <c r="H301" s="540">
        <v>672</v>
      </c>
      <c r="I301" s="537" t="s">
        <v>46</v>
      </c>
      <c r="J301" s="306" t="str">
        <f>IF(ISBLANK(INDEX('Policy Characteristics'!D:D,MATCH($C301,'Policy Characteristics'!$C:$C,0))),"",INDEX('Policy Characteristics'!D:D,MATCH($C301,'Policy Characteristics'!$C:$C,0)))</f>
        <v>Reduce Plant Downtime</v>
      </c>
      <c r="K301" s="304" t="str">
        <f>IF(ISBLANK(INDEX('Policy Characteristics'!E:E,MATCH($C301,'Policy Characteristics'!$C:$C,0))),"",INDEX('Policy Characteristics'!E:E,MATCH($C301,'Policy Characteristics'!$C:$C,0)))</f>
        <v>elec reduce plant downtime</v>
      </c>
      <c r="L301" s="315">
        <f>IF(ISBLANK(INDEX('Policy Characteristics'!F:F,MATCH($C301,'Policy Characteristics'!$C:$C,0))),"",INDEX('Policy Characteristics'!F:F,MATCH($C301,'Policy Characteristics'!$C:$C,0)))</f>
        <v>0</v>
      </c>
      <c r="M301" s="315">
        <f>IF(ISBLANK(INDEX('Policy Characteristics'!G:G,MATCH($C301,'Policy Characteristics'!$C:$C,0))),"",INDEX('Policy Characteristics'!G:G,MATCH($C301,'Policy Characteristics'!$C:$C,0)))</f>
        <v>0</v>
      </c>
      <c r="N301" s="315">
        <f>IF(ISBLANK(INDEX('Policy Characteristics'!H:H,MATCH($C301,'Policy Characteristics'!$C:$C,0))),"",INDEX('Policy Characteristics'!H:H,MATCH($C301,'Policy Characteristics'!$C:$C,0)))</f>
        <v>0</v>
      </c>
      <c r="O301" s="304">
        <f>IF(ISBLANK(INDEX('Policy Characteristics'!I:I,MATCH($C301,'Policy Characteristics'!$C:$C,0))),"",INDEX('Policy Characteristics'!I:I,MATCH($C301,'Policy Characteristics'!$C:$C,0)))</f>
        <v>0</v>
      </c>
      <c r="P301" s="304" t="str">
        <f>IF(ISBLANK(INDEX('Policy Characteristics'!J:J,MATCH($C301,'Policy Characteristics'!$C:$C,0))),"",INDEX('Policy Characteristics'!J:J,MATCH($C301,'Policy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1" s="304" t="str">
        <f>IF(ISBLANK(INDEX('Policy Characteristics'!K:K,MATCH($C301,'Policy Characteristics'!$C:$C,0))),"",INDEX('Policy Characteristics'!K:K,MATCH($C301,'Policy Characteristics'!$C:$C,0)))</f>
        <v/>
      </c>
      <c r="R301" s="304" t="str">
        <f>IF(ISBLANK(INDEX('Policy Characteristics'!L:L,MATCH($C301,'Policy Characteristics'!$C:$C,0))),"",INDEX('Policy Characteristics'!L:L,MATCH($C301,'Policy Characteristics'!$C:$C,0)))</f>
        <v/>
      </c>
    </row>
    <row r="302" spans="1:18" s="526" customFormat="1" x14ac:dyDescent="0.25">
      <c r="A302" s="304" t="str">
        <f>IF(ISBLANK(INDEX('Policy Characteristics'!A:A,MATCH($C302,'Policy Characteristics'!$C:$C,0))),"",INDEX('Policy Characteristics'!A:A,MATCH($C302,'Policy Characteristics'!$C:$C,0)))</f>
        <v>Electricity Supply</v>
      </c>
      <c r="B302" s="304" t="str">
        <f>IF(ISBLANK(INDEX('Policy Characteristics'!B:B,MATCH($C302,'Policy Characteristics'!$C:$C,0))),"",INDEX('Policy Characteristics'!B:B,MATCH($C302,'Policy Characteristics'!$C:$C,0)))</f>
        <v>Reduce Plant Downtime</v>
      </c>
      <c r="C302" s="310" t="str">
        <f t="shared" si="23"/>
        <v>Percentage Reduction in Plant Downtime</v>
      </c>
      <c r="D302" s="537" t="s">
        <v>316</v>
      </c>
      <c r="E302" s="537" t="s">
        <v>260</v>
      </c>
      <c r="F302" s="537"/>
      <c r="G302" s="537"/>
      <c r="H302" s="540">
        <v>673</v>
      </c>
      <c r="I302" s="537" t="s">
        <v>46</v>
      </c>
      <c r="J302" s="306" t="str">
        <f>IF(ISBLANK(INDEX('Policy Characteristics'!D:D,MATCH($C302,'Policy Characteristics'!$C:$C,0))),"",INDEX('Policy Characteristics'!D:D,MATCH($C302,'Policy Characteristics'!$C:$C,0)))</f>
        <v>Reduce Plant Downtime</v>
      </c>
      <c r="K302" s="304" t="str">
        <f>IF(ISBLANK(INDEX('Policy Characteristics'!E:E,MATCH($C302,'Policy Characteristics'!$C:$C,0))),"",INDEX('Policy Characteristics'!E:E,MATCH($C302,'Policy Characteristics'!$C:$C,0)))</f>
        <v>elec reduce plant downtime</v>
      </c>
      <c r="L302" s="315">
        <f>IF(ISBLANK(INDEX('Policy Characteristics'!F:F,MATCH($C302,'Policy Characteristics'!$C:$C,0))),"",INDEX('Policy Characteristics'!F:F,MATCH($C302,'Policy Characteristics'!$C:$C,0)))</f>
        <v>0</v>
      </c>
      <c r="M302" s="315">
        <f>IF(ISBLANK(INDEX('Policy Characteristics'!G:G,MATCH($C302,'Policy Characteristics'!$C:$C,0))),"",INDEX('Policy Characteristics'!G:G,MATCH($C302,'Policy Characteristics'!$C:$C,0)))</f>
        <v>0</v>
      </c>
      <c r="N302" s="315">
        <f>IF(ISBLANK(INDEX('Policy Characteristics'!H:H,MATCH($C302,'Policy Characteristics'!$C:$C,0))),"",INDEX('Policy Characteristics'!H:H,MATCH($C302,'Policy Characteristics'!$C:$C,0)))</f>
        <v>0</v>
      </c>
      <c r="O302" s="304">
        <f>IF(ISBLANK(INDEX('Policy Characteristics'!I:I,MATCH($C302,'Policy Characteristics'!$C:$C,0))),"",INDEX('Policy Characteristics'!I:I,MATCH($C302,'Policy Characteristics'!$C:$C,0)))</f>
        <v>0</v>
      </c>
      <c r="P302" s="304" t="str">
        <f>IF(ISBLANK(INDEX('Policy Characteristics'!J:J,MATCH($C302,'Policy Characteristics'!$C:$C,0))),"",INDEX('Policy Characteristics'!J:J,MATCH($C302,'Policy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2" s="304" t="str">
        <f>IF(ISBLANK(INDEX('Policy Characteristics'!K:K,MATCH($C302,'Policy Characteristics'!$C:$C,0))),"",INDEX('Policy Characteristics'!K:K,MATCH($C302,'Policy Characteristics'!$C:$C,0)))</f>
        <v/>
      </c>
      <c r="R302" s="304" t="str">
        <f>IF(ISBLANK(INDEX('Policy Characteristics'!L:L,MATCH($C302,'Policy Characteristics'!$C:$C,0))),"",INDEX('Policy Characteristics'!L:L,MATCH($C302,'Policy Characteristics'!$C:$C,0)))</f>
        <v/>
      </c>
    </row>
    <row r="303" spans="1:18" s="526" customFormat="1" x14ac:dyDescent="0.25">
      <c r="A303" s="304" t="str">
        <f>IF(ISBLANK(INDEX('Policy Characteristics'!A:A,MATCH($C303,'Policy Characteristics'!$C:$C,0))),"",INDEX('Policy Characteristics'!A:A,MATCH($C303,'Policy Characteristics'!$C:$C,0)))</f>
        <v>Electricity Supply</v>
      </c>
      <c r="B303" s="304" t="str">
        <f>IF(ISBLANK(INDEX('Policy Characteristics'!B:B,MATCH($C303,'Policy Characteristics'!$C:$C,0))),"",INDEX('Policy Characteristics'!B:B,MATCH($C303,'Policy Characteristics'!$C:$C,0)))</f>
        <v>Reduce Plant Downtime</v>
      </c>
      <c r="C303" s="310" t="str">
        <f t="shared" si="23"/>
        <v>Percentage Reduction in Plant Downtime</v>
      </c>
      <c r="D303" s="537" t="s">
        <v>317</v>
      </c>
      <c r="E303" s="537" t="s">
        <v>258</v>
      </c>
      <c r="F303" s="537"/>
      <c r="G303" s="537"/>
      <c r="H303" s="540">
        <v>674</v>
      </c>
      <c r="I303" s="537" t="s">
        <v>46</v>
      </c>
      <c r="J303" s="306" t="str">
        <f>IF(ISBLANK(INDEX('Policy Characteristics'!D:D,MATCH($C303,'Policy Characteristics'!$C:$C,0))),"",INDEX('Policy Characteristics'!D:D,MATCH($C303,'Policy Characteristics'!$C:$C,0)))</f>
        <v>Reduce Plant Downtime</v>
      </c>
      <c r="K303" s="304" t="str">
        <f>IF(ISBLANK(INDEX('Policy Characteristics'!E:E,MATCH($C303,'Policy Characteristics'!$C:$C,0))),"",INDEX('Policy Characteristics'!E:E,MATCH($C303,'Policy Characteristics'!$C:$C,0)))</f>
        <v>elec reduce plant downtime</v>
      </c>
      <c r="L303" s="315">
        <f>IF(ISBLANK(INDEX('Policy Characteristics'!F:F,MATCH($C303,'Policy Characteristics'!$C:$C,0))),"",INDEX('Policy Characteristics'!F:F,MATCH($C303,'Policy Characteristics'!$C:$C,0)))</f>
        <v>0</v>
      </c>
      <c r="M303" s="315">
        <f>IF(ISBLANK(INDEX('Policy Characteristics'!G:G,MATCH($C303,'Policy Characteristics'!$C:$C,0))),"",INDEX('Policy Characteristics'!G:G,MATCH($C303,'Policy Characteristics'!$C:$C,0)))</f>
        <v>0</v>
      </c>
      <c r="N303" s="315">
        <f>IF(ISBLANK(INDEX('Policy Characteristics'!H:H,MATCH($C303,'Policy Characteristics'!$C:$C,0))),"",INDEX('Policy Characteristics'!H:H,MATCH($C303,'Policy Characteristics'!$C:$C,0)))</f>
        <v>0</v>
      </c>
      <c r="O303" s="304">
        <f>IF(ISBLANK(INDEX('Policy Characteristics'!I:I,MATCH($C303,'Policy Characteristics'!$C:$C,0))),"",INDEX('Policy Characteristics'!I:I,MATCH($C303,'Policy Characteristics'!$C:$C,0)))</f>
        <v>0</v>
      </c>
      <c r="P303" s="304" t="str">
        <f>IF(ISBLANK(INDEX('Policy Characteristics'!J:J,MATCH($C303,'Policy Characteristics'!$C:$C,0))),"",INDEX('Policy Characteristics'!J:J,MATCH($C303,'Policy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3" s="304" t="str">
        <f>IF(ISBLANK(INDEX('Policy Characteristics'!K:K,MATCH($C303,'Policy Characteristics'!$C:$C,0))),"",INDEX('Policy Characteristics'!K:K,MATCH($C303,'Policy Characteristics'!$C:$C,0)))</f>
        <v/>
      </c>
      <c r="R303" s="304" t="str">
        <f>IF(ISBLANK(INDEX('Policy Characteristics'!L:L,MATCH($C303,'Policy Characteristics'!$C:$C,0))),"",INDEX('Policy Characteristics'!L:L,MATCH($C303,'Policy Characteristics'!$C:$C,0)))</f>
        <v/>
      </c>
    </row>
    <row r="304" spans="1:18" s="526" customFormat="1" x14ac:dyDescent="0.25">
      <c r="A304" s="304" t="str">
        <f>IF(ISBLANK(INDEX('Policy Characteristics'!A:A,MATCH($C304,'Policy Characteristics'!$C:$C,0))),"",INDEX('Policy Characteristics'!A:A,MATCH($C304,'Policy Characteristics'!$C:$C,0)))</f>
        <v>Electricity Supply</v>
      </c>
      <c r="B304" s="304" t="str">
        <f>IF(ISBLANK(INDEX('Policy Characteristics'!B:B,MATCH($C304,'Policy Characteristics'!$C:$C,0))),"",INDEX('Policy Characteristics'!B:B,MATCH($C304,'Policy Characteristics'!$C:$C,0)))</f>
        <v>Reduce Plant Downtime</v>
      </c>
      <c r="C304" s="310" t="str">
        <f t="shared" si="23"/>
        <v>Percentage Reduction in Plant Downtime</v>
      </c>
      <c r="D304" s="537" t="s">
        <v>317</v>
      </c>
      <c r="E304" s="537" t="s">
        <v>259</v>
      </c>
      <c r="F304" s="537"/>
      <c r="G304" s="537"/>
      <c r="H304" s="540">
        <v>675</v>
      </c>
      <c r="I304" s="537" t="s">
        <v>46</v>
      </c>
      <c r="J304" s="306" t="str">
        <f>IF(ISBLANK(INDEX('Policy Characteristics'!D:D,MATCH($C304,'Policy Characteristics'!$C:$C,0))),"",INDEX('Policy Characteristics'!D:D,MATCH($C304,'Policy Characteristics'!$C:$C,0)))</f>
        <v>Reduce Plant Downtime</v>
      </c>
      <c r="K304" s="304" t="str">
        <f>IF(ISBLANK(INDEX('Policy Characteristics'!E:E,MATCH($C304,'Policy Characteristics'!$C:$C,0))),"",INDEX('Policy Characteristics'!E:E,MATCH($C304,'Policy Characteristics'!$C:$C,0)))</f>
        <v>elec reduce plant downtime</v>
      </c>
      <c r="L304" s="315">
        <f>IF(ISBLANK(INDEX('Policy Characteristics'!F:F,MATCH($C304,'Policy Characteristics'!$C:$C,0))),"",INDEX('Policy Characteristics'!F:F,MATCH($C304,'Policy Characteristics'!$C:$C,0)))</f>
        <v>0</v>
      </c>
      <c r="M304" s="315">
        <f>IF(ISBLANK(INDEX('Policy Characteristics'!G:G,MATCH($C304,'Policy Characteristics'!$C:$C,0))),"",INDEX('Policy Characteristics'!G:G,MATCH($C304,'Policy Characteristics'!$C:$C,0)))</f>
        <v>0</v>
      </c>
      <c r="N304" s="315">
        <f>IF(ISBLANK(INDEX('Policy Characteristics'!H:H,MATCH($C304,'Policy Characteristics'!$C:$C,0))),"",INDEX('Policy Characteristics'!H:H,MATCH($C304,'Policy Characteristics'!$C:$C,0)))</f>
        <v>0</v>
      </c>
      <c r="O304" s="304">
        <f>IF(ISBLANK(INDEX('Policy Characteristics'!I:I,MATCH($C304,'Policy Characteristics'!$C:$C,0))),"",INDEX('Policy Characteristics'!I:I,MATCH($C304,'Policy Characteristics'!$C:$C,0)))</f>
        <v>0</v>
      </c>
      <c r="P304" s="304" t="str">
        <f>IF(ISBLANK(INDEX('Policy Characteristics'!J:J,MATCH($C304,'Policy Characteristics'!$C:$C,0))),"",INDEX('Policy Characteristics'!J:J,MATCH($C304,'Policy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4" s="304" t="str">
        <f>IF(ISBLANK(INDEX('Policy Characteristics'!K:K,MATCH($C304,'Policy Characteristics'!$C:$C,0))),"",INDEX('Policy Characteristics'!K:K,MATCH($C304,'Policy Characteristics'!$C:$C,0)))</f>
        <v/>
      </c>
      <c r="R304" s="304" t="str">
        <f>IF(ISBLANK(INDEX('Policy Characteristics'!L:L,MATCH($C304,'Policy Characteristics'!$C:$C,0))),"",INDEX('Policy Characteristics'!L:L,MATCH($C304,'Policy Characteristics'!$C:$C,0)))</f>
        <v/>
      </c>
    </row>
    <row r="305" spans="1:18" s="526" customFormat="1" x14ac:dyDescent="0.25">
      <c r="A305" s="304" t="str">
        <f>IF(ISBLANK(INDEX('Policy Characteristics'!A:A,MATCH($C305,'Policy Characteristics'!$C:$C,0))),"",INDEX('Policy Characteristics'!A:A,MATCH($C305,'Policy Characteristics'!$C:$C,0)))</f>
        <v>Electricity Supply</v>
      </c>
      <c r="B305" s="304" t="str">
        <f>IF(ISBLANK(INDEX('Policy Characteristics'!B:B,MATCH($C305,'Policy Characteristics'!$C:$C,0))),"",INDEX('Policy Characteristics'!B:B,MATCH($C305,'Policy Characteristics'!$C:$C,0)))</f>
        <v>Reduce Plant Downtime</v>
      </c>
      <c r="C305" s="310" t="str">
        <f t="shared" si="23"/>
        <v>Percentage Reduction in Plant Downtime</v>
      </c>
      <c r="D305" s="537" t="s">
        <v>317</v>
      </c>
      <c r="E305" s="537" t="s">
        <v>260</v>
      </c>
      <c r="F305" s="537"/>
      <c r="G305" s="537"/>
      <c r="H305" s="540">
        <v>676</v>
      </c>
      <c r="I305" s="537" t="s">
        <v>46</v>
      </c>
      <c r="J305" s="306" t="str">
        <f>IF(ISBLANK(INDEX('Policy Characteristics'!D:D,MATCH($C305,'Policy Characteristics'!$C:$C,0))),"",INDEX('Policy Characteristics'!D:D,MATCH($C305,'Policy Characteristics'!$C:$C,0)))</f>
        <v>Reduce Plant Downtime</v>
      </c>
      <c r="K305" s="304" t="str">
        <f>IF(ISBLANK(INDEX('Policy Characteristics'!E:E,MATCH($C305,'Policy Characteristics'!$C:$C,0))),"",INDEX('Policy Characteristics'!E:E,MATCH($C305,'Policy Characteristics'!$C:$C,0)))</f>
        <v>elec reduce plant downtime</v>
      </c>
      <c r="L305" s="315">
        <f>IF(ISBLANK(INDEX('Policy Characteristics'!F:F,MATCH($C305,'Policy Characteristics'!$C:$C,0))),"",INDEX('Policy Characteristics'!F:F,MATCH($C305,'Policy Characteristics'!$C:$C,0)))</f>
        <v>0</v>
      </c>
      <c r="M305" s="315">
        <f>IF(ISBLANK(INDEX('Policy Characteristics'!G:G,MATCH($C305,'Policy Characteristics'!$C:$C,0))),"",INDEX('Policy Characteristics'!G:G,MATCH($C305,'Policy Characteristics'!$C:$C,0)))</f>
        <v>0</v>
      </c>
      <c r="N305" s="315">
        <f>IF(ISBLANK(INDEX('Policy Characteristics'!H:H,MATCH($C305,'Policy Characteristics'!$C:$C,0))),"",INDEX('Policy Characteristics'!H:H,MATCH($C305,'Policy Characteristics'!$C:$C,0)))</f>
        <v>0</v>
      </c>
      <c r="O305" s="304">
        <f>IF(ISBLANK(INDEX('Policy Characteristics'!I:I,MATCH($C305,'Policy Characteristics'!$C:$C,0))),"",INDEX('Policy Characteristics'!I:I,MATCH($C305,'Policy Characteristics'!$C:$C,0)))</f>
        <v>0</v>
      </c>
      <c r="P305" s="304" t="str">
        <f>IF(ISBLANK(INDEX('Policy Characteristics'!J:J,MATCH($C305,'Policy Characteristics'!$C:$C,0))),"",INDEX('Policy Characteristics'!J:J,MATCH($C305,'Policy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5" s="304" t="str">
        <f>IF(ISBLANK(INDEX('Policy Characteristics'!K:K,MATCH($C305,'Policy Characteristics'!$C:$C,0))),"",INDEX('Policy Characteristics'!K:K,MATCH($C305,'Policy Characteristics'!$C:$C,0)))</f>
        <v/>
      </c>
      <c r="R305" s="304" t="str">
        <f>IF(ISBLANK(INDEX('Policy Characteristics'!L:L,MATCH($C305,'Policy Characteristics'!$C:$C,0))),"",INDEX('Policy Characteristics'!L:L,MATCH($C305,'Policy Characteristics'!$C:$C,0)))</f>
        <v/>
      </c>
    </row>
    <row r="306" spans="1:18" s="526" customFormat="1" x14ac:dyDescent="0.25">
      <c r="A306" s="304" t="str">
        <f>IF(ISBLANK(INDEX('Policy Characteristics'!A:A,MATCH($C306,'Policy Characteristics'!$C:$C,0))),"",INDEX('Policy Characteristics'!A:A,MATCH($C306,'Policy Characteristics'!$C:$C,0)))</f>
        <v>Electricity Supply</v>
      </c>
      <c r="B306" s="304" t="str">
        <f>IF(ISBLANK(INDEX('Policy Characteristics'!B:B,MATCH($C306,'Policy Characteristics'!$C:$C,0))),"",INDEX('Policy Characteristics'!B:B,MATCH($C306,'Policy Characteristics'!$C:$C,0)))</f>
        <v>Reduce Plant Downtime</v>
      </c>
      <c r="C306" s="310" t="str">
        <f t="shared" si="23"/>
        <v>Percentage Reduction in Plant Downtime</v>
      </c>
      <c r="D306" s="537" t="s">
        <v>453</v>
      </c>
      <c r="E306" s="537" t="s">
        <v>258</v>
      </c>
      <c r="F306" s="537"/>
      <c r="G306" s="537"/>
      <c r="H306" s="540">
        <v>677</v>
      </c>
      <c r="I306" s="537" t="s">
        <v>46</v>
      </c>
      <c r="J306" s="306" t="str">
        <f>IF(ISBLANK(INDEX('Policy Characteristics'!D:D,MATCH($C306,'Policy Characteristics'!$C:$C,0))),"",INDEX('Policy Characteristics'!D:D,MATCH($C306,'Policy Characteristics'!$C:$C,0)))</f>
        <v>Reduce Plant Downtime</v>
      </c>
      <c r="K306" s="304" t="str">
        <f>IF(ISBLANK(INDEX('Policy Characteristics'!E:E,MATCH($C306,'Policy Characteristics'!$C:$C,0))),"",INDEX('Policy Characteristics'!E:E,MATCH($C306,'Policy Characteristics'!$C:$C,0)))</f>
        <v>elec reduce plant downtime</v>
      </c>
      <c r="L306" s="315">
        <f>IF(ISBLANK(INDEX('Policy Characteristics'!F:F,MATCH($C306,'Policy Characteristics'!$C:$C,0))),"",INDEX('Policy Characteristics'!F:F,MATCH($C306,'Policy Characteristics'!$C:$C,0)))</f>
        <v>0</v>
      </c>
      <c r="M306" s="315">
        <f>IF(ISBLANK(INDEX('Policy Characteristics'!G:G,MATCH($C306,'Policy Characteristics'!$C:$C,0))),"",INDEX('Policy Characteristics'!G:G,MATCH($C306,'Policy Characteristics'!$C:$C,0)))</f>
        <v>0</v>
      </c>
      <c r="N306" s="315">
        <f>IF(ISBLANK(INDEX('Policy Characteristics'!H:H,MATCH($C306,'Policy Characteristics'!$C:$C,0))),"",INDEX('Policy Characteristics'!H:H,MATCH($C306,'Policy Characteristics'!$C:$C,0)))</f>
        <v>0</v>
      </c>
      <c r="O306" s="304">
        <f>IF(ISBLANK(INDEX('Policy Characteristics'!I:I,MATCH($C306,'Policy Characteristics'!$C:$C,0))),"",INDEX('Policy Characteristics'!I:I,MATCH($C306,'Policy Characteristics'!$C:$C,0)))</f>
        <v>0</v>
      </c>
      <c r="P306" s="304" t="str">
        <f>IF(ISBLANK(INDEX('Policy Characteristics'!J:J,MATCH($C306,'Policy Characteristics'!$C:$C,0))),"",INDEX('Policy Characteristics'!J:J,MATCH($C306,'Policy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6" s="304" t="str">
        <f>IF(ISBLANK(INDEX('Policy Characteristics'!K:K,MATCH($C306,'Policy Characteristics'!$C:$C,0))),"",INDEX('Policy Characteristics'!K:K,MATCH($C306,'Policy Characteristics'!$C:$C,0)))</f>
        <v/>
      </c>
      <c r="R306" s="304" t="str">
        <f>IF(ISBLANK(INDEX('Policy Characteristics'!L:L,MATCH($C306,'Policy Characteristics'!$C:$C,0))),"",INDEX('Policy Characteristics'!L:L,MATCH($C306,'Policy Characteristics'!$C:$C,0)))</f>
        <v/>
      </c>
    </row>
    <row r="307" spans="1:18" s="526" customFormat="1" x14ac:dyDescent="0.25">
      <c r="A307" s="304" t="str">
        <f>IF(ISBLANK(INDEX('Policy Characteristics'!A:A,MATCH($C307,'Policy Characteristics'!$C:$C,0))),"",INDEX('Policy Characteristics'!A:A,MATCH($C307,'Policy Characteristics'!$C:$C,0)))</f>
        <v>Electricity Supply</v>
      </c>
      <c r="B307" s="304" t="str">
        <f>IF(ISBLANK(INDEX('Policy Characteristics'!B:B,MATCH($C307,'Policy Characteristics'!$C:$C,0))),"",INDEX('Policy Characteristics'!B:B,MATCH($C307,'Policy Characteristics'!$C:$C,0)))</f>
        <v>Reduce Plant Downtime</v>
      </c>
      <c r="C307" s="310" t="str">
        <f t="shared" ref="C307:C320" si="24">C$276</f>
        <v>Percentage Reduction in Plant Downtime</v>
      </c>
      <c r="D307" s="537" t="s">
        <v>453</v>
      </c>
      <c r="E307" s="537" t="s">
        <v>259</v>
      </c>
      <c r="F307" s="537"/>
      <c r="G307" s="537"/>
      <c r="H307" s="540">
        <v>678</v>
      </c>
      <c r="I307" s="537" t="s">
        <v>46</v>
      </c>
      <c r="J307" s="306" t="str">
        <f>IF(ISBLANK(INDEX('Policy Characteristics'!D:D,MATCH($C307,'Policy Characteristics'!$C:$C,0))),"",INDEX('Policy Characteristics'!D:D,MATCH($C307,'Policy Characteristics'!$C:$C,0)))</f>
        <v>Reduce Plant Downtime</v>
      </c>
      <c r="K307" s="304" t="str">
        <f>IF(ISBLANK(INDEX('Policy Characteristics'!E:E,MATCH($C307,'Policy Characteristics'!$C:$C,0))),"",INDEX('Policy Characteristics'!E:E,MATCH($C307,'Policy Characteristics'!$C:$C,0)))</f>
        <v>elec reduce plant downtime</v>
      </c>
      <c r="L307" s="315">
        <f>IF(ISBLANK(INDEX('Policy Characteristics'!F:F,MATCH($C307,'Policy Characteristics'!$C:$C,0))),"",INDEX('Policy Characteristics'!F:F,MATCH($C307,'Policy Characteristics'!$C:$C,0)))</f>
        <v>0</v>
      </c>
      <c r="M307" s="315">
        <f>IF(ISBLANK(INDEX('Policy Characteristics'!G:G,MATCH($C307,'Policy Characteristics'!$C:$C,0))),"",INDEX('Policy Characteristics'!G:G,MATCH($C307,'Policy Characteristics'!$C:$C,0)))</f>
        <v>0</v>
      </c>
      <c r="N307" s="315">
        <f>IF(ISBLANK(INDEX('Policy Characteristics'!H:H,MATCH($C307,'Policy Characteristics'!$C:$C,0))),"",INDEX('Policy Characteristics'!H:H,MATCH($C307,'Policy Characteristics'!$C:$C,0)))</f>
        <v>0</v>
      </c>
      <c r="O307" s="304">
        <f>IF(ISBLANK(INDEX('Policy Characteristics'!I:I,MATCH($C307,'Policy Characteristics'!$C:$C,0))),"",INDEX('Policy Characteristics'!I:I,MATCH($C307,'Policy Characteristics'!$C:$C,0)))</f>
        <v>0</v>
      </c>
      <c r="P307" s="304" t="str">
        <f>IF(ISBLANK(INDEX('Policy Characteristics'!J:J,MATCH($C307,'Policy Characteristics'!$C:$C,0))),"",INDEX('Policy Characteristics'!J:J,MATCH($C307,'Policy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7" s="304" t="str">
        <f>IF(ISBLANK(INDEX('Policy Characteristics'!K:K,MATCH($C307,'Policy Characteristics'!$C:$C,0))),"",INDEX('Policy Characteristics'!K:K,MATCH($C307,'Policy Characteristics'!$C:$C,0)))</f>
        <v/>
      </c>
      <c r="R307" s="304" t="str">
        <f>IF(ISBLANK(INDEX('Policy Characteristics'!L:L,MATCH($C307,'Policy Characteristics'!$C:$C,0))),"",INDEX('Policy Characteristics'!L:L,MATCH($C307,'Policy Characteristics'!$C:$C,0)))</f>
        <v/>
      </c>
    </row>
    <row r="308" spans="1:18" s="526" customFormat="1" x14ac:dyDescent="0.25">
      <c r="A308" s="304" t="str">
        <f>IF(ISBLANK(INDEX('Policy Characteristics'!A:A,MATCH($C308,'Policy Characteristics'!$C:$C,0))),"",INDEX('Policy Characteristics'!A:A,MATCH($C308,'Policy Characteristics'!$C:$C,0)))</f>
        <v>Electricity Supply</v>
      </c>
      <c r="B308" s="304" t="str">
        <f>IF(ISBLANK(INDEX('Policy Characteristics'!B:B,MATCH($C308,'Policy Characteristics'!$C:$C,0))),"",INDEX('Policy Characteristics'!B:B,MATCH($C308,'Policy Characteristics'!$C:$C,0)))</f>
        <v>Reduce Plant Downtime</v>
      </c>
      <c r="C308" s="310" t="str">
        <f t="shared" si="24"/>
        <v>Percentage Reduction in Plant Downtime</v>
      </c>
      <c r="D308" s="537" t="s">
        <v>453</v>
      </c>
      <c r="E308" s="537" t="s">
        <v>260</v>
      </c>
      <c r="F308" s="537"/>
      <c r="G308" s="537"/>
      <c r="H308" s="540">
        <v>679</v>
      </c>
      <c r="I308" s="537" t="s">
        <v>46</v>
      </c>
      <c r="J308" s="306" t="str">
        <f>IF(ISBLANK(INDEX('Policy Characteristics'!D:D,MATCH($C308,'Policy Characteristics'!$C:$C,0))),"",INDEX('Policy Characteristics'!D:D,MATCH($C308,'Policy Characteristics'!$C:$C,0)))</f>
        <v>Reduce Plant Downtime</v>
      </c>
      <c r="K308" s="304" t="str">
        <f>IF(ISBLANK(INDEX('Policy Characteristics'!E:E,MATCH($C308,'Policy Characteristics'!$C:$C,0))),"",INDEX('Policy Characteristics'!E:E,MATCH($C308,'Policy Characteristics'!$C:$C,0)))</f>
        <v>elec reduce plant downtime</v>
      </c>
      <c r="L308" s="315">
        <f>IF(ISBLANK(INDEX('Policy Characteristics'!F:F,MATCH($C308,'Policy Characteristics'!$C:$C,0))),"",INDEX('Policy Characteristics'!F:F,MATCH($C308,'Policy Characteristics'!$C:$C,0)))</f>
        <v>0</v>
      </c>
      <c r="M308" s="315">
        <f>IF(ISBLANK(INDEX('Policy Characteristics'!G:G,MATCH($C308,'Policy Characteristics'!$C:$C,0))),"",INDEX('Policy Characteristics'!G:G,MATCH($C308,'Policy Characteristics'!$C:$C,0)))</f>
        <v>0</v>
      </c>
      <c r="N308" s="315">
        <f>IF(ISBLANK(INDEX('Policy Characteristics'!H:H,MATCH($C308,'Policy Characteristics'!$C:$C,0))),"",INDEX('Policy Characteristics'!H:H,MATCH($C308,'Policy Characteristics'!$C:$C,0)))</f>
        <v>0</v>
      </c>
      <c r="O308" s="304">
        <f>IF(ISBLANK(INDEX('Policy Characteristics'!I:I,MATCH($C308,'Policy Characteristics'!$C:$C,0))),"",INDEX('Policy Characteristics'!I:I,MATCH($C308,'Policy Characteristics'!$C:$C,0)))</f>
        <v>0</v>
      </c>
      <c r="P308" s="304" t="str">
        <f>IF(ISBLANK(INDEX('Policy Characteristics'!J:J,MATCH($C308,'Policy Characteristics'!$C:$C,0))),"",INDEX('Policy Characteristics'!J:J,MATCH($C308,'Policy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8" s="304" t="str">
        <f>IF(ISBLANK(INDEX('Policy Characteristics'!K:K,MATCH($C308,'Policy Characteristics'!$C:$C,0))),"",INDEX('Policy Characteristics'!K:K,MATCH($C308,'Policy Characteristics'!$C:$C,0)))</f>
        <v/>
      </c>
      <c r="R308" s="304" t="str">
        <f>IF(ISBLANK(INDEX('Policy Characteristics'!L:L,MATCH($C308,'Policy Characteristics'!$C:$C,0))),"",INDEX('Policy Characteristics'!L:L,MATCH($C308,'Policy Characteristics'!$C:$C,0)))</f>
        <v/>
      </c>
    </row>
    <row r="309" spans="1:18" s="526" customFormat="1" x14ac:dyDescent="0.25">
      <c r="A309" s="304" t="str">
        <f>IF(ISBLANK(INDEX('Policy Characteristics'!A:A,MATCH($C309,'Policy Characteristics'!$C:$C,0))),"",INDEX('Policy Characteristics'!A:A,MATCH($C309,'Policy Characteristics'!$C:$C,0)))</f>
        <v>Electricity Supply</v>
      </c>
      <c r="B309" s="304" t="str">
        <f>IF(ISBLANK(INDEX('Policy Characteristics'!B:B,MATCH($C309,'Policy Characteristics'!$C:$C,0))),"",INDEX('Policy Characteristics'!B:B,MATCH($C309,'Policy Characteristics'!$C:$C,0)))</f>
        <v>Reduce Plant Downtime</v>
      </c>
      <c r="C309" s="310" t="str">
        <f t="shared" si="24"/>
        <v>Percentage Reduction in Plant Downtime</v>
      </c>
      <c r="D309" s="537" t="s">
        <v>462</v>
      </c>
      <c r="E309" s="537" t="s">
        <v>258</v>
      </c>
      <c r="F309" s="537"/>
      <c r="G309" s="537"/>
      <c r="H309" s="540">
        <v>680</v>
      </c>
      <c r="I309" s="537" t="s">
        <v>46</v>
      </c>
      <c r="J309" s="306" t="str">
        <f>IF(ISBLANK(INDEX('Policy Characteristics'!D:D,MATCH($C309,'Policy Characteristics'!$C:$C,0))),"",INDEX('Policy Characteristics'!D:D,MATCH($C309,'Policy Characteristics'!$C:$C,0)))</f>
        <v>Reduce Plant Downtime</v>
      </c>
      <c r="K309" s="304" t="str">
        <f>IF(ISBLANK(INDEX('Policy Characteristics'!E:E,MATCH($C309,'Policy Characteristics'!$C:$C,0))),"",INDEX('Policy Characteristics'!E:E,MATCH($C309,'Policy Characteristics'!$C:$C,0)))</f>
        <v>elec reduce plant downtime</v>
      </c>
      <c r="L309" s="315">
        <f>IF(ISBLANK(INDEX('Policy Characteristics'!F:F,MATCH($C309,'Policy Characteristics'!$C:$C,0))),"",INDEX('Policy Characteristics'!F:F,MATCH($C309,'Policy Characteristics'!$C:$C,0)))</f>
        <v>0</v>
      </c>
      <c r="M309" s="315">
        <f>IF(ISBLANK(INDEX('Policy Characteristics'!G:G,MATCH($C309,'Policy Characteristics'!$C:$C,0))),"",INDEX('Policy Characteristics'!G:G,MATCH($C309,'Policy Characteristics'!$C:$C,0)))</f>
        <v>0</v>
      </c>
      <c r="N309" s="315">
        <f>IF(ISBLANK(INDEX('Policy Characteristics'!H:H,MATCH($C309,'Policy Characteristics'!$C:$C,0))),"",INDEX('Policy Characteristics'!H:H,MATCH($C309,'Policy Characteristics'!$C:$C,0)))</f>
        <v>0</v>
      </c>
      <c r="O309" s="304">
        <f>IF(ISBLANK(INDEX('Policy Characteristics'!I:I,MATCH($C309,'Policy Characteristics'!$C:$C,0))),"",INDEX('Policy Characteristics'!I:I,MATCH($C309,'Policy Characteristics'!$C:$C,0)))</f>
        <v>0</v>
      </c>
      <c r="P309" s="304" t="str">
        <f>IF(ISBLANK(INDEX('Policy Characteristics'!J:J,MATCH($C309,'Policy Characteristics'!$C:$C,0))),"",INDEX('Policy Characteristics'!J:J,MATCH($C309,'Policy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9" s="304" t="str">
        <f>IF(ISBLANK(INDEX('Policy Characteristics'!K:K,MATCH($C309,'Policy Characteristics'!$C:$C,0))),"",INDEX('Policy Characteristics'!K:K,MATCH($C309,'Policy Characteristics'!$C:$C,0)))</f>
        <v/>
      </c>
      <c r="R309" s="304" t="str">
        <f>IF(ISBLANK(INDEX('Policy Characteristics'!L:L,MATCH($C309,'Policy Characteristics'!$C:$C,0))),"",INDEX('Policy Characteristics'!L:L,MATCH($C309,'Policy Characteristics'!$C:$C,0)))</f>
        <v/>
      </c>
    </row>
    <row r="310" spans="1:18" s="526" customFormat="1" x14ac:dyDescent="0.25">
      <c r="A310" s="304" t="str">
        <f>IF(ISBLANK(INDEX('Policy Characteristics'!A:A,MATCH($C310,'Policy Characteristics'!$C:$C,0))),"",INDEX('Policy Characteristics'!A:A,MATCH($C310,'Policy Characteristics'!$C:$C,0)))</f>
        <v>Electricity Supply</v>
      </c>
      <c r="B310" s="304" t="str">
        <f>IF(ISBLANK(INDEX('Policy Characteristics'!B:B,MATCH($C310,'Policy Characteristics'!$C:$C,0))),"",INDEX('Policy Characteristics'!B:B,MATCH($C310,'Policy Characteristics'!$C:$C,0)))</f>
        <v>Reduce Plant Downtime</v>
      </c>
      <c r="C310" s="310" t="str">
        <f t="shared" si="24"/>
        <v>Percentage Reduction in Plant Downtime</v>
      </c>
      <c r="D310" s="537" t="s">
        <v>462</v>
      </c>
      <c r="E310" s="537" t="s">
        <v>259</v>
      </c>
      <c r="F310" s="537"/>
      <c r="G310" s="537"/>
      <c r="H310" s="540">
        <v>681</v>
      </c>
      <c r="I310" s="537" t="s">
        <v>46</v>
      </c>
      <c r="J310" s="306" t="str">
        <f>IF(ISBLANK(INDEX('Policy Characteristics'!D:D,MATCH($C310,'Policy Characteristics'!$C:$C,0))),"",INDEX('Policy Characteristics'!D:D,MATCH($C310,'Policy Characteristics'!$C:$C,0)))</f>
        <v>Reduce Plant Downtime</v>
      </c>
      <c r="K310" s="304" t="str">
        <f>IF(ISBLANK(INDEX('Policy Characteristics'!E:E,MATCH($C310,'Policy Characteristics'!$C:$C,0))),"",INDEX('Policy Characteristics'!E:E,MATCH($C310,'Policy Characteristics'!$C:$C,0)))</f>
        <v>elec reduce plant downtime</v>
      </c>
      <c r="L310" s="315">
        <f>IF(ISBLANK(INDEX('Policy Characteristics'!F:F,MATCH($C310,'Policy Characteristics'!$C:$C,0))),"",INDEX('Policy Characteristics'!F:F,MATCH($C310,'Policy Characteristics'!$C:$C,0)))</f>
        <v>0</v>
      </c>
      <c r="M310" s="315">
        <f>IF(ISBLANK(INDEX('Policy Characteristics'!G:G,MATCH($C310,'Policy Characteristics'!$C:$C,0))),"",INDEX('Policy Characteristics'!G:G,MATCH($C310,'Policy Characteristics'!$C:$C,0)))</f>
        <v>0</v>
      </c>
      <c r="N310" s="315">
        <f>IF(ISBLANK(INDEX('Policy Characteristics'!H:H,MATCH($C310,'Policy Characteristics'!$C:$C,0))),"",INDEX('Policy Characteristics'!H:H,MATCH($C310,'Policy Characteristics'!$C:$C,0)))</f>
        <v>0</v>
      </c>
      <c r="O310" s="304">
        <f>IF(ISBLANK(INDEX('Policy Characteristics'!I:I,MATCH($C310,'Policy Characteristics'!$C:$C,0))),"",INDEX('Policy Characteristics'!I:I,MATCH($C310,'Policy Characteristics'!$C:$C,0)))</f>
        <v>0</v>
      </c>
      <c r="P310" s="304" t="str">
        <f>IF(ISBLANK(INDEX('Policy Characteristics'!J:J,MATCH($C310,'Policy Characteristics'!$C:$C,0))),"",INDEX('Policy Characteristics'!J:J,MATCH($C310,'Policy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0" s="304" t="str">
        <f>IF(ISBLANK(INDEX('Policy Characteristics'!K:K,MATCH($C310,'Policy Characteristics'!$C:$C,0))),"",INDEX('Policy Characteristics'!K:K,MATCH($C310,'Policy Characteristics'!$C:$C,0)))</f>
        <v/>
      </c>
      <c r="R310" s="304" t="str">
        <f>IF(ISBLANK(INDEX('Policy Characteristics'!L:L,MATCH($C310,'Policy Characteristics'!$C:$C,0))),"",INDEX('Policy Characteristics'!L:L,MATCH($C310,'Policy Characteristics'!$C:$C,0)))</f>
        <v/>
      </c>
    </row>
    <row r="311" spans="1:18" s="526" customFormat="1" x14ac:dyDescent="0.25">
      <c r="A311" s="304" t="str">
        <f>IF(ISBLANK(INDEX('Policy Characteristics'!A:A,MATCH($C311,'Policy Characteristics'!$C:$C,0))),"",INDEX('Policy Characteristics'!A:A,MATCH($C311,'Policy Characteristics'!$C:$C,0)))</f>
        <v>Electricity Supply</v>
      </c>
      <c r="B311" s="304" t="str">
        <f>IF(ISBLANK(INDEX('Policy Characteristics'!B:B,MATCH($C311,'Policy Characteristics'!$C:$C,0))),"",INDEX('Policy Characteristics'!B:B,MATCH($C311,'Policy Characteristics'!$C:$C,0)))</f>
        <v>Reduce Plant Downtime</v>
      </c>
      <c r="C311" s="310" t="str">
        <f t="shared" si="24"/>
        <v>Percentage Reduction in Plant Downtime</v>
      </c>
      <c r="D311" s="537" t="s">
        <v>462</v>
      </c>
      <c r="E311" s="537" t="s">
        <v>260</v>
      </c>
      <c r="F311" s="537" t="s">
        <v>320</v>
      </c>
      <c r="G311" s="537" t="s">
        <v>463</v>
      </c>
      <c r="H311" s="540">
        <v>182</v>
      </c>
      <c r="I311" s="537" t="s">
        <v>45</v>
      </c>
      <c r="J311" s="306" t="str">
        <f>IF(ISBLANK(INDEX('Policy Characteristics'!D:D,MATCH($C311,'Policy Characteristics'!$C:$C,0))),"",INDEX('Policy Characteristics'!D:D,MATCH($C311,'Policy Characteristics'!$C:$C,0)))</f>
        <v>Reduce Plant Downtime</v>
      </c>
      <c r="K311" s="304" t="str">
        <f>IF(ISBLANK(INDEX('Policy Characteristics'!E:E,MATCH($C311,'Policy Characteristics'!$C:$C,0))),"",INDEX('Policy Characteristics'!E:E,MATCH($C311,'Policy Characteristics'!$C:$C,0)))</f>
        <v>elec reduce plant downtime</v>
      </c>
      <c r="L311" s="315">
        <f>IF(ISBLANK(INDEX('Policy Characteristics'!F:F,MATCH($C311,'Policy Characteristics'!$C:$C,0))),"",INDEX('Policy Characteristics'!F:F,MATCH($C311,'Policy Characteristics'!$C:$C,0)))</f>
        <v>0</v>
      </c>
      <c r="M311" s="315">
        <f>IF(ISBLANK(INDEX('Policy Characteristics'!G:G,MATCH($C311,'Policy Characteristics'!$C:$C,0))),"",INDEX('Policy Characteristics'!G:G,MATCH($C311,'Policy Characteristics'!$C:$C,0)))</f>
        <v>0</v>
      </c>
      <c r="N311" s="315">
        <f>IF(ISBLANK(INDEX('Policy Characteristics'!H:H,MATCH($C311,'Policy Characteristics'!$C:$C,0))),"",INDEX('Policy Characteristics'!H:H,MATCH($C311,'Policy Characteristics'!$C:$C,0)))</f>
        <v>0</v>
      </c>
      <c r="O311" s="304">
        <f>IF(ISBLANK(INDEX('Policy Characteristics'!I:I,MATCH($C311,'Policy Characteristics'!$C:$C,0))),"",INDEX('Policy Characteristics'!I:I,MATCH($C311,'Policy Characteristics'!$C:$C,0)))</f>
        <v>0</v>
      </c>
      <c r="P311" s="304" t="str">
        <f>IF(ISBLANK(INDEX('Policy Characteristics'!J:J,MATCH($C311,'Policy Characteristics'!$C:$C,0))),"",INDEX('Policy Characteristics'!J:J,MATCH($C311,'Policy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1" s="304" t="str">
        <f>IF(ISBLANK(INDEX('Policy Characteristics'!K:K,MATCH($C311,'Policy Characteristics'!$C:$C,0))),"",INDEX('Policy Characteristics'!K:K,MATCH($C311,'Policy Characteristics'!$C:$C,0)))</f>
        <v/>
      </c>
      <c r="R311" s="304" t="str">
        <f>IF(ISBLANK(INDEX('Policy Characteristics'!L:L,MATCH($C311,'Policy Characteristics'!$C:$C,0))),"",INDEX('Policy Characteristics'!L:L,MATCH($C311,'Policy Characteristics'!$C:$C,0)))</f>
        <v/>
      </c>
    </row>
    <row r="312" spans="1:18" s="526" customFormat="1" x14ac:dyDescent="0.25">
      <c r="A312" s="304" t="str">
        <f>IF(ISBLANK(INDEX('Policy Characteristics'!A:A,MATCH($C312,'Policy Characteristics'!$C:$C,0))),"",INDEX('Policy Characteristics'!A:A,MATCH($C312,'Policy Characteristics'!$C:$C,0)))</f>
        <v>Electricity Supply</v>
      </c>
      <c r="B312" s="304" t="str">
        <f>IF(ISBLANK(INDEX('Policy Characteristics'!B:B,MATCH($C312,'Policy Characteristics'!$C:$C,0))),"",INDEX('Policy Characteristics'!B:B,MATCH($C312,'Policy Characteristics'!$C:$C,0)))</f>
        <v>Reduce Plant Downtime</v>
      </c>
      <c r="C312" s="310" t="str">
        <f t="shared" si="24"/>
        <v>Percentage Reduction in Plant Downtime</v>
      </c>
      <c r="D312" s="537" t="s">
        <v>2827</v>
      </c>
      <c r="E312" s="537" t="s">
        <v>258</v>
      </c>
      <c r="G312" s="537"/>
      <c r="H312" s="540">
        <v>682</v>
      </c>
      <c r="I312" s="537" t="s">
        <v>46</v>
      </c>
      <c r="J312" s="306" t="str">
        <f>IF(ISBLANK(INDEX('Policy Characteristics'!D:D,MATCH($C312,'Policy Characteristics'!$C:$C,0))),"",INDEX('Policy Characteristics'!D:D,MATCH($C312,'Policy Characteristics'!$C:$C,0)))</f>
        <v>Reduce Plant Downtime</v>
      </c>
      <c r="K312" s="304" t="str">
        <f>IF(ISBLANK(INDEX('Policy Characteristics'!E:E,MATCH($C312,'Policy Characteristics'!$C:$C,0))),"",INDEX('Policy Characteristics'!E:E,MATCH($C312,'Policy Characteristics'!$C:$C,0)))</f>
        <v>elec reduce plant downtime</v>
      </c>
      <c r="L312" s="315">
        <f>IF(ISBLANK(INDEX('Policy Characteristics'!F:F,MATCH($C312,'Policy Characteristics'!$C:$C,0))),"",INDEX('Policy Characteristics'!F:F,MATCH($C312,'Policy Characteristics'!$C:$C,0)))</f>
        <v>0</v>
      </c>
      <c r="M312" s="315">
        <f>IF(ISBLANK(INDEX('Policy Characteristics'!G:G,MATCH($C312,'Policy Characteristics'!$C:$C,0))),"",INDEX('Policy Characteristics'!G:G,MATCH($C312,'Policy Characteristics'!$C:$C,0)))</f>
        <v>0</v>
      </c>
      <c r="N312" s="315">
        <f>IF(ISBLANK(INDEX('Policy Characteristics'!H:H,MATCH($C312,'Policy Characteristics'!$C:$C,0))),"",INDEX('Policy Characteristics'!H:H,MATCH($C312,'Policy Characteristics'!$C:$C,0)))</f>
        <v>0</v>
      </c>
      <c r="O312" s="304">
        <f>IF(ISBLANK(INDEX('Policy Characteristics'!I:I,MATCH($C312,'Policy Characteristics'!$C:$C,0))),"",INDEX('Policy Characteristics'!I:I,MATCH($C312,'Policy Characteristics'!$C:$C,0)))</f>
        <v>0</v>
      </c>
      <c r="P312" s="304" t="str">
        <f>IF(ISBLANK(INDEX('Policy Characteristics'!J:J,MATCH($C312,'Policy Characteristics'!$C:$C,0))),"",INDEX('Policy Characteristics'!J:J,MATCH($C312,'Policy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2" s="304" t="str">
        <f>IF(ISBLANK(INDEX('Policy Characteristics'!K:K,MATCH($C312,'Policy Characteristics'!$C:$C,0))),"",INDEX('Policy Characteristics'!K:K,MATCH($C312,'Policy Characteristics'!$C:$C,0)))</f>
        <v/>
      </c>
      <c r="R312" s="304" t="str">
        <f>IF(ISBLANK(INDEX('Policy Characteristics'!L:L,MATCH($C312,'Policy Characteristics'!$C:$C,0))),"",INDEX('Policy Characteristics'!L:L,MATCH($C312,'Policy Characteristics'!$C:$C,0)))</f>
        <v/>
      </c>
    </row>
    <row r="313" spans="1:18" s="526" customFormat="1" x14ac:dyDescent="0.25">
      <c r="A313" s="304" t="str">
        <f>IF(ISBLANK(INDEX('Policy Characteristics'!A:A,MATCH($C313,'Policy Characteristics'!$C:$C,0))),"",INDEX('Policy Characteristics'!A:A,MATCH($C313,'Policy Characteristics'!$C:$C,0)))</f>
        <v>Electricity Supply</v>
      </c>
      <c r="B313" s="304" t="str">
        <f>IF(ISBLANK(INDEX('Policy Characteristics'!B:B,MATCH($C313,'Policy Characteristics'!$C:$C,0))),"",INDEX('Policy Characteristics'!B:B,MATCH($C313,'Policy Characteristics'!$C:$C,0)))</f>
        <v>Reduce Plant Downtime</v>
      </c>
      <c r="C313" s="310" t="str">
        <f t="shared" si="24"/>
        <v>Percentage Reduction in Plant Downtime</v>
      </c>
      <c r="D313" s="537" t="s">
        <v>2827</v>
      </c>
      <c r="E313" s="537" t="s">
        <v>259</v>
      </c>
      <c r="H313" s="540">
        <v>683</v>
      </c>
      <c r="I313" s="537" t="s">
        <v>46</v>
      </c>
      <c r="J313" s="306" t="str">
        <f>IF(ISBLANK(INDEX('Policy Characteristics'!D:D,MATCH($C313,'Policy Characteristics'!$C:$C,0))),"",INDEX('Policy Characteristics'!D:D,MATCH($C313,'Policy Characteristics'!$C:$C,0)))</f>
        <v>Reduce Plant Downtime</v>
      </c>
      <c r="K313" s="304" t="str">
        <f>IF(ISBLANK(INDEX('Policy Characteristics'!E:E,MATCH($C313,'Policy Characteristics'!$C:$C,0))),"",INDEX('Policy Characteristics'!E:E,MATCH($C313,'Policy Characteristics'!$C:$C,0)))</f>
        <v>elec reduce plant downtime</v>
      </c>
      <c r="L313" s="315">
        <f>IF(ISBLANK(INDEX('Policy Characteristics'!F:F,MATCH($C313,'Policy Characteristics'!$C:$C,0))),"",INDEX('Policy Characteristics'!F:F,MATCH($C313,'Policy Characteristics'!$C:$C,0)))</f>
        <v>0</v>
      </c>
      <c r="M313" s="315">
        <f>IF(ISBLANK(INDEX('Policy Characteristics'!G:G,MATCH($C313,'Policy Characteristics'!$C:$C,0))),"",INDEX('Policy Characteristics'!G:G,MATCH($C313,'Policy Characteristics'!$C:$C,0)))</f>
        <v>0</v>
      </c>
      <c r="N313" s="315">
        <f>IF(ISBLANK(INDEX('Policy Characteristics'!H:H,MATCH($C313,'Policy Characteristics'!$C:$C,0))),"",INDEX('Policy Characteristics'!H:H,MATCH($C313,'Policy Characteristics'!$C:$C,0)))</f>
        <v>0</v>
      </c>
      <c r="O313" s="304">
        <f>IF(ISBLANK(INDEX('Policy Characteristics'!I:I,MATCH($C313,'Policy Characteristics'!$C:$C,0))),"",INDEX('Policy Characteristics'!I:I,MATCH($C313,'Policy Characteristics'!$C:$C,0)))</f>
        <v>0</v>
      </c>
      <c r="P313" s="304" t="str">
        <f>IF(ISBLANK(INDEX('Policy Characteristics'!J:J,MATCH($C313,'Policy Characteristics'!$C:$C,0))),"",INDEX('Policy Characteristics'!J:J,MATCH($C313,'Policy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3" s="304" t="str">
        <f>IF(ISBLANK(INDEX('Policy Characteristics'!K:K,MATCH($C313,'Policy Characteristics'!$C:$C,0))),"",INDEX('Policy Characteristics'!K:K,MATCH($C313,'Policy Characteristics'!$C:$C,0)))</f>
        <v/>
      </c>
      <c r="R313" s="304" t="str">
        <f>IF(ISBLANK(INDEX('Policy Characteristics'!L:L,MATCH($C313,'Policy Characteristics'!$C:$C,0))),"",INDEX('Policy Characteristics'!L:L,MATCH($C313,'Policy Characteristics'!$C:$C,0)))</f>
        <v/>
      </c>
    </row>
    <row r="314" spans="1:18" s="526" customFormat="1" x14ac:dyDescent="0.25">
      <c r="A314" s="304" t="str">
        <f>IF(ISBLANK(INDEX('Policy Characteristics'!A:A,MATCH($C314,'Policy Characteristics'!$C:$C,0))),"",INDEX('Policy Characteristics'!A:A,MATCH($C314,'Policy Characteristics'!$C:$C,0)))</f>
        <v>Electricity Supply</v>
      </c>
      <c r="B314" s="304" t="str">
        <f>IF(ISBLANK(INDEX('Policy Characteristics'!B:B,MATCH($C314,'Policy Characteristics'!$C:$C,0))),"",INDEX('Policy Characteristics'!B:B,MATCH($C314,'Policy Characteristics'!$C:$C,0)))</f>
        <v>Reduce Plant Downtime</v>
      </c>
      <c r="C314" s="310" t="str">
        <f t="shared" si="24"/>
        <v>Percentage Reduction in Plant Downtime</v>
      </c>
      <c r="D314" s="537" t="s">
        <v>2827</v>
      </c>
      <c r="E314" s="537" t="s">
        <v>260</v>
      </c>
      <c r="H314" s="540">
        <v>684</v>
      </c>
      <c r="I314" s="537" t="s">
        <v>46</v>
      </c>
      <c r="J314" s="306" t="str">
        <f>IF(ISBLANK(INDEX('Policy Characteristics'!D:D,MATCH($C314,'Policy Characteristics'!$C:$C,0))),"",INDEX('Policy Characteristics'!D:D,MATCH($C314,'Policy Characteristics'!$C:$C,0)))</f>
        <v>Reduce Plant Downtime</v>
      </c>
      <c r="K314" s="304" t="str">
        <f>IF(ISBLANK(INDEX('Policy Characteristics'!E:E,MATCH($C314,'Policy Characteristics'!$C:$C,0))),"",INDEX('Policy Characteristics'!E:E,MATCH($C314,'Policy Characteristics'!$C:$C,0)))</f>
        <v>elec reduce plant downtime</v>
      </c>
      <c r="L314" s="315">
        <f>IF(ISBLANK(INDEX('Policy Characteristics'!F:F,MATCH($C314,'Policy Characteristics'!$C:$C,0))),"",INDEX('Policy Characteristics'!F:F,MATCH($C314,'Policy Characteristics'!$C:$C,0)))</f>
        <v>0</v>
      </c>
      <c r="M314" s="315">
        <f>IF(ISBLANK(INDEX('Policy Characteristics'!G:G,MATCH($C314,'Policy Characteristics'!$C:$C,0))),"",INDEX('Policy Characteristics'!G:G,MATCH($C314,'Policy Characteristics'!$C:$C,0)))</f>
        <v>0</v>
      </c>
      <c r="N314" s="315">
        <f>IF(ISBLANK(INDEX('Policy Characteristics'!H:H,MATCH($C314,'Policy Characteristics'!$C:$C,0))),"",INDEX('Policy Characteristics'!H:H,MATCH($C314,'Policy Characteristics'!$C:$C,0)))</f>
        <v>0</v>
      </c>
      <c r="O314" s="304">
        <f>IF(ISBLANK(INDEX('Policy Characteristics'!I:I,MATCH($C314,'Policy Characteristics'!$C:$C,0))),"",INDEX('Policy Characteristics'!I:I,MATCH($C314,'Policy Characteristics'!$C:$C,0)))</f>
        <v>0</v>
      </c>
      <c r="P314" s="304" t="str">
        <f>IF(ISBLANK(INDEX('Policy Characteristics'!J:J,MATCH($C314,'Policy Characteristics'!$C:$C,0))),"",INDEX('Policy Characteristics'!J:J,MATCH($C314,'Policy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4" s="304" t="str">
        <f>IF(ISBLANK(INDEX('Policy Characteristics'!K:K,MATCH($C314,'Policy Characteristics'!$C:$C,0))),"",INDEX('Policy Characteristics'!K:K,MATCH($C314,'Policy Characteristics'!$C:$C,0)))</f>
        <v/>
      </c>
      <c r="R314" s="304" t="str">
        <f>IF(ISBLANK(INDEX('Policy Characteristics'!L:L,MATCH($C314,'Policy Characteristics'!$C:$C,0))),"",INDEX('Policy Characteristics'!L:L,MATCH($C314,'Policy Characteristics'!$C:$C,0)))</f>
        <v/>
      </c>
    </row>
    <row r="315" spans="1:18" s="526" customFormat="1" x14ac:dyDescent="0.25">
      <c r="A315" s="304" t="str">
        <f>IF(ISBLANK(INDEX('Policy Characteristics'!A:A,MATCH($C315,'Policy Characteristics'!$C:$C,0))),"",INDEX('Policy Characteristics'!A:A,MATCH($C315,'Policy Characteristics'!$C:$C,0)))</f>
        <v>Electricity Supply</v>
      </c>
      <c r="B315" s="304" t="str">
        <f>IF(ISBLANK(INDEX('Policy Characteristics'!B:B,MATCH($C315,'Policy Characteristics'!$C:$C,0))),"",INDEX('Policy Characteristics'!B:B,MATCH($C315,'Policy Characteristics'!$C:$C,0)))</f>
        <v>Reduce Plant Downtime</v>
      </c>
      <c r="C315" s="310" t="str">
        <f t="shared" si="24"/>
        <v>Percentage Reduction in Plant Downtime</v>
      </c>
      <c r="D315" s="537" t="s">
        <v>2828</v>
      </c>
      <c r="E315" s="537" t="s">
        <v>258</v>
      </c>
      <c r="G315" s="537"/>
      <c r="H315" s="540">
        <v>685</v>
      </c>
      <c r="I315" s="537" t="s">
        <v>46</v>
      </c>
      <c r="J315" s="306" t="str">
        <f>IF(ISBLANK(INDEX('Policy Characteristics'!D:D,MATCH($C315,'Policy Characteristics'!$C:$C,0))),"",INDEX('Policy Characteristics'!D:D,MATCH($C315,'Policy Characteristics'!$C:$C,0)))</f>
        <v>Reduce Plant Downtime</v>
      </c>
      <c r="K315" s="304" t="str">
        <f>IF(ISBLANK(INDEX('Policy Characteristics'!E:E,MATCH($C315,'Policy Characteristics'!$C:$C,0))),"",INDEX('Policy Characteristics'!E:E,MATCH($C315,'Policy Characteristics'!$C:$C,0)))</f>
        <v>elec reduce plant downtime</v>
      </c>
      <c r="L315" s="315">
        <f>IF(ISBLANK(INDEX('Policy Characteristics'!F:F,MATCH($C315,'Policy Characteristics'!$C:$C,0))),"",INDEX('Policy Characteristics'!F:F,MATCH($C315,'Policy Characteristics'!$C:$C,0)))</f>
        <v>0</v>
      </c>
      <c r="M315" s="315">
        <f>IF(ISBLANK(INDEX('Policy Characteristics'!G:G,MATCH($C315,'Policy Characteristics'!$C:$C,0))),"",INDEX('Policy Characteristics'!G:G,MATCH($C315,'Policy Characteristics'!$C:$C,0)))</f>
        <v>0</v>
      </c>
      <c r="N315" s="315">
        <f>IF(ISBLANK(INDEX('Policy Characteristics'!H:H,MATCH($C315,'Policy Characteristics'!$C:$C,0))),"",INDEX('Policy Characteristics'!H:H,MATCH($C315,'Policy Characteristics'!$C:$C,0)))</f>
        <v>0</v>
      </c>
      <c r="O315" s="304">
        <f>IF(ISBLANK(INDEX('Policy Characteristics'!I:I,MATCH($C315,'Policy Characteristics'!$C:$C,0))),"",INDEX('Policy Characteristics'!I:I,MATCH($C315,'Policy Characteristics'!$C:$C,0)))</f>
        <v>0</v>
      </c>
      <c r="P315" s="304" t="str">
        <f>IF(ISBLANK(INDEX('Policy Characteristics'!J:J,MATCH($C315,'Policy Characteristics'!$C:$C,0))),"",INDEX('Policy Characteristics'!J:J,MATCH($C315,'Policy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5" s="304" t="str">
        <f>IF(ISBLANK(INDEX('Policy Characteristics'!K:K,MATCH($C315,'Policy Characteristics'!$C:$C,0))),"",INDEX('Policy Characteristics'!K:K,MATCH($C315,'Policy Characteristics'!$C:$C,0)))</f>
        <v/>
      </c>
      <c r="R315" s="304" t="str">
        <f>IF(ISBLANK(INDEX('Policy Characteristics'!L:L,MATCH($C315,'Policy Characteristics'!$C:$C,0))),"",INDEX('Policy Characteristics'!L:L,MATCH($C315,'Policy Characteristics'!$C:$C,0)))</f>
        <v/>
      </c>
    </row>
    <row r="316" spans="1:18" s="526" customFormat="1" x14ac:dyDescent="0.25">
      <c r="A316" s="304" t="str">
        <f>IF(ISBLANK(INDEX('Policy Characteristics'!A:A,MATCH($C316,'Policy Characteristics'!$C:$C,0))),"",INDEX('Policy Characteristics'!A:A,MATCH($C316,'Policy Characteristics'!$C:$C,0)))</f>
        <v>Electricity Supply</v>
      </c>
      <c r="B316" s="304" t="str">
        <f>IF(ISBLANK(INDEX('Policy Characteristics'!B:B,MATCH($C316,'Policy Characteristics'!$C:$C,0))),"",INDEX('Policy Characteristics'!B:B,MATCH($C316,'Policy Characteristics'!$C:$C,0)))</f>
        <v>Reduce Plant Downtime</v>
      </c>
      <c r="C316" s="310" t="str">
        <f t="shared" si="24"/>
        <v>Percentage Reduction in Plant Downtime</v>
      </c>
      <c r="D316" s="537" t="s">
        <v>2828</v>
      </c>
      <c r="E316" s="537" t="s">
        <v>259</v>
      </c>
      <c r="H316" s="540">
        <v>686</v>
      </c>
      <c r="I316" s="537" t="s">
        <v>46</v>
      </c>
      <c r="J316" s="306" t="str">
        <f>IF(ISBLANK(INDEX('Policy Characteristics'!D:D,MATCH($C316,'Policy Characteristics'!$C:$C,0))),"",INDEX('Policy Characteristics'!D:D,MATCH($C316,'Policy Characteristics'!$C:$C,0)))</f>
        <v>Reduce Plant Downtime</v>
      </c>
      <c r="K316" s="304" t="str">
        <f>IF(ISBLANK(INDEX('Policy Characteristics'!E:E,MATCH($C316,'Policy Characteristics'!$C:$C,0))),"",INDEX('Policy Characteristics'!E:E,MATCH($C316,'Policy Characteristics'!$C:$C,0)))</f>
        <v>elec reduce plant downtime</v>
      </c>
      <c r="L316" s="315">
        <f>IF(ISBLANK(INDEX('Policy Characteristics'!F:F,MATCH($C316,'Policy Characteristics'!$C:$C,0))),"",INDEX('Policy Characteristics'!F:F,MATCH($C316,'Policy Characteristics'!$C:$C,0)))</f>
        <v>0</v>
      </c>
      <c r="M316" s="315">
        <f>IF(ISBLANK(INDEX('Policy Characteristics'!G:G,MATCH($C316,'Policy Characteristics'!$C:$C,0))),"",INDEX('Policy Characteristics'!G:G,MATCH($C316,'Policy Characteristics'!$C:$C,0)))</f>
        <v>0</v>
      </c>
      <c r="N316" s="315">
        <f>IF(ISBLANK(INDEX('Policy Characteristics'!H:H,MATCH($C316,'Policy Characteristics'!$C:$C,0))),"",INDEX('Policy Characteristics'!H:H,MATCH($C316,'Policy Characteristics'!$C:$C,0)))</f>
        <v>0</v>
      </c>
      <c r="O316" s="304">
        <f>IF(ISBLANK(INDEX('Policy Characteristics'!I:I,MATCH($C316,'Policy Characteristics'!$C:$C,0))),"",INDEX('Policy Characteristics'!I:I,MATCH($C316,'Policy Characteristics'!$C:$C,0)))</f>
        <v>0</v>
      </c>
      <c r="P316" s="304" t="str">
        <f>IF(ISBLANK(INDEX('Policy Characteristics'!J:J,MATCH($C316,'Policy Characteristics'!$C:$C,0))),"",INDEX('Policy Characteristics'!J:J,MATCH($C316,'Policy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6" s="304" t="str">
        <f>IF(ISBLANK(INDEX('Policy Characteristics'!K:K,MATCH($C316,'Policy Characteristics'!$C:$C,0))),"",INDEX('Policy Characteristics'!K:K,MATCH($C316,'Policy Characteristics'!$C:$C,0)))</f>
        <v/>
      </c>
      <c r="R316" s="304" t="str">
        <f>IF(ISBLANK(INDEX('Policy Characteristics'!L:L,MATCH($C316,'Policy Characteristics'!$C:$C,0))),"",INDEX('Policy Characteristics'!L:L,MATCH($C316,'Policy Characteristics'!$C:$C,0)))</f>
        <v/>
      </c>
    </row>
    <row r="317" spans="1:18" s="526" customFormat="1" x14ac:dyDescent="0.25">
      <c r="A317" s="304" t="str">
        <f>IF(ISBLANK(INDEX('Policy Characteristics'!A:A,MATCH($C317,'Policy Characteristics'!$C:$C,0))),"",INDEX('Policy Characteristics'!A:A,MATCH($C317,'Policy Characteristics'!$C:$C,0)))</f>
        <v>Electricity Supply</v>
      </c>
      <c r="B317" s="304" t="str">
        <f>IF(ISBLANK(INDEX('Policy Characteristics'!B:B,MATCH($C317,'Policy Characteristics'!$C:$C,0))),"",INDEX('Policy Characteristics'!B:B,MATCH($C317,'Policy Characteristics'!$C:$C,0)))</f>
        <v>Reduce Plant Downtime</v>
      </c>
      <c r="C317" s="310" t="str">
        <f t="shared" si="24"/>
        <v>Percentage Reduction in Plant Downtime</v>
      </c>
      <c r="D317" s="537" t="s">
        <v>2828</v>
      </c>
      <c r="E317" s="537" t="s">
        <v>260</v>
      </c>
      <c r="G317" s="537"/>
      <c r="H317" s="540">
        <v>687</v>
      </c>
      <c r="I317" s="537" t="s">
        <v>46</v>
      </c>
      <c r="J317" s="306" t="str">
        <f>IF(ISBLANK(INDEX('Policy Characteristics'!D:D,MATCH($C317,'Policy Characteristics'!$C:$C,0))),"",INDEX('Policy Characteristics'!D:D,MATCH($C317,'Policy Characteristics'!$C:$C,0)))</f>
        <v>Reduce Plant Downtime</v>
      </c>
      <c r="K317" s="304" t="str">
        <f>IF(ISBLANK(INDEX('Policy Characteristics'!E:E,MATCH($C317,'Policy Characteristics'!$C:$C,0))),"",INDEX('Policy Characteristics'!E:E,MATCH($C317,'Policy Characteristics'!$C:$C,0)))</f>
        <v>elec reduce plant downtime</v>
      </c>
      <c r="L317" s="315">
        <f>IF(ISBLANK(INDEX('Policy Characteristics'!F:F,MATCH($C317,'Policy Characteristics'!$C:$C,0))),"",INDEX('Policy Characteristics'!F:F,MATCH($C317,'Policy Characteristics'!$C:$C,0)))</f>
        <v>0</v>
      </c>
      <c r="M317" s="315">
        <f>IF(ISBLANK(INDEX('Policy Characteristics'!G:G,MATCH($C317,'Policy Characteristics'!$C:$C,0))),"",INDEX('Policy Characteristics'!G:G,MATCH($C317,'Policy Characteristics'!$C:$C,0)))</f>
        <v>0</v>
      </c>
      <c r="N317" s="315">
        <f>IF(ISBLANK(INDEX('Policy Characteristics'!H:H,MATCH($C317,'Policy Characteristics'!$C:$C,0))),"",INDEX('Policy Characteristics'!H:H,MATCH($C317,'Policy Characteristics'!$C:$C,0)))</f>
        <v>0</v>
      </c>
      <c r="O317" s="304">
        <f>IF(ISBLANK(INDEX('Policy Characteristics'!I:I,MATCH($C317,'Policy Characteristics'!$C:$C,0))),"",INDEX('Policy Characteristics'!I:I,MATCH($C317,'Policy Characteristics'!$C:$C,0)))</f>
        <v>0</v>
      </c>
      <c r="P317" s="304" t="str">
        <f>IF(ISBLANK(INDEX('Policy Characteristics'!J:J,MATCH($C317,'Policy Characteristics'!$C:$C,0))),"",INDEX('Policy Characteristics'!J:J,MATCH($C317,'Policy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7" s="304" t="str">
        <f>IF(ISBLANK(INDEX('Policy Characteristics'!K:K,MATCH($C317,'Policy Characteristics'!$C:$C,0))),"",INDEX('Policy Characteristics'!K:K,MATCH($C317,'Policy Characteristics'!$C:$C,0)))</f>
        <v/>
      </c>
      <c r="R317" s="304" t="str">
        <f>IF(ISBLANK(INDEX('Policy Characteristics'!L:L,MATCH($C317,'Policy Characteristics'!$C:$C,0))),"",INDEX('Policy Characteristics'!L:L,MATCH($C317,'Policy Characteristics'!$C:$C,0)))</f>
        <v/>
      </c>
    </row>
    <row r="318" spans="1:18" s="526" customFormat="1" x14ac:dyDescent="0.25">
      <c r="A318" s="304" t="str">
        <f>IF(ISBLANK(INDEX('Policy Characteristics'!A:A,MATCH($C318,'Policy Characteristics'!$C:$C,0))),"",INDEX('Policy Characteristics'!A:A,MATCH($C318,'Policy Characteristics'!$C:$C,0)))</f>
        <v>Electricity Supply</v>
      </c>
      <c r="B318" s="304" t="str">
        <f>IF(ISBLANK(INDEX('Policy Characteristics'!B:B,MATCH($C318,'Policy Characteristics'!$C:$C,0))),"",INDEX('Policy Characteristics'!B:B,MATCH($C318,'Policy Characteristics'!$C:$C,0)))</f>
        <v>Reduce Plant Downtime</v>
      </c>
      <c r="C318" s="310" t="str">
        <f t="shared" si="24"/>
        <v>Percentage Reduction in Plant Downtime</v>
      </c>
      <c r="D318" s="537" t="s">
        <v>2829</v>
      </c>
      <c r="E318" s="537" t="s">
        <v>258</v>
      </c>
      <c r="G318" s="537"/>
      <c r="H318" s="540">
        <v>688</v>
      </c>
      <c r="I318" s="537" t="s">
        <v>46</v>
      </c>
      <c r="J318" s="306" t="str">
        <f>IF(ISBLANK(INDEX('Policy Characteristics'!D:D,MATCH($C318,'Policy Characteristics'!$C:$C,0))),"",INDEX('Policy Characteristics'!D:D,MATCH($C318,'Policy Characteristics'!$C:$C,0)))</f>
        <v>Reduce Plant Downtime</v>
      </c>
      <c r="K318" s="304" t="str">
        <f>IF(ISBLANK(INDEX('Policy Characteristics'!E:E,MATCH($C318,'Policy Characteristics'!$C:$C,0))),"",INDEX('Policy Characteristics'!E:E,MATCH($C318,'Policy Characteristics'!$C:$C,0)))</f>
        <v>elec reduce plant downtime</v>
      </c>
      <c r="L318" s="315">
        <f>IF(ISBLANK(INDEX('Policy Characteristics'!F:F,MATCH($C318,'Policy Characteristics'!$C:$C,0))),"",INDEX('Policy Characteristics'!F:F,MATCH($C318,'Policy Characteristics'!$C:$C,0)))</f>
        <v>0</v>
      </c>
      <c r="M318" s="315">
        <f>IF(ISBLANK(INDEX('Policy Characteristics'!G:G,MATCH($C318,'Policy Characteristics'!$C:$C,0))),"",INDEX('Policy Characteristics'!G:G,MATCH($C318,'Policy Characteristics'!$C:$C,0)))</f>
        <v>0</v>
      </c>
      <c r="N318" s="315">
        <f>IF(ISBLANK(INDEX('Policy Characteristics'!H:H,MATCH($C318,'Policy Characteristics'!$C:$C,0))),"",INDEX('Policy Characteristics'!H:H,MATCH($C318,'Policy Characteristics'!$C:$C,0)))</f>
        <v>0</v>
      </c>
      <c r="O318" s="304">
        <f>IF(ISBLANK(INDEX('Policy Characteristics'!I:I,MATCH($C318,'Policy Characteristics'!$C:$C,0))),"",INDEX('Policy Characteristics'!I:I,MATCH($C318,'Policy Characteristics'!$C:$C,0)))</f>
        <v>0</v>
      </c>
      <c r="P318" s="304" t="str">
        <f>IF(ISBLANK(INDEX('Policy Characteristics'!J:J,MATCH($C318,'Policy Characteristics'!$C:$C,0))),"",INDEX('Policy Characteristics'!J:J,MATCH($C318,'Policy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8" s="304" t="str">
        <f>IF(ISBLANK(INDEX('Policy Characteristics'!K:K,MATCH($C318,'Policy Characteristics'!$C:$C,0))),"",INDEX('Policy Characteristics'!K:K,MATCH($C318,'Policy Characteristics'!$C:$C,0)))</f>
        <v/>
      </c>
      <c r="R318" s="304" t="str">
        <f>IF(ISBLANK(INDEX('Policy Characteristics'!L:L,MATCH($C318,'Policy Characteristics'!$C:$C,0))),"",INDEX('Policy Characteristics'!L:L,MATCH($C318,'Policy Characteristics'!$C:$C,0)))</f>
        <v/>
      </c>
    </row>
    <row r="319" spans="1:18" s="526" customFormat="1" x14ac:dyDescent="0.25">
      <c r="A319" s="304" t="str">
        <f>IF(ISBLANK(INDEX('Policy Characteristics'!A:A,MATCH($C319,'Policy Characteristics'!$C:$C,0))),"",INDEX('Policy Characteristics'!A:A,MATCH($C319,'Policy Characteristics'!$C:$C,0)))</f>
        <v>Electricity Supply</v>
      </c>
      <c r="B319" s="304" t="str">
        <f>IF(ISBLANK(INDEX('Policy Characteristics'!B:B,MATCH($C319,'Policy Characteristics'!$C:$C,0))),"",INDEX('Policy Characteristics'!B:B,MATCH($C319,'Policy Characteristics'!$C:$C,0)))</f>
        <v>Reduce Plant Downtime</v>
      </c>
      <c r="C319" s="310" t="str">
        <f t="shared" si="24"/>
        <v>Percentage Reduction in Plant Downtime</v>
      </c>
      <c r="D319" s="537" t="s">
        <v>2829</v>
      </c>
      <c r="E319" s="537" t="s">
        <v>259</v>
      </c>
      <c r="F319" s="537"/>
      <c r="G319" s="537"/>
      <c r="H319" s="540">
        <v>689</v>
      </c>
      <c r="I319" s="537" t="s">
        <v>46</v>
      </c>
      <c r="J319" s="306" t="str">
        <f>IF(ISBLANK(INDEX('Policy Characteristics'!D:D,MATCH($C319,'Policy Characteristics'!$C:$C,0))),"",INDEX('Policy Characteristics'!D:D,MATCH($C319,'Policy Characteristics'!$C:$C,0)))</f>
        <v>Reduce Plant Downtime</v>
      </c>
      <c r="K319" s="304" t="str">
        <f>IF(ISBLANK(INDEX('Policy Characteristics'!E:E,MATCH($C319,'Policy Characteristics'!$C:$C,0))),"",INDEX('Policy Characteristics'!E:E,MATCH($C319,'Policy Characteristics'!$C:$C,0)))</f>
        <v>elec reduce plant downtime</v>
      </c>
      <c r="L319" s="315">
        <f>IF(ISBLANK(INDEX('Policy Characteristics'!F:F,MATCH($C319,'Policy Characteristics'!$C:$C,0))),"",INDEX('Policy Characteristics'!F:F,MATCH($C319,'Policy Characteristics'!$C:$C,0)))</f>
        <v>0</v>
      </c>
      <c r="M319" s="315">
        <f>IF(ISBLANK(INDEX('Policy Characteristics'!G:G,MATCH($C319,'Policy Characteristics'!$C:$C,0))),"",INDEX('Policy Characteristics'!G:G,MATCH($C319,'Policy Characteristics'!$C:$C,0)))</f>
        <v>0</v>
      </c>
      <c r="N319" s="315">
        <f>IF(ISBLANK(INDEX('Policy Characteristics'!H:H,MATCH($C319,'Policy Characteristics'!$C:$C,0))),"",INDEX('Policy Characteristics'!H:H,MATCH($C319,'Policy Characteristics'!$C:$C,0)))</f>
        <v>0</v>
      </c>
      <c r="O319" s="304">
        <f>IF(ISBLANK(INDEX('Policy Characteristics'!I:I,MATCH($C319,'Policy Characteristics'!$C:$C,0))),"",INDEX('Policy Characteristics'!I:I,MATCH($C319,'Policy Characteristics'!$C:$C,0)))</f>
        <v>0</v>
      </c>
      <c r="P319" s="304" t="str">
        <f>IF(ISBLANK(INDEX('Policy Characteristics'!J:J,MATCH($C319,'Policy Characteristics'!$C:$C,0))),"",INDEX('Policy Characteristics'!J:J,MATCH($C319,'Policy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9" s="304" t="str">
        <f>IF(ISBLANK(INDEX('Policy Characteristics'!K:K,MATCH($C319,'Policy Characteristics'!$C:$C,0))),"",INDEX('Policy Characteristics'!K:K,MATCH($C319,'Policy Characteristics'!$C:$C,0)))</f>
        <v/>
      </c>
      <c r="R319" s="304" t="str">
        <f>IF(ISBLANK(INDEX('Policy Characteristics'!L:L,MATCH($C319,'Policy Characteristics'!$C:$C,0))),"",INDEX('Policy Characteristics'!L:L,MATCH($C319,'Policy Characteristics'!$C:$C,0)))</f>
        <v/>
      </c>
    </row>
    <row r="320" spans="1:18" s="526" customFormat="1" x14ac:dyDescent="0.25">
      <c r="A320" s="304" t="str">
        <f>IF(ISBLANK(INDEX('Policy Characteristics'!A:A,MATCH($C320,'Policy Characteristics'!$C:$C,0))),"",INDEX('Policy Characteristics'!A:A,MATCH($C320,'Policy Characteristics'!$C:$C,0)))</f>
        <v>Electricity Supply</v>
      </c>
      <c r="B320" s="304" t="str">
        <f>IF(ISBLANK(INDEX('Policy Characteristics'!B:B,MATCH($C320,'Policy Characteristics'!$C:$C,0))),"",INDEX('Policy Characteristics'!B:B,MATCH($C320,'Policy Characteristics'!$C:$C,0)))</f>
        <v>Reduce Plant Downtime</v>
      </c>
      <c r="C320" s="310" t="str">
        <f t="shared" si="24"/>
        <v>Percentage Reduction in Plant Downtime</v>
      </c>
      <c r="D320" s="537" t="s">
        <v>2829</v>
      </c>
      <c r="E320" s="537" t="s">
        <v>260</v>
      </c>
      <c r="F320" s="537"/>
      <c r="G320" s="537"/>
      <c r="H320" s="540">
        <v>690</v>
      </c>
      <c r="I320" s="537" t="s">
        <v>46</v>
      </c>
      <c r="J320" s="306" t="str">
        <f>IF(ISBLANK(INDEX('Policy Characteristics'!D:D,MATCH($C320,'Policy Characteristics'!$C:$C,0))),"",INDEX('Policy Characteristics'!D:D,MATCH($C320,'Policy Characteristics'!$C:$C,0)))</f>
        <v>Reduce Plant Downtime</v>
      </c>
      <c r="K320" s="304" t="str">
        <f>IF(ISBLANK(INDEX('Policy Characteristics'!E:E,MATCH($C320,'Policy Characteristics'!$C:$C,0))),"",INDEX('Policy Characteristics'!E:E,MATCH($C320,'Policy Characteristics'!$C:$C,0)))</f>
        <v>elec reduce plant downtime</v>
      </c>
      <c r="L320" s="315">
        <f>IF(ISBLANK(INDEX('Policy Characteristics'!F:F,MATCH($C320,'Policy Characteristics'!$C:$C,0))),"",INDEX('Policy Characteristics'!F:F,MATCH($C320,'Policy Characteristics'!$C:$C,0)))</f>
        <v>0</v>
      </c>
      <c r="M320" s="315">
        <f>IF(ISBLANK(INDEX('Policy Characteristics'!G:G,MATCH($C320,'Policy Characteristics'!$C:$C,0))),"",INDEX('Policy Characteristics'!G:G,MATCH($C320,'Policy Characteristics'!$C:$C,0)))</f>
        <v>0</v>
      </c>
      <c r="N320" s="315">
        <f>IF(ISBLANK(INDEX('Policy Characteristics'!H:H,MATCH($C320,'Policy Characteristics'!$C:$C,0))),"",INDEX('Policy Characteristics'!H:H,MATCH($C320,'Policy Characteristics'!$C:$C,0)))</f>
        <v>0</v>
      </c>
      <c r="O320" s="304">
        <f>IF(ISBLANK(INDEX('Policy Characteristics'!I:I,MATCH($C320,'Policy Characteristics'!$C:$C,0))),"",INDEX('Policy Characteristics'!I:I,MATCH($C320,'Policy Characteristics'!$C:$C,0)))</f>
        <v>0</v>
      </c>
      <c r="P320" s="304" t="str">
        <f>IF(ISBLANK(INDEX('Policy Characteristics'!J:J,MATCH($C320,'Policy Characteristics'!$C:$C,0))),"",INDEX('Policy Characteristics'!J:J,MATCH($C320,'Policy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20" s="304" t="str">
        <f>IF(ISBLANK(INDEX('Policy Characteristics'!K:K,MATCH($C320,'Policy Characteristics'!$C:$C,0))),"",INDEX('Policy Characteristics'!K:K,MATCH($C320,'Policy Characteristics'!$C:$C,0)))</f>
        <v/>
      </c>
      <c r="R320" s="304" t="str">
        <f>IF(ISBLANK(INDEX('Policy Characteristics'!L:L,MATCH($C320,'Policy Characteristics'!$C:$C,0))),"",INDEX('Policy Characteristics'!L:L,MATCH($C320,'Policy Characteristics'!$C:$C,0)))</f>
        <v/>
      </c>
    </row>
    <row r="321" spans="1:18" s="526" customFormat="1" x14ac:dyDescent="0.25">
      <c r="A321" s="304" t="str">
        <f>IF(ISBLANK(INDEX('Policy Characteristics'!A:A,MATCH($C321,'Policy Characteristics'!$C:$C,0))),"",INDEX('Policy Characteristics'!A:A,MATCH($C321,'Policy Characteristics'!$C:$C,0)))</f>
        <v>Electricity Supply</v>
      </c>
      <c r="B321" s="304" t="str">
        <f>IF(ISBLANK(INDEX('Policy Characteristics'!B:B,MATCH($C321,'Policy Characteristics'!$C:$C,0))),"",INDEX('Policy Characteristics'!B:B,MATCH($C321,'Policy Characteristics'!$C:$C,0)))</f>
        <v>Reduce Soft Costs</v>
      </c>
      <c r="C321" s="311" t="s">
        <v>2348</v>
      </c>
      <c r="D321" s="537" t="s">
        <v>457</v>
      </c>
      <c r="E321" s="537"/>
      <c r="F321" s="537" t="s">
        <v>460</v>
      </c>
      <c r="G321" s="537"/>
      <c r="H321" s="540">
        <v>194</v>
      </c>
      <c r="I321" s="537" t="s">
        <v>45</v>
      </c>
      <c r="J321" s="306" t="str">
        <f>IF(ISBLANK(INDEX('Policy Characteristics'!D:D,MATCH($C321,'Policy Characteristics'!$C:$C,0))),"",INDEX('Policy Characteristics'!D:D,MATCH($C321,'Policy Characteristics'!$C:$C,0)))</f>
        <v>Reduce Soft Costs</v>
      </c>
      <c r="K321" s="304" t="str">
        <f>IF(ISBLANK(INDEX('Policy Characteristics'!E:E,MATCH($C321,'Policy Characteristics'!$C:$C,0))),"",INDEX('Policy Characteristics'!E:E,MATCH($C321,'Policy Characteristics'!$C:$C,0)))</f>
        <v>elec reduce soft costs</v>
      </c>
      <c r="L321" s="315">
        <f>IF(ISBLANK(INDEX('Policy Characteristics'!F:F,MATCH($C321,'Policy Characteristics'!$C:$C,0))),"",INDEX('Policy Characteristics'!F:F,MATCH($C321,'Policy Characteristics'!$C:$C,0)))</f>
        <v>0</v>
      </c>
      <c r="M321" s="315">
        <f>IF(ISBLANK(INDEX('Policy Characteristics'!G:G,MATCH($C321,'Policy Characteristics'!$C:$C,0))),"",INDEX('Policy Characteristics'!G:G,MATCH($C321,'Policy Characteristics'!$C:$C,0)))</f>
        <v>0.9</v>
      </c>
      <c r="N321" s="315">
        <f>IF(ISBLANK(INDEX('Policy Characteristics'!H:H,MATCH($C321,'Policy Characteristics'!$C:$C,0))),"",INDEX('Policy Characteristics'!H:H,MATCH($C321,'Policy Characteristics'!$C:$C,0)))</f>
        <v>0.01</v>
      </c>
      <c r="O321" s="304" t="str">
        <f>IF(ISBLANK(INDEX('Policy Characteristics'!I:I,MATCH($C321,'Policy Characteristics'!$C:$C,0))),"",INDEX('Policy Characteristics'!I:I,MATCH($C321,'Policy Characteristics'!$C:$C,0)))</f>
        <v>% reduction in soft costs</v>
      </c>
      <c r="P321" s="304" t="str">
        <f>IF(ISBLANK(INDEX('Policy Characteristics'!J:J,MATCH($C321,'Policy Characteristics'!$C:$C,0))),"",INDEX('Policy Characteristics'!J:J,MATCH($C321,'Policy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1" s="304" t="str">
        <f>IF(ISBLANK(INDEX('Policy Characteristics'!K:K,MATCH($C321,'Policy Characteristics'!$C:$C,0))),"",INDEX('Policy Characteristics'!K:K,MATCH($C321,'Policy Characteristics'!$C:$C,0)))</f>
        <v>endogenous-learning.html#red-soft-costs</v>
      </c>
      <c r="R321" s="304" t="str">
        <f>IF(ISBLANK(INDEX('Policy Characteristics'!L:L,MATCH($C321,'Policy Characteristics'!$C:$C,0))),"",INDEX('Policy Characteristics'!L:L,MATCH($C321,'Policy Characteristics'!$C:$C,0)))</f>
        <v>reduce-soft-costs.html</v>
      </c>
    </row>
    <row r="322" spans="1:18" s="526" customFormat="1" x14ac:dyDescent="0.25">
      <c r="A322" s="304" t="str">
        <f>IF(ISBLANK(INDEX('Policy Characteristics'!A:A,MATCH($C322,'Policy Characteristics'!$C:$C,0))),"",INDEX('Policy Characteristics'!A:A,MATCH($C322,'Policy Characteristics'!$C:$C,0)))</f>
        <v>Electricity Supply</v>
      </c>
      <c r="B322" s="304" t="str">
        <f>IF(ISBLANK(INDEX('Policy Characteristics'!B:B,MATCH($C322,'Policy Characteristics'!$C:$C,0))),"",INDEX('Policy Characteristics'!B:B,MATCH($C322,'Policy Characteristics'!$C:$C,0)))</f>
        <v>Reduce Soft Costs</v>
      </c>
      <c r="C322" s="310" t="str">
        <f t="shared" ref="C322:C323" si="25">C$321</f>
        <v>Percent Reduction in Soft Costs of Capacity Construction</v>
      </c>
      <c r="D322" s="537" t="s">
        <v>81</v>
      </c>
      <c r="E322" s="537"/>
      <c r="F322" s="537" t="s">
        <v>95</v>
      </c>
      <c r="G322" s="537"/>
      <c r="H322" s="540">
        <v>195</v>
      </c>
      <c r="I322" s="537" t="s">
        <v>45</v>
      </c>
      <c r="J322" s="306" t="str">
        <f>IF(ISBLANK(INDEX('Policy Characteristics'!D:D,MATCH($C322,'Policy Characteristics'!$C:$C,0))),"",INDEX('Policy Characteristics'!D:D,MATCH($C322,'Policy Characteristics'!$C:$C,0)))</f>
        <v>Reduce Soft Costs</v>
      </c>
      <c r="K322" s="304" t="str">
        <f>IF(ISBLANK(INDEX('Policy Characteristics'!E:E,MATCH($C322,'Policy Characteristics'!$C:$C,0))),"",INDEX('Policy Characteristics'!E:E,MATCH($C322,'Policy Characteristics'!$C:$C,0)))</f>
        <v>elec reduce soft costs</v>
      </c>
      <c r="L322" s="315">
        <f>IF(ISBLANK(INDEX('Policy Characteristics'!F:F,MATCH($C322,'Policy Characteristics'!$C:$C,0))),"",INDEX('Policy Characteristics'!F:F,MATCH($C322,'Policy Characteristics'!$C:$C,0)))</f>
        <v>0</v>
      </c>
      <c r="M322" s="315">
        <f>IF(ISBLANK(INDEX('Policy Characteristics'!G:G,MATCH($C322,'Policy Characteristics'!$C:$C,0))),"",INDEX('Policy Characteristics'!G:G,MATCH($C322,'Policy Characteristics'!$C:$C,0)))</f>
        <v>0.9</v>
      </c>
      <c r="N322" s="315">
        <f>IF(ISBLANK(INDEX('Policy Characteristics'!H:H,MATCH($C322,'Policy Characteristics'!$C:$C,0))),"",INDEX('Policy Characteristics'!H:H,MATCH($C322,'Policy Characteristics'!$C:$C,0)))</f>
        <v>0.01</v>
      </c>
      <c r="O322" s="304" t="str">
        <f>IF(ISBLANK(INDEX('Policy Characteristics'!I:I,MATCH($C322,'Policy Characteristics'!$C:$C,0))),"",INDEX('Policy Characteristics'!I:I,MATCH($C322,'Policy Characteristics'!$C:$C,0)))</f>
        <v>% reduction in soft costs</v>
      </c>
      <c r="P322" s="304" t="str">
        <f>IF(ISBLANK(INDEX('Policy Characteristics'!J:J,MATCH($C322,'Policy Characteristics'!$C:$C,0))),"",INDEX('Policy Characteristics'!J:J,MATCH($C322,'Policy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2" s="304" t="str">
        <f>IF(ISBLANK(INDEX('Policy Characteristics'!K:K,MATCH($C322,'Policy Characteristics'!$C:$C,0))),"",INDEX('Policy Characteristics'!K:K,MATCH($C322,'Policy Characteristics'!$C:$C,0)))</f>
        <v>endogenous-learning.html#red-soft-costs</v>
      </c>
      <c r="R322" s="304" t="str">
        <f>IF(ISBLANK(INDEX('Policy Characteristics'!L:L,MATCH($C322,'Policy Characteristics'!$C:$C,0))),"",INDEX('Policy Characteristics'!L:L,MATCH($C322,'Policy Characteristics'!$C:$C,0)))</f>
        <v>reduce-soft-costs.html</v>
      </c>
    </row>
    <row r="323" spans="1:18" s="526" customFormat="1" x14ac:dyDescent="0.25">
      <c r="A323" s="304" t="str">
        <f>IF(ISBLANK(INDEX('Policy Characteristics'!A:A,MATCH($C323,'Policy Characteristics'!$C:$C,0))),"",INDEX('Policy Characteristics'!A:A,MATCH($C323,'Policy Characteristics'!$C:$C,0)))</f>
        <v>Electricity Supply</v>
      </c>
      <c r="B323" s="304" t="str">
        <f>IF(ISBLANK(INDEX('Policy Characteristics'!B:B,MATCH($C323,'Policy Characteristics'!$C:$C,0))),"",INDEX('Policy Characteristics'!B:B,MATCH($C323,'Policy Characteristics'!$C:$C,0)))</f>
        <v>Reduce Soft Costs</v>
      </c>
      <c r="C323" s="310" t="str">
        <f t="shared" si="25"/>
        <v>Percent Reduction in Soft Costs of Capacity Construction</v>
      </c>
      <c r="D323" s="537" t="s">
        <v>462</v>
      </c>
      <c r="E323" s="537"/>
      <c r="F323" s="537" t="s">
        <v>463</v>
      </c>
      <c r="G323" s="537"/>
      <c r="H323" s="540">
        <v>196</v>
      </c>
      <c r="I323" s="537" t="s">
        <v>45</v>
      </c>
      <c r="J323" s="306" t="str">
        <f>IF(ISBLANK(INDEX('Policy Characteristics'!D:D,MATCH($C323,'Policy Characteristics'!$C:$C,0))),"",INDEX('Policy Characteristics'!D:D,MATCH($C323,'Policy Characteristics'!$C:$C,0)))</f>
        <v>Reduce Soft Costs</v>
      </c>
      <c r="K323" s="304" t="str">
        <f>IF(ISBLANK(INDEX('Policy Characteristics'!E:E,MATCH($C323,'Policy Characteristics'!$C:$C,0))),"",INDEX('Policy Characteristics'!E:E,MATCH($C323,'Policy Characteristics'!$C:$C,0)))</f>
        <v>elec reduce soft costs</v>
      </c>
      <c r="L323" s="315">
        <f>IF(ISBLANK(INDEX('Policy Characteristics'!F:F,MATCH($C323,'Policy Characteristics'!$C:$C,0))),"",INDEX('Policy Characteristics'!F:F,MATCH($C323,'Policy Characteristics'!$C:$C,0)))</f>
        <v>0</v>
      </c>
      <c r="M323" s="315">
        <f>IF(ISBLANK(INDEX('Policy Characteristics'!G:G,MATCH($C323,'Policy Characteristics'!$C:$C,0))),"",INDEX('Policy Characteristics'!G:G,MATCH($C323,'Policy Characteristics'!$C:$C,0)))</f>
        <v>0.9</v>
      </c>
      <c r="N323" s="315">
        <f>IF(ISBLANK(INDEX('Policy Characteristics'!H:H,MATCH($C323,'Policy Characteristics'!$C:$C,0))),"",INDEX('Policy Characteristics'!H:H,MATCH($C323,'Policy Characteristics'!$C:$C,0)))</f>
        <v>0.01</v>
      </c>
      <c r="O323" s="304" t="str">
        <f>IF(ISBLANK(INDEX('Policy Characteristics'!I:I,MATCH($C323,'Policy Characteristics'!$C:$C,0))),"",INDEX('Policy Characteristics'!I:I,MATCH($C323,'Policy Characteristics'!$C:$C,0)))</f>
        <v>% reduction in soft costs</v>
      </c>
      <c r="P323" s="304" t="str">
        <f>IF(ISBLANK(INDEX('Policy Characteristics'!J:J,MATCH($C323,'Policy Characteristics'!$C:$C,0))),"",INDEX('Policy Characteristics'!J:J,MATCH($C323,'Policy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3" s="304" t="str">
        <f>IF(ISBLANK(INDEX('Policy Characteristics'!K:K,MATCH($C323,'Policy Characteristics'!$C:$C,0))),"",INDEX('Policy Characteristics'!K:K,MATCH($C323,'Policy Characteristics'!$C:$C,0)))</f>
        <v>endogenous-learning.html#red-soft-costs</v>
      </c>
      <c r="R323" s="304" t="str">
        <f>IF(ISBLANK(INDEX('Policy Characteristics'!L:L,MATCH($C323,'Policy Characteristics'!$C:$C,0))),"",INDEX('Policy Characteristics'!L:L,MATCH($C323,'Policy Characteristics'!$C:$C,0)))</f>
        <v>reduce-soft-costs.html</v>
      </c>
    </row>
    <row r="324" spans="1:18" s="526" customFormat="1" x14ac:dyDescent="0.25">
      <c r="A324" s="304" t="str">
        <f>IF(ISBLANK(INDEX('Policy Characteristics'!A:A,MATCH($C324,'Policy Characteristics'!$C:$C,0))),"",INDEX('Policy Characteristics'!A:A,MATCH($C324,'Policy Characteristics'!$C:$C,0)))</f>
        <v>Electricity Supply</v>
      </c>
      <c r="B324" s="304" t="str">
        <f>IF(ISBLANK(INDEX('Policy Characteristics'!B:B,MATCH($C324,'Policy Characteristics'!$C:$C,0))),"",INDEX('Policy Characteristics'!B:B,MATCH($C324,'Policy Characteristics'!$C:$C,0)))</f>
        <v>Reduce Transmission &amp; Distribution Losses</v>
      </c>
      <c r="C324" s="307" t="s">
        <v>286</v>
      </c>
      <c r="D324" s="537"/>
      <c r="E324" s="537"/>
      <c r="F324" s="537"/>
      <c r="G324" s="537"/>
      <c r="H324" s="540">
        <v>145</v>
      </c>
      <c r="I324" s="537" t="s">
        <v>45</v>
      </c>
      <c r="J324" s="306" t="str">
        <f>IF(ISBLANK(INDEX('Policy Characteristics'!D:D,MATCH($C324,'Policy Characteristics'!$C:$C,0))),"",INDEX('Policy Characteristics'!D:D,MATCH($C324,'Policy Characteristics'!$C:$C,0)))</f>
        <v>Reduce T&amp;D Losses</v>
      </c>
      <c r="K324" s="304" t="str">
        <f>IF(ISBLANK(INDEX('Policy Characteristics'!E:E,MATCH($C324,'Policy Characteristics'!$C:$C,0))),"",INDEX('Policy Characteristics'!E:E,MATCH($C324,'Policy Characteristics'!$C:$C,0)))</f>
        <v>elec avoid TND loss</v>
      </c>
      <c r="L324" s="315">
        <f>IF(ISBLANK(INDEX('Policy Characteristics'!F:F,MATCH($C324,'Policy Characteristics'!$C:$C,0))),"",INDEX('Policy Characteristics'!F:F,MATCH($C324,'Policy Characteristics'!$C:$C,0)))</f>
        <v>0</v>
      </c>
      <c r="M324" s="315">
        <f>IF(ISBLANK(INDEX('Policy Characteristics'!G:G,MATCH($C324,'Policy Characteristics'!$C:$C,0))),"",INDEX('Policy Characteristics'!G:G,MATCH($C324,'Policy Characteristics'!$C:$C,0)))</f>
        <v>0.4</v>
      </c>
      <c r="N324" s="315">
        <f>IF(ISBLANK(INDEX('Policy Characteristics'!H:H,MATCH($C324,'Policy Characteristics'!$C:$C,0))),"",INDEX('Policy Characteristics'!H:H,MATCH($C324,'Policy Characteristics'!$C:$C,0)))</f>
        <v>0.01</v>
      </c>
      <c r="O324" s="304" t="str">
        <f>IF(ISBLANK(INDEX('Policy Characteristics'!I:I,MATCH($C324,'Policy Characteristics'!$C:$C,0))),"",INDEX('Policy Characteristics'!I:I,MATCH($C324,'Policy Characteristics'!$C:$C,0)))</f>
        <v>% of losses avoided</v>
      </c>
      <c r="P324" s="304" t="str">
        <f>IF(ISBLANK(INDEX('Policy Characteristics'!J:J,MATCH($C324,'Policy Characteristics'!$C:$C,0))),"",INDEX('Policy Characteristics'!J:J,MATCH($C324,'Policy Characteristics'!$C:$C,0)))</f>
        <v>**Description:** This policy specifies the reduction in transmission and distribution losses that will be achieved by 2050. // **Guidance for setting values: ** The U.S. has transmission and distribution losses of about 6%.  Germany, Japan, Finland, and the Netherlands have T&amp;D losses of around 4%.  Therefore, a 33% policy setting would cause the U.S. to match these countries' current level of T&amp;D losses by 2050.</v>
      </c>
      <c r="Q324" s="304" t="str">
        <f>IF(ISBLANK(INDEX('Policy Characteristics'!K:K,MATCH($C324,'Policy Characteristics'!$C:$C,0))),"",INDEX('Policy Characteristics'!K:K,MATCH($C324,'Policy Characteristics'!$C:$C,0)))</f>
        <v>electricity-sector-main.html#red-tnd-losses</v>
      </c>
      <c r="R324" s="304" t="str">
        <f>IF(ISBLANK(INDEX('Policy Characteristics'!L:L,MATCH($C324,'Policy Characteristics'!$C:$C,0))),"",INDEX('Policy Characteristics'!L:L,MATCH($C324,'Policy Characteristics'!$C:$C,0)))</f>
        <v>reduce-tnd-losses.html</v>
      </c>
    </row>
    <row r="325" spans="1:18" s="526" customFormat="1" x14ac:dyDescent="0.25">
      <c r="A325" s="304" t="str">
        <f>IF(ISBLANK(INDEX('Policy Characteristics'!A:A,MATCH($C325,'Policy Characteristics'!$C:$C,0))),"",INDEX('Policy Characteristics'!A:A,MATCH($C325,'Policy Characteristics'!$C:$C,0)))</f>
        <v>Electricity Supply</v>
      </c>
      <c r="B325" s="304" t="str">
        <f>IF(ISBLANK(INDEX('Policy Characteristics'!B:B,MATCH($C325,'Policy Characteristics'!$C:$C,0))),"",INDEX('Policy Characteristics'!B:B,MATCH($C325,'Policy Characteristics'!$C:$C,0)))</f>
        <v>Subsidy for Capacity Construction</v>
      </c>
      <c r="C325" s="307" t="s">
        <v>2873</v>
      </c>
      <c r="D325" s="535" t="s">
        <v>456</v>
      </c>
      <c r="E325" s="535"/>
      <c r="F325" s="537" t="s">
        <v>455</v>
      </c>
      <c r="G325" s="537"/>
      <c r="H325" s="540">
        <v>691</v>
      </c>
      <c r="I325" s="537" t="s">
        <v>46</v>
      </c>
      <c r="J325" s="306" t="str">
        <f>IF(ISBLANK(INDEX('Policy Characteristics'!D:D,MATCH($C325,'Policy Characteristics'!$C:$C,0))),"",INDEX('Policy Characteristics'!D:D,MATCH($C325,'Policy Characteristics'!$C:$C,0)))</f>
        <v>Subsidy for Capacity Construction</v>
      </c>
      <c r="K325" s="304" t="str">
        <f>IF(ISBLANK(INDEX('Policy Characteristics'!E:E,MATCH($C325,'Policy Characteristics'!$C:$C,0))),"",INDEX('Policy Characteristics'!E:E,MATCH($C325,'Policy Characteristics'!$C:$C,0)))</f>
        <v>elec capacity construction subsidy</v>
      </c>
      <c r="L325" s="315">
        <f>IF(ISBLANK(INDEX('Policy Characteristics'!F:F,MATCH($C325,'Policy Characteristics'!$C:$C,0))),"",INDEX('Policy Characteristics'!F:F,MATCH($C325,'Policy Characteristics'!$C:$C,0)))</f>
        <v>0</v>
      </c>
      <c r="M325" s="315">
        <f>IF(ISBLANK(INDEX('Policy Characteristics'!G:G,MATCH($C325,'Policy Characteristics'!$C:$C,0))),"",INDEX('Policy Characteristics'!G:G,MATCH($C325,'Policy Characteristics'!$C:$C,0)))</f>
        <v>0.95</v>
      </c>
      <c r="N325" s="315">
        <f>IF(ISBLANK(INDEX('Policy Characteristics'!H:H,MATCH($C325,'Policy Characteristics'!$C:$C,0))),"",INDEX('Policy Characteristics'!H:H,MATCH($C325,'Policy Characteristics'!$C:$C,0)))</f>
        <v>0.01</v>
      </c>
      <c r="O325" s="304" t="str">
        <f>IF(ISBLANK(INDEX('Policy Characteristics'!I:I,MATCH($C325,'Policy Characteristics'!$C:$C,0))),"",INDEX('Policy Characteristics'!I:I,MATCH($C325,'Policy Characteristics'!$C:$C,0)))</f>
        <v>% of construction cost</v>
      </c>
      <c r="P325" s="304" t="str">
        <f>IF(ISBLANK(INDEX('Policy Characteristics'!J:J,MATCH($C325,'Policy Characteristics'!$C:$C,0))),"",INDEX('Policy Characteristics'!J:J,MATCH($C325,'Policy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**Louisiana does not have a capacity construction subsidy for onshore wind. However, the Investment Tax Credit, a similar program for solar power, covers 30% of system costs through 2019, with declining amounts thereafter.//**Solar PV : **Louisiana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**Louisiana does not have a capacity construction subsidy for offshore wind. However, the Investment Tax Credit, a similar program for solar power, covers 30% of system costs through 2019, with declining amounts thereafter.</v>
      </c>
      <c r="Q325" s="304" t="str">
        <f>IF(ISBLANK(INDEX('Policy Characteristics'!K:K,MATCH($C325,'Policy Characteristics'!$C:$C,0))),"",INDEX('Policy Characteristics'!K:K,MATCH($C325,'Policy Characteristics'!$C:$C,0)))</f>
        <v>electricity-sector-main.html#subsidies</v>
      </c>
      <c r="R325" s="304" t="str">
        <f>IF(ISBLANK(INDEX('Policy Characteristics'!L:L,MATCH($C325,'Policy Characteristics'!$C:$C,0))),"",INDEX('Policy Characteristics'!L:L,MATCH($C325,'Policy Characteristics'!$C:$C,0)))</f>
        <v/>
      </c>
    </row>
    <row r="326" spans="1:18" s="526" customFormat="1" x14ac:dyDescent="0.25">
      <c r="A326" s="304" t="str">
        <f>IF(ISBLANK(INDEX('Policy Characteristics'!A:A,MATCH($C326,'Policy Characteristics'!$C:$C,0))),"",INDEX('Policy Characteristics'!A:A,MATCH($C326,'Policy Characteristics'!$C:$C,0)))</f>
        <v>Electricity Supply</v>
      </c>
      <c r="B326" s="304" t="str">
        <f>IF(ISBLANK(INDEX('Policy Characteristics'!B:B,MATCH($C326,'Policy Characteristics'!$C:$C,0))),"",INDEX('Policy Characteristics'!B:B,MATCH($C326,'Policy Characteristics'!$C:$C,0)))</f>
        <v>Subsidy for Capacity Construction</v>
      </c>
      <c r="C326" s="310" t="str">
        <f t="shared" ref="C326:C337" si="26">C$325</f>
        <v>Perc Subsidy for Elec Capacity Construction</v>
      </c>
      <c r="D326" s="537" t="s">
        <v>78</v>
      </c>
      <c r="E326" s="538"/>
      <c r="F326" s="537" t="s">
        <v>92</v>
      </c>
      <c r="G326" s="537"/>
      <c r="H326" s="540">
        <v>692</v>
      </c>
      <c r="I326" s="537" t="s">
        <v>46</v>
      </c>
      <c r="J326" s="306" t="str">
        <f>IF(ISBLANK(INDEX('Policy Characteristics'!D:D,MATCH($C326,'Policy Characteristics'!$C:$C,0))),"",INDEX('Policy Characteristics'!D:D,MATCH($C326,'Policy Characteristics'!$C:$C,0)))</f>
        <v>Subsidy for Capacity Construction</v>
      </c>
      <c r="K326" s="304" t="str">
        <f>IF(ISBLANK(INDEX('Policy Characteristics'!E:E,MATCH($C326,'Policy Characteristics'!$C:$C,0))),"",INDEX('Policy Characteristics'!E:E,MATCH($C326,'Policy Characteristics'!$C:$C,0)))</f>
        <v>elec capacity construction subsidy</v>
      </c>
      <c r="L326" s="315">
        <f>IF(ISBLANK(INDEX('Policy Characteristics'!F:F,MATCH($C326,'Policy Characteristics'!$C:$C,0))),"",INDEX('Policy Characteristics'!F:F,MATCH($C326,'Policy Characteristics'!$C:$C,0)))</f>
        <v>0</v>
      </c>
      <c r="M326" s="315">
        <f>IF(ISBLANK(INDEX('Policy Characteristics'!G:G,MATCH($C326,'Policy Characteristics'!$C:$C,0))),"",INDEX('Policy Characteristics'!G:G,MATCH($C326,'Policy Characteristics'!$C:$C,0)))</f>
        <v>0.95</v>
      </c>
      <c r="N326" s="315">
        <f>IF(ISBLANK(INDEX('Policy Characteristics'!H:H,MATCH($C326,'Policy Characteristics'!$C:$C,0))),"",INDEX('Policy Characteristics'!H:H,MATCH($C326,'Policy Characteristics'!$C:$C,0)))</f>
        <v>0.01</v>
      </c>
      <c r="O326" s="304" t="str">
        <f>IF(ISBLANK(INDEX('Policy Characteristics'!I:I,MATCH($C326,'Policy Characteristics'!$C:$C,0))),"",INDEX('Policy Characteristics'!I:I,MATCH($C326,'Policy Characteristics'!$C:$C,0)))</f>
        <v>% of construction cost</v>
      </c>
      <c r="P326" s="304" t="str">
        <f>IF(ISBLANK(INDEX('Policy Characteristics'!J:J,MATCH($C326,'Policy Characteristics'!$C:$C,0))),"",INDEX('Policy Characteristics'!J:J,MATCH($C326,'Policy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**Louisiana does not have a capacity construction subsidy for onshore wind. However, the Investment Tax Credit, a similar program for solar power, covers 30% of system costs through 2019, with declining amounts thereafter.//**Solar PV : **Louisiana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**Louisiana does not have a capacity construction subsidy for offshore wind. However, the Investment Tax Credit, a similar program for solar power, covers 30% of system costs through 2019, with declining amounts thereafter.</v>
      </c>
      <c r="Q326" s="304" t="str">
        <f>IF(ISBLANK(INDEX('Policy Characteristics'!K:K,MATCH($C326,'Policy Characteristics'!$C:$C,0))),"",INDEX('Policy Characteristics'!K:K,MATCH($C326,'Policy Characteristics'!$C:$C,0)))</f>
        <v>electricity-sector-main.html#subsidies</v>
      </c>
      <c r="R326" s="304" t="str">
        <f>IF(ISBLANK(INDEX('Policy Characteristics'!L:L,MATCH($C326,'Policy Characteristics'!$C:$C,0))),"",INDEX('Policy Characteristics'!L:L,MATCH($C326,'Policy Characteristics'!$C:$C,0)))</f>
        <v/>
      </c>
    </row>
    <row r="327" spans="1:18" s="526" customFormat="1" x14ac:dyDescent="0.25">
      <c r="A327" s="304" t="str">
        <f>IF(ISBLANK(INDEX('Policy Characteristics'!A:A,MATCH($C327,'Policy Characteristics'!$C:$C,0))),"",INDEX('Policy Characteristics'!A:A,MATCH($C327,'Policy Characteristics'!$C:$C,0)))</f>
        <v>Electricity Supply</v>
      </c>
      <c r="B327" s="304" t="str">
        <f>IF(ISBLANK(INDEX('Policy Characteristics'!B:B,MATCH($C327,'Policy Characteristics'!$C:$C,0))),"",INDEX('Policy Characteristics'!B:B,MATCH($C327,'Policy Characteristics'!$C:$C,0)))</f>
        <v>Subsidy for Capacity Construction</v>
      </c>
      <c r="C327" s="310" t="str">
        <f t="shared" si="26"/>
        <v>Perc Subsidy for Elec Capacity Construction</v>
      </c>
      <c r="D327" s="537" t="s">
        <v>79</v>
      </c>
      <c r="E327" s="538"/>
      <c r="F327" s="537" t="s">
        <v>93</v>
      </c>
      <c r="G327" s="537"/>
      <c r="H327" s="540">
        <v>517</v>
      </c>
      <c r="I327" s="537" t="s">
        <v>45</v>
      </c>
      <c r="J327" s="306" t="str">
        <f>IF(ISBLANK(INDEX('Policy Characteristics'!D:D,MATCH($C327,'Policy Characteristics'!$C:$C,0))),"",INDEX('Policy Characteristics'!D:D,MATCH($C327,'Policy Characteristics'!$C:$C,0)))</f>
        <v>Subsidy for Capacity Construction</v>
      </c>
      <c r="K327" s="304" t="str">
        <f>IF(ISBLANK(INDEX('Policy Characteristics'!E:E,MATCH($C327,'Policy Characteristics'!$C:$C,0))),"",INDEX('Policy Characteristics'!E:E,MATCH($C327,'Policy Characteristics'!$C:$C,0)))</f>
        <v>elec capacity construction subsidy</v>
      </c>
      <c r="L327" s="315">
        <f>IF(ISBLANK(INDEX('Policy Characteristics'!F:F,MATCH($C327,'Policy Characteristics'!$C:$C,0))),"",INDEX('Policy Characteristics'!F:F,MATCH($C327,'Policy Characteristics'!$C:$C,0)))</f>
        <v>0</v>
      </c>
      <c r="M327" s="315">
        <f>IF(ISBLANK(INDEX('Policy Characteristics'!G:G,MATCH($C327,'Policy Characteristics'!$C:$C,0))),"",INDEX('Policy Characteristics'!G:G,MATCH($C327,'Policy Characteristics'!$C:$C,0)))</f>
        <v>0.95</v>
      </c>
      <c r="N327" s="315">
        <f>IF(ISBLANK(INDEX('Policy Characteristics'!H:H,MATCH($C327,'Policy Characteristics'!$C:$C,0))),"",INDEX('Policy Characteristics'!H:H,MATCH($C327,'Policy Characteristics'!$C:$C,0)))</f>
        <v>0.01</v>
      </c>
      <c r="O327" s="304" t="str">
        <f>IF(ISBLANK(INDEX('Policy Characteristics'!I:I,MATCH($C327,'Policy Characteristics'!$C:$C,0))),"",INDEX('Policy Characteristics'!I:I,MATCH($C327,'Policy Characteristics'!$C:$C,0)))</f>
        <v>% of construction cost</v>
      </c>
      <c r="P327" s="304" t="str">
        <f>IF(ISBLANK(INDEX('Policy Characteristics'!J:J,MATCH($C327,'Policy Characteristics'!$C:$C,0))),"",INDEX('Policy Characteristics'!J:J,MATCH($C327,'Policy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**Louisiana does not have a capacity construction subsidy for onshore wind. However, the Investment Tax Credit, a similar program for solar power, covers 30% of system costs through 2019, with declining amounts thereafter.//**Solar PV : **Louisiana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**Louisiana does not have a capacity construction subsidy for offshore wind. However, the Investment Tax Credit, a similar program for solar power, covers 30% of system costs through 2019, with declining amounts thereafter.</v>
      </c>
      <c r="Q327" s="304" t="str">
        <f>IF(ISBLANK(INDEX('Policy Characteristics'!K:K,MATCH($C327,'Policy Characteristics'!$C:$C,0))),"",INDEX('Policy Characteristics'!K:K,MATCH($C327,'Policy Characteristics'!$C:$C,0)))</f>
        <v>electricity-sector-main.html#subsidies</v>
      </c>
      <c r="R327" s="304" t="str">
        <f>IF(ISBLANK(INDEX('Policy Characteristics'!L:L,MATCH($C327,'Policy Characteristics'!$C:$C,0))),"",INDEX('Policy Characteristics'!L:L,MATCH($C327,'Policy Characteristics'!$C:$C,0)))</f>
        <v/>
      </c>
    </row>
    <row r="328" spans="1:18" s="526" customFormat="1" x14ac:dyDescent="0.25">
      <c r="A328" s="304" t="str">
        <f>IF(ISBLANK(INDEX('Policy Characteristics'!A:A,MATCH($C328,'Policy Characteristics'!$C:$C,0))),"",INDEX('Policy Characteristics'!A:A,MATCH($C328,'Policy Characteristics'!$C:$C,0)))</f>
        <v>Electricity Supply</v>
      </c>
      <c r="B328" s="304" t="str">
        <f>IF(ISBLANK(INDEX('Policy Characteristics'!B:B,MATCH($C328,'Policy Characteristics'!$C:$C,0))),"",INDEX('Policy Characteristics'!B:B,MATCH($C328,'Policy Characteristics'!$C:$C,0)))</f>
        <v>Subsidy for Capacity Construction</v>
      </c>
      <c r="C328" s="310" t="str">
        <f t="shared" si="26"/>
        <v>Perc Subsidy for Elec Capacity Construction</v>
      </c>
      <c r="D328" s="537" t="s">
        <v>80</v>
      </c>
      <c r="E328" s="538"/>
      <c r="F328" s="537" t="s">
        <v>94</v>
      </c>
      <c r="G328" s="537"/>
      <c r="H328" s="540">
        <v>693</v>
      </c>
      <c r="I328" s="537" t="s">
        <v>46</v>
      </c>
      <c r="J328" s="306" t="str">
        <f>IF(ISBLANK(INDEX('Policy Characteristics'!D:D,MATCH($C328,'Policy Characteristics'!$C:$C,0))),"",INDEX('Policy Characteristics'!D:D,MATCH($C328,'Policy Characteristics'!$C:$C,0)))</f>
        <v>Subsidy for Capacity Construction</v>
      </c>
      <c r="K328" s="304" t="str">
        <f>IF(ISBLANK(INDEX('Policy Characteristics'!E:E,MATCH($C328,'Policy Characteristics'!$C:$C,0))),"",INDEX('Policy Characteristics'!E:E,MATCH($C328,'Policy Characteristics'!$C:$C,0)))</f>
        <v>elec capacity construction subsidy</v>
      </c>
      <c r="L328" s="315">
        <f>IF(ISBLANK(INDEX('Policy Characteristics'!F:F,MATCH($C328,'Policy Characteristics'!$C:$C,0))),"",INDEX('Policy Characteristics'!F:F,MATCH($C328,'Policy Characteristics'!$C:$C,0)))</f>
        <v>0</v>
      </c>
      <c r="M328" s="315">
        <f>IF(ISBLANK(INDEX('Policy Characteristics'!G:G,MATCH($C328,'Policy Characteristics'!$C:$C,0))),"",INDEX('Policy Characteristics'!G:G,MATCH($C328,'Policy Characteristics'!$C:$C,0)))</f>
        <v>0.95</v>
      </c>
      <c r="N328" s="315">
        <f>IF(ISBLANK(INDEX('Policy Characteristics'!H:H,MATCH($C328,'Policy Characteristics'!$C:$C,0))),"",INDEX('Policy Characteristics'!H:H,MATCH($C328,'Policy Characteristics'!$C:$C,0)))</f>
        <v>0.01</v>
      </c>
      <c r="O328" s="304" t="str">
        <f>IF(ISBLANK(INDEX('Policy Characteristics'!I:I,MATCH($C328,'Policy Characteristics'!$C:$C,0))),"",INDEX('Policy Characteristics'!I:I,MATCH($C328,'Policy Characteristics'!$C:$C,0)))</f>
        <v>% of construction cost</v>
      </c>
      <c r="P328" s="304" t="str">
        <f>IF(ISBLANK(INDEX('Policy Characteristics'!J:J,MATCH($C328,'Policy Characteristics'!$C:$C,0))),"",INDEX('Policy Characteristics'!J:J,MATCH($C328,'Policy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**Louisiana does not have a capacity construction subsidy for onshore wind. However, the Investment Tax Credit, a similar program for solar power, covers 30% of system costs through 2019, with declining amounts thereafter.//**Solar PV : **Louisiana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**Louisiana does not have a capacity construction subsidy for offshore wind. However, the Investment Tax Credit, a similar program for solar power, covers 30% of system costs through 2019, with declining amounts thereafter.</v>
      </c>
      <c r="Q328" s="304" t="str">
        <f>IF(ISBLANK(INDEX('Policy Characteristics'!K:K,MATCH($C328,'Policy Characteristics'!$C:$C,0))),"",INDEX('Policy Characteristics'!K:K,MATCH($C328,'Policy Characteristics'!$C:$C,0)))</f>
        <v>electricity-sector-main.html#subsidies</v>
      </c>
      <c r="R328" s="304" t="str">
        <f>IF(ISBLANK(INDEX('Policy Characteristics'!L:L,MATCH($C328,'Policy Characteristics'!$C:$C,0))),"",INDEX('Policy Characteristics'!L:L,MATCH($C328,'Policy Characteristics'!$C:$C,0)))</f>
        <v/>
      </c>
    </row>
    <row r="329" spans="1:18" s="526" customFormat="1" x14ac:dyDescent="0.25">
      <c r="A329" s="304" t="str">
        <f>IF(ISBLANK(INDEX('Policy Characteristics'!A:A,MATCH($C329,'Policy Characteristics'!$C:$C,0))),"",INDEX('Policy Characteristics'!A:A,MATCH($C329,'Policy Characteristics'!$C:$C,0)))</f>
        <v>Electricity Supply</v>
      </c>
      <c r="B329" s="304" t="str">
        <f>IF(ISBLANK(INDEX('Policy Characteristics'!B:B,MATCH($C329,'Policy Characteristics'!$C:$C,0))),"",INDEX('Policy Characteristics'!B:B,MATCH($C329,'Policy Characteristics'!$C:$C,0)))</f>
        <v>Subsidy for Capacity Construction</v>
      </c>
      <c r="C329" s="310" t="str">
        <f t="shared" si="26"/>
        <v>Perc Subsidy for Elec Capacity Construction</v>
      </c>
      <c r="D329" s="537" t="s">
        <v>457</v>
      </c>
      <c r="E329" s="538"/>
      <c r="F329" s="537" t="s">
        <v>460</v>
      </c>
      <c r="G329" s="537"/>
      <c r="H329" s="540">
        <v>518</v>
      </c>
      <c r="I329" s="537" t="s">
        <v>45</v>
      </c>
      <c r="J329" s="306" t="str">
        <f>IF(ISBLANK(INDEX('Policy Characteristics'!D:D,MATCH($C329,'Policy Characteristics'!$C:$C,0))),"",INDEX('Policy Characteristics'!D:D,MATCH($C329,'Policy Characteristics'!$C:$C,0)))</f>
        <v>Subsidy for Capacity Construction</v>
      </c>
      <c r="K329" s="304" t="str">
        <f>IF(ISBLANK(INDEX('Policy Characteristics'!E:E,MATCH($C329,'Policy Characteristics'!$C:$C,0))),"",INDEX('Policy Characteristics'!E:E,MATCH($C329,'Policy Characteristics'!$C:$C,0)))</f>
        <v>elec capacity construction subsidy</v>
      </c>
      <c r="L329" s="315">
        <f>IF(ISBLANK(INDEX('Policy Characteristics'!F:F,MATCH($C329,'Policy Characteristics'!$C:$C,0))),"",INDEX('Policy Characteristics'!F:F,MATCH($C329,'Policy Characteristics'!$C:$C,0)))</f>
        <v>0</v>
      </c>
      <c r="M329" s="315">
        <f>IF(ISBLANK(INDEX('Policy Characteristics'!G:G,MATCH($C329,'Policy Characteristics'!$C:$C,0))),"",INDEX('Policy Characteristics'!G:G,MATCH($C329,'Policy Characteristics'!$C:$C,0)))</f>
        <v>0.95</v>
      </c>
      <c r="N329" s="315">
        <f>IF(ISBLANK(INDEX('Policy Characteristics'!H:H,MATCH($C329,'Policy Characteristics'!$C:$C,0))),"",INDEX('Policy Characteristics'!H:H,MATCH($C329,'Policy Characteristics'!$C:$C,0)))</f>
        <v>0.01</v>
      </c>
      <c r="O329" s="304" t="str">
        <f>IF(ISBLANK(INDEX('Policy Characteristics'!I:I,MATCH($C329,'Policy Characteristics'!$C:$C,0))),"",INDEX('Policy Characteristics'!I:I,MATCH($C329,'Policy Characteristics'!$C:$C,0)))</f>
        <v>% of construction cost</v>
      </c>
      <c r="P329" s="304" t="str">
        <f>IF(ISBLANK(INDEX('Policy Characteristics'!J:J,MATCH($C329,'Policy Characteristics'!$C:$C,0))),"",INDEX('Policy Characteristics'!J:J,MATCH($C329,'Policy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**Louisiana does not have a capacity construction subsidy for onshore wind. However, the Investment Tax Credit, a similar program for solar power, covers 30% of system costs through 2019, with declining amounts thereafter.//**Solar PV : **Louisiana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**Louisiana does not have a capacity construction subsidy for offshore wind. However, the Investment Tax Credit, a similar program for solar power, covers 30% of system costs through 2019, with declining amounts thereafter.</v>
      </c>
      <c r="Q329" s="304" t="str">
        <f>IF(ISBLANK(INDEX('Policy Characteristics'!K:K,MATCH($C329,'Policy Characteristics'!$C:$C,0))),"",INDEX('Policy Characteristics'!K:K,MATCH($C329,'Policy Characteristics'!$C:$C,0)))</f>
        <v>electricity-sector-main.html#subsidies</v>
      </c>
      <c r="R329" s="304" t="str">
        <f>IF(ISBLANK(INDEX('Policy Characteristics'!L:L,MATCH($C329,'Policy Characteristics'!$C:$C,0))),"",INDEX('Policy Characteristics'!L:L,MATCH($C329,'Policy Characteristics'!$C:$C,0)))</f>
        <v/>
      </c>
    </row>
    <row r="330" spans="1:18" s="526" customFormat="1" x14ac:dyDescent="0.25">
      <c r="A330" s="304" t="str">
        <f>IF(ISBLANK(INDEX('Policy Characteristics'!A:A,MATCH($C330,'Policy Characteristics'!$C:$C,0))),"",INDEX('Policy Characteristics'!A:A,MATCH($C330,'Policy Characteristics'!$C:$C,0)))</f>
        <v>Electricity Supply</v>
      </c>
      <c r="B330" s="304" t="str">
        <f>IF(ISBLANK(INDEX('Policy Characteristics'!B:B,MATCH($C330,'Policy Characteristics'!$C:$C,0))),"",INDEX('Policy Characteristics'!B:B,MATCH($C330,'Policy Characteristics'!$C:$C,0)))</f>
        <v>Subsidy for Capacity Construction</v>
      </c>
      <c r="C330" s="310" t="str">
        <f t="shared" si="26"/>
        <v>Perc Subsidy for Elec Capacity Construction</v>
      </c>
      <c r="D330" s="537" t="s">
        <v>81</v>
      </c>
      <c r="E330" s="538"/>
      <c r="F330" s="537" t="s">
        <v>95</v>
      </c>
      <c r="G330" s="537"/>
      <c r="H330" s="540">
        <v>519</v>
      </c>
      <c r="I330" s="537" t="s">
        <v>45</v>
      </c>
      <c r="J330" s="306" t="str">
        <f>IF(ISBLANK(INDEX('Policy Characteristics'!D:D,MATCH($C330,'Policy Characteristics'!$C:$C,0))),"",INDEX('Policy Characteristics'!D:D,MATCH($C330,'Policy Characteristics'!$C:$C,0)))</f>
        <v>Subsidy for Capacity Construction</v>
      </c>
      <c r="K330" s="304" t="str">
        <f>IF(ISBLANK(INDEX('Policy Characteristics'!E:E,MATCH($C330,'Policy Characteristics'!$C:$C,0))),"",INDEX('Policy Characteristics'!E:E,MATCH($C330,'Policy Characteristics'!$C:$C,0)))</f>
        <v>elec capacity construction subsidy</v>
      </c>
      <c r="L330" s="315">
        <f>IF(ISBLANK(INDEX('Policy Characteristics'!F:F,MATCH($C330,'Policy Characteristics'!$C:$C,0))),"",INDEX('Policy Characteristics'!F:F,MATCH($C330,'Policy Characteristics'!$C:$C,0)))</f>
        <v>0</v>
      </c>
      <c r="M330" s="315">
        <f>IF(ISBLANK(INDEX('Policy Characteristics'!G:G,MATCH($C330,'Policy Characteristics'!$C:$C,0))),"",INDEX('Policy Characteristics'!G:G,MATCH($C330,'Policy Characteristics'!$C:$C,0)))</f>
        <v>0.95</v>
      </c>
      <c r="N330" s="315">
        <f>IF(ISBLANK(INDEX('Policy Characteristics'!H:H,MATCH($C330,'Policy Characteristics'!$C:$C,0))),"",INDEX('Policy Characteristics'!H:H,MATCH($C330,'Policy Characteristics'!$C:$C,0)))</f>
        <v>0.01</v>
      </c>
      <c r="O330" s="304" t="str">
        <f>IF(ISBLANK(INDEX('Policy Characteristics'!I:I,MATCH($C330,'Policy Characteristics'!$C:$C,0))),"",INDEX('Policy Characteristics'!I:I,MATCH($C330,'Policy Characteristics'!$C:$C,0)))</f>
        <v>% of construction cost</v>
      </c>
      <c r="P330" s="304" t="str">
        <f>IF(ISBLANK(INDEX('Policy Characteristics'!J:J,MATCH($C330,'Policy Characteristics'!$C:$C,0))),"",INDEX('Policy Characteristics'!J:J,MATCH($C330,'Policy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**Louisiana does not have a capacity construction subsidy for onshore wind. However, the Investment Tax Credit, a similar program for solar power, covers 30% of system costs through 2019, with declining amounts thereafter.//**Solar PV : **Louisiana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**Louisiana does not have a capacity construction subsidy for offshore wind. However, the Investment Tax Credit, a similar program for solar power, covers 30% of system costs through 2019, with declining amounts thereafter.</v>
      </c>
      <c r="Q330" s="304" t="str">
        <f>IF(ISBLANK(INDEX('Policy Characteristics'!K:K,MATCH($C330,'Policy Characteristics'!$C:$C,0))),"",INDEX('Policy Characteristics'!K:K,MATCH($C330,'Policy Characteristics'!$C:$C,0)))</f>
        <v>electricity-sector-main.html#subsidies</v>
      </c>
      <c r="R330" s="304" t="str">
        <f>IF(ISBLANK(INDEX('Policy Characteristics'!L:L,MATCH($C330,'Policy Characteristics'!$C:$C,0))),"",INDEX('Policy Characteristics'!L:L,MATCH($C330,'Policy Characteristics'!$C:$C,0)))</f>
        <v/>
      </c>
    </row>
    <row r="331" spans="1:18" s="526" customFormat="1" x14ac:dyDescent="0.25">
      <c r="A331" s="304" t="str">
        <f>IF(ISBLANK(INDEX('Policy Characteristics'!A:A,MATCH($C331,'Policy Characteristics'!$C:$C,0))),"",INDEX('Policy Characteristics'!A:A,MATCH($C331,'Policy Characteristics'!$C:$C,0)))</f>
        <v>Electricity Supply</v>
      </c>
      <c r="B331" s="304" t="str">
        <f>IF(ISBLANK(INDEX('Policy Characteristics'!B:B,MATCH($C331,'Policy Characteristics'!$C:$C,0))),"",INDEX('Policy Characteristics'!B:B,MATCH($C331,'Policy Characteristics'!$C:$C,0)))</f>
        <v>Subsidy for Capacity Construction</v>
      </c>
      <c r="C331" s="310" t="str">
        <f t="shared" si="26"/>
        <v>Perc Subsidy for Elec Capacity Construction</v>
      </c>
      <c r="D331" s="537" t="s">
        <v>82</v>
      </c>
      <c r="E331" s="538"/>
      <c r="F331" s="537" t="s">
        <v>96</v>
      </c>
      <c r="G331" s="537"/>
      <c r="H331" s="540">
        <v>520</v>
      </c>
      <c r="I331" s="537" t="s">
        <v>45</v>
      </c>
      <c r="J331" s="306" t="str">
        <f>IF(ISBLANK(INDEX('Policy Characteristics'!D:D,MATCH($C331,'Policy Characteristics'!$C:$C,0))),"",INDEX('Policy Characteristics'!D:D,MATCH($C331,'Policy Characteristics'!$C:$C,0)))</f>
        <v>Subsidy for Capacity Construction</v>
      </c>
      <c r="K331" s="304" t="str">
        <f>IF(ISBLANK(INDEX('Policy Characteristics'!E:E,MATCH($C331,'Policy Characteristics'!$C:$C,0))),"",INDEX('Policy Characteristics'!E:E,MATCH($C331,'Policy Characteristics'!$C:$C,0)))</f>
        <v>elec capacity construction subsidy</v>
      </c>
      <c r="L331" s="315">
        <f>IF(ISBLANK(INDEX('Policy Characteristics'!F:F,MATCH($C331,'Policy Characteristics'!$C:$C,0))),"",INDEX('Policy Characteristics'!F:F,MATCH($C331,'Policy Characteristics'!$C:$C,0)))</f>
        <v>0</v>
      </c>
      <c r="M331" s="315">
        <f>IF(ISBLANK(INDEX('Policy Characteristics'!G:G,MATCH($C331,'Policy Characteristics'!$C:$C,0))),"",INDEX('Policy Characteristics'!G:G,MATCH($C331,'Policy Characteristics'!$C:$C,0)))</f>
        <v>0.95</v>
      </c>
      <c r="N331" s="315">
        <f>IF(ISBLANK(INDEX('Policy Characteristics'!H:H,MATCH($C331,'Policy Characteristics'!$C:$C,0))),"",INDEX('Policy Characteristics'!H:H,MATCH($C331,'Policy Characteristics'!$C:$C,0)))</f>
        <v>0.01</v>
      </c>
      <c r="O331" s="304" t="str">
        <f>IF(ISBLANK(INDEX('Policy Characteristics'!I:I,MATCH($C331,'Policy Characteristics'!$C:$C,0))),"",INDEX('Policy Characteristics'!I:I,MATCH($C331,'Policy Characteristics'!$C:$C,0)))</f>
        <v>% of construction cost</v>
      </c>
      <c r="P331" s="304" t="str">
        <f>IF(ISBLANK(INDEX('Policy Characteristics'!J:J,MATCH($C331,'Policy Characteristics'!$C:$C,0))),"",INDEX('Policy Characteristics'!J:J,MATCH($C331,'Policy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**Louisiana does not have a capacity construction subsidy for onshore wind. However, the Investment Tax Credit, a similar program for solar power, covers 30% of system costs through 2019, with declining amounts thereafter.//**Solar PV : **Louisiana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**Louisiana does not have a capacity construction subsidy for offshore wind. However, the Investment Tax Credit, a similar program for solar power, covers 30% of system costs through 2019, with declining amounts thereafter.</v>
      </c>
      <c r="Q331" s="304" t="str">
        <f>IF(ISBLANK(INDEX('Policy Characteristics'!K:K,MATCH($C331,'Policy Characteristics'!$C:$C,0))),"",INDEX('Policy Characteristics'!K:K,MATCH($C331,'Policy Characteristics'!$C:$C,0)))</f>
        <v>electricity-sector-main.html#subsidies</v>
      </c>
      <c r="R331" s="304" t="str">
        <f>IF(ISBLANK(INDEX('Policy Characteristics'!L:L,MATCH($C331,'Policy Characteristics'!$C:$C,0))),"",INDEX('Policy Characteristics'!L:L,MATCH($C331,'Policy Characteristics'!$C:$C,0)))</f>
        <v/>
      </c>
    </row>
    <row r="332" spans="1:18" s="526" customFormat="1" x14ac:dyDescent="0.25">
      <c r="A332" s="304" t="str">
        <f>IF(ISBLANK(INDEX('Policy Characteristics'!A:A,MATCH($C332,'Policy Characteristics'!$C:$C,0))),"",INDEX('Policy Characteristics'!A:A,MATCH($C332,'Policy Characteristics'!$C:$C,0)))</f>
        <v>Electricity Supply</v>
      </c>
      <c r="B332" s="304" t="str">
        <f>IF(ISBLANK(INDEX('Policy Characteristics'!B:B,MATCH($C332,'Policy Characteristics'!$C:$C,0))),"",INDEX('Policy Characteristics'!B:B,MATCH($C332,'Policy Characteristics'!$C:$C,0)))</f>
        <v>Subsidy for Capacity Construction</v>
      </c>
      <c r="C332" s="310" t="str">
        <f t="shared" si="26"/>
        <v>Perc Subsidy for Elec Capacity Construction</v>
      </c>
      <c r="D332" s="537" t="s">
        <v>83</v>
      </c>
      <c r="E332" s="538"/>
      <c r="F332" s="537" t="s">
        <v>97</v>
      </c>
      <c r="G332" s="537"/>
      <c r="H332" s="540">
        <v>521</v>
      </c>
      <c r="I332" s="537" t="s">
        <v>45</v>
      </c>
      <c r="J332" s="306" t="str">
        <f>IF(ISBLANK(INDEX('Policy Characteristics'!D:D,MATCH($C332,'Policy Characteristics'!$C:$C,0))),"",INDEX('Policy Characteristics'!D:D,MATCH($C332,'Policy Characteristics'!$C:$C,0)))</f>
        <v>Subsidy for Capacity Construction</v>
      </c>
      <c r="K332" s="304" t="str">
        <f>IF(ISBLANK(INDEX('Policy Characteristics'!E:E,MATCH($C332,'Policy Characteristics'!$C:$C,0))),"",INDEX('Policy Characteristics'!E:E,MATCH($C332,'Policy Characteristics'!$C:$C,0)))</f>
        <v>elec capacity construction subsidy</v>
      </c>
      <c r="L332" s="315">
        <f>IF(ISBLANK(INDEX('Policy Characteristics'!F:F,MATCH($C332,'Policy Characteristics'!$C:$C,0))),"",INDEX('Policy Characteristics'!F:F,MATCH($C332,'Policy Characteristics'!$C:$C,0)))</f>
        <v>0</v>
      </c>
      <c r="M332" s="315">
        <f>IF(ISBLANK(INDEX('Policy Characteristics'!G:G,MATCH($C332,'Policy Characteristics'!$C:$C,0))),"",INDEX('Policy Characteristics'!G:G,MATCH($C332,'Policy Characteristics'!$C:$C,0)))</f>
        <v>0.95</v>
      </c>
      <c r="N332" s="315">
        <f>IF(ISBLANK(INDEX('Policy Characteristics'!H:H,MATCH($C332,'Policy Characteristics'!$C:$C,0))),"",INDEX('Policy Characteristics'!H:H,MATCH($C332,'Policy Characteristics'!$C:$C,0)))</f>
        <v>0.01</v>
      </c>
      <c r="O332" s="304" t="str">
        <f>IF(ISBLANK(INDEX('Policy Characteristics'!I:I,MATCH($C332,'Policy Characteristics'!$C:$C,0))),"",INDEX('Policy Characteristics'!I:I,MATCH($C332,'Policy Characteristics'!$C:$C,0)))</f>
        <v>% of construction cost</v>
      </c>
      <c r="P332" s="304" t="str">
        <f>IF(ISBLANK(INDEX('Policy Characteristics'!J:J,MATCH($C332,'Policy Characteristics'!$C:$C,0))),"",INDEX('Policy Characteristics'!J:J,MATCH($C332,'Policy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**Louisiana does not have a capacity construction subsidy for onshore wind. However, the Investment Tax Credit, a similar program for solar power, covers 30% of system costs through 2019, with declining amounts thereafter.//**Solar PV : **Louisiana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**Louisiana does not have a capacity construction subsidy for offshore wind. However, the Investment Tax Credit, a similar program for solar power, covers 30% of system costs through 2019, with declining amounts thereafter.</v>
      </c>
      <c r="Q332" s="304" t="str">
        <f>IF(ISBLANK(INDEX('Policy Characteristics'!K:K,MATCH($C332,'Policy Characteristics'!$C:$C,0))),"",INDEX('Policy Characteristics'!K:K,MATCH($C332,'Policy Characteristics'!$C:$C,0)))</f>
        <v>electricity-sector-main.html#subsidies</v>
      </c>
      <c r="R332" s="304" t="str">
        <f>IF(ISBLANK(INDEX('Policy Characteristics'!L:L,MATCH($C332,'Policy Characteristics'!$C:$C,0))),"",INDEX('Policy Characteristics'!L:L,MATCH($C332,'Policy Characteristics'!$C:$C,0)))</f>
        <v/>
      </c>
    </row>
    <row r="333" spans="1:18" s="526" customFormat="1" x14ac:dyDescent="0.25">
      <c r="A333" s="304" t="str">
        <f>IF(ISBLANK(INDEX('Policy Characteristics'!A:A,MATCH($C333,'Policy Characteristics'!$C:$C,0))),"",INDEX('Policy Characteristics'!A:A,MATCH($C333,'Policy Characteristics'!$C:$C,0)))</f>
        <v>Electricity Supply</v>
      </c>
      <c r="B333" s="304" t="str">
        <f>IF(ISBLANK(INDEX('Policy Characteristics'!B:B,MATCH($C333,'Policy Characteristics'!$C:$C,0))),"",INDEX('Policy Characteristics'!B:B,MATCH($C333,'Policy Characteristics'!$C:$C,0)))</f>
        <v>Subsidy for Capacity Construction</v>
      </c>
      <c r="C333" s="310" t="str">
        <f t="shared" si="26"/>
        <v>Perc Subsidy for Elec Capacity Construction</v>
      </c>
      <c r="D333" s="537" t="s">
        <v>453</v>
      </c>
      <c r="E333" s="538"/>
      <c r="F333" s="537" t="s">
        <v>452</v>
      </c>
      <c r="G333" s="537"/>
      <c r="H333" s="540">
        <v>694</v>
      </c>
      <c r="I333" s="537" t="s">
        <v>46</v>
      </c>
      <c r="J333" s="306" t="str">
        <f>IF(ISBLANK(INDEX('Policy Characteristics'!D:D,MATCH($C333,'Policy Characteristics'!$C:$C,0))),"",INDEX('Policy Characteristics'!D:D,MATCH($C333,'Policy Characteristics'!$C:$C,0)))</f>
        <v>Subsidy for Capacity Construction</v>
      </c>
      <c r="K333" s="304" t="str">
        <f>IF(ISBLANK(INDEX('Policy Characteristics'!E:E,MATCH($C333,'Policy Characteristics'!$C:$C,0))),"",INDEX('Policy Characteristics'!E:E,MATCH($C333,'Policy Characteristics'!$C:$C,0)))</f>
        <v>elec capacity construction subsidy</v>
      </c>
      <c r="L333" s="315">
        <f>IF(ISBLANK(INDEX('Policy Characteristics'!F:F,MATCH($C333,'Policy Characteristics'!$C:$C,0))),"",INDEX('Policy Characteristics'!F:F,MATCH($C333,'Policy Characteristics'!$C:$C,0)))</f>
        <v>0</v>
      </c>
      <c r="M333" s="315">
        <f>IF(ISBLANK(INDEX('Policy Characteristics'!G:G,MATCH($C333,'Policy Characteristics'!$C:$C,0))),"",INDEX('Policy Characteristics'!G:G,MATCH($C333,'Policy Characteristics'!$C:$C,0)))</f>
        <v>0.95</v>
      </c>
      <c r="N333" s="315">
        <f>IF(ISBLANK(INDEX('Policy Characteristics'!H:H,MATCH($C333,'Policy Characteristics'!$C:$C,0))),"",INDEX('Policy Characteristics'!H:H,MATCH($C333,'Policy Characteristics'!$C:$C,0)))</f>
        <v>0.01</v>
      </c>
      <c r="O333" s="304" t="str">
        <f>IF(ISBLANK(INDEX('Policy Characteristics'!I:I,MATCH($C333,'Policy Characteristics'!$C:$C,0))),"",INDEX('Policy Characteristics'!I:I,MATCH($C333,'Policy Characteristics'!$C:$C,0)))</f>
        <v>% of construction cost</v>
      </c>
      <c r="P333" s="304" t="str">
        <f>IF(ISBLANK(INDEX('Policy Characteristics'!J:J,MATCH($C333,'Policy Characteristics'!$C:$C,0))),"",INDEX('Policy Characteristics'!J:J,MATCH($C333,'Policy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**Louisiana does not have a capacity construction subsidy for onshore wind. However, the Investment Tax Credit, a similar program for solar power, covers 30% of system costs through 2019, with declining amounts thereafter.//**Solar PV : **Louisiana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**Louisiana does not have a capacity construction subsidy for offshore wind. However, the Investment Tax Credit, a similar program for solar power, covers 30% of system costs through 2019, with declining amounts thereafter.</v>
      </c>
      <c r="Q333" s="304" t="str">
        <f>IF(ISBLANK(INDEX('Policy Characteristics'!K:K,MATCH($C333,'Policy Characteristics'!$C:$C,0))),"",INDEX('Policy Characteristics'!K:K,MATCH($C333,'Policy Characteristics'!$C:$C,0)))</f>
        <v>electricity-sector-main.html#subsidies</v>
      </c>
      <c r="R333" s="304" t="str">
        <f>IF(ISBLANK(INDEX('Policy Characteristics'!L:L,MATCH($C333,'Policy Characteristics'!$C:$C,0))),"",INDEX('Policy Characteristics'!L:L,MATCH($C333,'Policy Characteristics'!$C:$C,0)))</f>
        <v/>
      </c>
    </row>
    <row r="334" spans="1:18" s="526" customFormat="1" x14ac:dyDescent="0.25">
      <c r="A334" s="304" t="str">
        <f>IF(ISBLANK(INDEX('Policy Characteristics'!A:A,MATCH($C334,'Policy Characteristics'!$C:$C,0))),"",INDEX('Policy Characteristics'!A:A,MATCH($C334,'Policy Characteristics'!$C:$C,0)))</f>
        <v>Electricity Supply</v>
      </c>
      <c r="B334" s="304" t="str">
        <f>IF(ISBLANK(INDEX('Policy Characteristics'!B:B,MATCH($C334,'Policy Characteristics'!$C:$C,0))),"",INDEX('Policy Characteristics'!B:B,MATCH($C334,'Policy Characteristics'!$C:$C,0)))</f>
        <v>Subsidy for Capacity Construction</v>
      </c>
      <c r="C334" s="310" t="str">
        <f t="shared" si="26"/>
        <v>Perc Subsidy for Elec Capacity Construction</v>
      </c>
      <c r="D334" s="537" t="s">
        <v>462</v>
      </c>
      <c r="E334" s="538"/>
      <c r="F334" s="537" t="s">
        <v>463</v>
      </c>
      <c r="G334" s="537"/>
      <c r="H334" s="540">
        <v>522</v>
      </c>
      <c r="I334" s="537" t="s">
        <v>45</v>
      </c>
      <c r="J334" s="306" t="str">
        <f>IF(ISBLANK(INDEX('Policy Characteristics'!D:D,MATCH($C334,'Policy Characteristics'!$C:$C,0))),"",INDEX('Policy Characteristics'!D:D,MATCH($C334,'Policy Characteristics'!$C:$C,0)))</f>
        <v>Subsidy for Capacity Construction</v>
      </c>
      <c r="K334" s="304" t="str">
        <f>IF(ISBLANK(INDEX('Policy Characteristics'!E:E,MATCH($C334,'Policy Characteristics'!$C:$C,0))),"",INDEX('Policy Characteristics'!E:E,MATCH($C334,'Policy Characteristics'!$C:$C,0)))</f>
        <v>elec capacity construction subsidy</v>
      </c>
      <c r="L334" s="315">
        <f>IF(ISBLANK(INDEX('Policy Characteristics'!F:F,MATCH($C334,'Policy Characteristics'!$C:$C,0))),"",INDEX('Policy Characteristics'!F:F,MATCH($C334,'Policy Characteristics'!$C:$C,0)))</f>
        <v>0</v>
      </c>
      <c r="M334" s="315">
        <f>IF(ISBLANK(INDEX('Policy Characteristics'!G:G,MATCH($C334,'Policy Characteristics'!$C:$C,0))),"",INDEX('Policy Characteristics'!G:G,MATCH($C334,'Policy Characteristics'!$C:$C,0)))</f>
        <v>0.95</v>
      </c>
      <c r="N334" s="315">
        <f>IF(ISBLANK(INDEX('Policy Characteristics'!H:H,MATCH($C334,'Policy Characteristics'!$C:$C,0))),"",INDEX('Policy Characteristics'!H:H,MATCH($C334,'Policy Characteristics'!$C:$C,0)))</f>
        <v>0.01</v>
      </c>
      <c r="O334" s="304" t="str">
        <f>IF(ISBLANK(INDEX('Policy Characteristics'!I:I,MATCH($C334,'Policy Characteristics'!$C:$C,0))),"",INDEX('Policy Characteristics'!I:I,MATCH($C334,'Policy Characteristics'!$C:$C,0)))</f>
        <v>% of construction cost</v>
      </c>
      <c r="P334" s="304" t="str">
        <f>IF(ISBLANK(INDEX('Policy Characteristics'!J:J,MATCH($C334,'Policy Characteristics'!$C:$C,0))),"",INDEX('Policy Characteristics'!J:J,MATCH($C334,'Policy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**Louisiana does not have a capacity construction subsidy for onshore wind. However, the Investment Tax Credit, a similar program for solar power, covers 30% of system costs through 2019, with declining amounts thereafter.//**Solar PV : **Louisiana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**Louisiana does not have a capacity construction subsidy for offshore wind. However, the Investment Tax Credit, a similar program for solar power, covers 30% of system costs through 2019, with declining amounts thereafter.</v>
      </c>
      <c r="Q334" s="304" t="str">
        <f>IF(ISBLANK(INDEX('Policy Characteristics'!K:K,MATCH($C334,'Policy Characteristics'!$C:$C,0))),"",INDEX('Policy Characteristics'!K:K,MATCH($C334,'Policy Characteristics'!$C:$C,0)))</f>
        <v>electricity-sector-main.html#subsidies</v>
      </c>
      <c r="R334" s="304" t="str">
        <f>IF(ISBLANK(INDEX('Policy Characteristics'!L:L,MATCH($C334,'Policy Characteristics'!$C:$C,0))),"",INDEX('Policy Characteristics'!L:L,MATCH($C334,'Policy Characteristics'!$C:$C,0)))</f>
        <v/>
      </c>
    </row>
    <row r="335" spans="1:18" s="526" customFormat="1" x14ac:dyDescent="0.25">
      <c r="A335" s="304" t="str">
        <f>IF(ISBLANK(INDEX('Policy Characteristics'!A:A,MATCH($C335,'Policy Characteristics'!$C:$C,0))),"",INDEX('Policy Characteristics'!A:A,MATCH($C335,'Policy Characteristics'!$C:$C,0)))</f>
        <v>Electricity Supply</v>
      </c>
      <c r="B335" s="304" t="str">
        <f>IF(ISBLANK(INDEX('Policy Characteristics'!B:B,MATCH($C335,'Policy Characteristics'!$C:$C,0))),"",INDEX('Policy Characteristics'!B:B,MATCH($C335,'Policy Characteristics'!$C:$C,0)))</f>
        <v>Subsidy for Capacity Construction</v>
      </c>
      <c r="C335" s="310" t="str">
        <f t="shared" si="26"/>
        <v>Perc Subsidy for Elec Capacity Construction</v>
      </c>
      <c r="D335" s="537" t="s">
        <v>2827</v>
      </c>
      <c r="E335" s="535"/>
      <c r="F335" s="537" t="s">
        <v>2505</v>
      </c>
      <c r="G335" s="537"/>
      <c r="H335" s="540">
        <v>695</v>
      </c>
      <c r="I335" s="537" t="s">
        <v>46</v>
      </c>
      <c r="J335" s="306" t="str">
        <f>IF(ISBLANK(INDEX('Policy Characteristics'!D:D,MATCH($C335,'Policy Characteristics'!$C:$C,0))),"",INDEX('Policy Characteristics'!D:D,MATCH($C335,'Policy Characteristics'!$C:$C,0)))</f>
        <v>Subsidy for Capacity Construction</v>
      </c>
      <c r="K335" s="304" t="str">
        <f>IF(ISBLANK(INDEX('Policy Characteristics'!E:E,MATCH($C335,'Policy Characteristics'!$C:$C,0))),"",INDEX('Policy Characteristics'!E:E,MATCH($C335,'Policy Characteristics'!$C:$C,0)))</f>
        <v>elec capacity construction subsidy</v>
      </c>
      <c r="L335" s="315">
        <f>IF(ISBLANK(INDEX('Policy Characteristics'!F:F,MATCH($C335,'Policy Characteristics'!$C:$C,0))),"",INDEX('Policy Characteristics'!F:F,MATCH($C335,'Policy Characteristics'!$C:$C,0)))</f>
        <v>0</v>
      </c>
      <c r="M335" s="315">
        <f>IF(ISBLANK(INDEX('Policy Characteristics'!G:G,MATCH($C335,'Policy Characteristics'!$C:$C,0))),"",INDEX('Policy Characteristics'!G:G,MATCH($C335,'Policy Characteristics'!$C:$C,0)))</f>
        <v>0.95</v>
      </c>
      <c r="N335" s="315">
        <f>IF(ISBLANK(INDEX('Policy Characteristics'!H:H,MATCH($C335,'Policy Characteristics'!$C:$C,0))),"",INDEX('Policy Characteristics'!H:H,MATCH($C335,'Policy Characteristics'!$C:$C,0)))</f>
        <v>0.01</v>
      </c>
      <c r="O335" s="304" t="str">
        <f>IF(ISBLANK(INDEX('Policy Characteristics'!I:I,MATCH($C335,'Policy Characteristics'!$C:$C,0))),"",INDEX('Policy Characteristics'!I:I,MATCH($C335,'Policy Characteristics'!$C:$C,0)))</f>
        <v>% of construction cost</v>
      </c>
      <c r="P335" s="304" t="str">
        <f>IF(ISBLANK(INDEX('Policy Characteristics'!J:J,MATCH($C335,'Policy Characteristics'!$C:$C,0))),"",INDEX('Policy Characteristics'!J:J,MATCH($C335,'Policy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**Louisiana does not have a capacity construction subsidy for onshore wind. However, the Investment Tax Credit, a similar program for solar power, covers 30% of system costs through 2019, with declining amounts thereafter.//**Solar PV : **Louisiana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**Louisiana does not have a capacity construction subsidy for offshore wind. However, the Investment Tax Credit, a similar program for solar power, covers 30% of system costs through 2019, with declining amounts thereafter.</v>
      </c>
      <c r="Q335" s="304" t="str">
        <f>IF(ISBLANK(INDEX('Policy Characteristics'!K:K,MATCH($C335,'Policy Characteristics'!$C:$C,0))),"",INDEX('Policy Characteristics'!K:K,MATCH($C335,'Policy Characteristics'!$C:$C,0)))</f>
        <v>electricity-sector-main.html#subsidies</v>
      </c>
      <c r="R335" s="304" t="str">
        <f>IF(ISBLANK(INDEX('Policy Characteristics'!L:L,MATCH($C335,'Policy Characteristics'!$C:$C,0))),"",INDEX('Policy Characteristics'!L:L,MATCH($C335,'Policy Characteristics'!$C:$C,0)))</f>
        <v/>
      </c>
    </row>
    <row r="336" spans="1:18" s="526" customFormat="1" x14ac:dyDescent="0.25">
      <c r="A336" s="304" t="str">
        <f>IF(ISBLANK(INDEX('Policy Characteristics'!A:A,MATCH($C336,'Policy Characteristics'!$C:$C,0))),"",INDEX('Policy Characteristics'!A:A,MATCH($C336,'Policy Characteristics'!$C:$C,0)))</f>
        <v>Electricity Supply</v>
      </c>
      <c r="B336" s="304" t="str">
        <f>IF(ISBLANK(INDEX('Policy Characteristics'!B:B,MATCH($C336,'Policy Characteristics'!$C:$C,0))),"",INDEX('Policy Characteristics'!B:B,MATCH($C336,'Policy Characteristics'!$C:$C,0)))</f>
        <v>Subsidy for Capacity Construction</v>
      </c>
      <c r="C336" s="310" t="str">
        <f t="shared" si="26"/>
        <v>Perc Subsidy for Elec Capacity Construction</v>
      </c>
      <c r="D336" s="537" t="s">
        <v>2828</v>
      </c>
      <c r="E336" s="535"/>
      <c r="F336" s="537" t="s">
        <v>2652</v>
      </c>
      <c r="G336" s="537"/>
      <c r="H336" s="540">
        <v>696</v>
      </c>
      <c r="I336" s="537" t="s">
        <v>46</v>
      </c>
      <c r="J336" s="306" t="str">
        <f>IF(ISBLANK(INDEX('Policy Characteristics'!D:D,MATCH($C336,'Policy Characteristics'!$C:$C,0))),"",INDEX('Policy Characteristics'!D:D,MATCH($C336,'Policy Characteristics'!$C:$C,0)))</f>
        <v>Subsidy for Capacity Construction</v>
      </c>
      <c r="K336" s="304" t="str">
        <f>IF(ISBLANK(INDEX('Policy Characteristics'!E:E,MATCH($C336,'Policy Characteristics'!$C:$C,0))),"",INDEX('Policy Characteristics'!E:E,MATCH($C336,'Policy Characteristics'!$C:$C,0)))</f>
        <v>elec capacity construction subsidy</v>
      </c>
      <c r="L336" s="315">
        <f>IF(ISBLANK(INDEX('Policy Characteristics'!F:F,MATCH($C336,'Policy Characteristics'!$C:$C,0))),"",INDEX('Policy Characteristics'!F:F,MATCH($C336,'Policy Characteristics'!$C:$C,0)))</f>
        <v>0</v>
      </c>
      <c r="M336" s="315">
        <f>IF(ISBLANK(INDEX('Policy Characteristics'!G:G,MATCH($C336,'Policy Characteristics'!$C:$C,0))),"",INDEX('Policy Characteristics'!G:G,MATCH($C336,'Policy Characteristics'!$C:$C,0)))</f>
        <v>0.95</v>
      </c>
      <c r="N336" s="315">
        <f>IF(ISBLANK(INDEX('Policy Characteristics'!H:H,MATCH($C336,'Policy Characteristics'!$C:$C,0))),"",INDEX('Policy Characteristics'!H:H,MATCH($C336,'Policy Characteristics'!$C:$C,0)))</f>
        <v>0.01</v>
      </c>
      <c r="O336" s="304" t="str">
        <f>IF(ISBLANK(INDEX('Policy Characteristics'!I:I,MATCH($C336,'Policy Characteristics'!$C:$C,0))),"",INDEX('Policy Characteristics'!I:I,MATCH($C336,'Policy Characteristics'!$C:$C,0)))</f>
        <v>% of construction cost</v>
      </c>
      <c r="P336" s="304" t="str">
        <f>IF(ISBLANK(INDEX('Policy Characteristics'!J:J,MATCH($C336,'Policy Characteristics'!$C:$C,0))),"",INDEX('Policy Characteristics'!J:J,MATCH($C336,'Policy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**Louisiana does not have a capacity construction subsidy for onshore wind. However, the Investment Tax Credit, a similar program for solar power, covers 30% of system costs through 2019, with declining amounts thereafter.//**Solar PV : **Louisiana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**Louisiana does not have a capacity construction subsidy for offshore wind. However, the Investment Tax Credit, a similar program for solar power, covers 30% of system costs through 2019, with declining amounts thereafter.</v>
      </c>
      <c r="Q336" s="304" t="str">
        <f>IF(ISBLANK(INDEX('Policy Characteristics'!K:K,MATCH($C336,'Policy Characteristics'!$C:$C,0))),"",INDEX('Policy Characteristics'!K:K,MATCH($C336,'Policy Characteristics'!$C:$C,0)))</f>
        <v>electricity-sector-main.html#subsidies</v>
      </c>
      <c r="R336" s="304" t="str">
        <f>IF(ISBLANK(INDEX('Policy Characteristics'!L:L,MATCH($C336,'Policy Characteristics'!$C:$C,0))),"",INDEX('Policy Characteristics'!L:L,MATCH($C336,'Policy Characteristics'!$C:$C,0)))</f>
        <v/>
      </c>
    </row>
    <row r="337" spans="1:18" s="526" customFormat="1" x14ac:dyDescent="0.25">
      <c r="A337" s="304" t="str">
        <f>IF(ISBLANK(INDEX('Policy Characteristics'!A:A,MATCH($C337,'Policy Characteristics'!$C:$C,0))),"",INDEX('Policy Characteristics'!A:A,MATCH($C337,'Policy Characteristics'!$C:$C,0)))</f>
        <v>Electricity Supply</v>
      </c>
      <c r="B337" s="304" t="str">
        <f>IF(ISBLANK(INDEX('Policy Characteristics'!B:B,MATCH($C337,'Policy Characteristics'!$C:$C,0))),"",INDEX('Policy Characteristics'!B:B,MATCH($C337,'Policy Characteristics'!$C:$C,0)))</f>
        <v>Subsidy for Capacity Construction</v>
      </c>
      <c r="C337" s="310" t="str">
        <f t="shared" si="26"/>
        <v>Perc Subsidy for Elec Capacity Construction</v>
      </c>
      <c r="D337" s="537" t="s">
        <v>2829</v>
      </c>
      <c r="E337" s="535"/>
      <c r="F337" s="537" t="s">
        <v>2507</v>
      </c>
      <c r="G337" s="537"/>
      <c r="H337" s="540">
        <v>697</v>
      </c>
      <c r="I337" s="537" t="s">
        <v>46</v>
      </c>
      <c r="J337" s="306" t="str">
        <f>IF(ISBLANK(INDEX('Policy Characteristics'!D:D,MATCH($C337,'Policy Characteristics'!$C:$C,0))),"",INDEX('Policy Characteristics'!D:D,MATCH($C337,'Policy Characteristics'!$C:$C,0)))</f>
        <v>Subsidy for Capacity Construction</v>
      </c>
      <c r="K337" s="304" t="str">
        <f>IF(ISBLANK(INDEX('Policy Characteristics'!E:E,MATCH($C337,'Policy Characteristics'!$C:$C,0))),"",INDEX('Policy Characteristics'!E:E,MATCH($C337,'Policy Characteristics'!$C:$C,0)))</f>
        <v>elec capacity construction subsidy</v>
      </c>
      <c r="L337" s="315">
        <f>IF(ISBLANK(INDEX('Policy Characteristics'!F:F,MATCH($C337,'Policy Characteristics'!$C:$C,0))),"",INDEX('Policy Characteristics'!F:F,MATCH($C337,'Policy Characteristics'!$C:$C,0)))</f>
        <v>0</v>
      </c>
      <c r="M337" s="315">
        <f>IF(ISBLANK(INDEX('Policy Characteristics'!G:G,MATCH($C337,'Policy Characteristics'!$C:$C,0))),"",INDEX('Policy Characteristics'!G:G,MATCH($C337,'Policy Characteristics'!$C:$C,0)))</f>
        <v>0.95</v>
      </c>
      <c r="N337" s="315">
        <f>IF(ISBLANK(INDEX('Policy Characteristics'!H:H,MATCH($C337,'Policy Characteristics'!$C:$C,0))),"",INDEX('Policy Characteristics'!H:H,MATCH($C337,'Policy Characteristics'!$C:$C,0)))</f>
        <v>0.01</v>
      </c>
      <c r="O337" s="304" t="str">
        <f>IF(ISBLANK(INDEX('Policy Characteristics'!I:I,MATCH($C337,'Policy Characteristics'!$C:$C,0))),"",INDEX('Policy Characteristics'!I:I,MATCH($C337,'Policy Characteristics'!$C:$C,0)))</f>
        <v>% of construction cost</v>
      </c>
      <c r="P337" s="304" t="str">
        <f>IF(ISBLANK(INDEX('Policy Characteristics'!J:J,MATCH($C337,'Policy Characteristics'!$C:$C,0))),"",INDEX('Policy Characteristics'!J:J,MATCH($C337,'Policy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**Louisiana does not have a capacity construction subsidy for onshore wind. However, the Investment Tax Credit, a similar program for solar power, covers 30% of system costs through 2019, with declining amounts thereafter.//**Solar PV : **Louisiana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**Louisiana does not have a capacity construction subsidy for offshore wind. However, the Investment Tax Credit, a similar program for solar power, covers 30% of system costs through 2019, with declining amounts thereafter.</v>
      </c>
      <c r="Q337" s="304" t="str">
        <f>IF(ISBLANK(INDEX('Policy Characteristics'!K:K,MATCH($C337,'Policy Characteristics'!$C:$C,0))),"",INDEX('Policy Characteristics'!K:K,MATCH($C337,'Policy Characteristics'!$C:$C,0)))</f>
        <v>electricity-sector-main.html#subsidies</v>
      </c>
      <c r="R337" s="304" t="str">
        <f>IF(ISBLANK(INDEX('Policy Characteristics'!L:L,MATCH($C337,'Policy Characteristics'!$C:$C,0))),"",INDEX('Policy Characteristics'!L:L,MATCH($C337,'Policy Characteristics'!$C:$C,0)))</f>
        <v/>
      </c>
    </row>
    <row r="338" spans="1:18" s="544" customFormat="1" x14ac:dyDescent="0.25">
      <c r="A338" s="304" t="str">
        <f>IF(ISBLANK(INDEX('Policy Characteristics'!A:A,MATCH($C338,'Policy Characteristics'!$C:$C,0))),"",INDEX('Policy Characteristics'!A:A,MATCH($C338,'Policy Characteristics'!$C:$C,0)))</f>
        <v>Electricity Supply</v>
      </c>
      <c r="B338" s="304" t="str">
        <f>IF(ISBLANK(INDEX('Policy Characteristics'!B:B,MATCH($C338,'Policy Characteristics'!$C:$C,0))),"",INDEX('Policy Characteristics'!B:B,MATCH($C338,'Policy Characteristics'!$C:$C,0)))</f>
        <v>Subsidy for Electricity Production</v>
      </c>
      <c r="C338" s="309" t="s">
        <v>137</v>
      </c>
      <c r="D338" s="535" t="s">
        <v>456</v>
      </c>
      <c r="E338" s="535"/>
      <c r="F338" s="537" t="s">
        <v>455</v>
      </c>
      <c r="G338" s="535"/>
      <c r="H338" s="540">
        <v>698</v>
      </c>
      <c r="I338" s="537" t="s">
        <v>46</v>
      </c>
      <c r="J338" s="306" t="str">
        <f>IF(ISBLANK(INDEX('Policy Characteristics'!D:D,MATCH($C338,'Policy Characteristics'!$C:$C,0))),"",INDEX('Policy Characteristics'!D:D,MATCH($C338,'Policy Characteristics'!$C:$C,0)))</f>
        <v>Subsidy for Electricity Production</v>
      </c>
      <c r="K338" s="304" t="str">
        <f>IF(ISBLANK(INDEX('Policy Characteristics'!E:E,MATCH($C338,'Policy Characteristics'!$C:$C,0))),"",INDEX('Policy Characteristics'!E:E,MATCH($C338,'Policy Characteristics'!$C:$C,0)))</f>
        <v>elec generation subsidy</v>
      </c>
      <c r="L338" s="304">
        <f>IF(ISBLANK(INDEX('Policy Characteristics'!F:F,MATCH($C338,'Policy Characteristics'!$C:$C,0))),"",INDEX('Policy Characteristics'!F:F,MATCH($C338,'Policy Characteristics'!$C:$C,0)))</f>
        <v>0</v>
      </c>
      <c r="M338" s="304">
        <f>IF(ISBLANK(INDEX('Policy Characteristics'!G:G,MATCH($C338,'Policy Characteristics'!$C:$C,0))),"",INDEX('Policy Characteristics'!G:G,MATCH($C338,'Policy Characteristics'!$C:$C,0)))</f>
        <v>60</v>
      </c>
      <c r="N338" s="304">
        <f>IF(ISBLANK(INDEX('Policy Characteristics'!H:H,MATCH($C338,'Policy Characteristics'!$C:$C,0))),"",INDEX('Policy Characteristics'!H:H,MATCH($C338,'Policy Characteristics'!$C:$C,0)))</f>
        <v>1</v>
      </c>
      <c r="O338" s="304" t="str">
        <f>IF(ISBLANK(INDEX('Policy Characteristics'!I:I,MATCH($C338,'Policy Characteristics'!$C:$C,0))),"",INDEX('Policy Characteristics'!I:I,MATCH($C338,'Policy Characteristics'!$C:$C,0)))</f>
        <v>$/MWh</v>
      </c>
      <c r="P338" s="304" t="str">
        <f>IF(ISBLANK(INDEX('Policy Characteristics'!J:J,MATCH($C338,'Policy Characteristics'!$C:$C,0))),"",INDEX('Policy Characteristics'!J:J,MATCH($C338,'Policy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38" s="304" t="str">
        <f>IF(ISBLANK(INDEX('Policy Characteristics'!K:K,MATCH($C338,'Policy Characteristics'!$C:$C,0))),"",INDEX('Policy Characteristics'!K:K,MATCH($C338,'Policy Characteristics'!$C:$C,0)))</f>
        <v>electricity-sector-main.html#subsidies</v>
      </c>
      <c r="R338" s="304" t="str">
        <f>IF(ISBLANK(INDEX('Policy Characteristics'!L:L,MATCH($C338,'Policy Characteristics'!$C:$C,0))),"",INDEX('Policy Characteristics'!L:L,MATCH($C338,'Policy Characteristics'!$C:$C,0)))</f>
        <v>subsidy-for-electricity-production.html</v>
      </c>
    </row>
    <row r="339" spans="1:18" s="544" customFormat="1" x14ac:dyDescent="0.25">
      <c r="A339" s="304" t="str">
        <f>IF(ISBLANK(INDEX('Policy Characteristics'!A:A,MATCH($C339,'Policy Characteristics'!$C:$C,0))),"",INDEX('Policy Characteristics'!A:A,MATCH($C339,'Policy Characteristics'!$C:$C,0)))</f>
        <v>Electricity Supply</v>
      </c>
      <c r="B339" s="304" t="str">
        <f>IF(ISBLANK(INDEX('Policy Characteristics'!B:B,MATCH($C339,'Policy Characteristics'!$C:$C,0))),"",INDEX('Policy Characteristics'!B:B,MATCH($C339,'Policy Characteristics'!$C:$C,0)))</f>
        <v>Subsidy for Electricity Production</v>
      </c>
      <c r="C339" s="308" t="str">
        <f t="shared" ref="C339:C350" si="27">C$338</f>
        <v>Subsidy for Elec Production by Fuel</v>
      </c>
      <c r="D339" s="537" t="s">
        <v>78</v>
      </c>
      <c r="E339" s="538"/>
      <c r="F339" s="537" t="s">
        <v>92</v>
      </c>
      <c r="G339" s="538"/>
      <c r="H339" s="540">
        <v>699</v>
      </c>
      <c r="I339" s="537" t="s">
        <v>46</v>
      </c>
      <c r="J339" s="306" t="str">
        <f>IF(ISBLANK(INDEX('Policy Characteristics'!D:D,MATCH($C339,'Policy Characteristics'!$C:$C,0))),"",INDEX('Policy Characteristics'!D:D,MATCH($C339,'Policy Characteristics'!$C:$C,0)))</f>
        <v>Subsidy for Electricity Production</v>
      </c>
      <c r="K339" s="304" t="str">
        <f>IF(ISBLANK(INDEX('Policy Characteristics'!E:E,MATCH($C339,'Policy Characteristics'!$C:$C,0))),"",INDEX('Policy Characteristics'!E:E,MATCH($C339,'Policy Characteristics'!$C:$C,0)))</f>
        <v>elec generation subsidy</v>
      </c>
      <c r="L339" s="304">
        <f>IF(ISBLANK(INDEX('Policy Characteristics'!F:F,MATCH($C339,'Policy Characteristics'!$C:$C,0))),"",INDEX('Policy Characteristics'!F:F,MATCH($C339,'Policy Characteristics'!$C:$C,0)))</f>
        <v>0</v>
      </c>
      <c r="M339" s="304">
        <f>IF(ISBLANK(INDEX('Policy Characteristics'!G:G,MATCH($C339,'Policy Characteristics'!$C:$C,0))),"",INDEX('Policy Characteristics'!G:G,MATCH($C339,'Policy Characteristics'!$C:$C,0)))</f>
        <v>60</v>
      </c>
      <c r="N339" s="304">
        <f>IF(ISBLANK(INDEX('Policy Characteristics'!H:H,MATCH($C339,'Policy Characteristics'!$C:$C,0))),"",INDEX('Policy Characteristics'!H:H,MATCH($C339,'Policy Characteristics'!$C:$C,0)))</f>
        <v>1</v>
      </c>
      <c r="O339" s="304" t="str">
        <f>IF(ISBLANK(INDEX('Policy Characteristics'!I:I,MATCH($C339,'Policy Characteristics'!$C:$C,0))),"",INDEX('Policy Characteristics'!I:I,MATCH($C339,'Policy Characteristics'!$C:$C,0)))</f>
        <v>$/MWh</v>
      </c>
      <c r="P339" s="304" t="str">
        <f>IF(ISBLANK(INDEX('Policy Characteristics'!J:J,MATCH($C339,'Policy Characteristics'!$C:$C,0))),"",INDEX('Policy Characteristics'!J:J,MATCH($C339,'Policy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39" s="304" t="str">
        <f>IF(ISBLANK(INDEX('Policy Characteristics'!K:K,MATCH($C339,'Policy Characteristics'!$C:$C,0))),"",INDEX('Policy Characteristics'!K:K,MATCH($C339,'Policy Characteristics'!$C:$C,0)))</f>
        <v>electricity-sector-main.html#subsidies</v>
      </c>
      <c r="R339" s="304" t="str">
        <f>IF(ISBLANK(INDEX('Policy Characteristics'!L:L,MATCH($C339,'Policy Characteristics'!$C:$C,0))),"",INDEX('Policy Characteristics'!L:L,MATCH($C339,'Policy Characteristics'!$C:$C,0)))</f>
        <v>subsidy-for-electricity-production.html</v>
      </c>
    </row>
    <row r="340" spans="1:18" s="544" customFormat="1" x14ac:dyDescent="0.25">
      <c r="A340" s="304" t="str">
        <f>IF(ISBLANK(INDEX('Policy Characteristics'!A:A,MATCH($C340,'Policy Characteristics'!$C:$C,0))),"",INDEX('Policy Characteristics'!A:A,MATCH($C340,'Policy Characteristics'!$C:$C,0)))</f>
        <v>Electricity Supply</v>
      </c>
      <c r="B340" s="304" t="str">
        <f>IF(ISBLANK(INDEX('Policy Characteristics'!B:B,MATCH($C340,'Policy Characteristics'!$C:$C,0))),"",INDEX('Policy Characteristics'!B:B,MATCH($C340,'Policy Characteristics'!$C:$C,0)))</f>
        <v>Subsidy for Electricity Production</v>
      </c>
      <c r="C340" s="308" t="str">
        <f t="shared" si="27"/>
        <v>Subsidy for Elec Production by Fuel</v>
      </c>
      <c r="D340" s="537" t="s">
        <v>79</v>
      </c>
      <c r="E340" s="538"/>
      <c r="F340" s="537" t="s">
        <v>93</v>
      </c>
      <c r="G340" s="538"/>
      <c r="H340" s="536">
        <v>37</v>
      </c>
      <c r="I340" s="537" t="s">
        <v>45</v>
      </c>
      <c r="J340" s="306" t="str">
        <f>IF(ISBLANK(INDEX('Policy Characteristics'!D:D,MATCH($C340,'Policy Characteristics'!$C:$C,0))),"",INDEX('Policy Characteristics'!D:D,MATCH($C340,'Policy Characteristics'!$C:$C,0)))</f>
        <v>Subsidy for Electricity Production</v>
      </c>
      <c r="K340" s="304" t="str">
        <f>IF(ISBLANK(INDEX('Policy Characteristics'!E:E,MATCH($C340,'Policy Characteristics'!$C:$C,0))),"",INDEX('Policy Characteristics'!E:E,MATCH($C340,'Policy Characteristics'!$C:$C,0)))</f>
        <v>elec generation subsidy</v>
      </c>
      <c r="L340" s="304">
        <f>IF(ISBLANK(INDEX('Policy Characteristics'!F:F,MATCH($C340,'Policy Characteristics'!$C:$C,0))),"",INDEX('Policy Characteristics'!F:F,MATCH($C340,'Policy Characteristics'!$C:$C,0)))</f>
        <v>0</v>
      </c>
      <c r="M340" s="304">
        <f>IF(ISBLANK(INDEX('Policy Characteristics'!G:G,MATCH($C340,'Policy Characteristics'!$C:$C,0))),"",INDEX('Policy Characteristics'!G:G,MATCH($C340,'Policy Characteristics'!$C:$C,0)))</f>
        <v>60</v>
      </c>
      <c r="N340" s="304">
        <f>IF(ISBLANK(INDEX('Policy Characteristics'!H:H,MATCH($C340,'Policy Characteristics'!$C:$C,0))),"",INDEX('Policy Characteristics'!H:H,MATCH($C340,'Policy Characteristics'!$C:$C,0)))</f>
        <v>1</v>
      </c>
      <c r="O340" s="304" t="str">
        <f>IF(ISBLANK(INDEX('Policy Characteristics'!I:I,MATCH($C340,'Policy Characteristics'!$C:$C,0))),"",INDEX('Policy Characteristics'!I:I,MATCH($C340,'Policy Characteristics'!$C:$C,0)))</f>
        <v>$/MWh</v>
      </c>
      <c r="P340" s="304" t="str">
        <f>IF(ISBLANK(INDEX('Policy Characteristics'!J:J,MATCH($C340,'Policy Characteristics'!$C:$C,0))),"",INDEX('Policy Characteristics'!J:J,MATCH($C340,'Policy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0" s="304" t="str">
        <f>IF(ISBLANK(INDEX('Policy Characteristics'!K:K,MATCH($C340,'Policy Characteristics'!$C:$C,0))),"",INDEX('Policy Characteristics'!K:K,MATCH($C340,'Policy Characteristics'!$C:$C,0)))</f>
        <v>electricity-sector-main.html#subsidies</v>
      </c>
      <c r="R340" s="304" t="str">
        <f>IF(ISBLANK(INDEX('Policy Characteristics'!L:L,MATCH($C340,'Policy Characteristics'!$C:$C,0))),"",INDEX('Policy Characteristics'!L:L,MATCH($C340,'Policy Characteristics'!$C:$C,0)))</f>
        <v>subsidy-for-electricity-production.html</v>
      </c>
    </row>
    <row r="341" spans="1:18" s="544" customFormat="1" x14ac:dyDescent="0.25">
      <c r="A341" s="304" t="str">
        <f>IF(ISBLANK(INDEX('Policy Characteristics'!A:A,MATCH($C341,'Policy Characteristics'!$C:$C,0))),"",INDEX('Policy Characteristics'!A:A,MATCH($C341,'Policy Characteristics'!$C:$C,0)))</f>
        <v>Electricity Supply</v>
      </c>
      <c r="B341" s="304" t="str">
        <f>IF(ISBLANK(INDEX('Policy Characteristics'!B:B,MATCH($C341,'Policy Characteristics'!$C:$C,0))),"",INDEX('Policy Characteristics'!B:B,MATCH($C341,'Policy Characteristics'!$C:$C,0)))</f>
        <v>Subsidy for Electricity Production</v>
      </c>
      <c r="C341" s="308" t="str">
        <f t="shared" si="27"/>
        <v>Subsidy for Elec Production by Fuel</v>
      </c>
      <c r="D341" s="537" t="s">
        <v>80</v>
      </c>
      <c r="E341" s="538"/>
      <c r="F341" s="537" t="s">
        <v>94</v>
      </c>
      <c r="G341" s="538"/>
      <c r="H341" s="536">
        <v>700</v>
      </c>
      <c r="I341" s="537" t="s">
        <v>46</v>
      </c>
      <c r="J341" s="306" t="str">
        <f>IF(ISBLANK(INDEX('Policy Characteristics'!D:D,MATCH($C341,'Policy Characteristics'!$C:$C,0))),"",INDEX('Policy Characteristics'!D:D,MATCH($C341,'Policy Characteristics'!$C:$C,0)))</f>
        <v>Subsidy for Electricity Production</v>
      </c>
      <c r="K341" s="304" t="str">
        <f>IF(ISBLANK(INDEX('Policy Characteristics'!E:E,MATCH($C341,'Policy Characteristics'!$C:$C,0))),"",INDEX('Policy Characteristics'!E:E,MATCH($C341,'Policy Characteristics'!$C:$C,0)))</f>
        <v>elec generation subsidy</v>
      </c>
      <c r="L341" s="304">
        <f>IF(ISBLANK(INDEX('Policy Characteristics'!F:F,MATCH($C341,'Policy Characteristics'!$C:$C,0))),"",INDEX('Policy Characteristics'!F:F,MATCH($C341,'Policy Characteristics'!$C:$C,0)))</f>
        <v>0</v>
      </c>
      <c r="M341" s="304">
        <f>IF(ISBLANK(INDEX('Policy Characteristics'!G:G,MATCH($C341,'Policy Characteristics'!$C:$C,0))),"",INDEX('Policy Characteristics'!G:G,MATCH($C341,'Policy Characteristics'!$C:$C,0)))</f>
        <v>60</v>
      </c>
      <c r="N341" s="304">
        <f>IF(ISBLANK(INDEX('Policy Characteristics'!H:H,MATCH($C341,'Policy Characteristics'!$C:$C,0))),"",INDEX('Policy Characteristics'!H:H,MATCH($C341,'Policy Characteristics'!$C:$C,0)))</f>
        <v>1</v>
      </c>
      <c r="O341" s="304" t="str">
        <f>IF(ISBLANK(INDEX('Policy Characteristics'!I:I,MATCH($C341,'Policy Characteristics'!$C:$C,0))),"",INDEX('Policy Characteristics'!I:I,MATCH($C341,'Policy Characteristics'!$C:$C,0)))</f>
        <v>$/MWh</v>
      </c>
      <c r="P341" s="304" t="str">
        <f>IF(ISBLANK(INDEX('Policy Characteristics'!J:J,MATCH($C341,'Policy Characteristics'!$C:$C,0))),"",INDEX('Policy Characteristics'!J:J,MATCH($C341,'Policy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1" s="304" t="str">
        <f>IF(ISBLANK(INDEX('Policy Characteristics'!K:K,MATCH($C341,'Policy Characteristics'!$C:$C,0))),"",INDEX('Policy Characteristics'!K:K,MATCH($C341,'Policy Characteristics'!$C:$C,0)))</f>
        <v>electricity-sector-main.html#subsidies</v>
      </c>
      <c r="R341" s="304" t="str">
        <f>IF(ISBLANK(INDEX('Policy Characteristics'!L:L,MATCH($C341,'Policy Characteristics'!$C:$C,0))),"",INDEX('Policy Characteristics'!L:L,MATCH($C341,'Policy Characteristics'!$C:$C,0)))</f>
        <v>subsidy-for-electricity-production.html</v>
      </c>
    </row>
    <row r="342" spans="1:18" x14ac:dyDescent="0.25">
      <c r="A342" s="304" t="str">
        <f>IF(ISBLANK(INDEX('Policy Characteristics'!A:A,MATCH($C342,'Policy Characteristics'!$C:$C,0))),"",INDEX('Policy Characteristics'!A:A,MATCH($C342,'Policy Characteristics'!$C:$C,0)))</f>
        <v>Electricity Supply</v>
      </c>
      <c r="B342" s="304" t="str">
        <f>IF(ISBLANK(INDEX('Policy Characteristics'!B:B,MATCH($C342,'Policy Characteristics'!$C:$C,0))),"",INDEX('Policy Characteristics'!B:B,MATCH($C342,'Policy Characteristics'!$C:$C,0)))</f>
        <v>Subsidy for Electricity Production</v>
      </c>
      <c r="C342" s="308" t="str">
        <f t="shared" si="27"/>
        <v>Subsidy for Elec Production by Fuel</v>
      </c>
      <c r="D342" s="537" t="s">
        <v>457</v>
      </c>
      <c r="E342" s="538"/>
      <c r="F342" s="537" t="s">
        <v>460</v>
      </c>
      <c r="G342" s="538"/>
      <c r="H342" s="536">
        <v>39</v>
      </c>
      <c r="I342" s="537" t="s">
        <v>45</v>
      </c>
      <c r="J342" s="306" t="str">
        <f>IF(ISBLANK(INDEX('Policy Characteristics'!D:D,MATCH($C342,'Policy Characteristics'!$C:$C,0))),"",INDEX('Policy Characteristics'!D:D,MATCH($C342,'Policy Characteristics'!$C:$C,0)))</f>
        <v>Subsidy for Electricity Production</v>
      </c>
      <c r="K342" s="304" t="str">
        <f>IF(ISBLANK(INDEX('Policy Characteristics'!E:E,MATCH($C342,'Policy Characteristics'!$C:$C,0))),"",INDEX('Policy Characteristics'!E:E,MATCH($C342,'Policy Characteristics'!$C:$C,0)))</f>
        <v>elec generation subsidy</v>
      </c>
      <c r="L342" s="304">
        <f>IF(ISBLANK(INDEX('Policy Characteristics'!F:F,MATCH($C342,'Policy Characteristics'!$C:$C,0))),"",INDEX('Policy Characteristics'!F:F,MATCH($C342,'Policy Characteristics'!$C:$C,0)))</f>
        <v>0</v>
      </c>
      <c r="M342" s="304">
        <f>IF(ISBLANK(INDEX('Policy Characteristics'!G:G,MATCH($C342,'Policy Characteristics'!$C:$C,0))),"",INDEX('Policy Characteristics'!G:G,MATCH($C342,'Policy Characteristics'!$C:$C,0)))</f>
        <v>60</v>
      </c>
      <c r="N342" s="304">
        <f>IF(ISBLANK(INDEX('Policy Characteristics'!H:H,MATCH($C342,'Policy Characteristics'!$C:$C,0))),"",INDEX('Policy Characteristics'!H:H,MATCH($C342,'Policy Characteristics'!$C:$C,0)))</f>
        <v>1</v>
      </c>
      <c r="O342" s="304" t="str">
        <f>IF(ISBLANK(INDEX('Policy Characteristics'!I:I,MATCH($C342,'Policy Characteristics'!$C:$C,0))),"",INDEX('Policy Characteristics'!I:I,MATCH($C342,'Policy Characteristics'!$C:$C,0)))</f>
        <v>$/MWh</v>
      </c>
      <c r="P342" s="304" t="str">
        <f>IF(ISBLANK(INDEX('Policy Characteristics'!J:J,MATCH($C342,'Policy Characteristics'!$C:$C,0))),"",INDEX('Policy Characteristics'!J:J,MATCH($C342,'Policy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2" s="304" t="str">
        <f>IF(ISBLANK(INDEX('Policy Characteristics'!K:K,MATCH($C342,'Policy Characteristics'!$C:$C,0))),"",INDEX('Policy Characteristics'!K:K,MATCH($C342,'Policy Characteristics'!$C:$C,0)))</f>
        <v>electricity-sector-main.html#subsidies</v>
      </c>
      <c r="R342" s="304" t="str">
        <f>IF(ISBLANK(INDEX('Policy Characteristics'!L:L,MATCH($C342,'Policy Characteristics'!$C:$C,0))),"",INDEX('Policy Characteristics'!L:L,MATCH($C342,'Policy Characteristics'!$C:$C,0)))</f>
        <v>subsidy-for-electricity-production.html</v>
      </c>
    </row>
    <row r="343" spans="1:18" x14ac:dyDescent="0.25">
      <c r="A343" s="304" t="str">
        <f>IF(ISBLANK(INDEX('Policy Characteristics'!A:A,MATCH($C343,'Policy Characteristics'!$C:$C,0))),"",INDEX('Policy Characteristics'!A:A,MATCH($C343,'Policy Characteristics'!$C:$C,0)))</f>
        <v>Electricity Supply</v>
      </c>
      <c r="B343" s="304" t="str">
        <f>IF(ISBLANK(INDEX('Policy Characteristics'!B:B,MATCH($C343,'Policy Characteristics'!$C:$C,0))),"",INDEX('Policy Characteristics'!B:B,MATCH($C343,'Policy Characteristics'!$C:$C,0)))</f>
        <v>Subsidy for Electricity Production</v>
      </c>
      <c r="C343" s="308" t="str">
        <f t="shared" si="27"/>
        <v>Subsidy for Elec Production by Fuel</v>
      </c>
      <c r="D343" s="537" t="s">
        <v>81</v>
      </c>
      <c r="E343" s="538"/>
      <c r="F343" s="537" t="s">
        <v>95</v>
      </c>
      <c r="G343" s="538"/>
      <c r="H343" s="536">
        <v>40</v>
      </c>
      <c r="I343" s="537" t="s">
        <v>45</v>
      </c>
      <c r="J343" s="306" t="str">
        <f>IF(ISBLANK(INDEX('Policy Characteristics'!D:D,MATCH($C343,'Policy Characteristics'!$C:$C,0))),"",INDEX('Policy Characteristics'!D:D,MATCH($C343,'Policy Characteristics'!$C:$C,0)))</f>
        <v>Subsidy for Electricity Production</v>
      </c>
      <c r="K343" s="304" t="str">
        <f>IF(ISBLANK(INDEX('Policy Characteristics'!E:E,MATCH($C343,'Policy Characteristics'!$C:$C,0))),"",INDEX('Policy Characteristics'!E:E,MATCH($C343,'Policy Characteristics'!$C:$C,0)))</f>
        <v>elec generation subsidy</v>
      </c>
      <c r="L343" s="304">
        <f>IF(ISBLANK(INDEX('Policy Characteristics'!F:F,MATCH($C343,'Policy Characteristics'!$C:$C,0))),"",INDEX('Policy Characteristics'!F:F,MATCH($C343,'Policy Characteristics'!$C:$C,0)))</f>
        <v>0</v>
      </c>
      <c r="M343" s="304">
        <f>IF(ISBLANK(INDEX('Policy Characteristics'!G:G,MATCH($C343,'Policy Characteristics'!$C:$C,0))),"",INDEX('Policy Characteristics'!G:G,MATCH($C343,'Policy Characteristics'!$C:$C,0)))</f>
        <v>60</v>
      </c>
      <c r="N343" s="304">
        <f>IF(ISBLANK(INDEX('Policy Characteristics'!H:H,MATCH($C343,'Policy Characteristics'!$C:$C,0))),"",INDEX('Policy Characteristics'!H:H,MATCH($C343,'Policy Characteristics'!$C:$C,0)))</f>
        <v>1</v>
      </c>
      <c r="O343" s="304" t="str">
        <f>IF(ISBLANK(INDEX('Policy Characteristics'!I:I,MATCH($C343,'Policy Characteristics'!$C:$C,0))),"",INDEX('Policy Characteristics'!I:I,MATCH($C343,'Policy Characteristics'!$C:$C,0)))</f>
        <v>$/MWh</v>
      </c>
      <c r="P343" s="304" t="str">
        <f>IF(ISBLANK(INDEX('Policy Characteristics'!J:J,MATCH($C343,'Policy Characteristics'!$C:$C,0))),"",INDEX('Policy Characteristics'!J:J,MATCH($C343,'Policy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3" s="304" t="str">
        <f>IF(ISBLANK(INDEX('Policy Characteristics'!K:K,MATCH($C343,'Policy Characteristics'!$C:$C,0))),"",INDEX('Policy Characteristics'!K:K,MATCH($C343,'Policy Characteristics'!$C:$C,0)))</f>
        <v>electricity-sector-main.html#subsidies</v>
      </c>
      <c r="R343" s="304" t="str">
        <f>IF(ISBLANK(INDEX('Policy Characteristics'!L:L,MATCH($C343,'Policy Characteristics'!$C:$C,0))),"",INDEX('Policy Characteristics'!L:L,MATCH($C343,'Policy Characteristics'!$C:$C,0)))</f>
        <v>subsidy-for-electricity-production.html</v>
      </c>
    </row>
    <row r="344" spans="1:18" x14ac:dyDescent="0.25">
      <c r="A344" s="304" t="str">
        <f>IF(ISBLANK(INDEX('Policy Characteristics'!A:A,MATCH($C344,'Policy Characteristics'!$C:$C,0))),"",INDEX('Policy Characteristics'!A:A,MATCH($C344,'Policy Characteristics'!$C:$C,0)))</f>
        <v>Electricity Supply</v>
      </c>
      <c r="B344" s="304" t="str">
        <f>IF(ISBLANK(INDEX('Policy Characteristics'!B:B,MATCH($C344,'Policy Characteristics'!$C:$C,0))),"",INDEX('Policy Characteristics'!B:B,MATCH($C344,'Policy Characteristics'!$C:$C,0)))</f>
        <v>Subsidy for Electricity Production</v>
      </c>
      <c r="C344" s="308" t="str">
        <f t="shared" si="27"/>
        <v>Subsidy for Elec Production by Fuel</v>
      </c>
      <c r="D344" s="537" t="s">
        <v>82</v>
      </c>
      <c r="E344" s="538"/>
      <c r="F344" s="537" t="s">
        <v>96</v>
      </c>
      <c r="G344" s="538"/>
      <c r="H344" s="536">
        <v>41</v>
      </c>
      <c r="I344" s="537" t="s">
        <v>45</v>
      </c>
      <c r="J344" s="306" t="str">
        <f>IF(ISBLANK(INDEX('Policy Characteristics'!D:D,MATCH($C344,'Policy Characteristics'!$C:$C,0))),"",INDEX('Policy Characteristics'!D:D,MATCH($C344,'Policy Characteristics'!$C:$C,0)))</f>
        <v>Subsidy for Electricity Production</v>
      </c>
      <c r="K344" s="304" t="str">
        <f>IF(ISBLANK(INDEX('Policy Characteristics'!E:E,MATCH($C344,'Policy Characteristics'!$C:$C,0))),"",INDEX('Policy Characteristics'!E:E,MATCH($C344,'Policy Characteristics'!$C:$C,0)))</f>
        <v>elec generation subsidy</v>
      </c>
      <c r="L344" s="304">
        <f>IF(ISBLANK(INDEX('Policy Characteristics'!F:F,MATCH($C344,'Policy Characteristics'!$C:$C,0))),"",INDEX('Policy Characteristics'!F:F,MATCH($C344,'Policy Characteristics'!$C:$C,0)))</f>
        <v>0</v>
      </c>
      <c r="M344" s="304">
        <f>IF(ISBLANK(INDEX('Policy Characteristics'!G:G,MATCH($C344,'Policy Characteristics'!$C:$C,0))),"",INDEX('Policy Characteristics'!G:G,MATCH($C344,'Policy Characteristics'!$C:$C,0)))</f>
        <v>60</v>
      </c>
      <c r="N344" s="304">
        <f>IF(ISBLANK(INDEX('Policy Characteristics'!H:H,MATCH($C344,'Policy Characteristics'!$C:$C,0))),"",INDEX('Policy Characteristics'!H:H,MATCH($C344,'Policy Characteristics'!$C:$C,0)))</f>
        <v>1</v>
      </c>
      <c r="O344" s="304" t="str">
        <f>IF(ISBLANK(INDEX('Policy Characteristics'!I:I,MATCH($C344,'Policy Characteristics'!$C:$C,0))),"",INDEX('Policy Characteristics'!I:I,MATCH($C344,'Policy Characteristics'!$C:$C,0)))</f>
        <v>$/MWh</v>
      </c>
      <c r="P344" s="304" t="str">
        <f>IF(ISBLANK(INDEX('Policy Characteristics'!J:J,MATCH($C344,'Policy Characteristics'!$C:$C,0))),"",INDEX('Policy Characteristics'!J:J,MATCH($C344,'Policy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4" s="304" t="str">
        <f>IF(ISBLANK(INDEX('Policy Characteristics'!K:K,MATCH($C344,'Policy Characteristics'!$C:$C,0))),"",INDEX('Policy Characteristics'!K:K,MATCH($C344,'Policy Characteristics'!$C:$C,0)))</f>
        <v>electricity-sector-main.html#subsidies</v>
      </c>
      <c r="R344" s="304" t="str">
        <f>IF(ISBLANK(INDEX('Policy Characteristics'!L:L,MATCH($C344,'Policy Characteristics'!$C:$C,0))),"",INDEX('Policy Characteristics'!L:L,MATCH($C344,'Policy Characteristics'!$C:$C,0)))</f>
        <v>subsidy-for-electricity-production.html</v>
      </c>
    </row>
    <row r="345" spans="1:18" x14ac:dyDescent="0.25">
      <c r="A345" s="304" t="str">
        <f>IF(ISBLANK(INDEX('Policy Characteristics'!A:A,MATCH($C345,'Policy Characteristics'!$C:$C,0))),"",INDEX('Policy Characteristics'!A:A,MATCH($C345,'Policy Characteristics'!$C:$C,0)))</f>
        <v>Electricity Supply</v>
      </c>
      <c r="B345" s="304" t="str">
        <f>IF(ISBLANK(INDEX('Policy Characteristics'!B:B,MATCH($C345,'Policy Characteristics'!$C:$C,0))),"",INDEX('Policy Characteristics'!B:B,MATCH($C345,'Policy Characteristics'!$C:$C,0)))</f>
        <v>Subsidy for Electricity Production</v>
      </c>
      <c r="C345" s="308" t="str">
        <f t="shared" si="27"/>
        <v>Subsidy for Elec Production by Fuel</v>
      </c>
      <c r="D345" s="537" t="s">
        <v>83</v>
      </c>
      <c r="E345" s="538"/>
      <c r="F345" s="537" t="s">
        <v>97</v>
      </c>
      <c r="G345" s="538"/>
      <c r="H345" s="536">
        <v>42</v>
      </c>
      <c r="I345" s="537" t="s">
        <v>45</v>
      </c>
      <c r="J345" s="306" t="str">
        <f>IF(ISBLANK(INDEX('Policy Characteristics'!D:D,MATCH($C345,'Policy Characteristics'!$C:$C,0))),"",INDEX('Policy Characteristics'!D:D,MATCH($C345,'Policy Characteristics'!$C:$C,0)))</f>
        <v>Subsidy for Electricity Production</v>
      </c>
      <c r="K345" s="304" t="str">
        <f>IF(ISBLANK(INDEX('Policy Characteristics'!E:E,MATCH($C345,'Policy Characteristics'!$C:$C,0))),"",INDEX('Policy Characteristics'!E:E,MATCH($C345,'Policy Characteristics'!$C:$C,0)))</f>
        <v>elec generation subsidy</v>
      </c>
      <c r="L345" s="304">
        <f>IF(ISBLANK(INDEX('Policy Characteristics'!F:F,MATCH($C345,'Policy Characteristics'!$C:$C,0))),"",INDEX('Policy Characteristics'!F:F,MATCH($C345,'Policy Characteristics'!$C:$C,0)))</f>
        <v>0</v>
      </c>
      <c r="M345" s="304">
        <f>IF(ISBLANK(INDEX('Policy Characteristics'!G:G,MATCH($C345,'Policy Characteristics'!$C:$C,0))),"",INDEX('Policy Characteristics'!G:G,MATCH($C345,'Policy Characteristics'!$C:$C,0)))</f>
        <v>60</v>
      </c>
      <c r="N345" s="304">
        <f>IF(ISBLANK(INDEX('Policy Characteristics'!H:H,MATCH($C345,'Policy Characteristics'!$C:$C,0))),"",INDEX('Policy Characteristics'!H:H,MATCH($C345,'Policy Characteristics'!$C:$C,0)))</f>
        <v>1</v>
      </c>
      <c r="O345" s="304" t="str">
        <f>IF(ISBLANK(INDEX('Policy Characteristics'!I:I,MATCH($C345,'Policy Characteristics'!$C:$C,0))),"",INDEX('Policy Characteristics'!I:I,MATCH($C345,'Policy Characteristics'!$C:$C,0)))</f>
        <v>$/MWh</v>
      </c>
      <c r="P345" s="304" t="str">
        <f>IF(ISBLANK(INDEX('Policy Characteristics'!J:J,MATCH($C345,'Policy Characteristics'!$C:$C,0))),"",INDEX('Policy Characteristics'!J:J,MATCH($C345,'Policy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5" s="304" t="str">
        <f>IF(ISBLANK(INDEX('Policy Characteristics'!K:K,MATCH($C345,'Policy Characteristics'!$C:$C,0))),"",INDEX('Policy Characteristics'!K:K,MATCH($C345,'Policy Characteristics'!$C:$C,0)))</f>
        <v>electricity-sector-main.html#subsidies</v>
      </c>
      <c r="R345" s="304" t="str">
        <f>IF(ISBLANK(INDEX('Policy Characteristics'!L:L,MATCH($C345,'Policy Characteristics'!$C:$C,0))),"",INDEX('Policy Characteristics'!L:L,MATCH($C345,'Policy Characteristics'!$C:$C,0)))</f>
        <v>subsidy-for-electricity-production.html</v>
      </c>
    </row>
    <row r="346" spans="1:18" x14ac:dyDescent="0.25">
      <c r="A346" s="304" t="str">
        <f>IF(ISBLANK(INDEX('Policy Characteristics'!A:A,MATCH($C346,'Policy Characteristics'!$C:$C,0))),"",INDEX('Policy Characteristics'!A:A,MATCH($C346,'Policy Characteristics'!$C:$C,0)))</f>
        <v>Electricity Supply</v>
      </c>
      <c r="B346" s="304" t="str">
        <f>IF(ISBLANK(INDEX('Policy Characteristics'!B:B,MATCH($C346,'Policy Characteristics'!$C:$C,0))),"",INDEX('Policy Characteristics'!B:B,MATCH($C346,'Policy Characteristics'!$C:$C,0)))</f>
        <v>Subsidy for Electricity Production</v>
      </c>
      <c r="C346" s="308" t="str">
        <f t="shared" si="27"/>
        <v>Subsidy for Elec Production by Fuel</v>
      </c>
      <c r="D346" s="537" t="s">
        <v>453</v>
      </c>
      <c r="E346" s="538"/>
      <c r="F346" s="537" t="s">
        <v>452</v>
      </c>
      <c r="G346" s="538"/>
      <c r="H346" s="536">
        <v>701</v>
      </c>
      <c r="I346" s="537" t="s">
        <v>46</v>
      </c>
      <c r="J346" s="306" t="str">
        <f>IF(ISBLANK(INDEX('Policy Characteristics'!D:D,MATCH($C346,'Policy Characteristics'!$C:$C,0))),"",INDEX('Policy Characteristics'!D:D,MATCH($C346,'Policy Characteristics'!$C:$C,0)))</f>
        <v>Subsidy for Electricity Production</v>
      </c>
      <c r="K346" s="304" t="str">
        <f>IF(ISBLANK(INDEX('Policy Characteristics'!E:E,MATCH($C346,'Policy Characteristics'!$C:$C,0))),"",INDEX('Policy Characteristics'!E:E,MATCH($C346,'Policy Characteristics'!$C:$C,0)))</f>
        <v>elec generation subsidy</v>
      </c>
      <c r="L346" s="304">
        <f>IF(ISBLANK(INDEX('Policy Characteristics'!F:F,MATCH($C346,'Policy Characteristics'!$C:$C,0))),"",INDEX('Policy Characteristics'!F:F,MATCH($C346,'Policy Characteristics'!$C:$C,0)))</f>
        <v>0</v>
      </c>
      <c r="M346" s="304">
        <f>IF(ISBLANK(INDEX('Policy Characteristics'!G:G,MATCH($C346,'Policy Characteristics'!$C:$C,0))),"",INDEX('Policy Characteristics'!G:G,MATCH($C346,'Policy Characteristics'!$C:$C,0)))</f>
        <v>60</v>
      </c>
      <c r="N346" s="304">
        <f>IF(ISBLANK(INDEX('Policy Characteristics'!H:H,MATCH($C346,'Policy Characteristics'!$C:$C,0))),"",INDEX('Policy Characteristics'!H:H,MATCH($C346,'Policy Characteristics'!$C:$C,0)))</f>
        <v>1</v>
      </c>
      <c r="O346" s="304" t="str">
        <f>IF(ISBLANK(INDEX('Policy Characteristics'!I:I,MATCH($C346,'Policy Characteristics'!$C:$C,0))),"",INDEX('Policy Characteristics'!I:I,MATCH($C346,'Policy Characteristics'!$C:$C,0)))</f>
        <v>$/MWh</v>
      </c>
      <c r="P346" s="304" t="str">
        <f>IF(ISBLANK(INDEX('Policy Characteristics'!J:J,MATCH($C346,'Policy Characteristics'!$C:$C,0))),"",INDEX('Policy Characteristics'!J:J,MATCH($C346,'Policy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6" s="304" t="str">
        <f>IF(ISBLANK(INDEX('Policy Characteristics'!K:K,MATCH($C346,'Policy Characteristics'!$C:$C,0))),"",INDEX('Policy Characteristics'!K:K,MATCH($C346,'Policy Characteristics'!$C:$C,0)))</f>
        <v>electricity-sector-main.html#subsidies</v>
      </c>
      <c r="R346" s="304" t="str">
        <f>IF(ISBLANK(INDEX('Policy Characteristics'!L:L,MATCH($C346,'Policy Characteristics'!$C:$C,0))),"",INDEX('Policy Characteristics'!L:L,MATCH($C346,'Policy Characteristics'!$C:$C,0)))</f>
        <v>subsidy-for-electricity-production.html</v>
      </c>
    </row>
    <row r="347" spans="1:18" x14ac:dyDescent="0.25">
      <c r="A347" s="304" t="str">
        <f>IF(ISBLANK(INDEX('Policy Characteristics'!A:A,MATCH($C347,'Policy Characteristics'!$C:$C,0))),"",INDEX('Policy Characteristics'!A:A,MATCH($C347,'Policy Characteristics'!$C:$C,0)))</f>
        <v>Electricity Supply</v>
      </c>
      <c r="B347" s="304" t="str">
        <f>IF(ISBLANK(INDEX('Policy Characteristics'!B:B,MATCH($C347,'Policy Characteristics'!$C:$C,0))),"",INDEX('Policy Characteristics'!B:B,MATCH($C347,'Policy Characteristics'!$C:$C,0)))</f>
        <v>Subsidy for Electricity Production</v>
      </c>
      <c r="C347" s="308" t="str">
        <f t="shared" si="27"/>
        <v>Subsidy for Elec Production by Fuel</v>
      </c>
      <c r="D347" s="537" t="s">
        <v>462</v>
      </c>
      <c r="E347" s="538"/>
      <c r="F347" s="537" t="s">
        <v>463</v>
      </c>
      <c r="G347" s="538"/>
      <c r="H347" s="536">
        <v>184</v>
      </c>
      <c r="I347" s="537" t="s">
        <v>45</v>
      </c>
      <c r="J347" s="306" t="str">
        <f>IF(ISBLANK(INDEX('Policy Characteristics'!D:D,MATCH($C347,'Policy Characteristics'!$C:$C,0))),"",INDEX('Policy Characteristics'!D:D,MATCH($C347,'Policy Characteristics'!$C:$C,0)))</f>
        <v>Subsidy for Electricity Production</v>
      </c>
      <c r="K347" s="304" t="str">
        <f>IF(ISBLANK(INDEX('Policy Characteristics'!E:E,MATCH($C347,'Policy Characteristics'!$C:$C,0))),"",INDEX('Policy Characteristics'!E:E,MATCH($C347,'Policy Characteristics'!$C:$C,0)))</f>
        <v>elec generation subsidy</v>
      </c>
      <c r="L347" s="304">
        <f>IF(ISBLANK(INDEX('Policy Characteristics'!F:F,MATCH($C347,'Policy Characteristics'!$C:$C,0))),"",INDEX('Policy Characteristics'!F:F,MATCH($C347,'Policy Characteristics'!$C:$C,0)))</f>
        <v>0</v>
      </c>
      <c r="M347" s="304">
        <f>IF(ISBLANK(INDEX('Policy Characteristics'!G:G,MATCH($C347,'Policy Characteristics'!$C:$C,0))),"",INDEX('Policy Characteristics'!G:G,MATCH($C347,'Policy Characteristics'!$C:$C,0)))</f>
        <v>60</v>
      </c>
      <c r="N347" s="304">
        <f>IF(ISBLANK(INDEX('Policy Characteristics'!H:H,MATCH($C347,'Policy Characteristics'!$C:$C,0))),"",INDEX('Policy Characteristics'!H:H,MATCH($C347,'Policy Characteristics'!$C:$C,0)))</f>
        <v>1</v>
      </c>
      <c r="O347" s="304" t="str">
        <f>IF(ISBLANK(INDEX('Policy Characteristics'!I:I,MATCH($C347,'Policy Characteristics'!$C:$C,0))),"",INDEX('Policy Characteristics'!I:I,MATCH($C347,'Policy Characteristics'!$C:$C,0)))</f>
        <v>$/MWh</v>
      </c>
      <c r="P347" s="304" t="str">
        <f>IF(ISBLANK(INDEX('Policy Characteristics'!J:J,MATCH($C347,'Policy Characteristics'!$C:$C,0))),"",INDEX('Policy Characteristics'!J:J,MATCH($C347,'Policy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7" s="304" t="str">
        <f>IF(ISBLANK(INDEX('Policy Characteristics'!K:K,MATCH($C347,'Policy Characteristics'!$C:$C,0))),"",INDEX('Policy Characteristics'!K:K,MATCH($C347,'Policy Characteristics'!$C:$C,0)))</f>
        <v>electricity-sector-main.html#subsidies</v>
      </c>
      <c r="R347" s="304" t="str">
        <f>IF(ISBLANK(INDEX('Policy Characteristics'!L:L,MATCH($C347,'Policy Characteristics'!$C:$C,0))),"",INDEX('Policy Characteristics'!L:L,MATCH($C347,'Policy Characteristics'!$C:$C,0)))</f>
        <v>subsidy-for-electricity-production.html</v>
      </c>
    </row>
    <row r="348" spans="1:18" x14ac:dyDescent="0.25">
      <c r="A348" s="304" t="str">
        <f>IF(ISBLANK(INDEX('Policy Characteristics'!A:A,MATCH($C348,'Policy Characteristics'!$C:$C,0))),"",INDEX('Policy Characteristics'!A:A,MATCH($C348,'Policy Characteristics'!$C:$C,0)))</f>
        <v>Electricity Supply</v>
      </c>
      <c r="B348" s="304" t="str">
        <f>IF(ISBLANK(INDEX('Policy Characteristics'!B:B,MATCH($C348,'Policy Characteristics'!$C:$C,0))),"",INDEX('Policy Characteristics'!B:B,MATCH($C348,'Policy Characteristics'!$C:$C,0)))</f>
        <v>Subsidy for Electricity Production</v>
      </c>
      <c r="C348" s="308" t="str">
        <f t="shared" si="27"/>
        <v>Subsidy for Elec Production by Fuel</v>
      </c>
      <c r="D348" s="537" t="s">
        <v>2827</v>
      </c>
      <c r="E348" s="535"/>
      <c r="F348" s="537" t="s">
        <v>2505</v>
      </c>
      <c r="G348" s="538"/>
      <c r="H348" s="536">
        <v>702</v>
      </c>
      <c r="I348" s="537" t="s">
        <v>46</v>
      </c>
      <c r="J348" s="306" t="str">
        <f>IF(ISBLANK(INDEX('Policy Characteristics'!D:D,MATCH($C348,'Policy Characteristics'!$C:$C,0))),"",INDEX('Policy Characteristics'!D:D,MATCH($C348,'Policy Characteristics'!$C:$C,0)))</f>
        <v>Subsidy for Electricity Production</v>
      </c>
      <c r="K348" s="304" t="str">
        <f>IF(ISBLANK(INDEX('Policy Characteristics'!E:E,MATCH($C348,'Policy Characteristics'!$C:$C,0))),"",INDEX('Policy Characteristics'!E:E,MATCH($C348,'Policy Characteristics'!$C:$C,0)))</f>
        <v>elec generation subsidy</v>
      </c>
      <c r="L348" s="304">
        <f>IF(ISBLANK(INDEX('Policy Characteristics'!F:F,MATCH($C348,'Policy Characteristics'!$C:$C,0))),"",INDEX('Policy Characteristics'!F:F,MATCH($C348,'Policy Characteristics'!$C:$C,0)))</f>
        <v>0</v>
      </c>
      <c r="M348" s="304">
        <f>IF(ISBLANK(INDEX('Policy Characteristics'!G:G,MATCH($C348,'Policy Characteristics'!$C:$C,0))),"",INDEX('Policy Characteristics'!G:G,MATCH($C348,'Policy Characteristics'!$C:$C,0)))</f>
        <v>60</v>
      </c>
      <c r="N348" s="304">
        <f>IF(ISBLANK(INDEX('Policy Characteristics'!H:H,MATCH($C348,'Policy Characteristics'!$C:$C,0))),"",INDEX('Policy Characteristics'!H:H,MATCH($C348,'Policy Characteristics'!$C:$C,0)))</f>
        <v>1</v>
      </c>
      <c r="O348" s="304" t="str">
        <f>IF(ISBLANK(INDEX('Policy Characteristics'!I:I,MATCH($C348,'Policy Characteristics'!$C:$C,0))),"",INDEX('Policy Characteristics'!I:I,MATCH($C348,'Policy Characteristics'!$C:$C,0)))</f>
        <v>$/MWh</v>
      </c>
      <c r="P348" s="304" t="str">
        <f>IF(ISBLANK(INDEX('Policy Characteristics'!J:J,MATCH($C348,'Policy Characteristics'!$C:$C,0))),"",INDEX('Policy Characteristics'!J:J,MATCH($C348,'Policy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8" s="304" t="str">
        <f>IF(ISBLANK(INDEX('Policy Characteristics'!K:K,MATCH($C348,'Policy Characteristics'!$C:$C,0))),"",INDEX('Policy Characteristics'!K:K,MATCH($C348,'Policy Characteristics'!$C:$C,0)))</f>
        <v>electricity-sector-main.html#subsidies</v>
      </c>
      <c r="R348" s="304" t="str">
        <f>IF(ISBLANK(INDEX('Policy Characteristics'!L:L,MATCH($C348,'Policy Characteristics'!$C:$C,0))),"",INDEX('Policy Characteristics'!L:L,MATCH($C348,'Policy Characteristics'!$C:$C,0)))</f>
        <v>subsidy-for-electricity-production.html</v>
      </c>
    </row>
    <row r="349" spans="1:18" x14ac:dyDescent="0.25">
      <c r="A349" s="304" t="str">
        <f>IF(ISBLANK(INDEX('Policy Characteristics'!A:A,MATCH($C349,'Policy Characteristics'!$C:$C,0))),"",INDEX('Policy Characteristics'!A:A,MATCH($C349,'Policy Characteristics'!$C:$C,0)))</f>
        <v>Electricity Supply</v>
      </c>
      <c r="B349" s="304" t="str">
        <f>IF(ISBLANK(INDEX('Policy Characteristics'!B:B,MATCH($C349,'Policy Characteristics'!$C:$C,0))),"",INDEX('Policy Characteristics'!B:B,MATCH($C349,'Policy Characteristics'!$C:$C,0)))</f>
        <v>Subsidy for Electricity Production</v>
      </c>
      <c r="C349" s="308" t="str">
        <f t="shared" si="27"/>
        <v>Subsidy for Elec Production by Fuel</v>
      </c>
      <c r="D349" s="537" t="s">
        <v>2828</v>
      </c>
      <c r="E349" s="535"/>
      <c r="F349" s="537" t="s">
        <v>2652</v>
      </c>
      <c r="G349" s="538"/>
      <c r="H349" s="536">
        <v>703</v>
      </c>
      <c r="I349" s="537" t="s">
        <v>46</v>
      </c>
      <c r="J349" s="306" t="str">
        <f>IF(ISBLANK(INDEX('Policy Characteristics'!D:D,MATCH($C349,'Policy Characteristics'!$C:$C,0))),"",INDEX('Policy Characteristics'!D:D,MATCH($C349,'Policy Characteristics'!$C:$C,0)))</f>
        <v>Subsidy for Electricity Production</v>
      </c>
      <c r="K349" s="304" t="str">
        <f>IF(ISBLANK(INDEX('Policy Characteristics'!E:E,MATCH($C349,'Policy Characteristics'!$C:$C,0))),"",INDEX('Policy Characteristics'!E:E,MATCH($C349,'Policy Characteristics'!$C:$C,0)))</f>
        <v>elec generation subsidy</v>
      </c>
      <c r="L349" s="304">
        <f>IF(ISBLANK(INDEX('Policy Characteristics'!F:F,MATCH($C349,'Policy Characteristics'!$C:$C,0))),"",INDEX('Policy Characteristics'!F:F,MATCH($C349,'Policy Characteristics'!$C:$C,0)))</f>
        <v>0</v>
      </c>
      <c r="M349" s="304">
        <f>IF(ISBLANK(INDEX('Policy Characteristics'!G:G,MATCH($C349,'Policy Characteristics'!$C:$C,0))),"",INDEX('Policy Characteristics'!G:G,MATCH($C349,'Policy Characteristics'!$C:$C,0)))</f>
        <v>60</v>
      </c>
      <c r="N349" s="304">
        <f>IF(ISBLANK(INDEX('Policy Characteristics'!H:H,MATCH($C349,'Policy Characteristics'!$C:$C,0))),"",INDEX('Policy Characteristics'!H:H,MATCH($C349,'Policy Characteristics'!$C:$C,0)))</f>
        <v>1</v>
      </c>
      <c r="O349" s="304" t="str">
        <f>IF(ISBLANK(INDEX('Policy Characteristics'!I:I,MATCH($C349,'Policy Characteristics'!$C:$C,0))),"",INDEX('Policy Characteristics'!I:I,MATCH($C349,'Policy Characteristics'!$C:$C,0)))</f>
        <v>$/MWh</v>
      </c>
      <c r="P349" s="304" t="str">
        <f>IF(ISBLANK(INDEX('Policy Characteristics'!J:J,MATCH($C349,'Policy Characteristics'!$C:$C,0))),"",INDEX('Policy Characteristics'!J:J,MATCH($C349,'Policy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9" s="304" t="str">
        <f>IF(ISBLANK(INDEX('Policy Characteristics'!K:K,MATCH($C349,'Policy Characteristics'!$C:$C,0))),"",INDEX('Policy Characteristics'!K:K,MATCH($C349,'Policy Characteristics'!$C:$C,0)))</f>
        <v>electricity-sector-main.html#subsidies</v>
      </c>
      <c r="R349" s="304" t="str">
        <f>IF(ISBLANK(INDEX('Policy Characteristics'!L:L,MATCH($C349,'Policy Characteristics'!$C:$C,0))),"",INDEX('Policy Characteristics'!L:L,MATCH($C349,'Policy Characteristics'!$C:$C,0)))</f>
        <v>subsidy-for-electricity-production.html</v>
      </c>
    </row>
    <row r="350" spans="1:18" x14ac:dyDescent="0.25">
      <c r="A350" s="304" t="str">
        <f>IF(ISBLANK(INDEX('Policy Characteristics'!A:A,MATCH($C350,'Policy Characteristics'!$C:$C,0))),"",INDEX('Policy Characteristics'!A:A,MATCH($C350,'Policy Characteristics'!$C:$C,0)))</f>
        <v>Electricity Supply</v>
      </c>
      <c r="B350" s="304" t="str">
        <f>IF(ISBLANK(INDEX('Policy Characteristics'!B:B,MATCH($C350,'Policy Characteristics'!$C:$C,0))),"",INDEX('Policy Characteristics'!B:B,MATCH($C350,'Policy Characteristics'!$C:$C,0)))</f>
        <v>Subsidy for Electricity Production</v>
      </c>
      <c r="C350" s="308" t="str">
        <f t="shared" si="27"/>
        <v>Subsidy for Elec Production by Fuel</v>
      </c>
      <c r="D350" s="537" t="s">
        <v>2829</v>
      </c>
      <c r="E350" s="535"/>
      <c r="F350" s="537" t="s">
        <v>2507</v>
      </c>
      <c r="G350" s="538"/>
      <c r="H350" s="536">
        <v>704</v>
      </c>
      <c r="I350" s="537" t="s">
        <v>46</v>
      </c>
      <c r="J350" s="306" t="str">
        <f>IF(ISBLANK(INDEX('Policy Characteristics'!D:D,MATCH($C350,'Policy Characteristics'!$C:$C,0))),"",INDEX('Policy Characteristics'!D:D,MATCH($C350,'Policy Characteristics'!$C:$C,0)))</f>
        <v>Subsidy for Electricity Production</v>
      </c>
      <c r="K350" s="304" t="str">
        <f>IF(ISBLANK(INDEX('Policy Characteristics'!E:E,MATCH($C350,'Policy Characteristics'!$C:$C,0))),"",INDEX('Policy Characteristics'!E:E,MATCH($C350,'Policy Characteristics'!$C:$C,0)))</f>
        <v>elec generation subsidy</v>
      </c>
      <c r="L350" s="304">
        <f>IF(ISBLANK(INDEX('Policy Characteristics'!F:F,MATCH($C350,'Policy Characteristics'!$C:$C,0))),"",INDEX('Policy Characteristics'!F:F,MATCH($C350,'Policy Characteristics'!$C:$C,0)))</f>
        <v>0</v>
      </c>
      <c r="M350" s="304">
        <f>IF(ISBLANK(INDEX('Policy Characteristics'!G:G,MATCH($C350,'Policy Characteristics'!$C:$C,0))),"",INDEX('Policy Characteristics'!G:G,MATCH($C350,'Policy Characteristics'!$C:$C,0)))</f>
        <v>60</v>
      </c>
      <c r="N350" s="304">
        <f>IF(ISBLANK(INDEX('Policy Characteristics'!H:H,MATCH($C350,'Policy Characteristics'!$C:$C,0))),"",INDEX('Policy Characteristics'!H:H,MATCH($C350,'Policy Characteristics'!$C:$C,0)))</f>
        <v>1</v>
      </c>
      <c r="O350" s="304" t="str">
        <f>IF(ISBLANK(INDEX('Policy Characteristics'!I:I,MATCH($C350,'Policy Characteristics'!$C:$C,0))),"",INDEX('Policy Characteristics'!I:I,MATCH($C350,'Policy Characteristics'!$C:$C,0)))</f>
        <v>$/MWh</v>
      </c>
      <c r="P350" s="304" t="str">
        <f>IF(ISBLANK(INDEX('Policy Characteristics'!J:J,MATCH($C350,'Policy Characteristics'!$C:$C,0))),"",INDEX('Policy Characteristics'!J:J,MATCH($C350,'Policy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0" s="304" t="str">
        <f>IF(ISBLANK(INDEX('Policy Characteristics'!K:K,MATCH($C350,'Policy Characteristics'!$C:$C,0))),"",INDEX('Policy Characteristics'!K:K,MATCH($C350,'Policy Characteristics'!$C:$C,0)))</f>
        <v>electricity-sector-main.html#subsidies</v>
      </c>
      <c r="R350" s="304" t="str">
        <f>IF(ISBLANK(INDEX('Policy Characteristics'!L:L,MATCH($C350,'Policy Characteristics'!$C:$C,0))),"",INDEX('Policy Characteristics'!L:L,MATCH($C350,'Policy Characteristics'!$C:$C,0)))</f>
        <v>subsidy-for-electricity-production.html</v>
      </c>
    </row>
    <row r="351" spans="1:18" x14ac:dyDescent="0.25">
      <c r="A351" s="304" t="str">
        <f>IF(ISBLANK(INDEX('Policy Characteristics'!A:A,MATCH($C351,'Policy Characteristics'!$C:$C,0))),"",INDEX('Policy Characteristics'!A:A,MATCH($C351,'Policy Characteristics'!$C:$C,0)))</f>
        <v>Industry</v>
      </c>
      <c r="B351" s="304" t="str">
        <f>IF(ISBLANK(INDEX('Policy Characteristics'!B:B,MATCH($C351,'Policy Characteristics'!$C:$C,0))),"",INDEX('Policy Characteristics'!B:B,MATCH($C351,'Policy Characteristics'!$C:$C,0)))</f>
        <v>Buy In-Region Products</v>
      </c>
      <c r="C351" s="309" t="s">
        <v>3335</v>
      </c>
      <c r="D351" s="528" t="s">
        <v>3189</v>
      </c>
      <c r="E351" s="532"/>
      <c r="F351" s="6" t="s">
        <v>3214</v>
      </c>
      <c r="G351" s="535"/>
      <c r="H351" s="536">
        <v>1537</v>
      </c>
      <c r="I351" s="535" t="s">
        <v>46</v>
      </c>
      <c r="J351" s="306" t="str">
        <f>IF(ISBLANK(INDEX('Policy Characteristics'!D:D,MATCH($C351,'Policy Characteristics'!$C:$C,0))),"",INDEX('Policy Characteristics'!D:D,MATCH($C351,'Policy Characteristics'!$C:$C,0)))</f>
        <v>Buy In-Region Products</v>
      </c>
      <c r="K351" s="304" t="str">
        <f>IF(ISBLANK(INDEX('Policy Characteristics'!E:E,MATCH($C351,'Policy Characteristics'!$C:$C,0))),"",INDEX('Policy Characteristics'!E:E,MATCH($C351,'Policy Characteristics'!$C:$C,0)))</f>
        <v>indst buy in region outputs</v>
      </c>
      <c r="L351" s="315">
        <f>IF(ISBLANK(INDEX('Policy Characteristics'!F:F,MATCH($C351,'Policy Characteristics'!$C:$C,0))),"",INDEX('Policy Characteristics'!F:F,MATCH($C351,'Policy Characteristics'!$C:$C,0)))</f>
        <v>0</v>
      </c>
      <c r="M351" s="315">
        <f>IF(ISBLANK(INDEX('Policy Characteristics'!G:G,MATCH($C351,'Policy Characteristics'!$C:$C,0))),"",INDEX('Policy Characteristics'!G:G,MATCH($C351,'Policy Characteristics'!$C:$C,0)))</f>
        <v>0.5</v>
      </c>
      <c r="N351" s="315">
        <f>IF(ISBLANK(INDEX('Policy Characteristics'!H:H,MATCH($C351,'Policy Characteristics'!$C:$C,0))),"",INDEX('Policy Characteristics'!H:H,MATCH($C351,'Policy Characteristics'!$C:$C,0)))</f>
        <v>0.01</v>
      </c>
      <c r="O351" s="304" t="str">
        <f>IF(ISBLANK(INDEX('Policy Characteristics'!I:I,MATCH($C351,'Policy Characteristics'!$C:$C,0))),"",INDEX('Policy Characteristics'!I:I,MATCH($C351,'Policy Characteristics'!$C:$C,0)))</f>
        <v>% of imports shifted</v>
      </c>
      <c r="P351" s="304" t="str">
        <f>IF(ISBLANK(INDEX('Policy Characteristics'!J:J,MATCH($C351,'Policy Characteristics'!$C:$C,0))),"",INDEX('Policy Characteristics'!J:J,MATCH($C351,'Policy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1" s="304" t="str">
        <f>IF(ISBLANK(INDEX('Policy Characteristics'!K:K,MATCH($C351,'Policy Characteristics'!$C:$C,0))),"",INDEX('Policy Characteristics'!K:K,MATCH($C351,'Policy Characteristics'!$C:$C,0)))</f>
        <v/>
      </c>
      <c r="R351" s="304" t="str">
        <f>IF(ISBLANK(INDEX('Policy Characteristics'!L:L,MATCH($C351,'Policy Characteristics'!$C:$C,0))),"",INDEX('Policy Characteristics'!L:L,MATCH($C351,'Policy Characteristics'!$C:$C,0)))</f>
        <v/>
      </c>
    </row>
    <row r="352" spans="1:18" x14ac:dyDescent="0.25">
      <c r="A352" s="304" t="str">
        <f>IF(ISBLANK(INDEX('Policy Characteristics'!A:A,MATCH($C352,'Policy Characteristics'!$C:$C,0))),"",INDEX('Policy Characteristics'!A:A,MATCH($C352,'Policy Characteristics'!$C:$C,0)))</f>
        <v>Industry</v>
      </c>
      <c r="B352" s="304" t="str">
        <f>IF(ISBLANK(INDEX('Policy Characteristics'!B:B,MATCH($C352,'Policy Characteristics'!$C:$C,0))),"",INDEX('Policy Characteristics'!B:B,MATCH($C352,'Policy Characteristics'!$C:$C,0)))</f>
        <v>Buy In-Region Products</v>
      </c>
      <c r="C352" s="308" t="str">
        <f>C$351</f>
        <v>Fraction of Imported Industrial Outputs Shifted to In Region Suppliers</v>
      </c>
      <c r="D352" s="532" t="s">
        <v>3190</v>
      </c>
      <c r="E352" s="532"/>
      <c r="F352" s="6" t="s">
        <v>2841</v>
      </c>
      <c r="G352" s="538"/>
      <c r="H352" s="536">
        <v>1538</v>
      </c>
      <c r="I352" s="535" t="s">
        <v>46</v>
      </c>
      <c r="J352" s="306" t="str">
        <f>IF(ISBLANK(INDEX('Policy Characteristics'!D:D,MATCH($C352,'Policy Characteristics'!$C:$C,0))),"",INDEX('Policy Characteristics'!D:D,MATCH($C352,'Policy Characteristics'!$C:$C,0)))</f>
        <v>Buy In-Region Products</v>
      </c>
      <c r="K352" s="304" t="str">
        <f>IF(ISBLANK(INDEX('Policy Characteristics'!E:E,MATCH($C352,'Policy Characteristics'!$C:$C,0))),"",INDEX('Policy Characteristics'!E:E,MATCH($C352,'Policy Characteristics'!$C:$C,0)))</f>
        <v>indst buy in region outputs</v>
      </c>
      <c r="L352" s="315">
        <f>IF(ISBLANK(INDEX('Policy Characteristics'!F:F,MATCH($C352,'Policy Characteristics'!$C:$C,0))),"",INDEX('Policy Characteristics'!F:F,MATCH($C352,'Policy Characteristics'!$C:$C,0)))</f>
        <v>0</v>
      </c>
      <c r="M352" s="315">
        <f>IF(ISBLANK(INDEX('Policy Characteristics'!G:G,MATCH($C352,'Policy Characteristics'!$C:$C,0))),"",INDEX('Policy Characteristics'!G:G,MATCH($C352,'Policy Characteristics'!$C:$C,0)))</f>
        <v>0.5</v>
      </c>
      <c r="N352" s="315">
        <f>IF(ISBLANK(INDEX('Policy Characteristics'!H:H,MATCH($C352,'Policy Characteristics'!$C:$C,0))),"",INDEX('Policy Characteristics'!H:H,MATCH($C352,'Policy Characteristics'!$C:$C,0)))</f>
        <v>0.01</v>
      </c>
      <c r="O352" s="304" t="str">
        <f>IF(ISBLANK(INDEX('Policy Characteristics'!I:I,MATCH($C352,'Policy Characteristics'!$C:$C,0))),"",INDEX('Policy Characteristics'!I:I,MATCH($C352,'Policy Characteristics'!$C:$C,0)))</f>
        <v>% of imports shifted</v>
      </c>
      <c r="P352" s="304" t="str">
        <f>IF(ISBLANK(INDEX('Policy Characteristics'!J:J,MATCH($C352,'Policy Characteristics'!$C:$C,0))),"",INDEX('Policy Characteristics'!J:J,MATCH($C352,'Policy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2" s="304" t="str">
        <f>IF(ISBLANK(INDEX('Policy Characteristics'!K:K,MATCH($C352,'Policy Characteristics'!$C:$C,0))),"",INDEX('Policy Characteristics'!K:K,MATCH($C352,'Policy Characteristics'!$C:$C,0)))</f>
        <v/>
      </c>
      <c r="R352" s="304" t="str">
        <f>IF(ISBLANK(INDEX('Policy Characteristics'!L:L,MATCH($C352,'Policy Characteristics'!$C:$C,0))),"",INDEX('Policy Characteristics'!L:L,MATCH($C352,'Policy Characteristics'!$C:$C,0)))</f>
        <v/>
      </c>
    </row>
    <row r="353" spans="1:18" x14ac:dyDescent="0.25">
      <c r="A353" s="304" t="str">
        <f>IF(ISBLANK(INDEX('Policy Characteristics'!A:A,MATCH($C353,'Policy Characteristics'!$C:$C,0))),"",INDEX('Policy Characteristics'!A:A,MATCH($C353,'Policy Characteristics'!$C:$C,0)))</f>
        <v>Industry</v>
      </c>
      <c r="B353" s="304" t="str">
        <f>IF(ISBLANK(INDEX('Policy Characteristics'!B:B,MATCH($C353,'Policy Characteristics'!$C:$C,0))),"",INDEX('Policy Characteristics'!B:B,MATCH($C353,'Policy Characteristics'!$C:$C,0)))</f>
        <v>Buy In-Region Products</v>
      </c>
      <c r="C353" s="308" t="str">
        <f t="shared" ref="C353:C375" si="28">C$351</f>
        <v>Fraction of Imported Industrial Outputs Shifted to In Region Suppliers</v>
      </c>
      <c r="D353" s="532" t="s">
        <v>3191</v>
      </c>
      <c r="E353" s="532"/>
      <c r="F353" s="6" t="s">
        <v>3155</v>
      </c>
      <c r="G353" s="538"/>
      <c r="H353" s="536">
        <v>1539</v>
      </c>
      <c r="I353" s="535" t="s">
        <v>46</v>
      </c>
      <c r="J353" s="306" t="str">
        <f>IF(ISBLANK(INDEX('Policy Characteristics'!D:D,MATCH($C353,'Policy Characteristics'!$C:$C,0))),"",INDEX('Policy Characteristics'!D:D,MATCH($C353,'Policy Characteristics'!$C:$C,0)))</f>
        <v>Buy In-Region Products</v>
      </c>
      <c r="K353" s="304" t="str">
        <f>IF(ISBLANK(INDEX('Policy Characteristics'!E:E,MATCH($C353,'Policy Characteristics'!$C:$C,0))),"",INDEX('Policy Characteristics'!E:E,MATCH($C353,'Policy Characteristics'!$C:$C,0)))</f>
        <v>indst buy in region outputs</v>
      </c>
      <c r="L353" s="315">
        <f>IF(ISBLANK(INDEX('Policy Characteristics'!F:F,MATCH($C353,'Policy Characteristics'!$C:$C,0))),"",INDEX('Policy Characteristics'!F:F,MATCH($C353,'Policy Characteristics'!$C:$C,0)))</f>
        <v>0</v>
      </c>
      <c r="M353" s="315">
        <f>IF(ISBLANK(INDEX('Policy Characteristics'!G:G,MATCH($C353,'Policy Characteristics'!$C:$C,0))),"",INDEX('Policy Characteristics'!G:G,MATCH($C353,'Policy Characteristics'!$C:$C,0)))</f>
        <v>0.5</v>
      </c>
      <c r="N353" s="315">
        <f>IF(ISBLANK(INDEX('Policy Characteristics'!H:H,MATCH($C353,'Policy Characteristics'!$C:$C,0))),"",INDEX('Policy Characteristics'!H:H,MATCH($C353,'Policy Characteristics'!$C:$C,0)))</f>
        <v>0.01</v>
      </c>
      <c r="O353" s="304" t="str">
        <f>IF(ISBLANK(INDEX('Policy Characteristics'!I:I,MATCH($C353,'Policy Characteristics'!$C:$C,0))),"",INDEX('Policy Characteristics'!I:I,MATCH($C353,'Policy Characteristics'!$C:$C,0)))</f>
        <v>% of imports shifted</v>
      </c>
      <c r="P353" s="304" t="str">
        <f>IF(ISBLANK(INDEX('Policy Characteristics'!J:J,MATCH($C353,'Policy Characteristics'!$C:$C,0))),"",INDEX('Policy Characteristics'!J:J,MATCH($C353,'Policy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3" s="304" t="str">
        <f>IF(ISBLANK(INDEX('Policy Characteristics'!K:K,MATCH($C353,'Policy Characteristics'!$C:$C,0))),"",INDEX('Policy Characteristics'!K:K,MATCH($C353,'Policy Characteristics'!$C:$C,0)))</f>
        <v/>
      </c>
      <c r="R353" s="304" t="str">
        <f>IF(ISBLANK(INDEX('Policy Characteristics'!L:L,MATCH($C353,'Policy Characteristics'!$C:$C,0))),"",INDEX('Policy Characteristics'!L:L,MATCH($C353,'Policy Characteristics'!$C:$C,0)))</f>
        <v/>
      </c>
    </row>
    <row r="354" spans="1:18" x14ac:dyDescent="0.25">
      <c r="A354" s="304" t="str">
        <f>IF(ISBLANK(INDEX('Policy Characteristics'!A:A,MATCH($C354,'Policy Characteristics'!$C:$C,0))),"",INDEX('Policy Characteristics'!A:A,MATCH($C354,'Policy Characteristics'!$C:$C,0)))</f>
        <v>Industry</v>
      </c>
      <c r="B354" s="304" t="str">
        <f>IF(ISBLANK(INDEX('Policy Characteristics'!B:B,MATCH($C354,'Policy Characteristics'!$C:$C,0))),"",INDEX('Policy Characteristics'!B:B,MATCH($C354,'Policy Characteristics'!$C:$C,0)))</f>
        <v>Buy In-Region Products</v>
      </c>
      <c r="C354" s="308" t="str">
        <f t="shared" si="28"/>
        <v>Fraction of Imported Industrial Outputs Shifted to In Region Suppliers</v>
      </c>
      <c r="D354" s="532" t="s">
        <v>3192</v>
      </c>
      <c r="E354" s="532"/>
      <c r="F354" s="6" t="s">
        <v>3156</v>
      </c>
      <c r="G354" s="538"/>
      <c r="H354" s="536">
        <v>1540</v>
      </c>
      <c r="I354" s="535" t="s">
        <v>46</v>
      </c>
      <c r="J354" s="306" t="str">
        <f>IF(ISBLANK(INDEX('Policy Characteristics'!D:D,MATCH($C354,'Policy Characteristics'!$C:$C,0))),"",INDEX('Policy Characteristics'!D:D,MATCH($C354,'Policy Characteristics'!$C:$C,0)))</f>
        <v>Buy In-Region Products</v>
      </c>
      <c r="K354" s="304" t="str">
        <f>IF(ISBLANK(INDEX('Policy Characteristics'!E:E,MATCH($C354,'Policy Characteristics'!$C:$C,0))),"",INDEX('Policy Characteristics'!E:E,MATCH($C354,'Policy Characteristics'!$C:$C,0)))</f>
        <v>indst buy in region outputs</v>
      </c>
      <c r="L354" s="315">
        <f>IF(ISBLANK(INDEX('Policy Characteristics'!F:F,MATCH($C354,'Policy Characteristics'!$C:$C,0))),"",INDEX('Policy Characteristics'!F:F,MATCH($C354,'Policy Characteristics'!$C:$C,0)))</f>
        <v>0</v>
      </c>
      <c r="M354" s="315">
        <f>IF(ISBLANK(INDEX('Policy Characteristics'!G:G,MATCH($C354,'Policy Characteristics'!$C:$C,0))),"",INDEX('Policy Characteristics'!G:G,MATCH($C354,'Policy Characteristics'!$C:$C,0)))</f>
        <v>0.5</v>
      </c>
      <c r="N354" s="315">
        <f>IF(ISBLANK(INDEX('Policy Characteristics'!H:H,MATCH($C354,'Policy Characteristics'!$C:$C,0))),"",INDEX('Policy Characteristics'!H:H,MATCH($C354,'Policy Characteristics'!$C:$C,0)))</f>
        <v>0.01</v>
      </c>
      <c r="O354" s="304" t="str">
        <f>IF(ISBLANK(INDEX('Policy Characteristics'!I:I,MATCH($C354,'Policy Characteristics'!$C:$C,0))),"",INDEX('Policy Characteristics'!I:I,MATCH($C354,'Policy Characteristics'!$C:$C,0)))</f>
        <v>% of imports shifted</v>
      </c>
      <c r="P354" s="304" t="str">
        <f>IF(ISBLANK(INDEX('Policy Characteristics'!J:J,MATCH($C354,'Policy Characteristics'!$C:$C,0))),"",INDEX('Policy Characteristics'!J:J,MATCH($C354,'Policy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4" s="304" t="str">
        <f>IF(ISBLANK(INDEX('Policy Characteristics'!K:K,MATCH($C354,'Policy Characteristics'!$C:$C,0))),"",INDEX('Policy Characteristics'!K:K,MATCH($C354,'Policy Characteristics'!$C:$C,0)))</f>
        <v/>
      </c>
      <c r="R354" s="304" t="str">
        <f>IF(ISBLANK(INDEX('Policy Characteristics'!L:L,MATCH($C354,'Policy Characteristics'!$C:$C,0))),"",INDEX('Policy Characteristics'!L:L,MATCH($C354,'Policy Characteristics'!$C:$C,0)))</f>
        <v/>
      </c>
    </row>
    <row r="355" spans="1:18" x14ac:dyDescent="0.25">
      <c r="A355" s="304" t="str">
        <f>IF(ISBLANK(INDEX('Policy Characteristics'!A:A,MATCH($C355,'Policy Characteristics'!$C:$C,0))),"",INDEX('Policy Characteristics'!A:A,MATCH($C355,'Policy Characteristics'!$C:$C,0)))</f>
        <v>Industry</v>
      </c>
      <c r="B355" s="304" t="str">
        <f>IF(ISBLANK(INDEX('Policy Characteristics'!B:B,MATCH($C355,'Policy Characteristics'!$C:$C,0))),"",INDEX('Policy Characteristics'!B:B,MATCH($C355,'Policy Characteristics'!$C:$C,0)))</f>
        <v>Buy In-Region Products</v>
      </c>
      <c r="C355" s="308" t="str">
        <f t="shared" si="28"/>
        <v>Fraction of Imported Industrial Outputs Shifted to In Region Suppliers</v>
      </c>
      <c r="D355" s="532" t="s">
        <v>3193</v>
      </c>
      <c r="E355" s="532"/>
      <c r="F355" s="6" t="s">
        <v>3157</v>
      </c>
      <c r="G355" s="538"/>
      <c r="H355" s="536">
        <v>1541</v>
      </c>
      <c r="I355" s="535" t="s">
        <v>46</v>
      </c>
      <c r="J355" s="306" t="str">
        <f>IF(ISBLANK(INDEX('Policy Characteristics'!D:D,MATCH($C355,'Policy Characteristics'!$C:$C,0))),"",INDEX('Policy Characteristics'!D:D,MATCH($C355,'Policy Characteristics'!$C:$C,0)))</f>
        <v>Buy In-Region Products</v>
      </c>
      <c r="K355" s="304" t="str">
        <f>IF(ISBLANK(INDEX('Policy Characteristics'!E:E,MATCH($C355,'Policy Characteristics'!$C:$C,0))),"",INDEX('Policy Characteristics'!E:E,MATCH($C355,'Policy Characteristics'!$C:$C,0)))</f>
        <v>indst buy in region outputs</v>
      </c>
      <c r="L355" s="315">
        <f>IF(ISBLANK(INDEX('Policy Characteristics'!F:F,MATCH($C355,'Policy Characteristics'!$C:$C,0))),"",INDEX('Policy Characteristics'!F:F,MATCH($C355,'Policy Characteristics'!$C:$C,0)))</f>
        <v>0</v>
      </c>
      <c r="M355" s="315">
        <f>IF(ISBLANK(INDEX('Policy Characteristics'!G:G,MATCH($C355,'Policy Characteristics'!$C:$C,0))),"",INDEX('Policy Characteristics'!G:G,MATCH($C355,'Policy Characteristics'!$C:$C,0)))</f>
        <v>0.5</v>
      </c>
      <c r="N355" s="315">
        <f>IF(ISBLANK(INDEX('Policy Characteristics'!H:H,MATCH($C355,'Policy Characteristics'!$C:$C,0))),"",INDEX('Policy Characteristics'!H:H,MATCH($C355,'Policy Characteristics'!$C:$C,0)))</f>
        <v>0.01</v>
      </c>
      <c r="O355" s="304" t="str">
        <f>IF(ISBLANK(INDEX('Policy Characteristics'!I:I,MATCH($C355,'Policy Characteristics'!$C:$C,0))),"",INDEX('Policy Characteristics'!I:I,MATCH($C355,'Policy Characteristics'!$C:$C,0)))</f>
        <v>% of imports shifted</v>
      </c>
      <c r="P355" s="304" t="str">
        <f>IF(ISBLANK(INDEX('Policy Characteristics'!J:J,MATCH($C355,'Policy Characteristics'!$C:$C,0))),"",INDEX('Policy Characteristics'!J:J,MATCH($C355,'Policy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5" s="304" t="str">
        <f>IF(ISBLANK(INDEX('Policy Characteristics'!K:K,MATCH($C355,'Policy Characteristics'!$C:$C,0))),"",INDEX('Policy Characteristics'!K:K,MATCH($C355,'Policy Characteristics'!$C:$C,0)))</f>
        <v/>
      </c>
      <c r="R355" s="304" t="str">
        <f>IF(ISBLANK(INDEX('Policy Characteristics'!L:L,MATCH($C355,'Policy Characteristics'!$C:$C,0))),"",INDEX('Policy Characteristics'!L:L,MATCH($C355,'Policy Characteristics'!$C:$C,0)))</f>
        <v/>
      </c>
    </row>
    <row r="356" spans="1:18" x14ac:dyDescent="0.25">
      <c r="A356" s="304" t="str">
        <f>IF(ISBLANK(INDEX('Policy Characteristics'!A:A,MATCH($C356,'Policy Characteristics'!$C:$C,0))),"",INDEX('Policy Characteristics'!A:A,MATCH($C356,'Policy Characteristics'!$C:$C,0)))</f>
        <v>Industry</v>
      </c>
      <c r="B356" s="304" t="str">
        <f>IF(ISBLANK(INDEX('Policy Characteristics'!B:B,MATCH($C356,'Policy Characteristics'!$C:$C,0))),"",INDEX('Policy Characteristics'!B:B,MATCH($C356,'Policy Characteristics'!$C:$C,0)))</f>
        <v>Buy In-Region Products</v>
      </c>
      <c r="C356" s="308" t="str">
        <f t="shared" si="28"/>
        <v>Fraction of Imported Industrial Outputs Shifted to In Region Suppliers</v>
      </c>
      <c r="D356" s="532" t="s">
        <v>3194</v>
      </c>
      <c r="E356" s="532"/>
      <c r="F356" s="6" t="s">
        <v>3158</v>
      </c>
      <c r="G356" s="538"/>
      <c r="H356" s="536">
        <v>1542</v>
      </c>
      <c r="I356" s="535" t="s">
        <v>46</v>
      </c>
      <c r="J356" s="306" t="str">
        <f>IF(ISBLANK(INDEX('Policy Characteristics'!D:D,MATCH($C356,'Policy Characteristics'!$C:$C,0))),"",INDEX('Policy Characteristics'!D:D,MATCH($C356,'Policy Characteristics'!$C:$C,0)))</f>
        <v>Buy In-Region Products</v>
      </c>
      <c r="K356" s="304" t="str">
        <f>IF(ISBLANK(INDEX('Policy Characteristics'!E:E,MATCH($C356,'Policy Characteristics'!$C:$C,0))),"",INDEX('Policy Characteristics'!E:E,MATCH($C356,'Policy Characteristics'!$C:$C,0)))</f>
        <v>indst buy in region outputs</v>
      </c>
      <c r="L356" s="315">
        <f>IF(ISBLANK(INDEX('Policy Characteristics'!F:F,MATCH($C356,'Policy Characteristics'!$C:$C,0))),"",INDEX('Policy Characteristics'!F:F,MATCH($C356,'Policy Characteristics'!$C:$C,0)))</f>
        <v>0</v>
      </c>
      <c r="M356" s="315">
        <f>IF(ISBLANK(INDEX('Policy Characteristics'!G:G,MATCH($C356,'Policy Characteristics'!$C:$C,0))),"",INDEX('Policy Characteristics'!G:G,MATCH($C356,'Policy Characteristics'!$C:$C,0)))</f>
        <v>0.5</v>
      </c>
      <c r="N356" s="315">
        <f>IF(ISBLANK(INDEX('Policy Characteristics'!H:H,MATCH($C356,'Policy Characteristics'!$C:$C,0))),"",INDEX('Policy Characteristics'!H:H,MATCH($C356,'Policy Characteristics'!$C:$C,0)))</f>
        <v>0.01</v>
      </c>
      <c r="O356" s="304" t="str">
        <f>IF(ISBLANK(INDEX('Policy Characteristics'!I:I,MATCH($C356,'Policy Characteristics'!$C:$C,0))),"",INDEX('Policy Characteristics'!I:I,MATCH($C356,'Policy Characteristics'!$C:$C,0)))</f>
        <v>% of imports shifted</v>
      </c>
      <c r="P356" s="304" t="str">
        <f>IF(ISBLANK(INDEX('Policy Characteristics'!J:J,MATCH($C356,'Policy Characteristics'!$C:$C,0))),"",INDEX('Policy Characteristics'!J:J,MATCH($C356,'Policy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6" s="304" t="str">
        <f>IF(ISBLANK(INDEX('Policy Characteristics'!K:K,MATCH($C356,'Policy Characteristics'!$C:$C,0))),"",INDEX('Policy Characteristics'!K:K,MATCH($C356,'Policy Characteristics'!$C:$C,0)))</f>
        <v/>
      </c>
      <c r="R356" s="304" t="str">
        <f>IF(ISBLANK(INDEX('Policy Characteristics'!L:L,MATCH($C356,'Policy Characteristics'!$C:$C,0))),"",INDEX('Policy Characteristics'!L:L,MATCH($C356,'Policy Characteristics'!$C:$C,0)))</f>
        <v/>
      </c>
    </row>
    <row r="357" spans="1:18" x14ac:dyDescent="0.25">
      <c r="A357" s="304" t="str">
        <f>IF(ISBLANK(INDEX('Policy Characteristics'!A:A,MATCH($C357,'Policy Characteristics'!$C:$C,0))),"",INDEX('Policy Characteristics'!A:A,MATCH($C357,'Policy Characteristics'!$C:$C,0)))</f>
        <v>Industry</v>
      </c>
      <c r="B357" s="304" t="str">
        <f>IF(ISBLANK(INDEX('Policy Characteristics'!B:B,MATCH($C357,'Policy Characteristics'!$C:$C,0))),"",INDEX('Policy Characteristics'!B:B,MATCH($C357,'Policy Characteristics'!$C:$C,0)))</f>
        <v>Buy In-Region Products</v>
      </c>
      <c r="C357" s="308" t="str">
        <f t="shared" si="28"/>
        <v>Fraction of Imported Industrial Outputs Shifted to In Region Suppliers</v>
      </c>
      <c r="D357" s="532" t="s">
        <v>3195</v>
      </c>
      <c r="E357" s="532"/>
      <c r="F357" s="6" t="s">
        <v>3159</v>
      </c>
      <c r="G357" s="538"/>
      <c r="H357" s="536">
        <v>1543</v>
      </c>
      <c r="I357" s="535" t="s">
        <v>46</v>
      </c>
      <c r="J357" s="306" t="str">
        <f>IF(ISBLANK(INDEX('Policy Characteristics'!D:D,MATCH($C357,'Policy Characteristics'!$C:$C,0))),"",INDEX('Policy Characteristics'!D:D,MATCH($C357,'Policy Characteristics'!$C:$C,0)))</f>
        <v>Buy In-Region Products</v>
      </c>
      <c r="K357" s="304" t="str">
        <f>IF(ISBLANK(INDEX('Policy Characteristics'!E:E,MATCH($C357,'Policy Characteristics'!$C:$C,0))),"",INDEX('Policy Characteristics'!E:E,MATCH($C357,'Policy Characteristics'!$C:$C,0)))</f>
        <v>indst buy in region outputs</v>
      </c>
      <c r="L357" s="315">
        <f>IF(ISBLANK(INDEX('Policy Characteristics'!F:F,MATCH($C357,'Policy Characteristics'!$C:$C,0))),"",INDEX('Policy Characteristics'!F:F,MATCH($C357,'Policy Characteristics'!$C:$C,0)))</f>
        <v>0</v>
      </c>
      <c r="M357" s="315">
        <f>IF(ISBLANK(INDEX('Policy Characteristics'!G:G,MATCH($C357,'Policy Characteristics'!$C:$C,0))),"",INDEX('Policy Characteristics'!G:G,MATCH($C357,'Policy Characteristics'!$C:$C,0)))</f>
        <v>0.5</v>
      </c>
      <c r="N357" s="315">
        <f>IF(ISBLANK(INDEX('Policy Characteristics'!H:H,MATCH($C357,'Policy Characteristics'!$C:$C,0))),"",INDEX('Policy Characteristics'!H:H,MATCH($C357,'Policy Characteristics'!$C:$C,0)))</f>
        <v>0.01</v>
      </c>
      <c r="O357" s="304" t="str">
        <f>IF(ISBLANK(INDEX('Policy Characteristics'!I:I,MATCH($C357,'Policy Characteristics'!$C:$C,0))),"",INDEX('Policy Characteristics'!I:I,MATCH($C357,'Policy Characteristics'!$C:$C,0)))</f>
        <v>% of imports shifted</v>
      </c>
      <c r="P357" s="304" t="str">
        <f>IF(ISBLANK(INDEX('Policy Characteristics'!J:J,MATCH($C357,'Policy Characteristics'!$C:$C,0))),"",INDEX('Policy Characteristics'!J:J,MATCH($C357,'Policy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7" s="304" t="str">
        <f>IF(ISBLANK(INDEX('Policy Characteristics'!K:K,MATCH($C357,'Policy Characteristics'!$C:$C,0))),"",INDEX('Policy Characteristics'!K:K,MATCH($C357,'Policy Characteristics'!$C:$C,0)))</f>
        <v/>
      </c>
      <c r="R357" s="304" t="str">
        <f>IF(ISBLANK(INDEX('Policy Characteristics'!L:L,MATCH($C357,'Policy Characteristics'!$C:$C,0))),"",INDEX('Policy Characteristics'!L:L,MATCH($C357,'Policy Characteristics'!$C:$C,0)))</f>
        <v/>
      </c>
    </row>
    <row r="358" spans="1:18" x14ac:dyDescent="0.25">
      <c r="A358" s="304" t="str">
        <f>IF(ISBLANK(INDEX('Policy Characteristics'!A:A,MATCH($C358,'Policy Characteristics'!$C:$C,0))),"",INDEX('Policy Characteristics'!A:A,MATCH($C358,'Policy Characteristics'!$C:$C,0)))</f>
        <v>Industry</v>
      </c>
      <c r="B358" s="304" t="str">
        <f>IF(ISBLANK(INDEX('Policy Characteristics'!B:B,MATCH($C358,'Policy Characteristics'!$C:$C,0))),"",INDEX('Policy Characteristics'!B:B,MATCH($C358,'Policy Characteristics'!$C:$C,0)))</f>
        <v>Buy In-Region Products</v>
      </c>
      <c r="C358" s="308" t="str">
        <f t="shared" si="28"/>
        <v>Fraction of Imported Industrial Outputs Shifted to In Region Suppliers</v>
      </c>
      <c r="D358" s="532" t="s">
        <v>3196</v>
      </c>
      <c r="E358" s="532"/>
      <c r="F358" s="6" t="s">
        <v>3160</v>
      </c>
      <c r="G358" s="538"/>
      <c r="H358" s="536">
        <v>1544</v>
      </c>
      <c r="I358" s="535" t="s">
        <v>46</v>
      </c>
      <c r="J358" s="306" t="str">
        <f>IF(ISBLANK(INDEX('Policy Characteristics'!D:D,MATCH($C358,'Policy Characteristics'!$C:$C,0))),"",INDEX('Policy Characteristics'!D:D,MATCH($C358,'Policy Characteristics'!$C:$C,0)))</f>
        <v>Buy In-Region Products</v>
      </c>
      <c r="K358" s="304" t="str">
        <f>IF(ISBLANK(INDEX('Policy Characteristics'!E:E,MATCH($C358,'Policy Characteristics'!$C:$C,0))),"",INDEX('Policy Characteristics'!E:E,MATCH($C358,'Policy Characteristics'!$C:$C,0)))</f>
        <v>indst buy in region outputs</v>
      </c>
      <c r="L358" s="315">
        <f>IF(ISBLANK(INDEX('Policy Characteristics'!F:F,MATCH($C358,'Policy Characteristics'!$C:$C,0))),"",INDEX('Policy Characteristics'!F:F,MATCH($C358,'Policy Characteristics'!$C:$C,0)))</f>
        <v>0</v>
      </c>
      <c r="M358" s="315">
        <f>IF(ISBLANK(INDEX('Policy Characteristics'!G:G,MATCH($C358,'Policy Characteristics'!$C:$C,0))),"",INDEX('Policy Characteristics'!G:G,MATCH($C358,'Policy Characteristics'!$C:$C,0)))</f>
        <v>0.5</v>
      </c>
      <c r="N358" s="315">
        <f>IF(ISBLANK(INDEX('Policy Characteristics'!H:H,MATCH($C358,'Policy Characteristics'!$C:$C,0))),"",INDEX('Policy Characteristics'!H:H,MATCH($C358,'Policy Characteristics'!$C:$C,0)))</f>
        <v>0.01</v>
      </c>
      <c r="O358" s="304" t="str">
        <f>IF(ISBLANK(INDEX('Policy Characteristics'!I:I,MATCH($C358,'Policy Characteristics'!$C:$C,0))),"",INDEX('Policy Characteristics'!I:I,MATCH($C358,'Policy Characteristics'!$C:$C,0)))</f>
        <v>% of imports shifted</v>
      </c>
      <c r="P358" s="304" t="str">
        <f>IF(ISBLANK(INDEX('Policy Characteristics'!J:J,MATCH($C358,'Policy Characteristics'!$C:$C,0))),"",INDEX('Policy Characteristics'!J:J,MATCH($C358,'Policy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8" s="304" t="str">
        <f>IF(ISBLANK(INDEX('Policy Characteristics'!K:K,MATCH($C358,'Policy Characteristics'!$C:$C,0))),"",INDEX('Policy Characteristics'!K:K,MATCH($C358,'Policy Characteristics'!$C:$C,0)))</f>
        <v/>
      </c>
      <c r="R358" s="304" t="str">
        <f>IF(ISBLANK(INDEX('Policy Characteristics'!L:L,MATCH($C358,'Policy Characteristics'!$C:$C,0))),"",INDEX('Policy Characteristics'!L:L,MATCH($C358,'Policy Characteristics'!$C:$C,0)))</f>
        <v/>
      </c>
    </row>
    <row r="359" spans="1:18" x14ac:dyDescent="0.25">
      <c r="A359" s="304" t="str">
        <f>IF(ISBLANK(INDEX('Policy Characteristics'!A:A,MATCH($C359,'Policy Characteristics'!$C:$C,0))),"",INDEX('Policy Characteristics'!A:A,MATCH($C359,'Policy Characteristics'!$C:$C,0)))</f>
        <v>Industry</v>
      </c>
      <c r="B359" s="304" t="str">
        <f>IF(ISBLANK(INDEX('Policy Characteristics'!B:B,MATCH($C359,'Policy Characteristics'!$C:$C,0))),"",INDEX('Policy Characteristics'!B:B,MATCH($C359,'Policy Characteristics'!$C:$C,0)))</f>
        <v>Buy In-Region Products</v>
      </c>
      <c r="C359" s="308" t="str">
        <f t="shared" si="28"/>
        <v>Fraction of Imported Industrial Outputs Shifted to In Region Suppliers</v>
      </c>
      <c r="D359" s="532" t="s">
        <v>3197</v>
      </c>
      <c r="E359" s="532"/>
      <c r="F359" s="6" t="s">
        <v>3161</v>
      </c>
      <c r="G359" s="538"/>
      <c r="H359" s="536">
        <v>1545</v>
      </c>
      <c r="I359" s="535" t="s">
        <v>46</v>
      </c>
      <c r="J359" s="306" t="str">
        <f>IF(ISBLANK(INDEX('Policy Characteristics'!D:D,MATCH($C359,'Policy Characteristics'!$C:$C,0))),"",INDEX('Policy Characteristics'!D:D,MATCH($C359,'Policy Characteristics'!$C:$C,0)))</f>
        <v>Buy In-Region Products</v>
      </c>
      <c r="K359" s="304" t="str">
        <f>IF(ISBLANK(INDEX('Policy Characteristics'!E:E,MATCH($C359,'Policy Characteristics'!$C:$C,0))),"",INDEX('Policy Characteristics'!E:E,MATCH($C359,'Policy Characteristics'!$C:$C,0)))</f>
        <v>indst buy in region outputs</v>
      </c>
      <c r="L359" s="315">
        <f>IF(ISBLANK(INDEX('Policy Characteristics'!F:F,MATCH($C359,'Policy Characteristics'!$C:$C,0))),"",INDEX('Policy Characteristics'!F:F,MATCH($C359,'Policy Characteristics'!$C:$C,0)))</f>
        <v>0</v>
      </c>
      <c r="M359" s="315">
        <f>IF(ISBLANK(INDEX('Policy Characteristics'!G:G,MATCH($C359,'Policy Characteristics'!$C:$C,0))),"",INDEX('Policy Characteristics'!G:G,MATCH($C359,'Policy Characteristics'!$C:$C,0)))</f>
        <v>0.5</v>
      </c>
      <c r="N359" s="315">
        <f>IF(ISBLANK(INDEX('Policy Characteristics'!H:H,MATCH($C359,'Policy Characteristics'!$C:$C,0))),"",INDEX('Policy Characteristics'!H:H,MATCH($C359,'Policy Characteristics'!$C:$C,0)))</f>
        <v>0.01</v>
      </c>
      <c r="O359" s="304" t="str">
        <f>IF(ISBLANK(INDEX('Policy Characteristics'!I:I,MATCH($C359,'Policy Characteristics'!$C:$C,0))),"",INDEX('Policy Characteristics'!I:I,MATCH($C359,'Policy Characteristics'!$C:$C,0)))</f>
        <v>% of imports shifted</v>
      </c>
      <c r="P359" s="304" t="str">
        <f>IF(ISBLANK(INDEX('Policy Characteristics'!J:J,MATCH($C359,'Policy Characteristics'!$C:$C,0))),"",INDEX('Policy Characteristics'!J:J,MATCH($C359,'Policy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9" s="304" t="str">
        <f>IF(ISBLANK(INDEX('Policy Characteristics'!K:K,MATCH($C359,'Policy Characteristics'!$C:$C,0))),"",INDEX('Policy Characteristics'!K:K,MATCH($C359,'Policy Characteristics'!$C:$C,0)))</f>
        <v/>
      </c>
      <c r="R359" s="304" t="str">
        <f>IF(ISBLANK(INDEX('Policy Characteristics'!L:L,MATCH($C359,'Policy Characteristics'!$C:$C,0))),"",INDEX('Policy Characteristics'!L:L,MATCH($C359,'Policy Characteristics'!$C:$C,0)))</f>
        <v/>
      </c>
    </row>
    <row r="360" spans="1:18" x14ac:dyDescent="0.25">
      <c r="A360" s="304" t="str">
        <f>IF(ISBLANK(INDEX('Policy Characteristics'!A:A,MATCH($C360,'Policy Characteristics'!$C:$C,0))),"",INDEX('Policy Characteristics'!A:A,MATCH($C360,'Policy Characteristics'!$C:$C,0)))</f>
        <v>Industry</v>
      </c>
      <c r="B360" s="304" t="str">
        <f>IF(ISBLANK(INDEX('Policy Characteristics'!B:B,MATCH($C360,'Policy Characteristics'!$C:$C,0))),"",INDEX('Policy Characteristics'!B:B,MATCH($C360,'Policy Characteristics'!$C:$C,0)))</f>
        <v>Buy In-Region Products</v>
      </c>
      <c r="C360" s="308" t="str">
        <f t="shared" si="28"/>
        <v>Fraction of Imported Industrial Outputs Shifted to In Region Suppliers</v>
      </c>
      <c r="D360" s="532" t="s">
        <v>3198</v>
      </c>
      <c r="E360" s="532"/>
      <c r="F360" s="6" t="s">
        <v>2639</v>
      </c>
      <c r="G360" s="538"/>
      <c r="H360" s="536">
        <v>1546</v>
      </c>
      <c r="I360" s="535" t="s">
        <v>46</v>
      </c>
      <c r="J360" s="306" t="str">
        <f>IF(ISBLANK(INDEX('Policy Characteristics'!D:D,MATCH($C360,'Policy Characteristics'!$C:$C,0))),"",INDEX('Policy Characteristics'!D:D,MATCH($C360,'Policy Characteristics'!$C:$C,0)))</f>
        <v>Buy In-Region Products</v>
      </c>
      <c r="K360" s="304" t="str">
        <f>IF(ISBLANK(INDEX('Policy Characteristics'!E:E,MATCH($C360,'Policy Characteristics'!$C:$C,0))),"",INDEX('Policy Characteristics'!E:E,MATCH($C360,'Policy Characteristics'!$C:$C,0)))</f>
        <v>indst buy in region outputs</v>
      </c>
      <c r="L360" s="315">
        <f>IF(ISBLANK(INDEX('Policy Characteristics'!F:F,MATCH($C360,'Policy Characteristics'!$C:$C,0))),"",INDEX('Policy Characteristics'!F:F,MATCH($C360,'Policy Characteristics'!$C:$C,0)))</f>
        <v>0</v>
      </c>
      <c r="M360" s="315">
        <f>IF(ISBLANK(INDEX('Policy Characteristics'!G:G,MATCH($C360,'Policy Characteristics'!$C:$C,0))),"",INDEX('Policy Characteristics'!G:G,MATCH($C360,'Policy Characteristics'!$C:$C,0)))</f>
        <v>0.5</v>
      </c>
      <c r="N360" s="315">
        <f>IF(ISBLANK(INDEX('Policy Characteristics'!H:H,MATCH($C360,'Policy Characteristics'!$C:$C,0))),"",INDEX('Policy Characteristics'!H:H,MATCH($C360,'Policy Characteristics'!$C:$C,0)))</f>
        <v>0.01</v>
      </c>
      <c r="O360" s="304" t="str">
        <f>IF(ISBLANK(INDEX('Policy Characteristics'!I:I,MATCH($C360,'Policy Characteristics'!$C:$C,0))),"",INDEX('Policy Characteristics'!I:I,MATCH($C360,'Policy Characteristics'!$C:$C,0)))</f>
        <v>% of imports shifted</v>
      </c>
      <c r="P360" s="304" t="str">
        <f>IF(ISBLANK(INDEX('Policy Characteristics'!J:J,MATCH($C360,'Policy Characteristics'!$C:$C,0))),"",INDEX('Policy Characteristics'!J:J,MATCH($C360,'Policy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0" s="304" t="str">
        <f>IF(ISBLANK(INDEX('Policy Characteristics'!K:K,MATCH($C360,'Policy Characteristics'!$C:$C,0))),"",INDEX('Policy Characteristics'!K:K,MATCH($C360,'Policy Characteristics'!$C:$C,0)))</f>
        <v/>
      </c>
      <c r="R360" s="304" t="str">
        <f>IF(ISBLANK(INDEX('Policy Characteristics'!L:L,MATCH($C360,'Policy Characteristics'!$C:$C,0))),"",INDEX('Policy Characteristics'!L:L,MATCH($C360,'Policy Characteristics'!$C:$C,0)))</f>
        <v/>
      </c>
    </row>
    <row r="361" spans="1:18" x14ac:dyDescent="0.25">
      <c r="A361" s="304" t="str">
        <f>IF(ISBLANK(INDEX('Policy Characteristics'!A:A,MATCH($C361,'Policy Characteristics'!$C:$C,0))),"",INDEX('Policy Characteristics'!A:A,MATCH($C361,'Policy Characteristics'!$C:$C,0)))</f>
        <v>Industry</v>
      </c>
      <c r="B361" s="304" t="str">
        <f>IF(ISBLANK(INDEX('Policy Characteristics'!B:B,MATCH($C361,'Policy Characteristics'!$C:$C,0))),"",INDEX('Policy Characteristics'!B:B,MATCH($C361,'Policy Characteristics'!$C:$C,0)))</f>
        <v>Buy In-Region Products</v>
      </c>
      <c r="C361" s="308" t="str">
        <f t="shared" si="28"/>
        <v>Fraction of Imported Industrial Outputs Shifted to In Region Suppliers</v>
      </c>
      <c r="D361" s="532" t="s">
        <v>3199</v>
      </c>
      <c r="E361" s="532"/>
      <c r="F361" s="6" t="s">
        <v>3162</v>
      </c>
      <c r="G361" s="538"/>
      <c r="H361" s="536">
        <v>1547</v>
      </c>
      <c r="I361" s="535" t="s">
        <v>46</v>
      </c>
      <c r="J361" s="306" t="str">
        <f>IF(ISBLANK(INDEX('Policy Characteristics'!D:D,MATCH($C361,'Policy Characteristics'!$C:$C,0))),"",INDEX('Policy Characteristics'!D:D,MATCH($C361,'Policy Characteristics'!$C:$C,0)))</f>
        <v>Buy In-Region Products</v>
      </c>
      <c r="K361" s="304" t="str">
        <f>IF(ISBLANK(INDEX('Policy Characteristics'!E:E,MATCH($C361,'Policy Characteristics'!$C:$C,0))),"",INDEX('Policy Characteristics'!E:E,MATCH($C361,'Policy Characteristics'!$C:$C,0)))</f>
        <v>indst buy in region outputs</v>
      </c>
      <c r="L361" s="315">
        <f>IF(ISBLANK(INDEX('Policy Characteristics'!F:F,MATCH($C361,'Policy Characteristics'!$C:$C,0))),"",INDEX('Policy Characteristics'!F:F,MATCH($C361,'Policy Characteristics'!$C:$C,0)))</f>
        <v>0</v>
      </c>
      <c r="M361" s="315">
        <f>IF(ISBLANK(INDEX('Policy Characteristics'!G:G,MATCH($C361,'Policy Characteristics'!$C:$C,0))),"",INDEX('Policy Characteristics'!G:G,MATCH($C361,'Policy Characteristics'!$C:$C,0)))</f>
        <v>0.5</v>
      </c>
      <c r="N361" s="315">
        <f>IF(ISBLANK(INDEX('Policy Characteristics'!H:H,MATCH($C361,'Policy Characteristics'!$C:$C,0))),"",INDEX('Policy Characteristics'!H:H,MATCH($C361,'Policy Characteristics'!$C:$C,0)))</f>
        <v>0.01</v>
      </c>
      <c r="O361" s="304" t="str">
        <f>IF(ISBLANK(INDEX('Policy Characteristics'!I:I,MATCH($C361,'Policy Characteristics'!$C:$C,0))),"",INDEX('Policy Characteristics'!I:I,MATCH($C361,'Policy Characteristics'!$C:$C,0)))</f>
        <v>% of imports shifted</v>
      </c>
      <c r="P361" s="304" t="str">
        <f>IF(ISBLANK(INDEX('Policy Characteristics'!J:J,MATCH($C361,'Policy Characteristics'!$C:$C,0))),"",INDEX('Policy Characteristics'!J:J,MATCH($C361,'Policy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1" s="304" t="str">
        <f>IF(ISBLANK(INDEX('Policy Characteristics'!K:K,MATCH($C361,'Policy Characteristics'!$C:$C,0))),"",INDEX('Policy Characteristics'!K:K,MATCH($C361,'Policy Characteristics'!$C:$C,0)))</f>
        <v/>
      </c>
      <c r="R361" s="304" t="str">
        <f>IF(ISBLANK(INDEX('Policy Characteristics'!L:L,MATCH($C361,'Policy Characteristics'!$C:$C,0))),"",INDEX('Policy Characteristics'!L:L,MATCH($C361,'Policy Characteristics'!$C:$C,0)))</f>
        <v/>
      </c>
    </row>
    <row r="362" spans="1:18" x14ac:dyDescent="0.25">
      <c r="A362" s="304" t="str">
        <f>IF(ISBLANK(INDEX('Policy Characteristics'!A:A,MATCH($C362,'Policy Characteristics'!$C:$C,0))),"",INDEX('Policy Characteristics'!A:A,MATCH($C362,'Policy Characteristics'!$C:$C,0)))</f>
        <v>Industry</v>
      </c>
      <c r="B362" s="304" t="str">
        <f>IF(ISBLANK(INDEX('Policy Characteristics'!B:B,MATCH($C362,'Policy Characteristics'!$C:$C,0))),"",INDEX('Policy Characteristics'!B:B,MATCH($C362,'Policy Characteristics'!$C:$C,0)))</f>
        <v>Buy In-Region Products</v>
      </c>
      <c r="C362" s="308" t="str">
        <f t="shared" si="28"/>
        <v>Fraction of Imported Industrial Outputs Shifted to In Region Suppliers</v>
      </c>
      <c r="D362" s="532" t="s">
        <v>3200</v>
      </c>
      <c r="E362" s="532"/>
      <c r="F362" s="6" t="s">
        <v>3163</v>
      </c>
      <c r="G362" s="538"/>
      <c r="H362" s="536">
        <v>1548</v>
      </c>
      <c r="I362" s="535" t="s">
        <v>46</v>
      </c>
      <c r="J362" s="306" t="str">
        <f>IF(ISBLANK(INDEX('Policy Characteristics'!D:D,MATCH($C362,'Policy Characteristics'!$C:$C,0))),"",INDEX('Policy Characteristics'!D:D,MATCH($C362,'Policy Characteristics'!$C:$C,0)))</f>
        <v>Buy In-Region Products</v>
      </c>
      <c r="K362" s="304" t="str">
        <f>IF(ISBLANK(INDEX('Policy Characteristics'!E:E,MATCH($C362,'Policy Characteristics'!$C:$C,0))),"",INDEX('Policy Characteristics'!E:E,MATCH($C362,'Policy Characteristics'!$C:$C,0)))</f>
        <v>indst buy in region outputs</v>
      </c>
      <c r="L362" s="315">
        <f>IF(ISBLANK(INDEX('Policy Characteristics'!F:F,MATCH($C362,'Policy Characteristics'!$C:$C,0))),"",INDEX('Policy Characteristics'!F:F,MATCH($C362,'Policy Characteristics'!$C:$C,0)))</f>
        <v>0</v>
      </c>
      <c r="M362" s="315">
        <f>IF(ISBLANK(INDEX('Policy Characteristics'!G:G,MATCH($C362,'Policy Characteristics'!$C:$C,0))),"",INDEX('Policy Characteristics'!G:G,MATCH($C362,'Policy Characteristics'!$C:$C,0)))</f>
        <v>0.5</v>
      </c>
      <c r="N362" s="315">
        <f>IF(ISBLANK(INDEX('Policy Characteristics'!H:H,MATCH($C362,'Policy Characteristics'!$C:$C,0))),"",INDEX('Policy Characteristics'!H:H,MATCH($C362,'Policy Characteristics'!$C:$C,0)))</f>
        <v>0.01</v>
      </c>
      <c r="O362" s="304" t="str">
        <f>IF(ISBLANK(INDEX('Policy Characteristics'!I:I,MATCH($C362,'Policy Characteristics'!$C:$C,0))),"",INDEX('Policy Characteristics'!I:I,MATCH($C362,'Policy Characteristics'!$C:$C,0)))</f>
        <v>% of imports shifted</v>
      </c>
      <c r="P362" s="304" t="str">
        <f>IF(ISBLANK(INDEX('Policy Characteristics'!J:J,MATCH($C362,'Policy Characteristics'!$C:$C,0))),"",INDEX('Policy Characteristics'!J:J,MATCH($C362,'Policy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2" s="304" t="str">
        <f>IF(ISBLANK(INDEX('Policy Characteristics'!K:K,MATCH($C362,'Policy Characteristics'!$C:$C,0))),"",INDEX('Policy Characteristics'!K:K,MATCH($C362,'Policy Characteristics'!$C:$C,0)))</f>
        <v/>
      </c>
      <c r="R362" s="304" t="str">
        <f>IF(ISBLANK(INDEX('Policy Characteristics'!L:L,MATCH($C362,'Policy Characteristics'!$C:$C,0))),"",INDEX('Policy Characteristics'!L:L,MATCH($C362,'Policy Characteristics'!$C:$C,0)))</f>
        <v/>
      </c>
    </row>
    <row r="363" spans="1:18" x14ac:dyDescent="0.25">
      <c r="A363" s="304" t="str">
        <f>IF(ISBLANK(INDEX('Policy Characteristics'!A:A,MATCH($C363,'Policy Characteristics'!$C:$C,0))),"",INDEX('Policy Characteristics'!A:A,MATCH($C363,'Policy Characteristics'!$C:$C,0)))</f>
        <v>Industry</v>
      </c>
      <c r="B363" s="304" t="str">
        <f>IF(ISBLANK(INDEX('Policy Characteristics'!B:B,MATCH($C363,'Policy Characteristics'!$C:$C,0))),"",INDEX('Policy Characteristics'!B:B,MATCH($C363,'Policy Characteristics'!$C:$C,0)))</f>
        <v>Buy In-Region Products</v>
      </c>
      <c r="C363" s="308" t="str">
        <f t="shared" si="28"/>
        <v>Fraction of Imported Industrial Outputs Shifted to In Region Suppliers</v>
      </c>
      <c r="D363" s="532" t="s">
        <v>3201</v>
      </c>
      <c r="E363" s="532"/>
      <c r="F363" s="6" t="s">
        <v>3164</v>
      </c>
      <c r="G363" s="538"/>
      <c r="H363" s="536">
        <v>1549</v>
      </c>
      <c r="I363" s="535" t="s">
        <v>46</v>
      </c>
      <c r="J363" s="306" t="str">
        <f>IF(ISBLANK(INDEX('Policy Characteristics'!D:D,MATCH($C363,'Policy Characteristics'!$C:$C,0))),"",INDEX('Policy Characteristics'!D:D,MATCH($C363,'Policy Characteristics'!$C:$C,0)))</f>
        <v>Buy In-Region Products</v>
      </c>
      <c r="K363" s="304" t="str">
        <f>IF(ISBLANK(INDEX('Policy Characteristics'!E:E,MATCH($C363,'Policy Characteristics'!$C:$C,0))),"",INDEX('Policy Characteristics'!E:E,MATCH($C363,'Policy Characteristics'!$C:$C,0)))</f>
        <v>indst buy in region outputs</v>
      </c>
      <c r="L363" s="315">
        <f>IF(ISBLANK(INDEX('Policy Characteristics'!F:F,MATCH($C363,'Policy Characteristics'!$C:$C,0))),"",INDEX('Policy Characteristics'!F:F,MATCH($C363,'Policy Characteristics'!$C:$C,0)))</f>
        <v>0</v>
      </c>
      <c r="M363" s="315">
        <f>IF(ISBLANK(INDEX('Policy Characteristics'!G:G,MATCH($C363,'Policy Characteristics'!$C:$C,0))),"",INDEX('Policy Characteristics'!G:G,MATCH($C363,'Policy Characteristics'!$C:$C,0)))</f>
        <v>0.5</v>
      </c>
      <c r="N363" s="315">
        <f>IF(ISBLANK(INDEX('Policy Characteristics'!H:H,MATCH($C363,'Policy Characteristics'!$C:$C,0))),"",INDEX('Policy Characteristics'!H:H,MATCH($C363,'Policy Characteristics'!$C:$C,0)))</f>
        <v>0.01</v>
      </c>
      <c r="O363" s="304" t="str">
        <f>IF(ISBLANK(INDEX('Policy Characteristics'!I:I,MATCH($C363,'Policy Characteristics'!$C:$C,0))),"",INDEX('Policy Characteristics'!I:I,MATCH($C363,'Policy Characteristics'!$C:$C,0)))</f>
        <v>% of imports shifted</v>
      </c>
      <c r="P363" s="304" t="str">
        <f>IF(ISBLANK(INDEX('Policy Characteristics'!J:J,MATCH($C363,'Policy Characteristics'!$C:$C,0))),"",INDEX('Policy Characteristics'!J:J,MATCH($C363,'Policy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3" s="304" t="str">
        <f>IF(ISBLANK(INDEX('Policy Characteristics'!K:K,MATCH($C363,'Policy Characteristics'!$C:$C,0))),"",INDEX('Policy Characteristics'!K:K,MATCH($C363,'Policy Characteristics'!$C:$C,0)))</f>
        <v/>
      </c>
      <c r="R363" s="304" t="str">
        <f>IF(ISBLANK(INDEX('Policy Characteristics'!L:L,MATCH($C363,'Policy Characteristics'!$C:$C,0))),"",INDEX('Policy Characteristics'!L:L,MATCH($C363,'Policy Characteristics'!$C:$C,0)))</f>
        <v/>
      </c>
    </row>
    <row r="364" spans="1:18" x14ac:dyDescent="0.25">
      <c r="A364" s="304" t="str">
        <f>IF(ISBLANK(INDEX('Policy Characteristics'!A:A,MATCH($C364,'Policy Characteristics'!$C:$C,0))),"",INDEX('Policy Characteristics'!A:A,MATCH($C364,'Policy Characteristics'!$C:$C,0)))</f>
        <v>Industry</v>
      </c>
      <c r="B364" s="304" t="str">
        <f>IF(ISBLANK(INDEX('Policy Characteristics'!B:B,MATCH($C364,'Policy Characteristics'!$C:$C,0))),"",INDEX('Policy Characteristics'!B:B,MATCH($C364,'Policy Characteristics'!$C:$C,0)))</f>
        <v>Buy In-Region Products</v>
      </c>
      <c r="C364" s="308" t="str">
        <f t="shared" si="28"/>
        <v>Fraction of Imported Industrial Outputs Shifted to In Region Suppliers</v>
      </c>
      <c r="D364" s="532" t="s">
        <v>3202</v>
      </c>
      <c r="E364" s="532"/>
      <c r="F364" s="6" t="s">
        <v>2640</v>
      </c>
      <c r="G364" s="538"/>
      <c r="H364" s="536">
        <v>1550</v>
      </c>
      <c r="I364" s="535" t="s">
        <v>46</v>
      </c>
      <c r="J364" s="306" t="str">
        <f>IF(ISBLANK(INDEX('Policy Characteristics'!D:D,MATCH($C364,'Policy Characteristics'!$C:$C,0))),"",INDEX('Policy Characteristics'!D:D,MATCH($C364,'Policy Characteristics'!$C:$C,0)))</f>
        <v>Buy In-Region Products</v>
      </c>
      <c r="K364" s="304" t="str">
        <f>IF(ISBLANK(INDEX('Policy Characteristics'!E:E,MATCH($C364,'Policy Characteristics'!$C:$C,0))),"",INDEX('Policy Characteristics'!E:E,MATCH($C364,'Policy Characteristics'!$C:$C,0)))</f>
        <v>indst buy in region outputs</v>
      </c>
      <c r="L364" s="315">
        <f>IF(ISBLANK(INDEX('Policy Characteristics'!F:F,MATCH($C364,'Policy Characteristics'!$C:$C,0))),"",INDEX('Policy Characteristics'!F:F,MATCH($C364,'Policy Characteristics'!$C:$C,0)))</f>
        <v>0</v>
      </c>
      <c r="M364" s="315">
        <f>IF(ISBLANK(INDEX('Policy Characteristics'!G:G,MATCH($C364,'Policy Characteristics'!$C:$C,0))),"",INDEX('Policy Characteristics'!G:G,MATCH($C364,'Policy Characteristics'!$C:$C,0)))</f>
        <v>0.5</v>
      </c>
      <c r="N364" s="315">
        <f>IF(ISBLANK(INDEX('Policy Characteristics'!H:H,MATCH($C364,'Policy Characteristics'!$C:$C,0))),"",INDEX('Policy Characteristics'!H:H,MATCH($C364,'Policy Characteristics'!$C:$C,0)))</f>
        <v>0.01</v>
      </c>
      <c r="O364" s="304" t="str">
        <f>IF(ISBLANK(INDEX('Policy Characteristics'!I:I,MATCH($C364,'Policy Characteristics'!$C:$C,0))),"",INDEX('Policy Characteristics'!I:I,MATCH($C364,'Policy Characteristics'!$C:$C,0)))</f>
        <v>% of imports shifted</v>
      </c>
      <c r="P364" s="304" t="str">
        <f>IF(ISBLANK(INDEX('Policy Characteristics'!J:J,MATCH($C364,'Policy Characteristics'!$C:$C,0))),"",INDEX('Policy Characteristics'!J:J,MATCH($C364,'Policy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4" s="304" t="str">
        <f>IF(ISBLANK(INDEX('Policy Characteristics'!K:K,MATCH($C364,'Policy Characteristics'!$C:$C,0))),"",INDEX('Policy Characteristics'!K:K,MATCH($C364,'Policy Characteristics'!$C:$C,0)))</f>
        <v/>
      </c>
      <c r="R364" s="304" t="str">
        <f>IF(ISBLANK(INDEX('Policy Characteristics'!L:L,MATCH($C364,'Policy Characteristics'!$C:$C,0))),"",INDEX('Policy Characteristics'!L:L,MATCH($C364,'Policy Characteristics'!$C:$C,0)))</f>
        <v/>
      </c>
    </row>
    <row r="365" spans="1:18" x14ac:dyDescent="0.25">
      <c r="A365" s="304" t="str">
        <f>IF(ISBLANK(INDEX('Policy Characteristics'!A:A,MATCH($C365,'Policy Characteristics'!$C:$C,0))),"",INDEX('Policy Characteristics'!A:A,MATCH($C365,'Policy Characteristics'!$C:$C,0)))</f>
        <v>Industry</v>
      </c>
      <c r="B365" s="304" t="str">
        <f>IF(ISBLANK(INDEX('Policy Characteristics'!B:B,MATCH($C365,'Policy Characteristics'!$C:$C,0))),"",INDEX('Policy Characteristics'!B:B,MATCH($C365,'Policy Characteristics'!$C:$C,0)))</f>
        <v>Buy In-Region Products</v>
      </c>
      <c r="C365" s="308" t="str">
        <f t="shared" si="28"/>
        <v>Fraction of Imported Industrial Outputs Shifted to In Region Suppliers</v>
      </c>
      <c r="D365" s="532" t="s">
        <v>3203</v>
      </c>
      <c r="E365" s="532"/>
      <c r="F365" s="6" t="s">
        <v>3165</v>
      </c>
      <c r="G365" s="538"/>
      <c r="H365" s="536">
        <v>1551</v>
      </c>
      <c r="I365" s="535" t="s">
        <v>46</v>
      </c>
      <c r="J365" s="306" t="str">
        <f>IF(ISBLANK(INDEX('Policy Characteristics'!D:D,MATCH($C365,'Policy Characteristics'!$C:$C,0))),"",INDEX('Policy Characteristics'!D:D,MATCH($C365,'Policy Characteristics'!$C:$C,0)))</f>
        <v>Buy In-Region Products</v>
      </c>
      <c r="K365" s="304" t="str">
        <f>IF(ISBLANK(INDEX('Policy Characteristics'!E:E,MATCH($C365,'Policy Characteristics'!$C:$C,0))),"",INDEX('Policy Characteristics'!E:E,MATCH($C365,'Policy Characteristics'!$C:$C,0)))</f>
        <v>indst buy in region outputs</v>
      </c>
      <c r="L365" s="315">
        <f>IF(ISBLANK(INDEX('Policy Characteristics'!F:F,MATCH($C365,'Policy Characteristics'!$C:$C,0))),"",INDEX('Policy Characteristics'!F:F,MATCH($C365,'Policy Characteristics'!$C:$C,0)))</f>
        <v>0</v>
      </c>
      <c r="M365" s="315">
        <f>IF(ISBLANK(INDEX('Policy Characteristics'!G:G,MATCH($C365,'Policy Characteristics'!$C:$C,0))),"",INDEX('Policy Characteristics'!G:G,MATCH($C365,'Policy Characteristics'!$C:$C,0)))</f>
        <v>0.5</v>
      </c>
      <c r="N365" s="315">
        <f>IF(ISBLANK(INDEX('Policy Characteristics'!H:H,MATCH($C365,'Policy Characteristics'!$C:$C,0))),"",INDEX('Policy Characteristics'!H:H,MATCH($C365,'Policy Characteristics'!$C:$C,0)))</f>
        <v>0.01</v>
      </c>
      <c r="O365" s="304" t="str">
        <f>IF(ISBLANK(INDEX('Policy Characteristics'!I:I,MATCH($C365,'Policy Characteristics'!$C:$C,0))),"",INDEX('Policy Characteristics'!I:I,MATCH($C365,'Policy Characteristics'!$C:$C,0)))</f>
        <v>% of imports shifted</v>
      </c>
      <c r="P365" s="304" t="str">
        <f>IF(ISBLANK(INDEX('Policy Characteristics'!J:J,MATCH($C365,'Policy Characteristics'!$C:$C,0))),"",INDEX('Policy Characteristics'!J:J,MATCH($C365,'Policy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5" s="304" t="str">
        <f>IF(ISBLANK(INDEX('Policy Characteristics'!K:K,MATCH($C365,'Policy Characteristics'!$C:$C,0))),"",INDEX('Policy Characteristics'!K:K,MATCH($C365,'Policy Characteristics'!$C:$C,0)))</f>
        <v/>
      </c>
      <c r="R365" s="304" t="str">
        <f>IF(ISBLANK(INDEX('Policy Characteristics'!L:L,MATCH($C365,'Policy Characteristics'!$C:$C,0))),"",INDEX('Policy Characteristics'!L:L,MATCH($C365,'Policy Characteristics'!$C:$C,0)))</f>
        <v/>
      </c>
    </row>
    <row r="366" spans="1:18" x14ac:dyDescent="0.25">
      <c r="A366" s="304" t="str">
        <f>IF(ISBLANK(INDEX('Policy Characteristics'!A:A,MATCH($C366,'Policy Characteristics'!$C:$C,0))),"",INDEX('Policy Characteristics'!A:A,MATCH($C366,'Policy Characteristics'!$C:$C,0)))</f>
        <v>Industry</v>
      </c>
      <c r="B366" s="304" t="str">
        <f>IF(ISBLANK(INDEX('Policy Characteristics'!B:B,MATCH($C366,'Policy Characteristics'!$C:$C,0))),"",INDEX('Policy Characteristics'!B:B,MATCH($C366,'Policy Characteristics'!$C:$C,0)))</f>
        <v>Buy In-Region Products</v>
      </c>
      <c r="C366" s="308" t="str">
        <f t="shared" si="28"/>
        <v>Fraction of Imported Industrial Outputs Shifted to In Region Suppliers</v>
      </c>
      <c r="D366" s="532" t="s">
        <v>3204</v>
      </c>
      <c r="E366" s="532"/>
      <c r="F366" s="6" t="s">
        <v>3166</v>
      </c>
      <c r="G366" s="538"/>
      <c r="H366" s="536">
        <v>1552</v>
      </c>
      <c r="I366" s="535" t="s">
        <v>46</v>
      </c>
      <c r="J366" s="306" t="str">
        <f>IF(ISBLANK(INDEX('Policy Characteristics'!D:D,MATCH($C366,'Policy Characteristics'!$C:$C,0))),"",INDEX('Policy Characteristics'!D:D,MATCH($C366,'Policy Characteristics'!$C:$C,0)))</f>
        <v>Buy In-Region Products</v>
      </c>
      <c r="K366" s="304" t="str">
        <f>IF(ISBLANK(INDEX('Policy Characteristics'!E:E,MATCH($C366,'Policy Characteristics'!$C:$C,0))),"",INDEX('Policy Characteristics'!E:E,MATCH($C366,'Policy Characteristics'!$C:$C,0)))</f>
        <v>indst buy in region outputs</v>
      </c>
      <c r="L366" s="315">
        <f>IF(ISBLANK(INDEX('Policy Characteristics'!F:F,MATCH($C366,'Policy Characteristics'!$C:$C,0))),"",INDEX('Policy Characteristics'!F:F,MATCH($C366,'Policy Characteristics'!$C:$C,0)))</f>
        <v>0</v>
      </c>
      <c r="M366" s="315">
        <f>IF(ISBLANK(INDEX('Policy Characteristics'!G:G,MATCH($C366,'Policy Characteristics'!$C:$C,0))),"",INDEX('Policy Characteristics'!G:G,MATCH($C366,'Policy Characteristics'!$C:$C,0)))</f>
        <v>0.5</v>
      </c>
      <c r="N366" s="315">
        <f>IF(ISBLANK(INDEX('Policy Characteristics'!H:H,MATCH($C366,'Policy Characteristics'!$C:$C,0))),"",INDEX('Policy Characteristics'!H:H,MATCH($C366,'Policy Characteristics'!$C:$C,0)))</f>
        <v>0.01</v>
      </c>
      <c r="O366" s="304" t="str">
        <f>IF(ISBLANK(INDEX('Policy Characteristics'!I:I,MATCH($C366,'Policy Characteristics'!$C:$C,0))),"",INDEX('Policy Characteristics'!I:I,MATCH($C366,'Policy Characteristics'!$C:$C,0)))</f>
        <v>% of imports shifted</v>
      </c>
      <c r="P366" s="304" t="str">
        <f>IF(ISBLANK(INDEX('Policy Characteristics'!J:J,MATCH($C366,'Policy Characteristics'!$C:$C,0))),"",INDEX('Policy Characteristics'!J:J,MATCH($C366,'Policy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6" s="304" t="str">
        <f>IF(ISBLANK(INDEX('Policy Characteristics'!K:K,MATCH($C366,'Policy Characteristics'!$C:$C,0))),"",INDEX('Policy Characteristics'!K:K,MATCH($C366,'Policy Characteristics'!$C:$C,0)))</f>
        <v/>
      </c>
      <c r="R366" s="304" t="str">
        <f>IF(ISBLANK(INDEX('Policy Characteristics'!L:L,MATCH($C366,'Policy Characteristics'!$C:$C,0))),"",INDEX('Policy Characteristics'!L:L,MATCH($C366,'Policy Characteristics'!$C:$C,0)))</f>
        <v/>
      </c>
    </row>
    <row r="367" spans="1:18" x14ac:dyDescent="0.25">
      <c r="A367" s="304" t="str">
        <f>IF(ISBLANK(INDEX('Policy Characteristics'!A:A,MATCH($C367,'Policy Characteristics'!$C:$C,0))),"",INDEX('Policy Characteristics'!A:A,MATCH($C367,'Policy Characteristics'!$C:$C,0)))</f>
        <v>Industry</v>
      </c>
      <c r="B367" s="304" t="str">
        <f>IF(ISBLANK(INDEX('Policy Characteristics'!B:B,MATCH($C367,'Policy Characteristics'!$C:$C,0))),"",INDEX('Policy Characteristics'!B:B,MATCH($C367,'Policy Characteristics'!$C:$C,0)))</f>
        <v>Buy In-Region Products</v>
      </c>
      <c r="C367" s="308" t="str">
        <f t="shared" si="28"/>
        <v>Fraction of Imported Industrial Outputs Shifted to In Region Suppliers</v>
      </c>
      <c r="D367" s="532" t="s">
        <v>3205</v>
      </c>
      <c r="E367" s="532"/>
      <c r="F367" s="6" t="s">
        <v>3167</v>
      </c>
      <c r="G367" s="538"/>
      <c r="H367" s="536">
        <v>1553</v>
      </c>
      <c r="I367" s="535" t="s">
        <v>46</v>
      </c>
      <c r="J367" s="306" t="str">
        <f>IF(ISBLANK(INDEX('Policy Characteristics'!D:D,MATCH($C367,'Policy Characteristics'!$C:$C,0))),"",INDEX('Policy Characteristics'!D:D,MATCH($C367,'Policy Characteristics'!$C:$C,0)))</f>
        <v>Buy In-Region Products</v>
      </c>
      <c r="K367" s="304" t="str">
        <f>IF(ISBLANK(INDEX('Policy Characteristics'!E:E,MATCH($C367,'Policy Characteristics'!$C:$C,0))),"",INDEX('Policy Characteristics'!E:E,MATCH($C367,'Policy Characteristics'!$C:$C,0)))</f>
        <v>indst buy in region outputs</v>
      </c>
      <c r="L367" s="315">
        <f>IF(ISBLANK(INDEX('Policy Characteristics'!F:F,MATCH($C367,'Policy Characteristics'!$C:$C,0))),"",INDEX('Policy Characteristics'!F:F,MATCH($C367,'Policy Characteristics'!$C:$C,0)))</f>
        <v>0</v>
      </c>
      <c r="M367" s="315">
        <f>IF(ISBLANK(INDEX('Policy Characteristics'!G:G,MATCH($C367,'Policy Characteristics'!$C:$C,0))),"",INDEX('Policy Characteristics'!G:G,MATCH($C367,'Policy Characteristics'!$C:$C,0)))</f>
        <v>0.5</v>
      </c>
      <c r="N367" s="315">
        <f>IF(ISBLANK(INDEX('Policy Characteristics'!H:H,MATCH($C367,'Policy Characteristics'!$C:$C,0))),"",INDEX('Policy Characteristics'!H:H,MATCH($C367,'Policy Characteristics'!$C:$C,0)))</f>
        <v>0.01</v>
      </c>
      <c r="O367" s="304" t="str">
        <f>IF(ISBLANK(INDEX('Policy Characteristics'!I:I,MATCH($C367,'Policy Characteristics'!$C:$C,0))),"",INDEX('Policy Characteristics'!I:I,MATCH($C367,'Policy Characteristics'!$C:$C,0)))</f>
        <v>% of imports shifted</v>
      </c>
      <c r="P367" s="304" t="str">
        <f>IF(ISBLANK(INDEX('Policy Characteristics'!J:J,MATCH($C367,'Policy Characteristics'!$C:$C,0))),"",INDEX('Policy Characteristics'!J:J,MATCH($C367,'Policy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7" s="304" t="str">
        <f>IF(ISBLANK(INDEX('Policy Characteristics'!K:K,MATCH($C367,'Policy Characteristics'!$C:$C,0))),"",INDEX('Policy Characteristics'!K:K,MATCH($C367,'Policy Characteristics'!$C:$C,0)))</f>
        <v/>
      </c>
      <c r="R367" s="304" t="str">
        <f>IF(ISBLANK(INDEX('Policy Characteristics'!L:L,MATCH($C367,'Policy Characteristics'!$C:$C,0))),"",INDEX('Policy Characteristics'!L:L,MATCH($C367,'Policy Characteristics'!$C:$C,0)))</f>
        <v/>
      </c>
    </row>
    <row r="368" spans="1:18" x14ac:dyDescent="0.25">
      <c r="A368" s="304" t="str">
        <f>IF(ISBLANK(INDEX('Policy Characteristics'!A:A,MATCH($C368,'Policy Characteristics'!$C:$C,0))),"",INDEX('Policy Characteristics'!A:A,MATCH($C368,'Policy Characteristics'!$C:$C,0)))</f>
        <v>Industry</v>
      </c>
      <c r="B368" s="304" t="str">
        <f>IF(ISBLANK(INDEX('Policy Characteristics'!B:B,MATCH($C368,'Policy Characteristics'!$C:$C,0))),"",INDEX('Policy Characteristics'!B:B,MATCH($C368,'Policy Characteristics'!$C:$C,0)))</f>
        <v>Buy In-Region Products</v>
      </c>
      <c r="C368" s="308" t="str">
        <f t="shared" si="28"/>
        <v>Fraction of Imported Industrial Outputs Shifted to In Region Suppliers</v>
      </c>
      <c r="D368" s="532" t="s">
        <v>3206</v>
      </c>
      <c r="E368" s="532"/>
      <c r="F368" s="6" t="s">
        <v>3168</v>
      </c>
      <c r="G368" s="538"/>
      <c r="H368" s="536">
        <v>1554</v>
      </c>
      <c r="I368" s="535" t="s">
        <v>46</v>
      </c>
      <c r="J368" s="306" t="str">
        <f>IF(ISBLANK(INDEX('Policy Characteristics'!D:D,MATCH($C368,'Policy Characteristics'!$C:$C,0))),"",INDEX('Policy Characteristics'!D:D,MATCH($C368,'Policy Characteristics'!$C:$C,0)))</f>
        <v>Buy In-Region Products</v>
      </c>
      <c r="K368" s="304" t="str">
        <f>IF(ISBLANK(INDEX('Policy Characteristics'!E:E,MATCH($C368,'Policy Characteristics'!$C:$C,0))),"",INDEX('Policy Characteristics'!E:E,MATCH($C368,'Policy Characteristics'!$C:$C,0)))</f>
        <v>indst buy in region outputs</v>
      </c>
      <c r="L368" s="315">
        <f>IF(ISBLANK(INDEX('Policy Characteristics'!F:F,MATCH($C368,'Policy Characteristics'!$C:$C,0))),"",INDEX('Policy Characteristics'!F:F,MATCH($C368,'Policy Characteristics'!$C:$C,0)))</f>
        <v>0</v>
      </c>
      <c r="M368" s="315">
        <f>IF(ISBLANK(INDEX('Policy Characteristics'!G:G,MATCH($C368,'Policy Characteristics'!$C:$C,0))),"",INDEX('Policy Characteristics'!G:G,MATCH($C368,'Policy Characteristics'!$C:$C,0)))</f>
        <v>0.5</v>
      </c>
      <c r="N368" s="315">
        <f>IF(ISBLANK(INDEX('Policy Characteristics'!H:H,MATCH($C368,'Policy Characteristics'!$C:$C,0))),"",INDEX('Policy Characteristics'!H:H,MATCH($C368,'Policy Characteristics'!$C:$C,0)))</f>
        <v>0.01</v>
      </c>
      <c r="O368" s="304" t="str">
        <f>IF(ISBLANK(INDEX('Policy Characteristics'!I:I,MATCH($C368,'Policy Characteristics'!$C:$C,0))),"",INDEX('Policy Characteristics'!I:I,MATCH($C368,'Policy Characteristics'!$C:$C,0)))</f>
        <v>% of imports shifted</v>
      </c>
      <c r="P368" s="304" t="str">
        <f>IF(ISBLANK(INDEX('Policy Characteristics'!J:J,MATCH($C368,'Policy Characteristics'!$C:$C,0))),"",INDEX('Policy Characteristics'!J:J,MATCH($C368,'Policy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8" s="304" t="str">
        <f>IF(ISBLANK(INDEX('Policy Characteristics'!K:K,MATCH($C368,'Policy Characteristics'!$C:$C,0))),"",INDEX('Policy Characteristics'!K:K,MATCH($C368,'Policy Characteristics'!$C:$C,0)))</f>
        <v/>
      </c>
      <c r="R368" s="304" t="str">
        <f>IF(ISBLANK(INDEX('Policy Characteristics'!L:L,MATCH($C368,'Policy Characteristics'!$C:$C,0))),"",INDEX('Policy Characteristics'!L:L,MATCH($C368,'Policy Characteristics'!$C:$C,0)))</f>
        <v/>
      </c>
    </row>
    <row r="369" spans="1:18" x14ac:dyDescent="0.25">
      <c r="A369" s="304" t="str">
        <f>IF(ISBLANK(INDEX('Policy Characteristics'!A:A,MATCH($C369,'Policy Characteristics'!$C:$C,0))),"",INDEX('Policy Characteristics'!A:A,MATCH($C369,'Policy Characteristics'!$C:$C,0)))</f>
        <v>Industry</v>
      </c>
      <c r="B369" s="304" t="str">
        <f>IF(ISBLANK(INDEX('Policy Characteristics'!B:B,MATCH($C369,'Policy Characteristics'!$C:$C,0))),"",INDEX('Policy Characteristics'!B:B,MATCH($C369,'Policy Characteristics'!$C:$C,0)))</f>
        <v>Buy In-Region Products</v>
      </c>
      <c r="C369" s="308" t="str">
        <f t="shared" si="28"/>
        <v>Fraction of Imported Industrial Outputs Shifted to In Region Suppliers</v>
      </c>
      <c r="D369" s="532" t="s">
        <v>3207</v>
      </c>
      <c r="E369" s="532"/>
      <c r="F369" s="6" t="s">
        <v>3169</v>
      </c>
      <c r="G369" s="538"/>
      <c r="H369" s="536">
        <v>1555</v>
      </c>
      <c r="I369" s="535" t="s">
        <v>46</v>
      </c>
      <c r="J369" s="306" t="str">
        <f>IF(ISBLANK(INDEX('Policy Characteristics'!D:D,MATCH($C369,'Policy Characteristics'!$C:$C,0))),"",INDEX('Policy Characteristics'!D:D,MATCH($C369,'Policy Characteristics'!$C:$C,0)))</f>
        <v>Buy In-Region Products</v>
      </c>
      <c r="K369" s="304" t="str">
        <f>IF(ISBLANK(INDEX('Policy Characteristics'!E:E,MATCH($C369,'Policy Characteristics'!$C:$C,0))),"",INDEX('Policy Characteristics'!E:E,MATCH($C369,'Policy Characteristics'!$C:$C,0)))</f>
        <v>indst buy in region outputs</v>
      </c>
      <c r="L369" s="315">
        <f>IF(ISBLANK(INDEX('Policy Characteristics'!F:F,MATCH($C369,'Policy Characteristics'!$C:$C,0))),"",INDEX('Policy Characteristics'!F:F,MATCH($C369,'Policy Characteristics'!$C:$C,0)))</f>
        <v>0</v>
      </c>
      <c r="M369" s="315">
        <f>IF(ISBLANK(INDEX('Policy Characteristics'!G:G,MATCH($C369,'Policy Characteristics'!$C:$C,0))),"",INDEX('Policy Characteristics'!G:G,MATCH($C369,'Policy Characteristics'!$C:$C,0)))</f>
        <v>0.5</v>
      </c>
      <c r="N369" s="315">
        <f>IF(ISBLANK(INDEX('Policy Characteristics'!H:H,MATCH($C369,'Policy Characteristics'!$C:$C,0))),"",INDEX('Policy Characteristics'!H:H,MATCH($C369,'Policy Characteristics'!$C:$C,0)))</f>
        <v>0.01</v>
      </c>
      <c r="O369" s="304" t="str">
        <f>IF(ISBLANK(INDEX('Policy Characteristics'!I:I,MATCH($C369,'Policy Characteristics'!$C:$C,0))),"",INDEX('Policy Characteristics'!I:I,MATCH($C369,'Policy Characteristics'!$C:$C,0)))</f>
        <v>% of imports shifted</v>
      </c>
      <c r="P369" s="304" t="str">
        <f>IF(ISBLANK(INDEX('Policy Characteristics'!J:J,MATCH($C369,'Policy Characteristics'!$C:$C,0))),"",INDEX('Policy Characteristics'!J:J,MATCH($C369,'Policy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9" s="304" t="str">
        <f>IF(ISBLANK(INDEX('Policy Characteristics'!K:K,MATCH($C369,'Policy Characteristics'!$C:$C,0))),"",INDEX('Policy Characteristics'!K:K,MATCH($C369,'Policy Characteristics'!$C:$C,0)))</f>
        <v/>
      </c>
      <c r="R369" s="304" t="str">
        <f>IF(ISBLANK(INDEX('Policy Characteristics'!L:L,MATCH($C369,'Policy Characteristics'!$C:$C,0))),"",INDEX('Policy Characteristics'!L:L,MATCH($C369,'Policy Characteristics'!$C:$C,0)))</f>
        <v/>
      </c>
    </row>
    <row r="370" spans="1:18" x14ac:dyDescent="0.25">
      <c r="A370" s="304" t="str">
        <f>IF(ISBLANK(INDEX('Policy Characteristics'!A:A,MATCH($C370,'Policy Characteristics'!$C:$C,0))),"",INDEX('Policy Characteristics'!A:A,MATCH($C370,'Policy Characteristics'!$C:$C,0)))</f>
        <v>Industry</v>
      </c>
      <c r="B370" s="304" t="str">
        <f>IF(ISBLANK(INDEX('Policy Characteristics'!B:B,MATCH($C370,'Policy Characteristics'!$C:$C,0))),"",INDEX('Policy Characteristics'!B:B,MATCH($C370,'Policy Characteristics'!$C:$C,0)))</f>
        <v>Buy In-Region Products</v>
      </c>
      <c r="C370" s="308" t="str">
        <f t="shared" si="28"/>
        <v>Fraction of Imported Industrial Outputs Shifted to In Region Suppliers</v>
      </c>
      <c r="D370" s="532" t="s">
        <v>3208</v>
      </c>
      <c r="E370" s="532"/>
      <c r="F370" s="6" t="s">
        <v>3170</v>
      </c>
      <c r="G370" s="538"/>
      <c r="H370" s="536">
        <v>1556</v>
      </c>
      <c r="I370" s="535" t="s">
        <v>46</v>
      </c>
      <c r="J370" s="306" t="str">
        <f>IF(ISBLANK(INDEX('Policy Characteristics'!D:D,MATCH($C370,'Policy Characteristics'!$C:$C,0))),"",INDEX('Policy Characteristics'!D:D,MATCH($C370,'Policy Characteristics'!$C:$C,0)))</f>
        <v>Buy In-Region Products</v>
      </c>
      <c r="K370" s="304" t="str">
        <f>IF(ISBLANK(INDEX('Policy Characteristics'!E:E,MATCH($C370,'Policy Characteristics'!$C:$C,0))),"",INDEX('Policy Characteristics'!E:E,MATCH($C370,'Policy Characteristics'!$C:$C,0)))</f>
        <v>indst buy in region outputs</v>
      </c>
      <c r="L370" s="315">
        <f>IF(ISBLANK(INDEX('Policy Characteristics'!F:F,MATCH($C370,'Policy Characteristics'!$C:$C,0))),"",INDEX('Policy Characteristics'!F:F,MATCH($C370,'Policy Characteristics'!$C:$C,0)))</f>
        <v>0</v>
      </c>
      <c r="M370" s="315">
        <f>IF(ISBLANK(INDEX('Policy Characteristics'!G:G,MATCH($C370,'Policy Characteristics'!$C:$C,0))),"",INDEX('Policy Characteristics'!G:G,MATCH($C370,'Policy Characteristics'!$C:$C,0)))</f>
        <v>0.5</v>
      </c>
      <c r="N370" s="315">
        <f>IF(ISBLANK(INDEX('Policy Characteristics'!H:H,MATCH($C370,'Policy Characteristics'!$C:$C,0))),"",INDEX('Policy Characteristics'!H:H,MATCH($C370,'Policy Characteristics'!$C:$C,0)))</f>
        <v>0.01</v>
      </c>
      <c r="O370" s="304" t="str">
        <f>IF(ISBLANK(INDEX('Policy Characteristics'!I:I,MATCH($C370,'Policy Characteristics'!$C:$C,0))),"",INDEX('Policy Characteristics'!I:I,MATCH($C370,'Policy Characteristics'!$C:$C,0)))</f>
        <v>% of imports shifted</v>
      </c>
      <c r="P370" s="304" t="str">
        <f>IF(ISBLANK(INDEX('Policy Characteristics'!J:J,MATCH($C370,'Policy Characteristics'!$C:$C,0))),"",INDEX('Policy Characteristics'!J:J,MATCH($C370,'Policy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0" s="304" t="str">
        <f>IF(ISBLANK(INDEX('Policy Characteristics'!K:K,MATCH($C370,'Policy Characteristics'!$C:$C,0))),"",INDEX('Policy Characteristics'!K:K,MATCH($C370,'Policy Characteristics'!$C:$C,0)))</f>
        <v/>
      </c>
      <c r="R370" s="304" t="str">
        <f>IF(ISBLANK(INDEX('Policy Characteristics'!L:L,MATCH($C370,'Policy Characteristics'!$C:$C,0))),"",INDEX('Policy Characteristics'!L:L,MATCH($C370,'Policy Characteristics'!$C:$C,0)))</f>
        <v/>
      </c>
    </row>
    <row r="371" spans="1:18" x14ac:dyDescent="0.25">
      <c r="A371" s="304" t="str">
        <f>IF(ISBLANK(INDEX('Policy Characteristics'!A:A,MATCH($C371,'Policy Characteristics'!$C:$C,0))),"",INDEX('Policy Characteristics'!A:A,MATCH($C371,'Policy Characteristics'!$C:$C,0)))</f>
        <v>Industry</v>
      </c>
      <c r="B371" s="304" t="str">
        <f>IF(ISBLANK(INDEX('Policy Characteristics'!B:B,MATCH($C371,'Policy Characteristics'!$C:$C,0))),"",INDEX('Policy Characteristics'!B:B,MATCH($C371,'Policy Characteristics'!$C:$C,0)))</f>
        <v>Buy In-Region Products</v>
      </c>
      <c r="C371" s="308" t="str">
        <f t="shared" si="28"/>
        <v>Fraction of Imported Industrial Outputs Shifted to In Region Suppliers</v>
      </c>
      <c r="D371" s="532" t="s">
        <v>3209</v>
      </c>
      <c r="E371" s="532"/>
      <c r="F371" s="6" t="s">
        <v>3171</v>
      </c>
      <c r="G371" s="538"/>
      <c r="H371" s="536">
        <v>1557</v>
      </c>
      <c r="I371" s="535" t="s">
        <v>46</v>
      </c>
      <c r="J371" s="306" t="str">
        <f>IF(ISBLANK(INDEX('Policy Characteristics'!D:D,MATCH($C371,'Policy Characteristics'!$C:$C,0))),"",INDEX('Policy Characteristics'!D:D,MATCH($C371,'Policy Characteristics'!$C:$C,0)))</f>
        <v>Buy In-Region Products</v>
      </c>
      <c r="K371" s="304" t="str">
        <f>IF(ISBLANK(INDEX('Policy Characteristics'!E:E,MATCH($C371,'Policy Characteristics'!$C:$C,0))),"",INDEX('Policy Characteristics'!E:E,MATCH($C371,'Policy Characteristics'!$C:$C,0)))</f>
        <v>indst buy in region outputs</v>
      </c>
      <c r="L371" s="315">
        <f>IF(ISBLANK(INDEX('Policy Characteristics'!F:F,MATCH($C371,'Policy Characteristics'!$C:$C,0))),"",INDEX('Policy Characteristics'!F:F,MATCH($C371,'Policy Characteristics'!$C:$C,0)))</f>
        <v>0</v>
      </c>
      <c r="M371" s="315">
        <f>IF(ISBLANK(INDEX('Policy Characteristics'!G:G,MATCH($C371,'Policy Characteristics'!$C:$C,0))),"",INDEX('Policy Characteristics'!G:G,MATCH($C371,'Policy Characteristics'!$C:$C,0)))</f>
        <v>0.5</v>
      </c>
      <c r="N371" s="315">
        <f>IF(ISBLANK(INDEX('Policy Characteristics'!H:H,MATCH($C371,'Policy Characteristics'!$C:$C,0))),"",INDEX('Policy Characteristics'!H:H,MATCH($C371,'Policy Characteristics'!$C:$C,0)))</f>
        <v>0.01</v>
      </c>
      <c r="O371" s="304" t="str">
        <f>IF(ISBLANK(INDEX('Policy Characteristics'!I:I,MATCH($C371,'Policy Characteristics'!$C:$C,0))),"",INDEX('Policy Characteristics'!I:I,MATCH($C371,'Policy Characteristics'!$C:$C,0)))</f>
        <v>% of imports shifted</v>
      </c>
      <c r="P371" s="304" t="str">
        <f>IF(ISBLANK(INDEX('Policy Characteristics'!J:J,MATCH($C371,'Policy Characteristics'!$C:$C,0))),"",INDEX('Policy Characteristics'!J:J,MATCH($C371,'Policy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1" s="304" t="str">
        <f>IF(ISBLANK(INDEX('Policy Characteristics'!K:K,MATCH($C371,'Policy Characteristics'!$C:$C,0))),"",INDEX('Policy Characteristics'!K:K,MATCH($C371,'Policy Characteristics'!$C:$C,0)))</f>
        <v/>
      </c>
      <c r="R371" s="304" t="str">
        <f>IF(ISBLANK(INDEX('Policy Characteristics'!L:L,MATCH($C371,'Policy Characteristics'!$C:$C,0))),"",INDEX('Policy Characteristics'!L:L,MATCH($C371,'Policy Characteristics'!$C:$C,0)))</f>
        <v/>
      </c>
    </row>
    <row r="372" spans="1:18" x14ac:dyDescent="0.25">
      <c r="A372" s="304" t="str">
        <f>IF(ISBLANK(INDEX('Policy Characteristics'!A:A,MATCH($C372,'Policy Characteristics'!$C:$C,0))),"",INDEX('Policy Characteristics'!A:A,MATCH($C372,'Policy Characteristics'!$C:$C,0)))</f>
        <v>Industry</v>
      </c>
      <c r="B372" s="304" t="str">
        <f>IF(ISBLANK(INDEX('Policy Characteristics'!B:B,MATCH($C372,'Policy Characteristics'!$C:$C,0))),"",INDEX('Policy Characteristics'!B:B,MATCH($C372,'Policy Characteristics'!$C:$C,0)))</f>
        <v>Buy In-Region Products</v>
      </c>
      <c r="C372" s="308" t="str">
        <f t="shared" si="28"/>
        <v>Fraction of Imported Industrial Outputs Shifted to In Region Suppliers</v>
      </c>
      <c r="D372" s="532" t="s">
        <v>3210</v>
      </c>
      <c r="E372" s="532"/>
      <c r="F372" s="6" t="s">
        <v>3172</v>
      </c>
      <c r="G372" s="538"/>
      <c r="H372" s="536">
        <v>1558</v>
      </c>
      <c r="I372" s="535" t="s">
        <v>46</v>
      </c>
      <c r="J372" s="306" t="str">
        <f>IF(ISBLANK(INDEX('Policy Characteristics'!D:D,MATCH($C372,'Policy Characteristics'!$C:$C,0))),"",INDEX('Policy Characteristics'!D:D,MATCH($C372,'Policy Characteristics'!$C:$C,0)))</f>
        <v>Buy In-Region Products</v>
      </c>
      <c r="K372" s="304" t="str">
        <f>IF(ISBLANK(INDEX('Policy Characteristics'!E:E,MATCH($C372,'Policy Characteristics'!$C:$C,0))),"",INDEX('Policy Characteristics'!E:E,MATCH($C372,'Policy Characteristics'!$C:$C,0)))</f>
        <v>indst buy in region outputs</v>
      </c>
      <c r="L372" s="315">
        <f>IF(ISBLANK(INDEX('Policy Characteristics'!F:F,MATCH($C372,'Policy Characteristics'!$C:$C,0))),"",INDEX('Policy Characteristics'!F:F,MATCH($C372,'Policy Characteristics'!$C:$C,0)))</f>
        <v>0</v>
      </c>
      <c r="M372" s="315">
        <f>IF(ISBLANK(INDEX('Policy Characteristics'!G:G,MATCH($C372,'Policy Characteristics'!$C:$C,0))),"",INDEX('Policy Characteristics'!G:G,MATCH($C372,'Policy Characteristics'!$C:$C,0)))</f>
        <v>0.5</v>
      </c>
      <c r="N372" s="315">
        <f>IF(ISBLANK(INDEX('Policy Characteristics'!H:H,MATCH($C372,'Policy Characteristics'!$C:$C,0))),"",INDEX('Policy Characteristics'!H:H,MATCH($C372,'Policy Characteristics'!$C:$C,0)))</f>
        <v>0.01</v>
      </c>
      <c r="O372" s="304" t="str">
        <f>IF(ISBLANK(INDEX('Policy Characteristics'!I:I,MATCH($C372,'Policy Characteristics'!$C:$C,0))),"",INDEX('Policy Characteristics'!I:I,MATCH($C372,'Policy Characteristics'!$C:$C,0)))</f>
        <v>% of imports shifted</v>
      </c>
      <c r="P372" s="304" t="str">
        <f>IF(ISBLANK(INDEX('Policy Characteristics'!J:J,MATCH($C372,'Policy Characteristics'!$C:$C,0))),"",INDEX('Policy Characteristics'!J:J,MATCH($C372,'Policy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2" s="304" t="str">
        <f>IF(ISBLANK(INDEX('Policy Characteristics'!K:K,MATCH($C372,'Policy Characteristics'!$C:$C,0))),"",INDEX('Policy Characteristics'!K:K,MATCH($C372,'Policy Characteristics'!$C:$C,0)))</f>
        <v/>
      </c>
      <c r="R372" s="304" t="str">
        <f>IF(ISBLANK(INDEX('Policy Characteristics'!L:L,MATCH($C372,'Policy Characteristics'!$C:$C,0))),"",INDEX('Policy Characteristics'!L:L,MATCH($C372,'Policy Characteristics'!$C:$C,0)))</f>
        <v/>
      </c>
    </row>
    <row r="373" spans="1:18" x14ac:dyDescent="0.25">
      <c r="A373" s="304" t="str">
        <f>IF(ISBLANK(INDEX('Policy Characteristics'!A:A,MATCH($C373,'Policy Characteristics'!$C:$C,0))),"",INDEX('Policy Characteristics'!A:A,MATCH($C373,'Policy Characteristics'!$C:$C,0)))</f>
        <v>Industry</v>
      </c>
      <c r="B373" s="304" t="str">
        <f>IF(ISBLANK(INDEX('Policy Characteristics'!B:B,MATCH($C373,'Policy Characteristics'!$C:$C,0))),"",INDEX('Policy Characteristics'!B:B,MATCH($C373,'Policy Characteristics'!$C:$C,0)))</f>
        <v>Buy In-Region Products</v>
      </c>
      <c r="C373" s="308" t="str">
        <f t="shared" si="28"/>
        <v>Fraction of Imported Industrial Outputs Shifted to In Region Suppliers</v>
      </c>
      <c r="D373" s="532" t="s">
        <v>3211</v>
      </c>
      <c r="E373" s="532"/>
      <c r="F373" s="6" t="s">
        <v>3173</v>
      </c>
      <c r="G373" s="538"/>
      <c r="H373" s="536">
        <v>1559</v>
      </c>
      <c r="I373" s="535" t="s">
        <v>46</v>
      </c>
      <c r="J373" s="306" t="str">
        <f>IF(ISBLANK(INDEX('Policy Characteristics'!D:D,MATCH($C373,'Policy Characteristics'!$C:$C,0))),"",INDEX('Policy Characteristics'!D:D,MATCH($C373,'Policy Characteristics'!$C:$C,0)))</f>
        <v>Buy In-Region Products</v>
      </c>
      <c r="K373" s="304" t="str">
        <f>IF(ISBLANK(INDEX('Policy Characteristics'!E:E,MATCH($C373,'Policy Characteristics'!$C:$C,0))),"",INDEX('Policy Characteristics'!E:E,MATCH($C373,'Policy Characteristics'!$C:$C,0)))</f>
        <v>indst buy in region outputs</v>
      </c>
      <c r="L373" s="315">
        <f>IF(ISBLANK(INDEX('Policy Characteristics'!F:F,MATCH($C373,'Policy Characteristics'!$C:$C,0))),"",INDEX('Policy Characteristics'!F:F,MATCH($C373,'Policy Characteristics'!$C:$C,0)))</f>
        <v>0</v>
      </c>
      <c r="M373" s="315">
        <f>IF(ISBLANK(INDEX('Policy Characteristics'!G:G,MATCH($C373,'Policy Characteristics'!$C:$C,0))),"",INDEX('Policy Characteristics'!G:G,MATCH($C373,'Policy Characteristics'!$C:$C,0)))</f>
        <v>0.5</v>
      </c>
      <c r="N373" s="315">
        <f>IF(ISBLANK(INDEX('Policy Characteristics'!H:H,MATCH($C373,'Policy Characteristics'!$C:$C,0))),"",INDEX('Policy Characteristics'!H:H,MATCH($C373,'Policy Characteristics'!$C:$C,0)))</f>
        <v>0.01</v>
      </c>
      <c r="O373" s="304" t="str">
        <f>IF(ISBLANK(INDEX('Policy Characteristics'!I:I,MATCH($C373,'Policy Characteristics'!$C:$C,0))),"",INDEX('Policy Characteristics'!I:I,MATCH($C373,'Policy Characteristics'!$C:$C,0)))</f>
        <v>% of imports shifted</v>
      </c>
      <c r="P373" s="304" t="str">
        <f>IF(ISBLANK(INDEX('Policy Characteristics'!J:J,MATCH($C373,'Policy Characteristics'!$C:$C,0))),"",INDEX('Policy Characteristics'!J:J,MATCH($C373,'Policy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3" s="304" t="str">
        <f>IF(ISBLANK(INDEX('Policy Characteristics'!K:K,MATCH($C373,'Policy Characteristics'!$C:$C,0))),"",INDEX('Policy Characteristics'!K:K,MATCH($C373,'Policy Characteristics'!$C:$C,0)))</f>
        <v/>
      </c>
      <c r="R373" s="304" t="str">
        <f>IF(ISBLANK(INDEX('Policy Characteristics'!L:L,MATCH($C373,'Policy Characteristics'!$C:$C,0))),"",INDEX('Policy Characteristics'!L:L,MATCH($C373,'Policy Characteristics'!$C:$C,0)))</f>
        <v/>
      </c>
    </row>
    <row r="374" spans="1:18" x14ac:dyDescent="0.25">
      <c r="A374" s="304" t="str">
        <f>IF(ISBLANK(INDEX('Policy Characteristics'!A:A,MATCH($C374,'Policy Characteristics'!$C:$C,0))),"",INDEX('Policy Characteristics'!A:A,MATCH($C374,'Policy Characteristics'!$C:$C,0)))</f>
        <v>Industry</v>
      </c>
      <c r="B374" s="304" t="str">
        <f>IF(ISBLANK(INDEX('Policy Characteristics'!B:B,MATCH($C374,'Policy Characteristics'!$C:$C,0))),"",INDEX('Policy Characteristics'!B:B,MATCH($C374,'Policy Characteristics'!$C:$C,0)))</f>
        <v>Buy In-Region Products</v>
      </c>
      <c r="C374" s="308" t="str">
        <f t="shared" si="28"/>
        <v>Fraction of Imported Industrial Outputs Shifted to In Region Suppliers</v>
      </c>
      <c r="D374" s="532" t="s">
        <v>3212</v>
      </c>
      <c r="E374" s="532"/>
      <c r="F374" s="6" t="s">
        <v>3215</v>
      </c>
      <c r="G374" s="538"/>
      <c r="H374" s="536">
        <v>1560</v>
      </c>
      <c r="I374" s="535" t="s">
        <v>46</v>
      </c>
      <c r="J374" s="306" t="str">
        <f>IF(ISBLANK(INDEX('Policy Characteristics'!D:D,MATCH($C374,'Policy Characteristics'!$C:$C,0))),"",INDEX('Policy Characteristics'!D:D,MATCH($C374,'Policy Characteristics'!$C:$C,0)))</f>
        <v>Buy In-Region Products</v>
      </c>
      <c r="K374" s="304" t="str">
        <f>IF(ISBLANK(INDEX('Policy Characteristics'!E:E,MATCH($C374,'Policy Characteristics'!$C:$C,0))),"",INDEX('Policy Characteristics'!E:E,MATCH($C374,'Policy Characteristics'!$C:$C,0)))</f>
        <v>indst buy in region outputs</v>
      </c>
      <c r="L374" s="315">
        <f>IF(ISBLANK(INDEX('Policy Characteristics'!F:F,MATCH($C374,'Policy Characteristics'!$C:$C,0))),"",INDEX('Policy Characteristics'!F:F,MATCH($C374,'Policy Characteristics'!$C:$C,0)))</f>
        <v>0</v>
      </c>
      <c r="M374" s="315">
        <f>IF(ISBLANK(INDEX('Policy Characteristics'!G:G,MATCH($C374,'Policy Characteristics'!$C:$C,0))),"",INDEX('Policy Characteristics'!G:G,MATCH($C374,'Policy Characteristics'!$C:$C,0)))</f>
        <v>0.5</v>
      </c>
      <c r="N374" s="315">
        <f>IF(ISBLANK(INDEX('Policy Characteristics'!H:H,MATCH($C374,'Policy Characteristics'!$C:$C,0))),"",INDEX('Policy Characteristics'!H:H,MATCH($C374,'Policy Characteristics'!$C:$C,0)))</f>
        <v>0.01</v>
      </c>
      <c r="O374" s="304" t="str">
        <f>IF(ISBLANK(INDEX('Policy Characteristics'!I:I,MATCH($C374,'Policy Characteristics'!$C:$C,0))),"",INDEX('Policy Characteristics'!I:I,MATCH($C374,'Policy Characteristics'!$C:$C,0)))</f>
        <v>% of imports shifted</v>
      </c>
      <c r="P374" s="304" t="str">
        <f>IF(ISBLANK(INDEX('Policy Characteristics'!J:J,MATCH($C374,'Policy Characteristics'!$C:$C,0))),"",INDEX('Policy Characteristics'!J:J,MATCH($C374,'Policy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4" s="304" t="str">
        <f>IF(ISBLANK(INDEX('Policy Characteristics'!K:K,MATCH($C374,'Policy Characteristics'!$C:$C,0))),"",INDEX('Policy Characteristics'!K:K,MATCH($C374,'Policy Characteristics'!$C:$C,0)))</f>
        <v/>
      </c>
      <c r="R374" s="304" t="str">
        <f>IF(ISBLANK(INDEX('Policy Characteristics'!L:L,MATCH($C374,'Policy Characteristics'!$C:$C,0))),"",INDEX('Policy Characteristics'!L:L,MATCH($C374,'Policy Characteristics'!$C:$C,0)))</f>
        <v/>
      </c>
    </row>
    <row r="375" spans="1:18" x14ac:dyDescent="0.25">
      <c r="A375" s="304" t="str">
        <f>IF(ISBLANK(INDEX('Policy Characteristics'!A:A,MATCH($C375,'Policy Characteristics'!$C:$C,0))),"",INDEX('Policy Characteristics'!A:A,MATCH($C375,'Policy Characteristics'!$C:$C,0)))</f>
        <v>Industry</v>
      </c>
      <c r="B375" s="304" t="str">
        <f>IF(ISBLANK(INDEX('Policy Characteristics'!B:B,MATCH($C375,'Policy Characteristics'!$C:$C,0))),"",INDEX('Policy Characteristics'!B:B,MATCH($C375,'Policy Characteristics'!$C:$C,0)))</f>
        <v>Buy In-Region Products</v>
      </c>
      <c r="C375" s="308" t="str">
        <f t="shared" si="28"/>
        <v>Fraction of Imported Industrial Outputs Shifted to In Region Suppliers</v>
      </c>
      <c r="D375" s="532" t="s">
        <v>3213</v>
      </c>
      <c r="E375" s="532"/>
      <c r="F375" s="6" t="s">
        <v>3174</v>
      </c>
      <c r="G375" s="538"/>
      <c r="H375" s="536">
        <v>1561</v>
      </c>
      <c r="I375" s="535" t="s">
        <v>46</v>
      </c>
      <c r="J375" s="306" t="str">
        <f>IF(ISBLANK(INDEX('Policy Characteristics'!D:D,MATCH($C375,'Policy Characteristics'!$C:$C,0))),"",INDEX('Policy Characteristics'!D:D,MATCH($C375,'Policy Characteristics'!$C:$C,0)))</f>
        <v>Buy In-Region Products</v>
      </c>
      <c r="K375" s="304" t="str">
        <f>IF(ISBLANK(INDEX('Policy Characteristics'!E:E,MATCH($C375,'Policy Characteristics'!$C:$C,0))),"",INDEX('Policy Characteristics'!E:E,MATCH($C375,'Policy Characteristics'!$C:$C,0)))</f>
        <v>indst buy in region outputs</v>
      </c>
      <c r="L375" s="315">
        <f>IF(ISBLANK(INDEX('Policy Characteristics'!F:F,MATCH($C375,'Policy Characteristics'!$C:$C,0))),"",INDEX('Policy Characteristics'!F:F,MATCH($C375,'Policy Characteristics'!$C:$C,0)))</f>
        <v>0</v>
      </c>
      <c r="M375" s="315">
        <f>IF(ISBLANK(INDEX('Policy Characteristics'!G:G,MATCH($C375,'Policy Characteristics'!$C:$C,0))),"",INDEX('Policy Characteristics'!G:G,MATCH($C375,'Policy Characteristics'!$C:$C,0)))</f>
        <v>0.5</v>
      </c>
      <c r="N375" s="315">
        <f>IF(ISBLANK(INDEX('Policy Characteristics'!H:H,MATCH($C375,'Policy Characteristics'!$C:$C,0))),"",INDEX('Policy Characteristics'!H:H,MATCH($C375,'Policy Characteristics'!$C:$C,0)))</f>
        <v>0.01</v>
      </c>
      <c r="O375" s="304" t="str">
        <f>IF(ISBLANK(INDEX('Policy Characteristics'!I:I,MATCH($C375,'Policy Characteristics'!$C:$C,0))),"",INDEX('Policy Characteristics'!I:I,MATCH($C375,'Policy Characteristics'!$C:$C,0)))</f>
        <v>% of imports shifted</v>
      </c>
      <c r="P375" s="304" t="str">
        <f>IF(ISBLANK(INDEX('Policy Characteristics'!J:J,MATCH($C375,'Policy Characteristics'!$C:$C,0))),"",INDEX('Policy Characteristics'!J:J,MATCH($C375,'Policy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5" s="304" t="str">
        <f>IF(ISBLANK(INDEX('Policy Characteristics'!K:K,MATCH($C375,'Policy Characteristics'!$C:$C,0))),"",INDEX('Policy Characteristics'!K:K,MATCH($C375,'Policy Characteristics'!$C:$C,0)))</f>
        <v/>
      </c>
      <c r="R375" s="304" t="str">
        <f>IF(ISBLANK(INDEX('Policy Characteristics'!L:L,MATCH($C375,'Policy Characteristics'!$C:$C,0))),"",INDEX('Policy Characteristics'!L:L,MATCH($C375,'Policy Characteristics'!$C:$C,0)))</f>
        <v/>
      </c>
    </row>
    <row r="376" spans="1:18" x14ac:dyDescent="0.25">
      <c r="A376" s="304" t="str">
        <f>IF(ISBLANK(INDEX('Policy Characteristics'!A:A,MATCH($C376,'Policy Characteristics'!$C:$C,0))),"",INDEX('Policy Characteristics'!A:A,MATCH($C376,'Policy Characteristics'!$C:$C,0)))</f>
        <v>Industry</v>
      </c>
      <c r="B376" s="304" t="str">
        <f>IF(ISBLANK(INDEX('Policy Characteristics'!B:B,MATCH($C376,'Policy Characteristics'!$C:$C,0))),"",INDEX('Policy Characteristics'!B:B,MATCH($C376,'Policy Characteristics'!$C:$C,0)))</f>
        <v>Carbon Capture and Sequestration</v>
      </c>
      <c r="C376" s="309" t="s">
        <v>3150</v>
      </c>
      <c r="D376" s="528" t="s">
        <v>3189</v>
      </c>
      <c r="E376" s="532" t="s">
        <v>3152</v>
      </c>
      <c r="F376" s="6" t="s">
        <v>3214</v>
      </c>
      <c r="G376" s="535" t="s">
        <v>3153</v>
      </c>
      <c r="H376" s="536">
        <v>908</v>
      </c>
      <c r="I376" s="537" t="s">
        <v>46</v>
      </c>
      <c r="J376" s="306" t="str">
        <f>IF(ISBLANK(INDEX('Policy Characteristics'!D:D,MATCH($C376,'Policy Characteristics'!$C:$C,0))),"",INDEX('Policy Characteristics'!D:D,MATCH($C376,'Policy Characteristics'!$C:$C,0)))</f>
        <v>Industry CCS</v>
      </c>
      <c r="K376" s="304" t="str">
        <f>IF(ISBLANK(INDEX('Policy Characteristics'!E:E,MATCH($C376,'Policy Characteristics'!$C:$C,0))),"",INDEX('Policy Characteristics'!E:E,MATCH($C376,'Policy Characteristics'!$C:$C,0)))</f>
        <v>indst CCS</v>
      </c>
      <c r="L376" s="315">
        <f>IF(ISBLANK(INDEX('Policy Characteristics'!F:F,MATCH($C376,'Policy Characteristics'!$C:$C,0))),"",INDEX('Policy Characteristics'!F:F,MATCH($C376,'Policy Characteristics'!$C:$C,0)))</f>
        <v>0</v>
      </c>
      <c r="M376" s="315">
        <f>IF(ISBLANK(INDEX('Policy Characteristics'!G:G,MATCH($C376,'Policy Characteristics'!$C:$C,0))),"",INDEX('Policy Characteristics'!G:G,MATCH($C376,'Policy Characteristics'!$C:$C,0)))</f>
        <v>1</v>
      </c>
      <c r="N376" s="315">
        <f>IF(ISBLANK(INDEX('Policy Characteristics'!H:H,MATCH($C376,'Policy Characteristics'!$C:$C,0))),"",INDEX('Policy Characteristics'!H:H,MATCH($C376,'Policy Characteristics'!$C:$C,0)))</f>
        <v>0.01</v>
      </c>
      <c r="O376" s="304" t="str">
        <f>IF(ISBLANK(INDEX('Policy Characteristics'!I:I,MATCH($C376,'Policy Characteristics'!$C:$C,0))),"",INDEX('Policy Characteristics'!I:I,MATCH($C376,'Policy Characteristics'!$C:$C,0)))</f>
        <v>% of CO2 captured</v>
      </c>
      <c r="P376" s="304" t="str">
        <f>IF(ISBLANK(INDEX('Policy Characteristics'!J:J,MATCH($C376,'Policy Characteristics'!$C:$C,0))),"",INDEX('Policy Characteristics'!J:J,MATCH($C376,'Policy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6" s="304" t="str">
        <f>IF(ISBLANK(INDEX('Policy Characteristics'!K:K,MATCH($C376,'Policy Characteristics'!$C:$C,0))),"",INDEX('Policy Characteristics'!K:K,MATCH($C376,'Policy Characteristics'!$C:$C,0)))</f>
        <v>ccs.html#ccs</v>
      </c>
      <c r="R376" s="304" t="str">
        <f>IF(ISBLANK(INDEX('Policy Characteristics'!L:L,MATCH($C376,'Policy Characteristics'!$C:$C,0))),"",INDEX('Policy Characteristics'!L:L,MATCH($C376,'Policy Characteristics'!$C:$C,0)))</f>
        <v>carbon-capture-and-sequestration.html</v>
      </c>
    </row>
    <row r="377" spans="1:18" x14ac:dyDescent="0.25">
      <c r="A377" s="304" t="str">
        <f>IF(ISBLANK(INDEX('Policy Characteristics'!A:A,MATCH($C377,'Policy Characteristics'!$C:$C,0))),"",INDEX('Policy Characteristics'!A:A,MATCH($C377,'Policy Characteristics'!$C:$C,0)))</f>
        <v>Industry</v>
      </c>
      <c r="B377" s="304" t="str">
        <f>IF(ISBLANK(INDEX('Policy Characteristics'!B:B,MATCH($C377,'Policy Characteristics'!$C:$C,0))),"",INDEX('Policy Characteristics'!B:B,MATCH($C377,'Policy Characteristics'!$C:$C,0)))</f>
        <v>Carbon Capture and Sequestration</v>
      </c>
      <c r="C377" s="308" t="str">
        <f t="shared" ref="C377:C392" si="29">C$376</f>
        <v>Industry Sector Fraction of Potential Additional CCS Achieved</v>
      </c>
      <c r="D377" s="528" t="s">
        <v>3189</v>
      </c>
      <c r="E377" s="532" t="s">
        <v>2591</v>
      </c>
      <c r="F377" s="6" t="s">
        <v>3214</v>
      </c>
      <c r="G377" s="535" t="s">
        <v>3154</v>
      </c>
      <c r="H377" s="536">
        <v>909</v>
      </c>
      <c r="I377" s="537" t="s">
        <v>46</v>
      </c>
      <c r="J377" s="306" t="str">
        <f>IF(ISBLANK(INDEX('Policy Characteristics'!D:D,MATCH($C377,'Policy Characteristics'!$C:$C,0))),"",INDEX('Policy Characteristics'!D:D,MATCH($C377,'Policy Characteristics'!$C:$C,0)))</f>
        <v>Industry CCS</v>
      </c>
      <c r="K377" s="304" t="str">
        <f>IF(ISBLANK(INDEX('Policy Characteristics'!E:E,MATCH($C377,'Policy Characteristics'!$C:$C,0))),"",INDEX('Policy Characteristics'!E:E,MATCH($C377,'Policy Characteristics'!$C:$C,0)))</f>
        <v>indst CCS</v>
      </c>
      <c r="L377" s="315">
        <f>IF(ISBLANK(INDEX('Policy Characteristics'!F:F,MATCH($C377,'Policy Characteristics'!$C:$C,0))),"",INDEX('Policy Characteristics'!F:F,MATCH($C377,'Policy Characteristics'!$C:$C,0)))</f>
        <v>0</v>
      </c>
      <c r="M377" s="315">
        <f>IF(ISBLANK(INDEX('Policy Characteristics'!G:G,MATCH($C377,'Policy Characteristics'!$C:$C,0))),"",INDEX('Policy Characteristics'!G:G,MATCH($C377,'Policy Characteristics'!$C:$C,0)))</f>
        <v>1</v>
      </c>
      <c r="N377" s="315">
        <f>IF(ISBLANK(INDEX('Policy Characteristics'!H:H,MATCH($C377,'Policy Characteristics'!$C:$C,0))),"",INDEX('Policy Characteristics'!H:H,MATCH($C377,'Policy Characteristics'!$C:$C,0)))</f>
        <v>0.01</v>
      </c>
      <c r="O377" s="304" t="str">
        <f>IF(ISBLANK(INDEX('Policy Characteristics'!I:I,MATCH($C377,'Policy Characteristics'!$C:$C,0))),"",INDEX('Policy Characteristics'!I:I,MATCH($C377,'Policy Characteristics'!$C:$C,0)))</f>
        <v>% of CO2 captured</v>
      </c>
      <c r="P377" s="304" t="str">
        <f>IF(ISBLANK(INDEX('Policy Characteristics'!J:J,MATCH($C377,'Policy Characteristics'!$C:$C,0))),"",INDEX('Policy Characteristics'!J:J,MATCH($C377,'Policy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7" s="304" t="str">
        <f>IF(ISBLANK(INDEX('Policy Characteristics'!K:K,MATCH($C377,'Policy Characteristics'!$C:$C,0))),"",INDEX('Policy Characteristics'!K:K,MATCH($C377,'Policy Characteristics'!$C:$C,0)))</f>
        <v>ccs.html#ccs</v>
      </c>
      <c r="R377" s="304" t="str">
        <f>IF(ISBLANK(INDEX('Policy Characteristics'!L:L,MATCH($C377,'Policy Characteristics'!$C:$C,0))),"",INDEX('Policy Characteristics'!L:L,MATCH($C377,'Policy Characteristics'!$C:$C,0)))</f>
        <v>carbon-capture-and-sequestration.html</v>
      </c>
    </row>
    <row r="378" spans="1:18" x14ac:dyDescent="0.25">
      <c r="A378" s="304" t="str">
        <f>IF(ISBLANK(INDEX('Policy Characteristics'!A:A,MATCH($C378,'Policy Characteristics'!$C:$C,0))),"",INDEX('Policy Characteristics'!A:A,MATCH($C378,'Policy Characteristics'!$C:$C,0)))</f>
        <v>Industry</v>
      </c>
      <c r="B378" s="304" t="str">
        <f>IF(ISBLANK(INDEX('Policy Characteristics'!B:B,MATCH($C378,'Policy Characteristics'!$C:$C,0))),"",INDEX('Policy Characteristics'!B:B,MATCH($C378,'Policy Characteristics'!$C:$C,0)))</f>
        <v>Carbon Capture and Sequestration</v>
      </c>
      <c r="C378" s="308" t="str">
        <f t="shared" si="29"/>
        <v>Industry Sector Fraction of Potential Additional CCS Achieved</v>
      </c>
      <c r="D378" s="532" t="s">
        <v>3190</v>
      </c>
      <c r="E378" s="532" t="s">
        <v>3152</v>
      </c>
      <c r="F378" s="6" t="s">
        <v>2841</v>
      </c>
      <c r="G378" s="535" t="s">
        <v>3153</v>
      </c>
      <c r="H378" s="536">
        <v>910</v>
      </c>
      <c r="I378" s="537" t="s">
        <v>46</v>
      </c>
      <c r="J378" s="306" t="str">
        <f>IF(ISBLANK(INDEX('Policy Characteristics'!D:D,MATCH($C378,'Policy Characteristics'!$C:$C,0))),"",INDEX('Policy Characteristics'!D:D,MATCH($C378,'Policy Characteristics'!$C:$C,0)))</f>
        <v>Industry CCS</v>
      </c>
      <c r="K378" s="304" t="str">
        <f>IF(ISBLANK(INDEX('Policy Characteristics'!E:E,MATCH($C378,'Policy Characteristics'!$C:$C,0))),"",INDEX('Policy Characteristics'!E:E,MATCH($C378,'Policy Characteristics'!$C:$C,0)))</f>
        <v>indst CCS</v>
      </c>
      <c r="L378" s="315">
        <f>IF(ISBLANK(INDEX('Policy Characteristics'!F:F,MATCH($C378,'Policy Characteristics'!$C:$C,0))),"",INDEX('Policy Characteristics'!F:F,MATCH($C378,'Policy Characteristics'!$C:$C,0)))</f>
        <v>0</v>
      </c>
      <c r="M378" s="315">
        <f>IF(ISBLANK(INDEX('Policy Characteristics'!G:G,MATCH($C378,'Policy Characteristics'!$C:$C,0))),"",INDEX('Policy Characteristics'!G:G,MATCH($C378,'Policy Characteristics'!$C:$C,0)))</f>
        <v>1</v>
      </c>
      <c r="N378" s="315">
        <f>IF(ISBLANK(INDEX('Policy Characteristics'!H:H,MATCH($C378,'Policy Characteristics'!$C:$C,0))),"",INDEX('Policy Characteristics'!H:H,MATCH($C378,'Policy Characteristics'!$C:$C,0)))</f>
        <v>0.01</v>
      </c>
      <c r="O378" s="304" t="str">
        <f>IF(ISBLANK(INDEX('Policy Characteristics'!I:I,MATCH($C378,'Policy Characteristics'!$C:$C,0))),"",INDEX('Policy Characteristics'!I:I,MATCH($C378,'Policy Characteristics'!$C:$C,0)))</f>
        <v>% of CO2 captured</v>
      </c>
      <c r="P378" s="304" t="str">
        <f>IF(ISBLANK(INDEX('Policy Characteristics'!J:J,MATCH($C378,'Policy Characteristics'!$C:$C,0))),"",INDEX('Policy Characteristics'!J:J,MATCH($C378,'Policy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8" s="304" t="str">
        <f>IF(ISBLANK(INDEX('Policy Characteristics'!K:K,MATCH($C378,'Policy Characteristics'!$C:$C,0))),"",INDEX('Policy Characteristics'!K:K,MATCH($C378,'Policy Characteristics'!$C:$C,0)))</f>
        <v>ccs.html#ccs</v>
      </c>
      <c r="R378" s="304" t="str">
        <f>IF(ISBLANK(INDEX('Policy Characteristics'!L:L,MATCH($C378,'Policy Characteristics'!$C:$C,0))),"",INDEX('Policy Characteristics'!L:L,MATCH($C378,'Policy Characteristics'!$C:$C,0)))</f>
        <v>carbon-capture-and-sequestration.html</v>
      </c>
    </row>
    <row r="379" spans="1:18" x14ac:dyDescent="0.25">
      <c r="A379" s="304" t="str">
        <f>IF(ISBLANK(INDEX('Policy Characteristics'!A:A,MATCH($C379,'Policy Characteristics'!$C:$C,0))),"",INDEX('Policy Characteristics'!A:A,MATCH($C379,'Policy Characteristics'!$C:$C,0)))</f>
        <v>Industry</v>
      </c>
      <c r="B379" s="304" t="str">
        <f>IF(ISBLANK(INDEX('Policy Characteristics'!B:B,MATCH($C379,'Policy Characteristics'!$C:$C,0))),"",INDEX('Policy Characteristics'!B:B,MATCH($C379,'Policy Characteristics'!$C:$C,0)))</f>
        <v>Carbon Capture and Sequestration</v>
      </c>
      <c r="C379" s="308" t="str">
        <f t="shared" si="29"/>
        <v>Industry Sector Fraction of Potential Additional CCS Achieved</v>
      </c>
      <c r="D379" s="532" t="s">
        <v>3190</v>
      </c>
      <c r="E379" s="532" t="s">
        <v>2591</v>
      </c>
      <c r="F379" s="6" t="s">
        <v>2841</v>
      </c>
      <c r="G379" s="535" t="s">
        <v>3154</v>
      </c>
      <c r="H379" s="536">
        <v>911</v>
      </c>
      <c r="I379" s="537" t="s">
        <v>46</v>
      </c>
      <c r="J379" s="306" t="str">
        <f>IF(ISBLANK(INDEX('Policy Characteristics'!D:D,MATCH($C379,'Policy Characteristics'!$C:$C,0))),"",INDEX('Policy Characteristics'!D:D,MATCH($C379,'Policy Characteristics'!$C:$C,0)))</f>
        <v>Industry CCS</v>
      </c>
      <c r="K379" s="304" t="str">
        <f>IF(ISBLANK(INDEX('Policy Characteristics'!E:E,MATCH($C379,'Policy Characteristics'!$C:$C,0))),"",INDEX('Policy Characteristics'!E:E,MATCH($C379,'Policy Characteristics'!$C:$C,0)))</f>
        <v>indst CCS</v>
      </c>
      <c r="L379" s="315">
        <f>IF(ISBLANK(INDEX('Policy Characteristics'!F:F,MATCH($C379,'Policy Characteristics'!$C:$C,0))),"",INDEX('Policy Characteristics'!F:F,MATCH($C379,'Policy Characteristics'!$C:$C,0)))</f>
        <v>0</v>
      </c>
      <c r="M379" s="315">
        <f>IF(ISBLANK(INDEX('Policy Characteristics'!G:G,MATCH($C379,'Policy Characteristics'!$C:$C,0))),"",INDEX('Policy Characteristics'!G:G,MATCH($C379,'Policy Characteristics'!$C:$C,0)))</f>
        <v>1</v>
      </c>
      <c r="N379" s="315">
        <f>IF(ISBLANK(INDEX('Policy Characteristics'!H:H,MATCH($C379,'Policy Characteristics'!$C:$C,0))),"",INDEX('Policy Characteristics'!H:H,MATCH($C379,'Policy Characteristics'!$C:$C,0)))</f>
        <v>0.01</v>
      </c>
      <c r="O379" s="304" t="str">
        <f>IF(ISBLANK(INDEX('Policy Characteristics'!I:I,MATCH($C379,'Policy Characteristics'!$C:$C,0))),"",INDEX('Policy Characteristics'!I:I,MATCH($C379,'Policy Characteristics'!$C:$C,0)))</f>
        <v>% of CO2 captured</v>
      </c>
      <c r="P379" s="304" t="str">
        <f>IF(ISBLANK(INDEX('Policy Characteristics'!J:J,MATCH($C379,'Policy Characteristics'!$C:$C,0))),"",INDEX('Policy Characteristics'!J:J,MATCH($C379,'Policy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9" s="304" t="str">
        <f>IF(ISBLANK(INDEX('Policy Characteristics'!K:K,MATCH($C379,'Policy Characteristics'!$C:$C,0))),"",INDEX('Policy Characteristics'!K:K,MATCH($C379,'Policy Characteristics'!$C:$C,0)))</f>
        <v>ccs.html#ccs</v>
      </c>
      <c r="R379" s="304" t="str">
        <f>IF(ISBLANK(INDEX('Policy Characteristics'!L:L,MATCH($C379,'Policy Characteristics'!$C:$C,0))),"",INDEX('Policy Characteristics'!L:L,MATCH($C379,'Policy Characteristics'!$C:$C,0)))</f>
        <v>carbon-capture-and-sequestration.html</v>
      </c>
    </row>
    <row r="380" spans="1:18" x14ac:dyDescent="0.25">
      <c r="A380" s="304" t="str">
        <f>IF(ISBLANK(INDEX('Policy Characteristics'!A:A,MATCH($C380,'Policy Characteristics'!$C:$C,0))),"",INDEX('Policy Characteristics'!A:A,MATCH($C380,'Policy Characteristics'!$C:$C,0)))</f>
        <v>Industry</v>
      </c>
      <c r="B380" s="304" t="str">
        <f>IF(ISBLANK(INDEX('Policy Characteristics'!B:B,MATCH($C380,'Policy Characteristics'!$C:$C,0))),"",INDEX('Policy Characteristics'!B:B,MATCH($C380,'Policy Characteristics'!$C:$C,0)))</f>
        <v>Carbon Capture and Sequestration</v>
      </c>
      <c r="C380" s="308" t="str">
        <f t="shared" si="29"/>
        <v>Industry Sector Fraction of Potential Additional CCS Achieved</v>
      </c>
      <c r="D380" s="532" t="s">
        <v>3191</v>
      </c>
      <c r="E380" s="532" t="s">
        <v>3152</v>
      </c>
      <c r="F380" s="6" t="s">
        <v>3155</v>
      </c>
      <c r="G380" s="535" t="s">
        <v>3153</v>
      </c>
      <c r="H380" s="536">
        <v>912</v>
      </c>
      <c r="I380" s="537" t="s">
        <v>46</v>
      </c>
      <c r="J380" s="306" t="str">
        <f>IF(ISBLANK(INDEX('Policy Characteristics'!D:D,MATCH($C380,'Policy Characteristics'!$C:$C,0))),"",INDEX('Policy Characteristics'!D:D,MATCH($C380,'Policy Characteristics'!$C:$C,0)))</f>
        <v>Industry CCS</v>
      </c>
      <c r="K380" s="304" t="str">
        <f>IF(ISBLANK(INDEX('Policy Characteristics'!E:E,MATCH($C380,'Policy Characteristics'!$C:$C,0))),"",INDEX('Policy Characteristics'!E:E,MATCH($C380,'Policy Characteristics'!$C:$C,0)))</f>
        <v>indst CCS</v>
      </c>
      <c r="L380" s="315">
        <f>IF(ISBLANK(INDEX('Policy Characteristics'!F:F,MATCH($C380,'Policy Characteristics'!$C:$C,0))),"",INDEX('Policy Characteristics'!F:F,MATCH($C380,'Policy Characteristics'!$C:$C,0)))</f>
        <v>0</v>
      </c>
      <c r="M380" s="315">
        <f>IF(ISBLANK(INDEX('Policy Characteristics'!G:G,MATCH($C380,'Policy Characteristics'!$C:$C,0))),"",INDEX('Policy Characteristics'!G:G,MATCH($C380,'Policy Characteristics'!$C:$C,0)))</f>
        <v>1</v>
      </c>
      <c r="N380" s="315">
        <f>IF(ISBLANK(INDEX('Policy Characteristics'!H:H,MATCH($C380,'Policy Characteristics'!$C:$C,0))),"",INDEX('Policy Characteristics'!H:H,MATCH($C380,'Policy Characteristics'!$C:$C,0)))</f>
        <v>0.01</v>
      </c>
      <c r="O380" s="304" t="str">
        <f>IF(ISBLANK(INDEX('Policy Characteristics'!I:I,MATCH($C380,'Policy Characteristics'!$C:$C,0))),"",INDEX('Policy Characteristics'!I:I,MATCH($C380,'Policy Characteristics'!$C:$C,0)))</f>
        <v>% of CO2 captured</v>
      </c>
      <c r="P380" s="304" t="str">
        <f>IF(ISBLANK(INDEX('Policy Characteristics'!J:J,MATCH($C380,'Policy Characteristics'!$C:$C,0))),"",INDEX('Policy Characteristics'!J:J,MATCH($C380,'Policy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0" s="304" t="str">
        <f>IF(ISBLANK(INDEX('Policy Characteristics'!K:K,MATCH($C380,'Policy Characteristics'!$C:$C,0))),"",INDEX('Policy Characteristics'!K:K,MATCH($C380,'Policy Characteristics'!$C:$C,0)))</f>
        <v>ccs.html#ccs</v>
      </c>
      <c r="R380" s="304" t="str">
        <f>IF(ISBLANK(INDEX('Policy Characteristics'!L:L,MATCH($C380,'Policy Characteristics'!$C:$C,0))),"",INDEX('Policy Characteristics'!L:L,MATCH($C380,'Policy Characteristics'!$C:$C,0)))</f>
        <v>carbon-capture-and-sequestration.html</v>
      </c>
    </row>
    <row r="381" spans="1:18" x14ac:dyDescent="0.25">
      <c r="A381" s="304" t="str">
        <f>IF(ISBLANK(INDEX('Policy Characteristics'!A:A,MATCH($C381,'Policy Characteristics'!$C:$C,0))),"",INDEX('Policy Characteristics'!A:A,MATCH($C381,'Policy Characteristics'!$C:$C,0)))</f>
        <v>Industry</v>
      </c>
      <c r="B381" s="304" t="str">
        <f>IF(ISBLANK(INDEX('Policy Characteristics'!B:B,MATCH($C381,'Policy Characteristics'!$C:$C,0))),"",INDEX('Policy Characteristics'!B:B,MATCH($C381,'Policy Characteristics'!$C:$C,0)))</f>
        <v>Carbon Capture and Sequestration</v>
      </c>
      <c r="C381" s="308" t="str">
        <f t="shared" si="29"/>
        <v>Industry Sector Fraction of Potential Additional CCS Achieved</v>
      </c>
      <c r="D381" s="532" t="s">
        <v>3191</v>
      </c>
      <c r="E381" s="532" t="s">
        <v>2591</v>
      </c>
      <c r="F381" s="6" t="s">
        <v>3155</v>
      </c>
      <c r="G381" s="535" t="s">
        <v>3154</v>
      </c>
      <c r="H381" s="536">
        <v>913</v>
      </c>
      <c r="I381" s="537" t="s">
        <v>46</v>
      </c>
      <c r="J381" s="306" t="str">
        <f>IF(ISBLANK(INDEX('Policy Characteristics'!D:D,MATCH($C381,'Policy Characteristics'!$C:$C,0))),"",INDEX('Policy Characteristics'!D:D,MATCH($C381,'Policy Characteristics'!$C:$C,0)))</f>
        <v>Industry CCS</v>
      </c>
      <c r="K381" s="304" t="str">
        <f>IF(ISBLANK(INDEX('Policy Characteristics'!E:E,MATCH($C381,'Policy Characteristics'!$C:$C,0))),"",INDEX('Policy Characteristics'!E:E,MATCH($C381,'Policy Characteristics'!$C:$C,0)))</f>
        <v>indst CCS</v>
      </c>
      <c r="L381" s="315">
        <f>IF(ISBLANK(INDEX('Policy Characteristics'!F:F,MATCH($C381,'Policy Characteristics'!$C:$C,0))),"",INDEX('Policy Characteristics'!F:F,MATCH($C381,'Policy Characteristics'!$C:$C,0)))</f>
        <v>0</v>
      </c>
      <c r="M381" s="315">
        <f>IF(ISBLANK(INDEX('Policy Characteristics'!G:G,MATCH($C381,'Policy Characteristics'!$C:$C,0))),"",INDEX('Policy Characteristics'!G:G,MATCH($C381,'Policy Characteristics'!$C:$C,0)))</f>
        <v>1</v>
      </c>
      <c r="N381" s="315">
        <f>IF(ISBLANK(INDEX('Policy Characteristics'!H:H,MATCH($C381,'Policy Characteristics'!$C:$C,0))),"",INDEX('Policy Characteristics'!H:H,MATCH($C381,'Policy Characteristics'!$C:$C,0)))</f>
        <v>0.01</v>
      </c>
      <c r="O381" s="304" t="str">
        <f>IF(ISBLANK(INDEX('Policy Characteristics'!I:I,MATCH($C381,'Policy Characteristics'!$C:$C,0))),"",INDEX('Policy Characteristics'!I:I,MATCH($C381,'Policy Characteristics'!$C:$C,0)))</f>
        <v>% of CO2 captured</v>
      </c>
      <c r="P381" s="304" t="str">
        <f>IF(ISBLANK(INDEX('Policy Characteristics'!J:J,MATCH($C381,'Policy Characteristics'!$C:$C,0))),"",INDEX('Policy Characteristics'!J:J,MATCH($C381,'Policy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1" s="304" t="str">
        <f>IF(ISBLANK(INDEX('Policy Characteristics'!K:K,MATCH($C381,'Policy Characteristics'!$C:$C,0))),"",INDEX('Policy Characteristics'!K:K,MATCH($C381,'Policy Characteristics'!$C:$C,0)))</f>
        <v>ccs.html#ccs</v>
      </c>
      <c r="R381" s="304" t="str">
        <f>IF(ISBLANK(INDEX('Policy Characteristics'!L:L,MATCH($C381,'Policy Characteristics'!$C:$C,0))),"",INDEX('Policy Characteristics'!L:L,MATCH($C381,'Policy Characteristics'!$C:$C,0)))</f>
        <v>carbon-capture-and-sequestration.html</v>
      </c>
    </row>
    <row r="382" spans="1:18" x14ac:dyDescent="0.25">
      <c r="A382" s="304" t="str">
        <f>IF(ISBLANK(INDEX('Policy Characteristics'!A:A,MATCH($C382,'Policy Characteristics'!$C:$C,0))),"",INDEX('Policy Characteristics'!A:A,MATCH($C382,'Policy Characteristics'!$C:$C,0)))</f>
        <v>Industry</v>
      </c>
      <c r="B382" s="304" t="str">
        <f>IF(ISBLANK(INDEX('Policy Characteristics'!B:B,MATCH($C382,'Policy Characteristics'!$C:$C,0))),"",INDEX('Policy Characteristics'!B:B,MATCH($C382,'Policy Characteristics'!$C:$C,0)))</f>
        <v>Carbon Capture and Sequestration</v>
      </c>
      <c r="C382" s="308" t="str">
        <f t="shared" si="29"/>
        <v>Industry Sector Fraction of Potential Additional CCS Achieved</v>
      </c>
      <c r="D382" s="532" t="s">
        <v>3192</v>
      </c>
      <c r="E382" s="532" t="s">
        <v>3152</v>
      </c>
      <c r="F382" s="6" t="s">
        <v>3156</v>
      </c>
      <c r="G382" s="535" t="s">
        <v>3153</v>
      </c>
      <c r="H382" s="536">
        <v>914</v>
      </c>
      <c r="I382" s="537" t="s">
        <v>46</v>
      </c>
      <c r="J382" s="306" t="str">
        <f>IF(ISBLANK(INDEX('Policy Characteristics'!D:D,MATCH($C382,'Policy Characteristics'!$C:$C,0))),"",INDEX('Policy Characteristics'!D:D,MATCH($C382,'Policy Characteristics'!$C:$C,0)))</f>
        <v>Industry CCS</v>
      </c>
      <c r="K382" s="304" t="str">
        <f>IF(ISBLANK(INDEX('Policy Characteristics'!E:E,MATCH($C382,'Policy Characteristics'!$C:$C,0))),"",INDEX('Policy Characteristics'!E:E,MATCH($C382,'Policy Characteristics'!$C:$C,0)))</f>
        <v>indst CCS</v>
      </c>
      <c r="L382" s="315">
        <f>IF(ISBLANK(INDEX('Policy Characteristics'!F:F,MATCH($C382,'Policy Characteristics'!$C:$C,0))),"",INDEX('Policy Characteristics'!F:F,MATCH($C382,'Policy Characteristics'!$C:$C,0)))</f>
        <v>0</v>
      </c>
      <c r="M382" s="315">
        <f>IF(ISBLANK(INDEX('Policy Characteristics'!G:G,MATCH($C382,'Policy Characteristics'!$C:$C,0))),"",INDEX('Policy Characteristics'!G:G,MATCH($C382,'Policy Characteristics'!$C:$C,0)))</f>
        <v>1</v>
      </c>
      <c r="N382" s="315">
        <f>IF(ISBLANK(INDEX('Policy Characteristics'!H:H,MATCH($C382,'Policy Characteristics'!$C:$C,0))),"",INDEX('Policy Characteristics'!H:H,MATCH($C382,'Policy Characteristics'!$C:$C,0)))</f>
        <v>0.01</v>
      </c>
      <c r="O382" s="304" t="str">
        <f>IF(ISBLANK(INDEX('Policy Characteristics'!I:I,MATCH($C382,'Policy Characteristics'!$C:$C,0))),"",INDEX('Policy Characteristics'!I:I,MATCH($C382,'Policy Characteristics'!$C:$C,0)))</f>
        <v>% of CO2 captured</v>
      </c>
      <c r="P382" s="304" t="str">
        <f>IF(ISBLANK(INDEX('Policy Characteristics'!J:J,MATCH($C382,'Policy Characteristics'!$C:$C,0))),"",INDEX('Policy Characteristics'!J:J,MATCH($C382,'Policy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2" s="304" t="str">
        <f>IF(ISBLANK(INDEX('Policy Characteristics'!K:K,MATCH($C382,'Policy Characteristics'!$C:$C,0))),"",INDEX('Policy Characteristics'!K:K,MATCH($C382,'Policy Characteristics'!$C:$C,0)))</f>
        <v>ccs.html#ccs</v>
      </c>
      <c r="R382" s="304" t="str">
        <f>IF(ISBLANK(INDEX('Policy Characteristics'!L:L,MATCH($C382,'Policy Characteristics'!$C:$C,0))),"",INDEX('Policy Characteristics'!L:L,MATCH($C382,'Policy Characteristics'!$C:$C,0)))</f>
        <v>carbon-capture-and-sequestration.html</v>
      </c>
    </row>
    <row r="383" spans="1:18" x14ac:dyDescent="0.25">
      <c r="A383" s="304" t="str">
        <f>IF(ISBLANK(INDEX('Policy Characteristics'!A:A,MATCH($C383,'Policy Characteristics'!$C:$C,0))),"",INDEX('Policy Characteristics'!A:A,MATCH($C383,'Policy Characteristics'!$C:$C,0)))</f>
        <v>Industry</v>
      </c>
      <c r="B383" s="304" t="str">
        <f>IF(ISBLANK(INDEX('Policy Characteristics'!B:B,MATCH($C383,'Policy Characteristics'!$C:$C,0))),"",INDEX('Policy Characteristics'!B:B,MATCH($C383,'Policy Characteristics'!$C:$C,0)))</f>
        <v>Carbon Capture and Sequestration</v>
      </c>
      <c r="C383" s="308" t="str">
        <f t="shared" si="29"/>
        <v>Industry Sector Fraction of Potential Additional CCS Achieved</v>
      </c>
      <c r="D383" s="532" t="s">
        <v>3192</v>
      </c>
      <c r="E383" s="532" t="s">
        <v>2591</v>
      </c>
      <c r="F383" s="6" t="s">
        <v>3156</v>
      </c>
      <c r="G383" s="535" t="s">
        <v>3154</v>
      </c>
      <c r="H383" s="536">
        <v>915</v>
      </c>
      <c r="I383" s="537" t="s">
        <v>46</v>
      </c>
      <c r="J383" s="306" t="str">
        <f>IF(ISBLANK(INDEX('Policy Characteristics'!D:D,MATCH($C383,'Policy Characteristics'!$C:$C,0))),"",INDEX('Policy Characteristics'!D:D,MATCH($C383,'Policy Characteristics'!$C:$C,0)))</f>
        <v>Industry CCS</v>
      </c>
      <c r="K383" s="304" t="str">
        <f>IF(ISBLANK(INDEX('Policy Characteristics'!E:E,MATCH($C383,'Policy Characteristics'!$C:$C,0))),"",INDEX('Policy Characteristics'!E:E,MATCH($C383,'Policy Characteristics'!$C:$C,0)))</f>
        <v>indst CCS</v>
      </c>
      <c r="L383" s="315">
        <f>IF(ISBLANK(INDEX('Policy Characteristics'!F:F,MATCH($C383,'Policy Characteristics'!$C:$C,0))),"",INDEX('Policy Characteristics'!F:F,MATCH($C383,'Policy Characteristics'!$C:$C,0)))</f>
        <v>0</v>
      </c>
      <c r="M383" s="315">
        <f>IF(ISBLANK(INDEX('Policy Characteristics'!G:G,MATCH($C383,'Policy Characteristics'!$C:$C,0))),"",INDEX('Policy Characteristics'!G:G,MATCH($C383,'Policy Characteristics'!$C:$C,0)))</f>
        <v>1</v>
      </c>
      <c r="N383" s="315">
        <f>IF(ISBLANK(INDEX('Policy Characteristics'!H:H,MATCH($C383,'Policy Characteristics'!$C:$C,0))),"",INDEX('Policy Characteristics'!H:H,MATCH($C383,'Policy Characteristics'!$C:$C,0)))</f>
        <v>0.01</v>
      </c>
      <c r="O383" s="304" t="str">
        <f>IF(ISBLANK(INDEX('Policy Characteristics'!I:I,MATCH($C383,'Policy Characteristics'!$C:$C,0))),"",INDEX('Policy Characteristics'!I:I,MATCH($C383,'Policy Characteristics'!$C:$C,0)))</f>
        <v>% of CO2 captured</v>
      </c>
      <c r="P383" s="304" t="str">
        <f>IF(ISBLANK(INDEX('Policy Characteristics'!J:J,MATCH($C383,'Policy Characteristics'!$C:$C,0))),"",INDEX('Policy Characteristics'!J:J,MATCH($C383,'Policy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3" s="304" t="str">
        <f>IF(ISBLANK(INDEX('Policy Characteristics'!K:K,MATCH($C383,'Policy Characteristics'!$C:$C,0))),"",INDEX('Policy Characteristics'!K:K,MATCH($C383,'Policy Characteristics'!$C:$C,0)))</f>
        <v>ccs.html#ccs</v>
      </c>
      <c r="R383" s="304" t="str">
        <f>IF(ISBLANK(INDEX('Policy Characteristics'!L:L,MATCH($C383,'Policy Characteristics'!$C:$C,0))),"",INDEX('Policy Characteristics'!L:L,MATCH($C383,'Policy Characteristics'!$C:$C,0)))</f>
        <v>carbon-capture-and-sequestration.html</v>
      </c>
    </row>
    <row r="384" spans="1:18" x14ac:dyDescent="0.25">
      <c r="A384" s="304" t="str">
        <f>IF(ISBLANK(INDEX('Policy Characteristics'!A:A,MATCH($C384,'Policy Characteristics'!$C:$C,0))),"",INDEX('Policy Characteristics'!A:A,MATCH($C384,'Policy Characteristics'!$C:$C,0)))</f>
        <v>Industry</v>
      </c>
      <c r="B384" s="304" t="str">
        <f>IF(ISBLANK(INDEX('Policy Characteristics'!B:B,MATCH($C384,'Policy Characteristics'!$C:$C,0))),"",INDEX('Policy Characteristics'!B:B,MATCH($C384,'Policy Characteristics'!$C:$C,0)))</f>
        <v>Carbon Capture and Sequestration</v>
      </c>
      <c r="C384" s="308" t="str">
        <f t="shared" si="29"/>
        <v>Industry Sector Fraction of Potential Additional CCS Achieved</v>
      </c>
      <c r="D384" s="532" t="s">
        <v>3193</v>
      </c>
      <c r="E384" s="532" t="s">
        <v>3152</v>
      </c>
      <c r="F384" s="6" t="s">
        <v>3157</v>
      </c>
      <c r="G384" s="535" t="s">
        <v>3153</v>
      </c>
      <c r="H384" s="536">
        <v>916</v>
      </c>
      <c r="I384" s="535" t="s">
        <v>45</v>
      </c>
      <c r="J384" s="306" t="str">
        <f>IF(ISBLANK(INDEX('Policy Characteristics'!D:D,MATCH($C384,'Policy Characteristics'!$C:$C,0))),"",INDEX('Policy Characteristics'!D:D,MATCH($C384,'Policy Characteristics'!$C:$C,0)))</f>
        <v>Industry CCS</v>
      </c>
      <c r="K384" s="304" t="str">
        <f>IF(ISBLANK(INDEX('Policy Characteristics'!E:E,MATCH($C384,'Policy Characteristics'!$C:$C,0))),"",INDEX('Policy Characteristics'!E:E,MATCH($C384,'Policy Characteristics'!$C:$C,0)))</f>
        <v>indst CCS</v>
      </c>
      <c r="L384" s="315">
        <f>IF(ISBLANK(INDEX('Policy Characteristics'!F:F,MATCH($C384,'Policy Characteristics'!$C:$C,0))),"",INDEX('Policy Characteristics'!F:F,MATCH($C384,'Policy Characteristics'!$C:$C,0)))</f>
        <v>0</v>
      </c>
      <c r="M384" s="315">
        <f>IF(ISBLANK(INDEX('Policy Characteristics'!G:G,MATCH($C384,'Policy Characteristics'!$C:$C,0))),"",INDEX('Policy Characteristics'!G:G,MATCH($C384,'Policy Characteristics'!$C:$C,0)))</f>
        <v>1</v>
      </c>
      <c r="N384" s="315">
        <f>IF(ISBLANK(INDEX('Policy Characteristics'!H:H,MATCH($C384,'Policy Characteristics'!$C:$C,0))),"",INDEX('Policy Characteristics'!H:H,MATCH($C384,'Policy Characteristics'!$C:$C,0)))</f>
        <v>0.01</v>
      </c>
      <c r="O384" s="304" t="str">
        <f>IF(ISBLANK(INDEX('Policy Characteristics'!I:I,MATCH($C384,'Policy Characteristics'!$C:$C,0))),"",INDEX('Policy Characteristics'!I:I,MATCH($C384,'Policy Characteristics'!$C:$C,0)))</f>
        <v>% of CO2 captured</v>
      </c>
      <c r="P384" s="304" t="str">
        <f>IF(ISBLANK(INDEX('Policy Characteristics'!J:J,MATCH($C384,'Policy Characteristics'!$C:$C,0))),"",INDEX('Policy Characteristics'!J:J,MATCH($C384,'Policy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4" s="304" t="str">
        <f>IF(ISBLANK(INDEX('Policy Characteristics'!K:K,MATCH($C384,'Policy Characteristics'!$C:$C,0))),"",INDEX('Policy Characteristics'!K:K,MATCH($C384,'Policy Characteristics'!$C:$C,0)))</f>
        <v>ccs.html#ccs</v>
      </c>
      <c r="R384" s="304" t="str">
        <f>IF(ISBLANK(INDEX('Policy Characteristics'!L:L,MATCH($C384,'Policy Characteristics'!$C:$C,0))),"",INDEX('Policy Characteristics'!L:L,MATCH($C384,'Policy Characteristics'!$C:$C,0)))</f>
        <v>carbon-capture-and-sequestration.html</v>
      </c>
    </row>
    <row r="385" spans="1:18" x14ac:dyDescent="0.25">
      <c r="A385" s="304" t="str">
        <f>IF(ISBLANK(INDEX('Policy Characteristics'!A:A,MATCH($C385,'Policy Characteristics'!$C:$C,0))),"",INDEX('Policy Characteristics'!A:A,MATCH($C385,'Policy Characteristics'!$C:$C,0)))</f>
        <v>Industry</v>
      </c>
      <c r="B385" s="304" t="str">
        <f>IF(ISBLANK(INDEX('Policy Characteristics'!B:B,MATCH($C385,'Policy Characteristics'!$C:$C,0))),"",INDEX('Policy Characteristics'!B:B,MATCH($C385,'Policy Characteristics'!$C:$C,0)))</f>
        <v>Carbon Capture and Sequestration</v>
      </c>
      <c r="C385" s="308" t="str">
        <f t="shared" si="29"/>
        <v>Industry Sector Fraction of Potential Additional CCS Achieved</v>
      </c>
      <c r="D385" s="532" t="s">
        <v>3193</v>
      </c>
      <c r="E385" s="532" t="s">
        <v>2591</v>
      </c>
      <c r="F385" s="6" t="s">
        <v>3157</v>
      </c>
      <c r="G385" s="535" t="s">
        <v>3154</v>
      </c>
      <c r="H385" s="536">
        <v>917</v>
      </c>
      <c r="I385" s="537" t="s">
        <v>46</v>
      </c>
      <c r="J385" s="306" t="str">
        <f>IF(ISBLANK(INDEX('Policy Characteristics'!D:D,MATCH($C385,'Policy Characteristics'!$C:$C,0))),"",INDEX('Policy Characteristics'!D:D,MATCH($C385,'Policy Characteristics'!$C:$C,0)))</f>
        <v>Industry CCS</v>
      </c>
      <c r="K385" s="304" t="str">
        <f>IF(ISBLANK(INDEX('Policy Characteristics'!E:E,MATCH($C385,'Policy Characteristics'!$C:$C,0))),"",INDEX('Policy Characteristics'!E:E,MATCH($C385,'Policy Characteristics'!$C:$C,0)))</f>
        <v>indst CCS</v>
      </c>
      <c r="L385" s="315">
        <f>IF(ISBLANK(INDEX('Policy Characteristics'!F:F,MATCH($C385,'Policy Characteristics'!$C:$C,0))),"",INDEX('Policy Characteristics'!F:F,MATCH($C385,'Policy Characteristics'!$C:$C,0)))</f>
        <v>0</v>
      </c>
      <c r="M385" s="315">
        <f>IF(ISBLANK(INDEX('Policy Characteristics'!G:G,MATCH($C385,'Policy Characteristics'!$C:$C,0))),"",INDEX('Policy Characteristics'!G:G,MATCH($C385,'Policy Characteristics'!$C:$C,0)))</f>
        <v>1</v>
      </c>
      <c r="N385" s="315">
        <f>IF(ISBLANK(INDEX('Policy Characteristics'!H:H,MATCH($C385,'Policy Characteristics'!$C:$C,0))),"",INDEX('Policy Characteristics'!H:H,MATCH($C385,'Policy Characteristics'!$C:$C,0)))</f>
        <v>0.01</v>
      </c>
      <c r="O385" s="304" t="str">
        <f>IF(ISBLANK(INDEX('Policy Characteristics'!I:I,MATCH($C385,'Policy Characteristics'!$C:$C,0))),"",INDEX('Policy Characteristics'!I:I,MATCH($C385,'Policy Characteristics'!$C:$C,0)))</f>
        <v>% of CO2 captured</v>
      </c>
      <c r="P385" s="304" t="str">
        <f>IF(ISBLANK(INDEX('Policy Characteristics'!J:J,MATCH($C385,'Policy Characteristics'!$C:$C,0))),"",INDEX('Policy Characteristics'!J:J,MATCH($C385,'Policy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5" s="304" t="str">
        <f>IF(ISBLANK(INDEX('Policy Characteristics'!K:K,MATCH($C385,'Policy Characteristics'!$C:$C,0))),"",INDEX('Policy Characteristics'!K:K,MATCH($C385,'Policy Characteristics'!$C:$C,0)))</f>
        <v>ccs.html#ccs</v>
      </c>
      <c r="R385" s="304" t="str">
        <f>IF(ISBLANK(INDEX('Policy Characteristics'!L:L,MATCH($C385,'Policy Characteristics'!$C:$C,0))),"",INDEX('Policy Characteristics'!L:L,MATCH($C385,'Policy Characteristics'!$C:$C,0)))</f>
        <v>carbon-capture-and-sequestration.html</v>
      </c>
    </row>
    <row r="386" spans="1:18" x14ac:dyDescent="0.25">
      <c r="A386" s="304" t="str">
        <f>IF(ISBLANK(INDEX('Policy Characteristics'!A:A,MATCH($C386,'Policy Characteristics'!$C:$C,0))),"",INDEX('Policy Characteristics'!A:A,MATCH($C386,'Policy Characteristics'!$C:$C,0)))</f>
        <v>Industry</v>
      </c>
      <c r="B386" s="304" t="str">
        <f>IF(ISBLANK(INDEX('Policy Characteristics'!B:B,MATCH($C386,'Policy Characteristics'!$C:$C,0))),"",INDEX('Policy Characteristics'!B:B,MATCH($C386,'Policy Characteristics'!$C:$C,0)))</f>
        <v>Carbon Capture and Sequestration</v>
      </c>
      <c r="C386" s="308" t="str">
        <f t="shared" si="29"/>
        <v>Industry Sector Fraction of Potential Additional CCS Achieved</v>
      </c>
      <c r="D386" s="532" t="s">
        <v>3194</v>
      </c>
      <c r="E386" s="532" t="s">
        <v>3152</v>
      </c>
      <c r="F386" s="6" t="s">
        <v>3158</v>
      </c>
      <c r="G386" s="535" t="s">
        <v>3153</v>
      </c>
      <c r="H386" s="536">
        <v>918</v>
      </c>
      <c r="I386" s="535" t="s">
        <v>45</v>
      </c>
      <c r="J386" s="306" t="str">
        <f>IF(ISBLANK(INDEX('Policy Characteristics'!D:D,MATCH($C386,'Policy Characteristics'!$C:$C,0))),"",INDEX('Policy Characteristics'!D:D,MATCH($C386,'Policy Characteristics'!$C:$C,0)))</f>
        <v>Industry CCS</v>
      </c>
      <c r="K386" s="304" t="str">
        <f>IF(ISBLANK(INDEX('Policy Characteristics'!E:E,MATCH($C386,'Policy Characteristics'!$C:$C,0))),"",INDEX('Policy Characteristics'!E:E,MATCH($C386,'Policy Characteristics'!$C:$C,0)))</f>
        <v>indst CCS</v>
      </c>
      <c r="L386" s="315">
        <f>IF(ISBLANK(INDEX('Policy Characteristics'!F:F,MATCH($C386,'Policy Characteristics'!$C:$C,0))),"",INDEX('Policy Characteristics'!F:F,MATCH($C386,'Policy Characteristics'!$C:$C,0)))</f>
        <v>0</v>
      </c>
      <c r="M386" s="315">
        <f>IF(ISBLANK(INDEX('Policy Characteristics'!G:G,MATCH($C386,'Policy Characteristics'!$C:$C,0))),"",INDEX('Policy Characteristics'!G:G,MATCH($C386,'Policy Characteristics'!$C:$C,0)))</f>
        <v>1</v>
      </c>
      <c r="N386" s="315">
        <f>IF(ISBLANK(INDEX('Policy Characteristics'!H:H,MATCH($C386,'Policy Characteristics'!$C:$C,0))),"",INDEX('Policy Characteristics'!H:H,MATCH($C386,'Policy Characteristics'!$C:$C,0)))</f>
        <v>0.01</v>
      </c>
      <c r="O386" s="304" t="str">
        <f>IF(ISBLANK(INDEX('Policy Characteristics'!I:I,MATCH($C386,'Policy Characteristics'!$C:$C,0))),"",INDEX('Policy Characteristics'!I:I,MATCH($C386,'Policy Characteristics'!$C:$C,0)))</f>
        <v>% of CO2 captured</v>
      </c>
      <c r="P386" s="304" t="str">
        <f>IF(ISBLANK(INDEX('Policy Characteristics'!J:J,MATCH($C386,'Policy Characteristics'!$C:$C,0))),"",INDEX('Policy Characteristics'!J:J,MATCH($C386,'Policy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6" s="304" t="str">
        <f>IF(ISBLANK(INDEX('Policy Characteristics'!K:K,MATCH($C386,'Policy Characteristics'!$C:$C,0))),"",INDEX('Policy Characteristics'!K:K,MATCH($C386,'Policy Characteristics'!$C:$C,0)))</f>
        <v>ccs.html#ccs</v>
      </c>
      <c r="R386" s="304" t="str">
        <f>IF(ISBLANK(INDEX('Policy Characteristics'!L:L,MATCH($C386,'Policy Characteristics'!$C:$C,0))),"",INDEX('Policy Characteristics'!L:L,MATCH($C386,'Policy Characteristics'!$C:$C,0)))</f>
        <v>carbon-capture-and-sequestration.html</v>
      </c>
    </row>
    <row r="387" spans="1:18" x14ac:dyDescent="0.25">
      <c r="A387" s="304" t="str">
        <f>IF(ISBLANK(INDEX('Policy Characteristics'!A:A,MATCH($C387,'Policy Characteristics'!$C:$C,0))),"",INDEX('Policy Characteristics'!A:A,MATCH($C387,'Policy Characteristics'!$C:$C,0)))</f>
        <v>Industry</v>
      </c>
      <c r="B387" s="304" t="str">
        <f>IF(ISBLANK(INDEX('Policy Characteristics'!B:B,MATCH($C387,'Policy Characteristics'!$C:$C,0))),"",INDEX('Policy Characteristics'!B:B,MATCH($C387,'Policy Characteristics'!$C:$C,0)))</f>
        <v>Carbon Capture and Sequestration</v>
      </c>
      <c r="C387" s="308" t="str">
        <f t="shared" si="29"/>
        <v>Industry Sector Fraction of Potential Additional CCS Achieved</v>
      </c>
      <c r="D387" s="532" t="s">
        <v>3194</v>
      </c>
      <c r="E387" s="532" t="s">
        <v>2591</v>
      </c>
      <c r="F387" s="6" t="s">
        <v>3158</v>
      </c>
      <c r="G387" s="535" t="s">
        <v>3154</v>
      </c>
      <c r="H387" s="536">
        <v>919</v>
      </c>
      <c r="I387" s="537" t="s">
        <v>46</v>
      </c>
      <c r="J387" s="306" t="str">
        <f>IF(ISBLANK(INDEX('Policy Characteristics'!D:D,MATCH($C387,'Policy Characteristics'!$C:$C,0))),"",INDEX('Policy Characteristics'!D:D,MATCH($C387,'Policy Characteristics'!$C:$C,0)))</f>
        <v>Industry CCS</v>
      </c>
      <c r="K387" s="304" t="str">
        <f>IF(ISBLANK(INDEX('Policy Characteristics'!E:E,MATCH($C387,'Policy Characteristics'!$C:$C,0))),"",INDEX('Policy Characteristics'!E:E,MATCH($C387,'Policy Characteristics'!$C:$C,0)))</f>
        <v>indst CCS</v>
      </c>
      <c r="L387" s="315">
        <f>IF(ISBLANK(INDEX('Policy Characteristics'!F:F,MATCH($C387,'Policy Characteristics'!$C:$C,0))),"",INDEX('Policy Characteristics'!F:F,MATCH($C387,'Policy Characteristics'!$C:$C,0)))</f>
        <v>0</v>
      </c>
      <c r="M387" s="315">
        <f>IF(ISBLANK(INDEX('Policy Characteristics'!G:G,MATCH($C387,'Policy Characteristics'!$C:$C,0))),"",INDEX('Policy Characteristics'!G:G,MATCH($C387,'Policy Characteristics'!$C:$C,0)))</f>
        <v>1</v>
      </c>
      <c r="N387" s="315">
        <f>IF(ISBLANK(INDEX('Policy Characteristics'!H:H,MATCH($C387,'Policy Characteristics'!$C:$C,0))),"",INDEX('Policy Characteristics'!H:H,MATCH($C387,'Policy Characteristics'!$C:$C,0)))</f>
        <v>0.01</v>
      </c>
      <c r="O387" s="304" t="str">
        <f>IF(ISBLANK(INDEX('Policy Characteristics'!I:I,MATCH($C387,'Policy Characteristics'!$C:$C,0))),"",INDEX('Policy Characteristics'!I:I,MATCH($C387,'Policy Characteristics'!$C:$C,0)))</f>
        <v>% of CO2 captured</v>
      </c>
      <c r="P387" s="304" t="str">
        <f>IF(ISBLANK(INDEX('Policy Characteristics'!J:J,MATCH($C387,'Policy Characteristics'!$C:$C,0))),"",INDEX('Policy Characteristics'!J:J,MATCH($C387,'Policy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7" s="304" t="str">
        <f>IF(ISBLANK(INDEX('Policy Characteristics'!K:K,MATCH($C387,'Policy Characteristics'!$C:$C,0))),"",INDEX('Policy Characteristics'!K:K,MATCH($C387,'Policy Characteristics'!$C:$C,0)))</f>
        <v>ccs.html#ccs</v>
      </c>
      <c r="R387" s="304" t="str">
        <f>IF(ISBLANK(INDEX('Policy Characteristics'!L:L,MATCH($C387,'Policy Characteristics'!$C:$C,0))),"",INDEX('Policy Characteristics'!L:L,MATCH($C387,'Policy Characteristics'!$C:$C,0)))</f>
        <v>carbon-capture-and-sequestration.html</v>
      </c>
    </row>
    <row r="388" spans="1:18" x14ac:dyDescent="0.25">
      <c r="A388" s="304" t="str">
        <f>IF(ISBLANK(INDEX('Policy Characteristics'!A:A,MATCH($C388,'Policy Characteristics'!$C:$C,0))),"",INDEX('Policy Characteristics'!A:A,MATCH($C388,'Policy Characteristics'!$C:$C,0)))</f>
        <v>Industry</v>
      </c>
      <c r="B388" s="304" t="str">
        <f>IF(ISBLANK(INDEX('Policy Characteristics'!B:B,MATCH($C388,'Policy Characteristics'!$C:$C,0))),"",INDEX('Policy Characteristics'!B:B,MATCH($C388,'Policy Characteristics'!$C:$C,0)))</f>
        <v>Carbon Capture and Sequestration</v>
      </c>
      <c r="C388" s="308" t="str">
        <f t="shared" si="29"/>
        <v>Industry Sector Fraction of Potential Additional CCS Achieved</v>
      </c>
      <c r="D388" s="532" t="s">
        <v>3195</v>
      </c>
      <c r="E388" s="532" t="s">
        <v>3152</v>
      </c>
      <c r="F388" s="6" t="s">
        <v>3159</v>
      </c>
      <c r="G388" s="535" t="s">
        <v>3153</v>
      </c>
      <c r="H388" s="536">
        <v>920</v>
      </c>
      <c r="I388" s="535" t="s">
        <v>45</v>
      </c>
      <c r="J388" s="306" t="str">
        <f>IF(ISBLANK(INDEX('Policy Characteristics'!D:D,MATCH($C388,'Policy Characteristics'!$C:$C,0))),"",INDEX('Policy Characteristics'!D:D,MATCH($C388,'Policy Characteristics'!$C:$C,0)))</f>
        <v>Industry CCS</v>
      </c>
      <c r="K388" s="304" t="str">
        <f>IF(ISBLANK(INDEX('Policy Characteristics'!E:E,MATCH($C388,'Policy Characteristics'!$C:$C,0))),"",INDEX('Policy Characteristics'!E:E,MATCH($C388,'Policy Characteristics'!$C:$C,0)))</f>
        <v>indst CCS</v>
      </c>
      <c r="L388" s="315">
        <f>IF(ISBLANK(INDEX('Policy Characteristics'!F:F,MATCH($C388,'Policy Characteristics'!$C:$C,0))),"",INDEX('Policy Characteristics'!F:F,MATCH($C388,'Policy Characteristics'!$C:$C,0)))</f>
        <v>0</v>
      </c>
      <c r="M388" s="315">
        <f>IF(ISBLANK(INDEX('Policy Characteristics'!G:G,MATCH($C388,'Policy Characteristics'!$C:$C,0))),"",INDEX('Policy Characteristics'!G:G,MATCH($C388,'Policy Characteristics'!$C:$C,0)))</f>
        <v>1</v>
      </c>
      <c r="N388" s="315">
        <f>IF(ISBLANK(INDEX('Policy Characteristics'!H:H,MATCH($C388,'Policy Characteristics'!$C:$C,0))),"",INDEX('Policy Characteristics'!H:H,MATCH($C388,'Policy Characteristics'!$C:$C,0)))</f>
        <v>0.01</v>
      </c>
      <c r="O388" s="304" t="str">
        <f>IF(ISBLANK(INDEX('Policy Characteristics'!I:I,MATCH($C388,'Policy Characteristics'!$C:$C,0))),"",INDEX('Policy Characteristics'!I:I,MATCH($C388,'Policy Characteristics'!$C:$C,0)))</f>
        <v>% of CO2 captured</v>
      </c>
      <c r="P388" s="304" t="str">
        <f>IF(ISBLANK(INDEX('Policy Characteristics'!J:J,MATCH($C388,'Policy Characteristics'!$C:$C,0))),"",INDEX('Policy Characteristics'!J:J,MATCH($C388,'Policy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8" s="304" t="str">
        <f>IF(ISBLANK(INDEX('Policy Characteristics'!K:K,MATCH($C388,'Policy Characteristics'!$C:$C,0))),"",INDEX('Policy Characteristics'!K:K,MATCH($C388,'Policy Characteristics'!$C:$C,0)))</f>
        <v>ccs.html#ccs</v>
      </c>
      <c r="R388" s="304" t="str">
        <f>IF(ISBLANK(INDEX('Policy Characteristics'!L:L,MATCH($C388,'Policy Characteristics'!$C:$C,0))),"",INDEX('Policy Characteristics'!L:L,MATCH($C388,'Policy Characteristics'!$C:$C,0)))</f>
        <v>carbon-capture-and-sequestration.html</v>
      </c>
    </row>
    <row r="389" spans="1:18" x14ac:dyDescent="0.25">
      <c r="A389" s="304" t="str">
        <f>IF(ISBLANK(INDEX('Policy Characteristics'!A:A,MATCH($C389,'Policy Characteristics'!$C:$C,0))),"",INDEX('Policy Characteristics'!A:A,MATCH($C389,'Policy Characteristics'!$C:$C,0)))</f>
        <v>Industry</v>
      </c>
      <c r="B389" s="304" t="str">
        <f>IF(ISBLANK(INDEX('Policy Characteristics'!B:B,MATCH($C389,'Policy Characteristics'!$C:$C,0))),"",INDEX('Policy Characteristics'!B:B,MATCH($C389,'Policy Characteristics'!$C:$C,0)))</f>
        <v>Carbon Capture and Sequestration</v>
      </c>
      <c r="C389" s="308" t="str">
        <f t="shared" si="29"/>
        <v>Industry Sector Fraction of Potential Additional CCS Achieved</v>
      </c>
      <c r="D389" s="532" t="s">
        <v>3195</v>
      </c>
      <c r="E389" s="532" t="s">
        <v>2591</v>
      </c>
      <c r="F389" s="6" t="s">
        <v>3159</v>
      </c>
      <c r="G389" s="535" t="s">
        <v>3154</v>
      </c>
      <c r="H389" s="536">
        <v>921</v>
      </c>
      <c r="I389" s="537" t="s">
        <v>46</v>
      </c>
      <c r="J389" s="306" t="str">
        <f>IF(ISBLANK(INDEX('Policy Characteristics'!D:D,MATCH($C389,'Policy Characteristics'!$C:$C,0))),"",INDEX('Policy Characteristics'!D:D,MATCH($C389,'Policy Characteristics'!$C:$C,0)))</f>
        <v>Industry CCS</v>
      </c>
      <c r="K389" s="304" t="str">
        <f>IF(ISBLANK(INDEX('Policy Characteristics'!E:E,MATCH($C389,'Policy Characteristics'!$C:$C,0))),"",INDEX('Policy Characteristics'!E:E,MATCH($C389,'Policy Characteristics'!$C:$C,0)))</f>
        <v>indst CCS</v>
      </c>
      <c r="L389" s="315">
        <f>IF(ISBLANK(INDEX('Policy Characteristics'!F:F,MATCH($C389,'Policy Characteristics'!$C:$C,0))),"",INDEX('Policy Characteristics'!F:F,MATCH($C389,'Policy Characteristics'!$C:$C,0)))</f>
        <v>0</v>
      </c>
      <c r="M389" s="315">
        <f>IF(ISBLANK(INDEX('Policy Characteristics'!G:G,MATCH($C389,'Policy Characteristics'!$C:$C,0))),"",INDEX('Policy Characteristics'!G:G,MATCH($C389,'Policy Characteristics'!$C:$C,0)))</f>
        <v>1</v>
      </c>
      <c r="N389" s="315">
        <f>IF(ISBLANK(INDEX('Policy Characteristics'!H:H,MATCH($C389,'Policy Characteristics'!$C:$C,0))),"",INDEX('Policy Characteristics'!H:H,MATCH($C389,'Policy Characteristics'!$C:$C,0)))</f>
        <v>0.01</v>
      </c>
      <c r="O389" s="304" t="str">
        <f>IF(ISBLANK(INDEX('Policy Characteristics'!I:I,MATCH($C389,'Policy Characteristics'!$C:$C,0))),"",INDEX('Policy Characteristics'!I:I,MATCH($C389,'Policy Characteristics'!$C:$C,0)))</f>
        <v>% of CO2 captured</v>
      </c>
      <c r="P389" s="304" t="str">
        <f>IF(ISBLANK(INDEX('Policy Characteristics'!J:J,MATCH($C389,'Policy Characteristics'!$C:$C,0))),"",INDEX('Policy Characteristics'!J:J,MATCH($C389,'Policy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9" s="304" t="str">
        <f>IF(ISBLANK(INDEX('Policy Characteristics'!K:K,MATCH($C389,'Policy Characteristics'!$C:$C,0))),"",INDEX('Policy Characteristics'!K:K,MATCH($C389,'Policy Characteristics'!$C:$C,0)))</f>
        <v>ccs.html#ccs</v>
      </c>
      <c r="R389" s="304" t="str">
        <f>IF(ISBLANK(INDEX('Policy Characteristics'!L:L,MATCH($C389,'Policy Characteristics'!$C:$C,0))),"",INDEX('Policy Characteristics'!L:L,MATCH($C389,'Policy Characteristics'!$C:$C,0)))</f>
        <v>carbon-capture-and-sequestration.html</v>
      </c>
    </row>
    <row r="390" spans="1:18" x14ac:dyDescent="0.25">
      <c r="A390" s="304" t="str">
        <f>IF(ISBLANK(INDEX('Policy Characteristics'!A:A,MATCH($C390,'Policy Characteristics'!$C:$C,0))),"",INDEX('Policy Characteristics'!A:A,MATCH($C390,'Policy Characteristics'!$C:$C,0)))</f>
        <v>Industry</v>
      </c>
      <c r="B390" s="304" t="str">
        <f>IF(ISBLANK(INDEX('Policy Characteristics'!B:B,MATCH($C390,'Policy Characteristics'!$C:$C,0))),"",INDEX('Policy Characteristics'!B:B,MATCH($C390,'Policy Characteristics'!$C:$C,0)))</f>
        <v>Carbon Capture and Sequestration</v>
      </c>
      <c r="C390" s="308" t="str">
        <f t="shared" si="29"/>
        <v>Industry Sector Fraction of Potential Additional CCS Achieved</v>
      </c>
      <c r="D390" s="532" t="s">
        <v>3196</v>
      </c>
      <c r="E390" s="532" t="s">
        <v>3152</v>
      </c>
      <c r="F390" s="6" t="s">
        <v>3160</v>
      </c>
      <c r="G390" s="535" t="s">
        <v>3153</v>
      </c>
      <c r="H390" s="536">
        <v>922</v>
      </c>
      <c r="I390" s="535" t="s">
        <v>45</v>
      </c>
      <c r="J390" s="306" t="str">
        <f>IF(ISBLANK(INDEX('Policy Characteristics'!D:D,MATCH($C390,'Policy Characteristics'!$C:$C,0))),"",INDEX('Policy Characteristics'!D:D,MATCH($C390,'Policy Characteristics'!$C:$C,0)))</f>
        <v>Industry CCS</v>
      </c>
      <c r="K390" s="304" t="str">
        <f>IF(ISBLANK(INDEX('Policy Characteristics'!E:E,MATCH($C390,'Policy Characteristics'!$C:$C,0))),"",INDEX('Policy Characteristics'!E:E,MATCH($C390,'Policy Characteristics'!$C:$C,0)))</f>
        <v>indst CCS</v>
      </c>
      <c r="L390" s="315">
        <f>IF(ISBLANK(INDEX('Policy Characteristics'!F:F,MATCH($C390,'Policy Characteristics'!$C:$C,0))),"",INDEX('Policy Characteristics'!F:F,MATCH($C390,'Policy Characteristics'!$C:$C,0)))</f>
        <v>0</v>
      </c>
      <c r="M390" s="315">
        <f>IF(ISBLANK(INDEX('Policy Characteristics'!G:G,MATCH($C390,'Policy Characteristics'!$C:$C,0))),"",INDEX('Policy Characteristics'!G:G,MATCH($C390,'Policy Characteristics'!$C:$C,0)))</f>
        <v>1</v>
      </c>
      <c r="N390" s="315">
        <f>IF(ISBLANK(INDEX('Policy Characteristics'!H:H,MATCH($C390,'Policy Characteristics'!$C:$C,0))),"",INDEX('Policy Characteristics'!H:H,MATCH($C390,'Policy Characteristics'!$C:$C,0)))</f>
        <v>0.01</v>
      </c>
      <c r="O390" s="304" t="str">
        <f>IF(ISBLANK(INDEX('Policy Characteristics'!I:I,MATCH($C390,'Policy Characteristics'!$C:$C,0))),"",INDEX('Policy Characteristics'!I:I,MATCH($C390,'Policy Characteristics'!$C:$C,0)))</f>
        <v>% of CO2 captured</v>
      </c>
      <c r="P390" s="304" t="str">
        <f>IF(ISBLANK(INDEX('Policy Characteristics'!J:J,MATCH($C390,'Policy Characteristics'!$C:$C,0))),"",INDEX('Policy Characteristics'!J:J,MATCH($C390,'Policy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0" s="304" t="str">
        <f>IF(ISBLANK(INDEX('Policy Characteristics'!K:K,MATCH($C390,'Policy Characteristics'!$C:$C,0))),"",INDEX('Policy Characteristics'!K:K,MATCH($C390,'Policy Characteristics'!$C:$C,0)))</f>
        <v>ccs.html#ccs</v>
      </c>
      <c r="R390" s="304" t="str">
        <f>IF(ISBLANK(INDEX('Policy Characteristics'!L:L,MATCH($C390,'Policy Characteristics'!$C:$C,0))),"",INDEX('Policy Characteristics'!L:L,MATCH($C390,'Policy Characteristics'!$C:$C,0)))</f>
        <v>carbon-capture-and-sequestration.html</v>
      </c>
    </row>
    <row r="391" spans="1:18" x14ac:dyDescent="0.25">
      <c r="A391" s="304" t="str">
        <f>IF(ISBLANK(INDEX('Policy Characteristics'!A:A,MATCH($C391,'Policy Characteristics'!$C:$C,0))),"",INDEX('Policy Characteristics'!A:A,MATCH($C391,'Policy Characteristics'!$C:$C,0)))</f>
        <v>Industry</v>
      </c>
      <c r="B391" s="304" t="str">
        <f>IF(ISBLANK(INDEX('Policy Characteristics'!B:B,MATCH($C391,'Policy Characteristics'!$C:$C,0))),"",INDEX('Policy Characteristics'!B:B,MATCH($C391,'Policy Characteristics'!$C:$C,0)))</f>
        <v>Carbon Capture and Sequestration</v>
      </c>
      <c r="C391" s="308" t="str">
        <f t="shared" si="29"/>
        <v>Industry Sector Fraction of Potential Additional CCS Achieved</v>
      </c>
      <c r="D391" s="532" t="s">
        <v>3196</v>
      </c>
      <c r="E391" s="532" t="s">
        <v>2591</v>
      </c>
      <c r="F391" s="6" t="s">
        <v>3160</v>
      </c>
      <c r="G391" s="535" t="s">
        <v>3154</v>
      </c>
      <c r="H391" s="536">
        <v>923</v>
      </c>
      <c r="I391" s="537" t="s">
        <v>46</v>
      </c>
      <c r="J391" s="306" t="str">
        <f>IF(ISBLANK(INDEX('Policy Characteristics'!D:D,MATCH($C391,'Policy Characteristics'!$C:$C,0))),"",INDEX('Policy Characteristics'!D:D,MATCH($C391,'Policy Characteristics'!$C:$C,0)))</f>
        <v>Industry CCS</v>
      </c>
      <c r="K391" s="304" t="str">
        <f>IF(ISBLANK(INDEX('Policy Characteristics'!E:E,MATCH($C391,'Policy Characteristics'!$C:$C,0))),"",INDEX('Policy Characteristics'!E:E,MATCH($C391,'Policy Characteristics'!$C:$C,0)))</f>
        <v>indst CCS</v>
      </c>
      <c r="L391" s="315">
        <f>IF(ISBLANK(INDEX('Policy Characteristics'!F:F,MATCH($C391,'Policy Characteristics'!$C:$C,0))),"",INDEX('Policy Characteristics'!F:F,MATCH($C391,'Policy Characteristics'!$C:$C,0)))</f>
        <v>0</v>
      </c>
      <c r="M391" s="315">
        <f>IF(ISBLANK(INDEX('Policy Characteristics'!G:G,MATCH($C391,'Policy Characteristics'!$C:$C,0))),"",INDEX('Policy Characteristics'!G:G,MATCH($C391,'Policy Characteristics'!$C:$C,0)))</f>
        <v>1</v>
      </c>
      <c r="N391" s="315">
        <f>IF(ISBLANK(INDEX('Policy Characteristics'!H:H,MATCH($C391,'Policy Characteristics'!$C:$C,0))),"",INDEX('Policy Characteristics'!H:H,MATCH($C391,'Policy Characteristics'!$C:$C,0)))</f>
        <v>0.01</v>
      </c>
      <c r="O391" s="304" t="str">
        <f>IF(ISBLANK(INDEX('Policy Characteristics'!I:I,MATCH($C391,'Policy Characteristics'!$C:$C,0))),"",INDEX('Policy Characteristics'!I:I,MATCH($C391,'Policy Characteristics'!$C:$C,0)))</f>
        <v>% of CO2 captured</v>
      </c>
      <c r="P391" s="304" t="str">
        <f>IF(ISBLANK(INDEX('Policy Characteristics'!J:J,MATCH($C391,'Policy Characteristics'!$C:$C,0))),"",INDEX('Policy Characteristics'!J:J,MATCH($C391,'Policy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1" s="304" t="str">
        <f>IF(ISBLANK(INDEX('Policy Characteristics'!K:K,MATCH($C391,'Policy Characteristics'!$C:$C,0))),"",INDEX('Policy Characteristics'!K:K,MATCH($C391,'Policy Characteristics'!$C:$C,0)))</f>
        <v>ccs.html#ccs</v>
      </c>
      <c r="R391" s="304" t="str">
        <f>IF(ISBLANK(INDEX('Policy Characteristics'!L:L,MATCH($C391,'Policy Characteristics'!$C:$C,0))),"",INDEX('Policy Characteristics'!L:L,MATCH($C391,'Policy Characteristics'!$C:$C,0)))</f>
        <v>carbon-capture-and-sequestration.html</v>
      </c>
    </row>
    <row r="392" spans="1:18" x14ac:dyDescent="0.25">
      <c r="A392" s="304" t="str">
        <f>IF(ISBLANK(INDEX('Policy Characteristics'!A:A,MATCH($C392,'Policy Characteristics'!$C:$C,0))),"",INDEX('Policy Characteristics'!A:A,MATCH($C392,'Policy Characteristics'!$C:$C,0)))</f>
        <v>Industry</v>
      </c>
      <c r="B392" s="304" t="str">
        <f>IF(ISBLANK(INDEX('Policy Characteristics'!B:B,MATCH($C392,'Policy Characteristics'!$C:$C,0))),"",INDEX('Policy Characteristics'!B:B,MATCH($C392,'Policy Characteristics'!$C:$C,0)))</f>
        <v>Carbon Capture and Sequestration</v>
      </c>
      <c r="C392" s="308" t="str">
        <f t="shared" si="29"/>
        <v>Industry Sector Fraction of Potential Additional CCS Achieved</v>
      </c>
      <c r="D392" s="532" t="s">
        <v>3197</v>
      </c>
      <c r="E392" s="532" t="s">
        <v>3152</v>
      </c>
      <c r="F392" s="6" t="s">
        <v>3161</v>
      </c>
      <c r="G392" s="535" t="s">
        <v>3153</v>
      </c>
      <c r="H392" s="536">
        <v>924</v>
      </c>
      <c r="I392" s="535" t="s">
        <v>45</v>
      </c>
      <c r="J392" s="306" t="str">
        <f>IF(ISBLANK(INDEX('Policy Characteristics'!D:D,MATCH($C392,'Policy Characteristics'!$C:$C,0))),"",INDEX('Policy Characteristics'!D:D,MATCH($C392,'Policy Characteristics'!$C:$C,0)))</f>
        <v>Industry CCS</v>
      </c>
      <c r="K392" s="304" t="str">
        <f>IF(ISBLANK(INDEX('Policy Characteristics'!E:E,MATCH($C392,'Policy Characteristics'!$C:$C,0))),"",INDEX('Policy Characteristics'!E:E,MATCH($C392,'Policy Characteristics'!$C:$C,0)))</f>
        <v>indst CCS</v>
      </c>
      <c r="L392" s="315">
        <f>IF(ISBLANK(INDEX('Policy Characteristics'!F:F,MATCH($C392,'Policy Characteristics'!$C:$C,0))),"",INDEX('Policy Characteristics'!F:F,MATCH($C392,'Policy Characteristics'!$C:$C,0)))</f>
        <v>0</v>
      </c>
      <c r="M392" s="315">
        <f>IF(ISBLANK(INDEX('Policy Characteristics'!G:G,MATCH($C392,'Policy Characteristics'!$C:$C,0))),"",INDEX('Policy Characteristics'!G:G,MATCH($C392,'Policy Characteristics'!$C:$C,0)))</f>
        <v>1</v>
      </c>
      <c r="N392" s="315">
        <f>IF(ISBLANK(INDEX('Policy Characteristics'!H:H,MATCH($C392,'Policy Characteristics'!$C:$C,0))),"",INDEX('Policy Characteristics'!H:H,MATCH($C392,'Policy Characteristics'!$C:$C,0)))</f>
        <v>0.01</v>
      </c>
      <c r="O392" s="304" t="str">
        <f>IF(ISBLANK(INDEX('Policy Characteristics'!I:I,MATCH($C392,'Policy Characteristics'!$C:$C,0))),"",INDEX('Policy Characteristics'!I:I,MATCH($C392,'Policy Characteristics'!$C:$C,0)))</f>
        <v>% of CO2 captured</v>
      </c>
      <c r="P392" s="304" t="str">
        <f>IF(ISBLANK(INDEX('Policy Characteristics'!J:J,MATCH($C392,'Policy Characteristics'!$C:$C,0))),"",INDEX('Policy Characteristics'!J:J,MATCH($C392,'Policy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2" s="304" t="str">
        <f>IF(ISBLANK(INDEX('Policy Characteristics'!K:K,MATCH($C392,'Policy Characteristics'!$C:$C,0))),"",INDEX('Policy Characteristics'!K:K,MATCH($C392,'Policy Characteristics'!$C:$C,0)))</f>
        <v>ccs.html#ccs</v>
      </c>
      <c r="R392" s="304" t="str">
        <f>IF(ISBLANK(INDEX('Policy Characteristics'!L:L,MATCH($C392,'Policy Characteristics'!$C:$C,0))),"",INDEX('Policy Characteristics'!L:L,MATCH($C392,'Policy Characteristics'!$C:$C,0)))</f>
        <v>carbon-capture-and-sequestration.html</v>
      </c>
    </row>
    <row r="393" spans="1:18" x14ac:dyDescent="0.25">
      <c r="A393" s="304" t="str">
        <f>IF(ISBLANK(INDEX('Policy Characteristics'!A:A,MATCH($C393,'Policy Characteristics'!$C:$C,0))),"",INDEX('Policy Characteristics'!A:A,MATCH($C393,'Policy Characteristics'!$C:$C,0)))</f>
        <v>Industry</v>
      </c>
      <c r="B393" s="304" t="str">
        <f>IF(ISBLANK(INDEX('Policy Characteristics'!B:B,MATCH($C393,'Policy Characteristics'!$C:$C,0))),"",INDEX('Policy Characteristics'!B:B,MATCH($C393,'Policy Characteristics'!$C:$C,0)))</f>
        <v>Carbon Capture and Sequestration</v>
      </c>
      <c r="C393" s="308" t="str">
        <f t="shared" ref="C393:C425" si="30">C$376</f>
        <v>Industry Sector Fraction of Potential Additional CCS Achieved</v>
      </c>
      <c r="D393" s="532" t="s">
        <v>3197</v>
      </c>
      <c r="E393" s="532" t="s">
        <v>2591</v>
      </c>
      <c r="F393" s="6" t="s">
        <v>3161</v>
      </c>
      <c r="G393" s="535" t="s">
        <v>3154</v>
      </c>
      <c r="H393" s="536">
        <v>925</v>
      </c>
      <c r="I393" s="537" t="s">
        <v>46</v>
      </c>
      <c r="J393" s="306" t="str">
        <f>IF(ISBLANK(INDEX('Policy Characteristics'!D:D,MATCH($C393,'Policy Characteristics'!$C:$C,0))),"",INDEX('Policy Characteristics'!D:D,MATCH($C393,'Policy Characteristics'!$C:$C,0)))</f>
        <v>Industry CCS</v>
      </c>
      <c r="K393" s="304" t="str">
        <f>IF(ISBLANK(INDEX('Policy Characteristics'!E:E,MATCH($C393,'Policy Characteristics'!$C:$C,0))),"",INDEX('Policy Characteristics'!E:E,MATCH($C393,'Policy Characteristics'!$C:$C,0)))</f>
        <v>indst CCS</v>
      </c>
      <c r="L393" s="315">
        <f>IF(ISBLANK(INDEX('Policy Characteristics'!F:F,MATCH($C393,'Policy Characteristics'!$C:$C,0))),"",INDEX('Policy Characteristics'!F:F,MATCH($C393,'Policy Characteristics'!$C:$C,0)))</f>
        <v>0</v>
      </c>
      <c r="M393" s="315">
        <f>IF(ISBLANK(INDEX('Policy Characteristics'!G:G,MATCH($C393,'Policy Characteristics'!$C:$C,0))),"",INDEX('Policy Characteristics'!G:G,MATCH($C393,'Policy Characteristics'!$C:$C,0)))</f>
        <v>1</v>
      </c>
      <c r="N393" s="315">
        <f>IF(ISBLANK(INDEX('Policy Characteristics'!H:H,MATCH($C393,'Policy Characteristics'!$C:$C,0))),"",INDEX('Policy Characteristics'!H:H,MATCH($C393,'Policy Characteristics'!$C:$C,0)))</f>
        <v>0.01</v>
      </c>
      <c r="O393" s="304" t="str">
        <f>IF(ISBLANK(INDEX('Policy Characteristics'!I:I,MATCH($C393,'Policy Characteristics'!$C:$C,0))),"",INDEX('Policy Characteristics'!I:I,MATCH($C393,'Policy Characteristics'!$C:$C,0)))</f>
        <v>% of CO2 captured</v>
      </c>
      <c r="P393" s="304" t="str">
        <f>IF(ISBLANK(INDEX('Policy Characteristics'!J:J,MATCH($C393,'Policy Characteristics'!$C:$C,0))),"",INDEX('Policy Characteristics'!J:J,MATCH($C393,'Policy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3" s="304" t="str">
        <f>IF(ISBLANK(INDEX('Policy Characteristics'!K:K,MATCH($C393,'Policy Characteristics'!$C:$C,0))),"",INDEX('Policy Characteristics'!K:K,MATCH($C393,'Policy Characteristics'!$C:$C,0)))</f>
        <v>ccs.html#ccs</v>
      </c>
      <c r="R393" s="304" t="str">
        <f>IF(ISBLANK(INDEX('Policy Characteristics'!L:L,MATCH($C393,'Policy Characteristics'!$C:$C,0))),"",INDEX('Policy Characteristics'!L:L,MATCH($C393,'Policy Characteristics'!$C:$C,0)))</f>
        <v>carbon-capture-and-sequestration.html</v>
      </c>
    </row>
    <row r="394" spans="1:18" x14ac:dyDescent="0.25">
      <c r="A394" s="304" t="str">
        <f>IF(ISBLANK(INDEX('Policy Characteristics'!A:A,MATCH($C394,'Policy Characteristics'!$C:$C,0))),"",INDEX('Policy Characteristics'!A:A,MATCH($C394,'Policy Characteristics'!$C:$C,0)))</f>
        <v>Industry</v>
      </c>
      <c r="B394" s="304" t="str">
        <f>IF(ISBLANK(INDEX('Policy Characteristics'!B:B,MATCH($C394,'Policy Characteristics'!$C:$C,0))),"",INDEX('Policy Characteristics'!B:B,MATCH($C394,'Policy Characteristics'!$C:$C,0)))</f>
        <v>Carbon Capture and Sequestration</v>
      </c>
      <c r="C394" s="308" t="str">
        <f t="shared" si="30"/>
        <v>Industry Sector Fraction of Potential Additional CCS Achieved</v>
      </c>
      <c r="D394" s="532" t="s">
        <v>3198</v>
      </c>
      <c r="E394" s="532" t="s">
        <v>3152</v>
      </c>
      <c r="F394" s="6" t="s">
        <v>2639</v>
      </c>
      <c r="G394" s="535" t="s">
        <v>3153</v>
      </c>
      <c r="H394" s="536">
        <v>926</v>
      </c>
      <c r="I394" s="535" t="s">
        <v>45</v>
      </c>
      <c r="J394" s="306" t="str">
        <f>IF(ISBLANK(INDEX('Policy Characteristics'!D:D,MATCH($C394,'Policy Characteristics'!$C:$C,0))),"",INDEX('Policy Characteristics'!D:D,MATCH($C394,'Policy Characteristics'!$C:$C,0)))</f>
        <v>Industry CCS</v>
      </c>
      <c r="K394" s="304" t="str">
        <f>IF(ISBLANK(INDEX('Policy Characteristics'!E:E,MATCH($C394,'Policy Characteristics'!$C:$C,0))),"",INDEX('Policy Characteristics'!E:E,MATCH($C394,'Policy Characteristics'!$C:$C,0)))</f>
        <v>indst CCS</v>
      </c>
      <c r="L394" s="315">
        <f>IF(ISBLANK(INDEX('Policy Characteristics'!F:F,MATCH($C394,'Policy Characteristics'!$C:$C,0))),"",INDEX('Policy Characteristics'!F:F,MATCH($C394,'Policy Characteristics'!$C:$C,0)))</f>
        <v>0</v>
      </c>
      <c r="M394" s="315">
        <f>IF(ISBLANK(INDEX('Policy Characteristics'!G:G,MATCH($C394,'Policy Characteristics'!$C:$C,0))),"",INDEX('Policy Characteristics'!G:G,MATCH($C394,'Policy Characteristics'!$C:$C,0)))</f>
        <v>1</v>
      </c>
      <c r="N394" s="315">
        <f>IF(ISBLANK(INDEX('Policy Characteristics'!H:H,MATCH($C394,'Policy Characteristics'!$C:$C,0))),"",INDEX('Policy Characteristics'!H:H,MATCH($C394,'Policy Characteristics'!$C:$C,0)))</f>
        <v>0.01</v>
      </c>
      <c r="O394" s="304" t="str">
        <f>IF(ISBLANK(INDEX('Policy Characteristics'!I:I,MATCH($C394,'Policy Characteristics'!$C:$C,0))),"",INDEX('Policy Characteristics'!I:I,MATCH($C394,'Policy Characteristics'!$C:$C,0)))</f>
        <v>% of CO2 captured</v>
      </c>
      <c r="P394" s="304" t="str">
        <f>IF(ISBLANK(INDEX('Policy Characteristics'!J:J,MATCH($C394,'Policy Characteristics'!$C:$C,0))),"",INDEX('Policy Characteristics'!J:J,MATCH($C394,'Policy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4" s="304" t="str">
        <f>IF(ISBLANK(INDEX('Policy Characteristics'!K:K,MATCH($C394,'Policy Characteristics'!$C:$C,0))),"",INDEX('Policy Characteristics'!K:K,MATCH($C394,'Policy Characteristics'!$C:$C,0)))</f>
        <v>ccs.html#ccs</v>
      </c>
      <c r="R394" s="304" t="str">
        <f>IF(ISBLANK(INDEX('Policy Characteristics'!L:L,MATCH($C394,'Policy Characteristics'!$C:$C,0))),"",INDEX('Policy Characteristics'!L:L,MATCH($C394,'Policy Characteristics'!$C:$C,0)))</f>
        <v>carbon-capture-and-sequestration.html</v>
      </c>
    </row>
    <row r="395" spans="1:18" x14ac:dyDescent="0.25">
      <c r="A395" s="304" t="str">
        <f>IF(ISBLANK(INDEX('Policy Characteristics'!A:A,MATCH($C395,'Policy Characteristics'!$C:$C,0))),"",INDEX('Policy Characteristics'!A:A,MATCH($C395,'Policy Characteristics'!$C:$C,0)))</f>
        <v>Industry</v>
      </c>
      <c r="B395" s="304" t="str">
        <f>IF(ISBLANK(INDEX('Policy Characteristics'!B:B,MATCH($C395,'Policy Characteristics'!$C:$C,0))),"",INDEX('Policy Characteristics'!B:B,MATCH($C395,'Policy Characteristics'!$C:$C,0)))</f>
        <v>Carbon Capture and Sequestration</v>
      </c>
      <c r="C395" s="308" t="str">
        <f t="shared" si="30"/>
        <v>Industry Sector Fraction of Potential Additional CCS Achieved</v>
      </c>
      <c r="D395" s="532" t="s">
        <v>3198</v>
      </c>
      <c r="E395" s="532" t="s">
        <v>2591</v>
      </c>
      <c r="F395" s="6" t="s">
        <v>2639</v>
      </c>
      <c r="G395" s="535" t="s">
        <v>3154</v>
      </c>
      <c r="H395" s="536">
        <v>927</v>
      </c>
      <c r="I395" s="535" t="s">
        <v>45</v>
      </c>
      <c r="J395" s="306" t="str">
        <f>IF(ISBLANK(INDEX('Policy Characteristics'!D:D,MATCH($C395,'Policy Characteristics'!$C:$C,0))),"",INDEX('Policy Characteristics'!D:D,MATCH($C395,'Policy Characteristics'!$C:$C,0)))</f>
        <v>Industry CCS</v>
      </c>
      <c r="K395" s="304" t="str">
        <f>IF(ISBLANK(INDEX('Policy Characteristics'!E:E,MATCH($C395,'Policy Characteristics'!$C:$C,0))),"",INDEX('Policy Characteristics'!E:E,MATCH($C395,'Policy Characteristics'!$C:$C,0)))</f>
        <v>indst CCS</v>
      </c>
      <c r="L395" s="315">
        <f>IF(ISBLANK(INDEX('Policy Characteristics'!F:F,MATCH($C395,'Policy Characteristics'!$C:$C,0))),"",INDEX('Policy Characteristics'!F:F,MATCH($C395,'Policy Characteristics'!$C:$C,0)))</f>
        <v>0</v>
      </c>
      <c r="M395" s="315">
        <f>IF(ISBLANK(INDEX('Policy Characteristics'!G:G,MATCH($C395,'Policy Characteristics'!$C:$C,0))),"",INDEX('Policy Characteristics'!G:G,MATCH($C395,'Policy Characteristics'!$C:$C,0)))</f>
        <v>1</v>
      </c>
      <c r="N395" s="315">
        <f>IF(ISBLANK(INDEX('Policy Characteristics'!H:H,MATCH($C395,'Policy Characteristics'!$C:$C,0))),"",INDEX('Policy Characteristics'!H:H,MATCH($C395,'Policy Characteristics'!$C:$C,0)))</f>
        <v>0.01</v>
      </c>
      <c r="O395" s="304" t="str">
        <f>IF(ISBLANK(INDEX('Policy Characteristics'!I:I,MATCH($C395,'Policy Characteristics'!$C:$C,0))),"",INDEX('Policy Characteristics'!I:I,MATCH($C395,'Policy Characteristics'!$C:$C,0)))</f>
        <v>% of CO2 captured</v>
      </c>
      <c r="P395" s="304" t="str">
        <f>IF(ISBLANK(INDEX('Policy Characteristics'!J:J,MATCH($C395,'Policy Characteristics'!$C:$C,0))),"",INDEX('Policy Characteristics'!J:J,MATCH($C395,'Policy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5" s="304" t="str">
        <f>IF(ISBLANK(INDEX('Policy Characteristics'!K:K,MATCH($C395,'Policy Characteristics'!$C:$C,0))),"",INDEX('Policy Characteristics'!K:K,MATCH($C395,'Policy Characteristics'!$C:$C,0)))</f>
        <v>ccs.html#ccs</v>
      </c>
      <c r="R395" s="304" t="str">
        <f>IF(ISBLANK(INDEX('Policy Characteristics'!L:L,MATCH($C395,'Policy Characteristics'!$C:$C,0))),"",INDEX('Policy Characteristics'!L:L,MATCH($C395,'Policy Characteristics'!$C:$C,0)))</f>
        <v>carbon-capture-and-sequestration.html</v>
      </c>
    </row>
    <row r="396" spans="1:18" x14ac:dyDescent="0.25">
      <c r="A396" s="304" t="str">
        <f>IF(ISBLANK(INDEX('Policy Characteristics'!A:A,MATCH($C396,'Policy Characteristics'!$C:$C,0))),"",INDEX('Policy Characteristics'!A:A,MATCH($C396,'Policy Characteristics'!$C:$C,0)))</f>
        <v>Industry</v>
      </c>
      <c r="B396" s="304" t="str">
        <f>IF(ISBLANK(INDEX('Policy Characteristics'!B:B,MATCH($C396,'Policy Characteristics'!$C:$C,0))),"",INDEX('Policy Characteristics'!B:B,MATCH($C396,'Policy Characteristics'!$C:$C,0)))</f>
        <v>Carbon Capture and Sequestration</v>
      </c>
      <c r="C396" s="308" t="str">
        <f t="shared" si="30"/>
        <v>Industry Sector Fraction of Potential Additional CCS Achieved</v>
      </c>
      <c r="D396" s="532" t="s">
        <v>3199</v>
      </c>
      <c r="E396" s="532" t="s">
        <v>3152</v>
      </c>
      <c r="F396" s="6" t="s">
        <v>3162</v>
      </c>
      <c r="G396" s="535" t="s">
        <v>3153</v>
      </c>
      <c r="H396" s="536">
        <v>928</v>
      </c>
      <c r="I396" s="535" t="s">
        <v>45</v>
      </c>
      <c r="J396" s="306" t="str">
        <f>IF(ISBLANK(INDEX('Policy Characteristics'!D:D,MATCH($C396,'Policy Characteristics'!$C:$C,0))),"",INDEX('Policy Characteristics'!D:D,MATCH($C396,'Policy Characteristics'!$C:$C,0)))</f>
        <v>Industry CCS</v>
      </c>
      <c r="K396" s="304" t="str">
        <f>IF(ISBLANK(INDEX('Policy Characteristics'!E:E,MATCH($C396,'Policy Characteristics'!$C:$C,0))),"",INDEX('Policy Characteristics'!E:E,MATCH($C396,'Policy Characteristics'!$C:$C,0)))</f>
        <v>indst CCS</v>
      </c>
      <c r="L396" s="315">
        <f>IF(ISBLANK(INDEX('Policy Characteristics'!F:F,MATCH($C396,'Policy Characteristics'!$C:$C,0))),"",INDEX('Policy Characteristics'!F:F,MATCH($C396,'Policy Characteristics'!$C:$C,0)))</f>
        <v>0</v>
      </c>
      <c r="M396" s="315">
        <f>IF(ISBLANK(INDEX('Policy Characteristics'!G:G,MATCH($C396,'Policy Characteristics'!$C:$C,0))),"",INDEX('Policy Characteristics'!G:G,MATCH($C396,'Policy Characteristics'!$C:$C,0)))</f>
        <v>1</v>
      </c>
      <c r="N396" s="315">
        <f>IF(ISBLANK(INDEX('Policy Characteristics'!H:H,MATCH($C396,'Policy Characteristics'!$C:$C,0))),"",INDEX('Policy Characteristics'!H:H,MATCH($C396,'Policy Characteristics'!$C:$C,0)))</f>
        <v>0.01</v>
      </c>
      <c r="O396" s="304" t="str">
        <f>IF(ISBLANK(INDEX('Policy Characteristics'!I:I,MATCH($C396,'Policy Characteristics'!$C:$C,0))),"",INDEX('Policy Characteristics'!I:I,MATCH($C396,'Policy Characteristics'!$C:$C,0)))</f>
        <v>% of CO2 captured</v>
      </c>
      <c r="P396" s="304" t="str">
        <f>IF(ISBLANK(INDEX('Policy Characteristics'!J:J,MATCH($C396,'Policy Characteristics'!$C:$C,0))),"",INDEX('Policy Characteristics'!J:J,MATCH($C396,'Policy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6" s="304" t="str">
        <f>IF(ISBLANK(INDEX('Policy Characteristics'!K:K,MATCH($C396,'Policy Characteristics'!$C:$C,0))),"",INDEX('Policy Characteristics'!K:K,MATCH($C396,'Policy Characteristics'!$C:$C,0)))</f>
        <v>ccs.html#ccs</v>
      </c>
      <c r="R396" s="304" t="str">
        <f>IF(ISBLANK(INDEX('Policy Characteristics'!L:L,MATCH($C396,'Policy Characteristics'!$C:$C,0))),"",INDEX('Policy Characteristics'!L:L,MATCH($C396,'Policy Characteristics'!$C:$C,0)))</f>
        <v>carbon-capture-and-sequestration.html</v>
      </c>
    </row>
    <row r="397" spans="1:18" x14ac:dyDescent="0.25">
      <c r="A397" s="304" t="str">
        <f>IF(ISBLANK(INDEX('Policy Characteristics'!A:A,MATCH($C397,'Policy Characteristics'!$C:$C,0))),"",INDEX('Policy Characteristics'!A:A,MATCH($C397,'Policy Characteristics'!$C:$C,0)))</f>
        <v>Industry</v>
      </c>
      <c r="B397" s="304" t="str">
        <f>IF(ISBLANK(INDEX('Policy Characteristics'!B:B,MATCH($C397,'Policy Characteristics'!$C:$C,0))),"",INDEX('Policy Characteristics'!B:B,MATCH($C397,'Policy Characteristics'!$C:$C,0)))</f>
        <v>Carbon Capture and Sequestration</v>
      </c>
      <c r="C397" s="308" t="str">
        <f t="shared" si="30"/>
        <v>Industry Sector Fraction of Potential Additional CCS Achieved</v>
      </c>
      <c r="D397" s="532" t="s">
        <v>3199</v>
      </c>
      <c r="E397" s="532" t="s">
        <v>2591</v>
      </c>
      <c r="F397" s="6" t="s">
        <v>3162</v>
      </c>
      <c r="G397" s="535" t="s">
        <v>3154</v>
      </c>
      <c r="H397" s="536">
        <v>929</v>
      </c>
      <c r="I397" s="537" t="s">
        <v>46</v>
      </c>
      <c r="J397" s="306" t="str">
        <f>IF(ISBLANK(INDEX('Policy Characteristics'!D:D,MATCH($C397,'Policy Characteristics'!$C:$C,0))),"",INDEX('Policy Characteristics'!D:D,MATCH($C397,'Policy Characteristics'!$C:$C,0)))</f>
        <v>Industry CCS</v>
      </c>
      <c r="K397" s="304" t="str">
        <f>IF(ISBLANK(INDEX('Policy Characteristics'!E:E,MATCH($C397,'Policy Characteristics'!$C:$C,0))),"",INDEX('Policy Characteristics'!E:E,MATCH($C397,'Policy Characteristics'!$C:$C,0)))</f>
        <v>indst CCS</v>
      </c>
      <c r="L397" s="315">
        <f>IF(ISBLANK(INDEX('Policy Characteristics'!F:F,MATCH($C397,'Policy Characteristics'!$C:$C,0))),"",INDEX('Policy Characteristics'!F:F,MATCH($C397,'Policy Characteristics'!$C:$C,0)))</f>
        <v>0</v>
      </c>
      <c r="M397" s="315">
        <f>IF(ISBLANK(INDEX('Policy Characteristics'!G:G,MATCH($C397,'Policy Characteristics'!$C:$C,0))),"",INDEX('Policy Characteristics'!G:G,MATCH($C397,'Policy Characteristics'!$C:$C,0)))</f>
        <v>1</v>
      </c>
      <c r="N397" s="315">
        <f>IF(ISBLANK(INDEX('Policy Characteristics'!H:H,MATCH($C397,'Policy Characteristics'!$C:$C,0))),"",INDEX('Policy Characteristics'!H:H,MATCH($C397,'Policy Characteristics'!$C:$C,0)))</f>
        <v>0.01</v>
      </c>
      <c r="O397" s="304" t="str">
        <f>IF(ISBLANK(INDEX('Policy Characteristics'!I:I,MATCH($C397,'Policy Characteristics'!$C:$C,0))),"",INDEX('Policy Characteristics'!I:I,MATCH($C397,'Policy Characteristics'!$C:$C,0)))</f>
        <v>% of CO2 captured</v>
      </c>
      <c r="P397" s="304" t="str">
        <f>IF(ISBLANK(INDEX('Policy Characteristics'!J:J,MATCH($C397,'Policy Characteristics'!$C:$C,0))),"",INDEX('Policy Characteristics'!J:J,MATCH($C397,'Policy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7" s="304" t="str">
        <f>IF(ISBLANK(INDEX('Policy Characteristics'!K:K,MATCH($C397,'Policy Characteristics'!$C:$C,0))),"",INDEX('Policy Characteristics'!K:K,MATCH($C397,'Policy Characteristics'!$C:$C,0)))</f>
        <v>ccs.html#ccs</v>
      </c>
      <c r="R397" s="304" t="str">
        <f>IF(ISBLANK(INDEX('Policy Characteristics'!L:L,MATCH($C397,'Policy Characteristics'!$C:$C,0))),"",INDEX('Policy Characteristics'!L:L,MATCH($C397,'Policy Characteristics'!$C:$C,0)))</f>
        <v>carbon-capture-and-sequestration.html</v>
      </c>
    </row>
    <row r="398" spans="1:18" x14ac:dyDescent="0.25">
      <c r="A398" s="304" t="str">
        <f>IF(ISBLANK(INDEX('Policy Characteristics'!A:A,MATCH($C398,'Policy Characteristics'!$C:$C,0))),"",INDEX('Policy Characteristics'!A:A,MATCH($C398,'Policy Characteristics'!$C:$C,0)))</f>
        <v>Industry</v>
      </c>
      <c r="B398" s="304" t="str">
        <f>IF(ISBLANK(INDEX('Policy Characteristics'!B:B,MATCH($C398,'Policy Characteristics'!$C:$C,0))),"",INDEX('Policy Characteristics'!B:B,MATCH($C398,'Policy Characteristics'!$C:$C,0)))</f>
        <v>Carbon Capture and Sequestration</v>
      </c>
      <c r="C398" s="308" t="str">
        <f t="shared" si="30"/>
        <v>Industry Sector Fraction of Potential Additional CCS Achieved</v>
      </c>
      <c r="D398" s="532" t="s">
        <v>3200</v>
      </c>
      <c r="E398" s="532" t="s">
        <v>3152</v>
      </c>
      <c r="F398" s="6" t="s">
        <v>3163</v>
      </c>
      <c r="G398" s="535" t="s">
        <v>3153</v>
      </c>
      <c r="H398" s="536">
        <v>930</v>
      </c>
      <c r="I398" s="535" t="s">
        <v>45</v>
      </c>
      <c r="J398" s="306" t="str">
        <f>IF(ISBLANK(INDEX('Policy Characteristics'!D:D,MATCH($C398,'Policy Characteristics'!$C:$C,0))),"",INDEX('Policy Characteristics'!D:D,MATCH($C398,'Policy Characteristics'!$C:$C,0)))</f>
        <v>Industry CCS</v>
      </c>
      <c r="K398" s="304" t="str">
        <f>IF(ISBLANK(INDEX('Policy Characteristics'!E:E,MATCH($C398,'Policy Characteristics'!$C:$C,0))),"",INDEX('Policy Characteristics'!E:E,MATCH($C398,'Policy Characteristics'!$C:$C,0)))</f>
        <v>indst CCS</v>
      </c>
      <c r="L398" s="315">
        <f>IF(ISBLANK(INDEX('Policy Characteristics'!F:F,MATCH($C398,'Policy Characteristics'!$C:$C,0))),"",INDEX('Policy Characteristics'!F:F,MATCH($C398,'Policy Characteristics'!$C:$C,0)))</f>
        <v>0</v>
      </c>
      <c r="M398" s="315">
        <f>IF(ISBLANK(INDEX('Policy Characteristics'!G:G,MATCH($C398,'Policy Characteristics'!$C:$C,0))),"",INDEX('Policy Characteristics'!G:G,MATCH($C398,'Policy Characteristics'!$C:$C,0)))</f>
        <v>1</v>
      </c>
      <c r="N398" s="315">
        <f>IF(ISBLANK(INDEX('Policy Characteristics'!H:H,MATCH($C398,'Policy Characteristics'!$C:$C,0))),"",INDEX('Policy Characteristics'!H:H,MATCH($C398,'Policy Characteristics'!$C:$C,0)))</f>
        <v>0.01</v>
      </c>
      <c r="O398" s="304" t="str">
        <f>IF(ISBLANK(INDEX('Policy Characteristics'!I:I,MATCH($C398,'Policy Characteristics'!$C:$C,0))),"",INDEX('Policy Characteristics'!I:I,MATCH($C398,'Policy Characteristics'!$C:$C,0)))</f>
        <v>% of CO2 captured</v>
      </c>
      <c r="P398" s="304" t="str">
        <f>IF(ISBLANK(INDEX('Policy Characteristics'!J:J,MATCH($C398,'Policy Characteristics'!$C:$C,0))),"",INDEX('Policy Characteristics'!J:J,MATCH($C398,'Policy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8" s="304" t="str">
        <f>IF(ISBLANK(INDEX('Policy Characteristics'!K:K,MATCH($C398,'Policy Characteristics'!$C:$C,0))),"",INDEX('Policy Characteristics'!K:K,MATCH($C398,'Policy Characteristics'!$C:$C,0)))</f>
        <v>ccs.html#ccs</v>
      </c>
      <c r="R398" s="304" t="str">
        <f>IF(ISBLANK(INDEX('Policy Characteristics'!L:L,MATCH($C398,'Policy Characteristics'!$C:$C,0))),"",INDEX('Policy Characteristics'!L:L,MATCH($C398,'Policy Characteristics'!$C:$C,0)))</f>
        <v>carbon-capture-and-sequestration.html</v>
      </c>
    </row>
    <row r="399" spans="1:18" x14ac:dyDescent="0.25">
      <c r="A399" s="304" t="str">
        <f>IF(ISBLANK(INDEX('Policy Characteristics'!A:A,MATCH($C399,'Policy Characteristics'!$C:$C,0))),"",INDEX('Policy Characteristics'!A:A,MATCH($C399,'Policy Characteristics'!$C:$C,0)))</f>
        <v>Industry</v>
      </c>
      <c r="B399" s="304" t="str">
        <f>IF(ISBLANK(INDEX('Policy Characteristics'!B:B,MATCH($C399,'Policy Characteristics'!$C:$C,0))),"",INDEX('Policy Characteristics'!B:B,MATCH($C399,'Policy Characteristics'!$C:$C,0)))</f>
        <v>Carbon Capture and Sequestration</v>
      </c>
      <c r="C399" s="308" t="str">
        <f t="shared" si="30"/>
        <v>Industry Sector Fraction of Potential Additional CCS Achieved</v>
      </c>
      <c r="D399" s="532" t="s">
        <v>3200</v>
      </c>
      <c r="E399" s="532" t="s">
        <v>2591</v>
      </c>
      <c r="F399" s="6" t="s">
        <v>3163</v>
      </c>
      <c r="G399" s="535" t="s">
        <v>3154</v>
      </c>
      <c r="H399" s="536">
        <v>931</v>
      </c>
      <c r="I399" s="537" t="s">
        <v>46</v>
      </c>
      <c r="J399" s="306" t="str">
        <f>IF(ISBLANK(INDEX('Policy Characteristics'!D:D,MATCH($C399,'Policy Characteristics'!$C:$C,0))),"",INDEX('Policy Characteristics'!D:D,MATCH($C399,'Policy Characteristics'!$C:$C,0)))</f>
        <v>Industry CCS</v>
      </c>
      <c r="K399" s="304" t="str">
        <f>IF(ISBLANK(INDEX('Policy Characteristics'!E:E,MATCH($C399,'Policy Characteristics'!$C:$C,0))),"",INDEX('Policy Characteristics'!E:E,MATCH($C399,'Policy Characteristics'!$C:$C,0)))</f>
        <v>indst CCS</v>
      </c>
      <c r="L399" s="315">
        <f>IF(ISBLANK(INDEX('Policy Characteristics'!F:F,MATCH($C399,'Policy Characteristics'!$C:$C,0))),"",INDEX('Policy Characteristics'!F:F,MATCH($C399,'Policy Characteristics'!$C:$C,0)))</f>
        <v>0</v>
      </c>
      <c r="M399" s="315">
        <f>IF(ISBLANK(INDEX('Policy Characteristics'!G:G,MATCH($C399,'Policy Characteristics'!$C:$C,0))),"",INDEX('Policy Characteristics'!G:G,MATCH($C399,'Policy Characteristics'!$C:$C,0)))</f>
        <v>1</v>
      </c>
      <c r="N399" s="315">
        <f>IF(ISBLANK(INDEX('Policy Characteristics'!H:H,MATCH($C399,'Policy Characteristics'!$C:$C,0))),"",INDEX('Policy Characteristics'!H:H,MATCH($C399,'Policy Characteristics'!$C:$C,0)))</f>
        <v>0.01</v>
      </c>
      <c r="O399" s="304" t="str">
        <f>IF(ISBLANK(INDEX('Policy Characteristics'!I:I,MATCH($C399,'Policy Characteristics'!$C:$C,0))),"",INDEX('Policy Characteristics'!I:I,MATCH($C399,'Policy Characteristics'!$C:$C,0)))</f>
        <v>% of CO2 captured</v>
      </c>
      <c r="P399" s="304" t="str">
        <f>IF(ISBLANK(INDEX('Policy Characteristics'!J:J,MATCH($C399,'Policy Characteristics'!$C:$C,0))),"",INDEX('Policy Characteristics'!J:J,MATCH($C399,'Policy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9" s="304" t="str">
        <f>IF(ISBLANK(INDEX('Policy Characteristics'!K:K,MATCH($C399,'Policy Characteristics'!$C:$C,0))),"",INDEX('Policy Characteristics'!K:K,MATCH($C399,'Policy Characteristics'!$C:$C,0)))</f>
        <v>ccs.html#ccs</v>
      </c>
      <c r="R399" s="304" t="str">
        <f>IF(ISBLANK(INDEX('Policy Characteristics'!L:L,MATCH($C399,'Policy Characteristics'!$C:$C,0))),"",INDEX('Policy Characteristics'!L:L,MATCH($C399,'Policy Characteristics'!$C:$C,0)))</f>
        <v>carbon-capture-and-sequestration.html</v>
      </c>
    </row>
    <row r="400" spans="1:18" x14ac:dyDescent="0.25">
      <c r="A400" s="304" t="str">
        <f>IF(ISBLANK(INDEX('Policy Characteristics'!A:A,MATCH($C400,'Policy Characteristics'!$C:$C,0))),"",INDEX('Policy Characteristics'!A:A,MATCH($C400,'Policy Characteristics'!$C:$C,0)))</f>
        <v>Industry</v>
      </c>
      <c r="B400" s="304" t="str">
        <f>IF(ISBLANK(INDEX('Policy Characteristics'!B:B,MATCH($C400,'Policy Characteristics'!$C:$C,0))),"",INDEX('Policy Characteristics'!B:B,MATCH($C400,'Policy Characteristics'!$C:$C,0)))</f>
        <v>Carbon Capture and Sequestration</v>
      </c>
      <c r="C400" s="308" t="str">
        <f t="shared" si="30"/>
        <v>Industry Sector Fraction of Potential Additional CCS Achieved</v>
      </c>
      <c r="D400" s="532" t="s">
        <v>3201</v>
      </c>
      <c r="E400" s="532" t="s">
        <v>3152</v>
      </c>
      <c r="F400" s="6" t="s">
        <v>3164</v>
      </c>
      <c r="G400" s="535" t="s">
        <v>3153</v>
      </c>
      <c r="H400" s="536">
        <v>932</v>
      </c>
      <c r="I400" s="535" t="s">
        <v>45</v>
      </c>
      <c r="J400" s="306" t="str">
        <f>IF(ISBLANK(INDEX('Policy Characteristics'!D:D,MATCH($C400,'Policy Characteristics'!$C:$C,0))),"",INDEX('Policy Characteristics'!D:D,MATCH($C400,'Policy Characteristics'!$C:$C,0)))</f>
        <v>Industry CCS</v>
      </c>
      <c r="K400" s="304" t="str">
        <f>IF(ISBLANK(INDEX('Policy Characteristics'!E:E,MATCH($C400,'Policy Characteristics'!$C:$C,0))),"",INDEX('Policy Characteristics'!E:E,MATCH($C400,'Policy Characteristics'!$C:$C,0)))</f>
        <v>indst CCS</v>
      </c>
      <c r="L400" s="315">
        <f>IF(ISBLANK(INDEX('Policy Characteristics'!F:F,MATCH($C400,'Policy Characteristics'!$C:$C,0))),"",INDEX('Policy Characteristics'!F:F,MATCH($C400,'Policy Characteristics'!$C:$C,0)))</f>
        <v>0</v>
      </c>
      <c r="M400" s="315">
        <f>IF(ISBLANK(INDEX('Policy Characteristics'!G:G,MATCH($C400,'Policy Characteristics'!$C:$C,0))),"",INDEX('Policy Characteristics'!G:G,MATCH($C400,'Policy Characteristics'!$C:$C,0)))</f>
        <v>1</v>
      </c>
      <c r="N400" s="315">
        <f>IF(ISBLANK(INDEX('Policy Characteristics'!H:H,MATCH($C400,'Policy Characteristics'!$C:$C,0))),"",INDEX('Policy Characteristics'!H:H,MATCH($C400,'Policy Characteristics'!$C:$C,0)))</f>
        <v>0.01</v>
      </c>
      <c r="O400" s="304" t="str">
        <f>IF(ISBLANK(INDEX('Policy Characteristics'!I:I,MATCH($C400,'Policy Characteristics'!$C:$C,0))),"",INDEX('Policy Characteristics'!I:I,MATCH($C400,'Policy Characteristics'!$C:$C,0)))</f>
        <v>% of CO2 captured</v>
      </c>
      <c r="P400" s="304" t="str">
        <f>IF(ISBLANK(INDEX('Policy Characteristics'!J:J,MATCH($C400,'Policy Characteristics'!$C:$C,0))),"",INDEX('Policy Characteristics'!J:J,MATCH($C400,'Policy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0" s="304" t="str">
        <f>IF(ISBLANK(INDEX('Policy Characteristics'!K:K,MATCH($C400,'Policy Characteristics'!$C:$C,0))),"",INDEX('Policy Characteristics'!K:K,MATCH($C400,'Policy Characteristics'!$C:$C,0)))</f>
        <v>ccs.html#ccs</v>
      </c>
      <c r="R400" s="304" t="str">
        <f>IF(ISBLANK(INDEX('Policy Characteristics'!L:L,MATCH($C400,'Policy Characteristics'!$C:$C,0))),"",INDEX('Policy Characteristics'!L:L,MATCH($C400,'Policy Characteristics'!$C:$C,0)))</f>
        <v>carbon-capture-and-sequestration.html</v>
      </c>
    </row>
    <row r="401" spans="1:18" x14ac:dyDescent="0.25">
      <c r="A401" s="304" t="str">
        <f>IF(ISBLANK(INDEX('Policy Characteristics'!A:A,MATCH($C401,'Policy Characteristics'!$C:$C,0))),"",INDEX('Policy Characteristics'!A:A,MATCH($C401,'Policy Characteristics'!$C:$C,0)))</f>
        <v>Industry</v>
      </c>
      <c r="B401" s="304" t="str">
        <f>IF(ISBLANK(INDEX('Policy Characteristics'!B:B,MATCH($C401,'Policy Characteristics'!$C:$C,0))),"",INDEX('Policy Characteristics'!B:B,MATCH($C401,'Policy Characteristics'!$C:$C,0)))</f>
        <v>Carbon Capture and Sequestration</v>
      </c>
      <c r="C401" s="308" t="str">
        <f t="shared" si="30"/>
        <v>Industry Sector Fraction of Potential Additional CCS Achieved</v>
      </c>
      <c r="D401" s="532" t="s">
        <v>3201</v>
      </c>
      <c r="E401" s="532" t="s">
        <v>2591</v>
      </c>
      <c r="F401" s="6" t="s">
        <v>3164</v>
      </c>
      <c r="G401" s="535" t="s">
        <v>3154</v>
      </c>
      <c r="H401" s="536">
        <v>933</v>
      </c>
      <c r="I401" s="535" t="s">
        <v>45</v>
      </c>
      <c r="J401" s="306" t="str">
        <f>IF(ISBLANK(INDEX('Policy Characteristics'!D:D,MATCH($C401,'Policy Characteristics'!$C:$C,0))),"",INDEX('Policy Characteristics'!D:D,MATCH($C401,'Policy Characteristics'!$C:$C,0)))</f>
        <v>Industry CCS</v>
      </c>
      <c r="K401" s="304" t="str">
        <f>IF(ISBLANK(INDEX('Policy Characteristics'!E:E,MATCH($C401,'Policy Characteristics'!$C:$C,0))),"",INDEX('Policy Characteristics'!E:E,MATCH($C401,'Policy Characteristics'!$C:$C,0)))</f>
        <v>indst CCS</v>
      </c>
      <c r="L401" s="315">
        <f>IF(ISBLANK(INDEX('Policy Characteristics'!F:F,MATCH($C401,'Policy Characteristics'!$C:$C,0))),"",INDEX('Policy Characteristics'!F:F,MATCH($C401,'Policy Characteristics'!$C:$C,0)))</f>
        <v>0</v>
      </c>
      <c r="M401" s="315">
        <f>IF(ISBLANK(INDEX('Policy Characteristics'!G:G,MATCH($C401,'Policy Characteristics'!$C:$C,0))),"",INDEX('Policy Characteristics'!G:G,MATCH($C401,'Policy Characteristics'!$C:$C,0)))</f>
        <v>1</v>
      </c>
      <c r="N401" s="315">
        <f>IF(ISBLANK(INDEX('Policy Characteristics'!H:H,MATCH($C401,'Policy Characteristics'!$C:$C,0))),"",INDEX('Policy Characteristics'!H:H,MATCH($C401,'Policy Characteristics'!$C:$C,0)))</f>
        <v>0.01</v>
      </c>
      <c r="O401" s="304" t="str">
        <f>IF(ISBLANK(INDEX('Policy Characteristics'!I:I,MATCH($C401,'Policy Characteristics'!$C:$C,0))),"",INDEX('Policy Characteristics'!I:I,MATCH($C401,'Policy Characteristics'!$C:$C,0)))</f>
        <v>% of CO2 captured</v>
      </c>
      <c r="P401" s="304" t="str">
        <f>IF(ISBLANK(INDEX('Policy Characteristics'!J:J,MATCH($C401,'Policy Characteristics'!$C:$C,0))),"",INDEX('Policy Characteristics'!J:J,MATCH($C401,'Policy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1" s="304" t="str">
        <f>IF(ISBLANK(INDEX('Policy Characteristics'!K:K,MATCH($C401,'Policy Characteristics'!$C:$C,0))),"",INDEX('Policy Characteristics'!K:K,MATCH($C401,'Policy Characteristics'!$C:$C,0)))</f>
        <v>ccs.html#ccs</v>
      </c>
      <c r="R401" s="304" t="str">
        <f>IF(ISBLANK(INDEX('Policy Characteristics'!L:L,MATCH($C401,'Policy Characteristics'!$C:$C,0))),"",INDEX('Policy Characteristics'!L:L,MATCH($C401,'Policy Characteristics'!$C:$C,0)))</f>
        <v>carbon-capture-and-sequestration.html</v>
      </c>
    </row>
    <row r="402" spans="1:18" x14ac:dyDescent="0.25">
      <c r="A402" s="304" t="str">
        <f>IF(ISBLANK(INDEX('Policy Characteristics'!A:A,MATCH($C402,'Policy Characteristics'!$C:$C,0))),"",INDEX('Policy Characteristics'!A:A,MATCH($C402,'Policy Characteristics'!$C:$C,0)))</f>
        <v>Industry</v>
      </c>
      <c r="B402" s="304" t="str">
        <f>IF(ISBLANK(INDEX('Policy Characteristics'!B:B,MATCH($C402,'Policy Characteristics'!$C:$C,0))),"",INDEX('Policy Characteristics'!B:B,MATCH($C402,'Policy Characteristics'!$C:$C,0)))</f>
        <v>Carbon Capture and Sequestration</v>
      </c>
      <c r="C402" s="308" t="str">
        <f t="shared" si="30"/>
        <v>Industry Sector Fraction of Potential Additional CCS Achieved</v>
      </c>
      <c r="D402" s="532" t="s">
        <v>3202</v>
      </c>
      <c r="E402" s="532" t="s">
        <v>3152</v>
      </c>
      <c r="F402" s="6" t="s">
        <v>2640</v>
      </c>
      <c r="G402" s="535" t="s">
        <v>3153</v>
      </c>
      <c r="H402" s="536">
        <v>934</v>
      </c>
      <c r="I402" s="535" t="s">
        <v>45</v>
      </c>
      <c r="J402" s="306" t="str">
        <f>IF(ISBLANK(INDEX('Policy Characteristics'!D:D,MATCH($C402,'Policy Characteristics'!$C:$C,0))),"",INDEX('Policy Characteristics'!D:D,MATCH($C402,'Policy Characteristics'!$C:$C,0)))</f>
        <v>Industry CCS</v>
      </c>
      <c r="K402" s="304" t="str">
        <f>IF(ISBLANK(INDEX('Policy Characteristics'!E:E,MATCH($C402,'Policy Characteristics'!$C:$C,0))),"",INDEX('Policy Characteristics'!E:E,MATCH($C402,'Policy Characteristics'!$C:$C,0)))</f>
        <v>indst CCS</v>
      </c>
      <c r="L402" s="315">
        <f>IF(ISBLANK(INDEX('Policy Characteristics'!F:F,MATCH($C402,'Policy Characteristics'!$C:$C,0))),"",INDEX('Policy Characteristics'!F:F,MATCH($C402,'Policy Characteristics'!$C:$C,0)))</f>
        <v>0</v>
      </c>
      <c r="M402" s="315">
        <f>IF(ISBLANK(INDEX('Policy Characteristics'!G:G,MATCH($C402,'Policy Characteristics'!$C:$C,0))),"",INDEX('Policy Characteristics'!G:G,MATCH($C402,'Policy Characteristics'!$C:$C,0)))</f>
        <v>1</v>
      </c>
      <c r="N402" s="315">
        <f>IF(ISBLANK(INDEX('Policy Characteristics'!H:H,MATCH($C402,'Policy Characteristics'!$C:$C,0))),"",INDEX('Policy Characteristics'!H:H,MATCH($C402,'Policy Characteristics'!$C:$C,0)))</f>
        <v>0.01</v>
      </c>
      <c r="O402" s="304" t="str">
        <f>IF(ISBLANK(INDEX('Policy Characteristics'!I:I,MATCH($C402,'Policy Characteristics'!$C:$C,0))),"",INDEX('Policy Characteristics'!I:I,MATCH($C402,'Policy Characteristics'!$C:$C,0)))</f>
        <v>% of CO2 captured</v>
      </c>
      <c r="P402" s="304" t="str">
        <f>IF(ISBLANK(INDEX('Policy Characteristics'!J:J,MATCH($C402,'Policy Characteristics'!$C:$C,0))),"",INDEX('Policy Characteristics'!J:J,MATCH($C402,'Policy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2" s="304" t="str">
        <f>IF(ISBLANK(INDEX('Policy Characteristics'!K:K,MATCH($C402,'Policy Characteristics'!$C:$C,0))),"",INDEX('Policy Characteristics'!K:K,MATCH($C402,'Policy Characteristics'!$C:$C,0)))</f>
        <v>ccs.html#ccs</v>
      </c>
      <c r="R402" s="304" t="str">
        <f>IF(ISBLANK(INDEX('Policy Characteristics'!L:L,MATCH($C402,'Policy Characteristics'!$C:$C,0))),"",INDEX('Policy Characteristics'!L:L,MATCH($C402,'Policy Characteristics'!$C:$C,0)))</f>
        <v>carbon-capture-and-sequestration.html</v>
      </c>
    </row>
    <row r="403" spans="1:18" x14ac:dyDescent="0.25">
      <c r="A403" s="304" t="str">
        <f>IF(ISBLANK(INDEX('Policy Characteristics'!A:A,MATCH($C403,'Policy Characteristics'!$C:$C,0))),"",INDEX('Policy Characteristics'!A:A,MATCH($C403,'Policy Characteristics'!$C:$C,0)))</f>
        <v>Industry</v>
      </c>
      <c r="B403" s="304" t="str">
        <f>IF(ISBLANK(INDEX('Policy Characteristics'!B:B,MATCH($C403,'Policy Characteristics'!$C:$C,0))),"",INDEX('Policy Characteristics'!B:B,MATCH($C403,'Policy Characteristics'!$C:$C,0)))</f>
        <v>Carbon Capture and Sequestration</v>
      </c>
      <c r="C403" s="308" t="str">
        <f t="shared" si="30"/>
        <v>Industry Sector Fraction of Potential Additional CCS Achieved</v>
      </c>
      <c r="D403" s="532" t="s">
        <v>3202</v>
      </c>
      <c r="E403" s="532" t="s">
        <v>2591</v>
      </c>
      <c r="F403" s="6" t="s">
        <v>2640</v>
      </c>
      <c r="G403" s="535" t="s">
        <v>3154</v>
      </c>
      <c r="H403" s="536">
        <v>935</v>
      </c>
      <c r="I403" s="535" t="s">
        <v>45</v>
      </c>
      <c r="J403" s="306" t="str">
        <f>IF(ISBLANK(INDEX('Policy Characteristics'!D:D,MATCH($C403,'Policy Characteristics'!$C:$C,0))),"",INDEX('Policy Characteristics'!D:D,MATCH($C403,'Policy Characteristics'!$C:$C,0)))</f>
        <v>Industry CCS</v>
      </c>
      <c r="K403" s="304" t="str">
        <f>IF(ISBLANK(INDEX('Policy Characteristics'!E:E,MATCH($C403,'Policy Characteristics'!$C:$C,0))),"",INDEX('Policy Characteristics'!E:E,MATCH($C403,'Policy Characteristics'!$C:$C,0)))</f>
        <v>indst CCS</v>
      </c>
      <c r="L403" s="315">
        <f>IF(ISBLANK(INDEX('Policy Characteristics'!F:F,MATCH($C403,'Policy Characteristics'!$C:$C,0))),"",INDEX('Policy Characteristics'!F:F,MATCH($C403,'Policy Characteristics'!$C:$C,0)))</f>
        <v>0</v>
      </c>
      <c r="M403" s="315">
        <f>IF(ISBLANK(INDEX('Policy Characteristics'!G:G,MATCH($C403,'Policy Characteristics'!$C:$C,0))),"",INDEX('Policy Characteristics'!G:G,MATCH($C403,'Policy Characteristics'!$C:$C,0)))</f>
        <v>1</v>
      </c>
      <c r="N403" s="315">
        <f>IF(ISBLANK(INDEX('Policy Characteristics'!H:H,MATCH($C403,'Policy Characteristics'!$C:$C,0))),"",INDEX('Policy Characteristics'!H:H,MATCH($C403,'Policy Characteristics'!$C:$C,0)))</f>
        <v>0.01</v>
      </c>
      <c r="O403" s="304" t="str">
        <f>IF(ISBLANK(INDEX('Policy Characteristics'!I:I,MATCH($C403,'Policy Characteristics'!$C:$C,0))),"",INDEX('Policy Characteristics'!I:I,MATCH($C403,'Policy Characteristics'!$C:$C,0)))</f>
        <v>% of CO2 captured</v>
      </c>
      <c r="P403" s="304" t="str">
        <f>IF(ISBLANK(INDEX('Policy Characteristics'!J:J,MATCH($C403,'Policy Characteristics'!$C:$C,0))),"",INDEX('Policy Characteristics'!J:J,MATCH($C403,'Policy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3" s="304" t="str">
        <f>IF(ISBLANK(INDEX('Policy Characteristics'!K:K,MATCH($C403,'Policy Characteristics'!$C:$C,0))),"",INDEX('Policy Characteristics'!K:K,MATCH($C403,'Policy Characteristics'!$C:$C,0)))</f>
        <v>ccs.html#ccs</v>
      </c>
      <c r="R403" s="304" t="str">
        <f>IF(ISBLANK(INDEX('Policy Characteristics'!L:L,MATCH($C403,'Policy Characteristics'!$C:$C,0))),"",INDEX('Policy Characteristics'!L:L,MATCH($C403,'Policy Characteristics'!$C:$C,0)))</f>
        <v>carbon-capture-and-sequestration.html</v>
      </c>
    </row>
    <row r="404" spans="1:18" x14ac:dyDescent="0.25">
      <c r="A404" s="304" t="str">
        <f>IF(ISBLANK(INDEX('Policy Characteristics'!A:A,MATCH($C404,'Policy Characteristics'!$C:$C,0))),"",INDEX('Policy Characteristics'!A:A,MATCH($C404,'Policy Characteristics'!$C:$C,0)))</f>
        <v>Industry</v>
      </c>
      <c r="B404" s="304" t="str">
        <f>IF(ISBLANK(INDEX('Policy Characteristics'!B:B,MATCH($C404,'Policy Characteristics'!$C:$C,0))),"",INDEX('Policy Characteristics'!B:B,MATCH($C404,'Policy Characteristics'!$C:$C,0)))</f>
        <v>Carbon Capture and Sequestration</v>
      </c>
      <c r="C404" s="308" t="str">
        <f t="shared" si="30"/>
        <v>Industry Sector Fraction of Potential Additional CCS Achieved</v>
      </c>
      <c r="D404" s="532" t="s">
        <v>3203</v>
      </c>
      <c r="E404" s="532" t="s">
        <v>3152</v>
      </c>
      <c r="F404" s="6" t="s">
        <v>3165</v>
      </c>
      <c r="G404" s="535" t="s">
        <v>3153</v>
      </c>
      <c r="H404" s="536">
        <v>936</v>
      </c>
      <c r="I404" s="535" t="s">
        <v>45</v>
      </c>
      <c r="J404" s="306" t="str">
        <f>IF(ISBLANK(INDEX('Policy Characteristics'!D:D,MATCH($C404,'Policy Characteristics'!$C:$C,0))),"",INDEX('Policy Characteristics'!D:D,MATCH($C404,'Policy Characteristics'!$C:$C,0)))</f>
        <v>Industry CCS</v>
      </c>
      <c r="K404" s="304" t="str">
        <f>IF(ISBLANK(INDEX('Policy Characteristics'!E:E,MATCH($C404,'Policy Characteristics'!$C:$C,0))),"",INDEX('Policy Characteristics'!E:E,MATCH($C404,'Policy Characteristics'!$C:$C,0)))</f>
        <v>indst CCS</v>
      </c>
      <c r="L404" s="315">
        <f>IF(ISBLANK(INDEX('Policy Characteristics'!F:F,MATCH($C404,'Policy Characteristics'!$C:$C,0))),"",INDEX('Policy Characteristics'!F:F,MATCH($C404,'Policy Characteristics'!$C:$C,0)))</f>
        <v>0</v>
      </c>
      <c r="M404" s="315">
        <f>IF(ISBLANK(INDEX('Policy Characteristics'!G:G,MATCH($C404,'Policy Characteristics'!$C:$C,0))),"",INDEX('Policy Characteristics'!G:G,MATCH($C404,'Policy Characteristics'!$C:$C,0)))</f>
        <v>1</v>
      </c>
      <c r="N404" s="315">
        <f>IF(ISBLANK(INDEX('Policy Characteristics'!H:H,MATCH($C404,'Policy Characteristics'!$C:$C,0))),"",INDEX('Policy Characteristics'!H:H,MATCH($C404,'Policy Characteristics'!$C:$C,0)))</f>
        <v>0.01</v>
      </c>
      <c r="O404" s="304" t="str">
        <f>IF(ISBLANK(INDEX('Policy Characteristics'!I:I,MATCH($C404,'Policy Characteristics'!$C:$C,0))),"",INDEX('Policy Characteristics'!I:I,MATCH($C404,'Policy Characteristics'!$C:$C,0)))</f>
        <v>% of CO2 captured</v>
      </c>
      <c r="P404" s="304" t="str">
        <f>IF(ISBLANK(INDEX('Policy Characteristics'!J:J,MATCH($C404,'Policy Characteristics'!$C:$C,0))),"",INDEX('Policy Characteristics'!J:J,MATCH($C404,'Policy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4" s="304" t="str">
        <f>IF(ISBLANK(INDEX('Policy Characteristics'!K:K,MATCH($C404,'Policy Characteristics'!$C:$C,0))),"",INDEX('Policy Characteristics'!K:K,MATCH($C404,'Policy Characteristics'!$C:$C,0)))</f>
        <v>ccs.html#ccs</v>
      </c>
      <c r="R404" s="304" t="str">
        <f>IF(ISBLANK(INDEX('Policy Characteristics'!L:L,MATCH($C404,'Policy Characteristics'!$C:$C,0))),"",INDEX('Policy Characteristics'!L:L,MATCH($C404,'Policy Characteristics'!$C:$C,0)))</f>
        <v>carbon-capture-and-sequestration.html</v>
      </c>
    </row>
    <row r="405" spans="1:18" x14ac:dyDescent="0.25">
      <c r="A405" s="304" t="str">
        <f>IF(ISBLANK(INDEX('Policy Characteristics'!A:A,MATCH($C405,'Policy Characteristics'!$C:$C,0))),"",INDEX('Policy Characteristics'!A:A,MATCH($C405,'Policy Characteristics'!$C:$C,0)))</f>
        <v>Industry</v>
      </c>
      <c r="B405" s="304" t="str">
        <f>IF(ISBLANK(INDEX('Policy Characteristics'!B:B,MATCH($C405,'Policy Characteristics'!$C:$C,0))),"",INDEX('Policy Characteristics'!B:B,MATCH($C405,'Policy Characteristics'!$C:$C,0)))</f>
        <v>Carbon Capture and Sequestration</v>
      </c>
      <c r="C405" s="308" t="str">
        <f t="shared" si="30"/>
        <v>Industry Sector Fraction of Potential Additional CCS Achieved</v>
      </c>
      <c r="D405" s="532" t="s">
        <v>3203</v>
      </c>
      <c r="E405" s="532" t="s">
        <v>2591</v>
      </c>
      <c r="F405" s="6" t="s">
        <v>3165</v>
      </c>
      <c r="G405" s="535" t="s">
        <v>3154</v>
      </c>
      <c r="H405" s="536">
        <v>937</v>
      </c>
      <c r="I405" s="537" t="s">
        <v>46</v>
      </c>
      <c r="J405" s="306" t="str">
        <f>IF(ISBLANK(INDEX('Policy Characteristics'!D:D,MATCH($C405,'Policy Characteristics'!$C:$C,0))),"",INDEX('Policy Characteristics'!D:D,MATCH($C405,'Policy Characteristics'!$C:$C,0)))</f>
        <v>Industry CCS</v>
      </c>
      <c r="K405" s="304" t="str">
        <f>IF(ISBLANK(INDEX('Policy Characteristics'!E:E,MATCH($C405,'Policy Characteristics'!$C:$C,0))),"",INDEX('Policy Characteristics'!E:E,MATCH($C405,'Policy Characteristics'!$C:$C,0)))</f>
        <v>indst CCS</v>
      </c>
      <c r="L405" s="315">
        <f>IF(ISBLANK(INDEX('Policy Characteristics'!F:F,MATCH($C405,'Policy Characteristics'!$C:$C,0))),"",INDEX('Policy Characteristics'!F:F,MATCH($C405,'Policy Characteristics'!$C:$C,0)))</f>
        <v>0</v>
      </c>
      <c r="M405" s="315">
        <f>IF(ISBLANK(INDEX('Policy Characteristics'!G:G,MATCH($C405,'Policy Characteristics'!$C:$C,0))),"",INDEX('Policy Characteristics'!G:G,MATCH($C405,'Policy Characteristics'!$C:$C,0)))</f>
        <v>1</v>
      </c>
      <c r="N405" s="315">
        <f>IF(ISBLANK(INDEX('Policy Characteristics'!H:H,MATCH($C405,'Policy Characteristics'!$C:$C,0))),"",INDEX('Policy Characteristics'!H:H,MATCH($C405,'Policy Characteristics'!$C:$C,0)))</f>
        <v>0.01</v>
      </c>
      <c r="O405" s="304" t="str">
        <f>IF(ISBLANK(INDEX('Policy Characteristics'!I:I,MATCH($C405,'Policy Characteristics'!$C:$C,0))),"",INDEX('Policy Characteristics'!I:I,MATCH($C405,'Policy Characteristics'!$C:$C,0)))</f>
        <v>% of CO2 captured</v>
      </c>
      <c r="P405" s="304" t="str">
        <f>IF(ISBLANK(INDEX('Policy Characteristics'!J:J,MATCH($C405,'Policy Characteristics'!$C:$C,0))),"",INDEX('Policy Characteristics'!J:J,MATCH($C405,'Policy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5" s="304" t="str">
        <f>IF(ISBLANK(INDEX('Policy Characteristics'!K:K,MATCH($C405,'Policy Characteristics'!$C:$C,0))),"",INDEX('Policy Characteristics'!K:K,MATCH($C405,'Policy Characteristics'!$C:$C,0)))</f>
        <v>ccs.html#ccs</v>
      </c>
      <c r="R405" s="304" t="str">
        <f>IF(ISBLANK(INDEX('Policy Characteristics'!L:L,MATCH($C405,'Policy Characteristics'!$C:$C,0))),"",INDEX('Policy Characteristics'!L:L,MATCH($C405,'Policy Characteristics'!$C:$C,0)))</f>
        <v>carbon-capture-and-sequestration.html</v>
      </c>
    </row>
    <row r="406" spans="1:18" x14ac:dyDescent="0.25">
      <c r="A406" s="304" t="str">
        <f>IF(ISBLANK(INDEX('Policy Characteristics'!A:A,MATCH($C406,'Policy Characteristics'!$C:$C,0))),"",INDEX('Policy Characteristics'!A:A,MATCH($C406,'Policy Characteristics'!$C:$C,0)))</f>
        <v>Industry</v>
      </c>
      <c r="B406" s="304" t="str">
        <f>IF(ISBLANK(INDEX('Policy Characteristics'!B:B,MATCH($C406,'Policy Characteristics'!$C:$C,0))),"",INDEX('Policy Characteristics'!B:B,MATCH($C406,'Policy Characteristics'!$C:$C,0)))</f>
        <v>Carbon Capture and Sequestration</v>
      </c>
      <c r="C406" s="308" t="str">
        <f t="shared" si="30"/>
        <v>Industry Sector Fraction of Potential Additional CCS Achieved</v>
      </c>
      <c r="D406" s="532" t="s">
        <v>3204</v>
      </c>
      <c r="E406" s="532" t="s">
        <v>3152</v>
      </c>
      <c r="F406" s="6" t="s">
        <v>3166</v>
      </c>
      <c r="G406" s="535" t="s">
        <v>3153</v>
      </c>
      <c r="H406" s="536">
        <v>938</v>
      </c>
      <c r="I406" s="535" t="s">
        <v>45</v>
      </c>
      <c r="J406" s="306" t="str">
        <f>IF(ISBLANK(INDEX('Policy Characteristics'!D:D,MATCH($C406,'Policy Characteristics'!$C:$C,0))),"",INDEX('Policy Characteristics'!D:D,MATCH($C406,'Policy Characteristics'!$C:$C,0)))</f>
        <v>Industry CCS</v>
      </c>
      <c r="K406" s="304" t="str">
        <f>IF(ISBLANK(INDEX('Policy Characteristics'!E:E,MATCH($C406,'Policy Characteristics'!$C:$C,0))),"",INDEX('Policy Characteristics'!E:E,MATCH($C406,'Policy Characteristics'!$C:$C,0)))</f>
        <v>indst CCS</v>
      </c>
      <c r="L406" s="315">
        <f>IF(ISBLANK(INDEX('Policy Characteristics'!F:F,MATCH($C406,'Policy Characteristics'!$C:$C,0))),"",INDEX('Policy Characteristics'!F:F,MATCH($C406,'Policy Characteristics'!$C:$C,0)))</f>
        <v>0</v>
      </c>
      <c r="M406" s="315">
        <f>IF(ISBLANK(INDEX('Policy Characteristics'!G:G,MATCH($C406,'Policy Characteristics'!$C:$C,0))),"",INDEX('Policy Characteristics'!G:G,MATCH($C406,'Policy Characteristics'!$C:$C,0)))</f>
        <v>1</v>
      </c>
      <c r="N406" s="315">
        <f>IF(ISBLANK(INDEX('Policy Characteristics'!H:H,MATCH($C406,'Policy Characteristics'!$C:$C,0))),"",INDEX('Policy Characteristics'!H:H,MATCH($C406,'Policy Characteristics'!$C:$C,0)))</f>
        <v>0.01</v>
      </c>
      <c r="O406" s="304" t="str">
        <f>IF(ISBLANK(INDEX('Policy Characteristics'!I:I,MATCH($C406,'Policy Characteristics'!$C:$C,0))),"",INDEX('Policy Characteristics'!I:I,MATCH($C406,'Policy Characteristics'!$C:$C,0)))</f>
        <v>% of CO2 captured</v>
      </c>
      <c r="P406" s="304" t="str">
        <f>IF(ISBLANK(INDEX('Policy Characteristics'!J:J,MATCH($C406,'Policy Characteristics'!$C:$C,0))),"",INDEX('Policy Characteristics'!J:J,MATCH($C406,'Policy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6" s="304" t="str">
        <f>IF(ISBLANK(INDEX('Policy Characteristics'!K:K,MATCH($C406,'Policy Characteristics'!$C:$C,0))),"",INDEX('Policy Characteristics'!K:K,MATCH($C406,'Policy Characteristics'!$C:$C,0)))</f>
        <v>ccs.html#ccs</v>
      </c>
      <c r="R406" s="304" t="str">
        <f>IF(ISBLANK(INDEX('Policy Characteristics'!L:L,MATCH($C406,'Policy Characteristics'!$C:$C,0))),"",INDEX('Policy Characteristics'!L:L,MATCH($C406,'Policy Characteristics'!$C:$C,0)))</f>
        <v>carbon-capture-and-sequestration.html</v>
      </c>
    </row>
    <row r="407" spans="1:18" x14ac:dyDescent="0.25">
      <c r="A407" s="304" t="str">
        <f>IF(ISBLANK(INDEX('Policy Characteristics'!A:A,MATCH($C407,'Policy Characteristics'!$C:$C,0))),"",INDEX('Policy Characteristics'!A:A,MATCH($C407,'Policy Characteristics'!$C:$C,0)))</f>
        <v>Industry</v>
      </c>
      <c r="B407" s="304" t="str">
        <f>IF(ISBLANK(INDEX('Policy Characteristics'!B:B,MATCH($C407,'Policy Characteristics'!$C:$C,0))),"",INDEX('Policy Characteristics'!B:B,MATCH($C407,'Policy Characteristics'!$C:$C,0)))</f>
        <v>Carbon Capture and Sequestration</v>
      </c>
      <c r="C407" s="308" t="str">
        <f t="shared" si="30"/>
        <v>Industry Sector Fraction of Potential Additional CCS Achieved</v>
      </c>
      <c r="D407" s="532" t="s">
        <v>3204</v>
      </c>
      <c r="E407" s="532" t="s">
        <v>2591</v>
      </c>
      <c r="F407" s="6" t="s">
        <v>3166</v>
      </c>
      <c r="G407" s="535" t="s">
        <v>3154</v>
      </c>
      <c r="H407" s="536">
        <v>939</v>
      </c>
      <c r="I407" s="537" t="s">
        <v>46</v>
      </c>
      <c r="J407" s="306" t="str">
        <f>IF(ISBLANK(INDEX('Policy Characteristics'!D:D,MATCH($C407,'Policy Characteristics'!$C:$C,0))),"",INDEX('Policy Characteristics'!D:D,MATCH($C407,'Policy Characteristics'!$C:$C,0)))</f>
        <v>Industry CCS</v>
      </c>
      <c r="K407" s="304" t="str">
        <f>IF(ISBLANK(INDEX('Policy Characteristics'!E:E,MATCH($C407,'Policy Characteristics'!$C:$C,0))),"",INDEX('Policy Characteristics'!E:E,MATCH($C407,'Policy Characteristics'!$C:$C,0)))</f>
        <v>indst CCS</v>
      </c>
      <c r="L407" s="315">
        <f>IF(ISBLANK(INDEX('Policy Characteristics'!F:F,MATCH($C407,'Policy Characteristics'!$C:$C,0))),"",INDEX('Policy Characteristics'!F:F,MATCH($C407,'Policy Characteristics'!$C:$C,0)))</f>
        <v>0</v>
      </c>
      <c r="M407" s="315">
        <f>IF(ISBLANK(INDEX('Policy Characteristics'!G:G,MATCH($C407,'Policy Characteristics'!$C:$C,0))),"",INDEX('Policy Characteristics'!G:G,MATCH($C407,'Policy Characteristics'!$C:$C,0)))</f>
        <v>1</v>
      </c>
      <c r="N407" s="315">
        <f>IF(ISBLANK(INDEX('Policy Characteristics'!H:H,MATCH($C407,'Policy Characteristics'!$C:$C,0))),"",INDEX('Policy Characteristics'!H:H,MATCH($C407,'Policy Characteristics'!$C:$C,0)))</f>
        <v>0.01</v>
      </c>
      <c r="O407" s="304" t="str">
        <f>IF(ISBLANK(INDEX('Policy Characteristics'!I:I,MATCH($C407,'Policy Characteristics'!$C:$C,0))),"",INDEX('Policy Characteristics'!I:I,MATCH($C407,'Policy Characteristics'!$C:$C,0)))</f>
        <v>% of CO2 captured</v>
      </c>
      <c r="P407" s="304" t="str">
        <f>IF(ISBLANK(INDEX('Policy Characteristics'!J:J,MATCH($C407,'Policy Characteristics'!$C:$C,0))),"",INDEX('Policy Characteristics'!J:J,MATCH($C407,'Policy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7" s="304" t="str">
        <f>IF(ISBLANK(INDEX('Policy Characteristics'!K:K,MATCH($C407,'Policy Characteristics'!$C:$C,0))),"",INDEX('Policy Characteristics'!K:K,MATCH($C407,'Policy Characteristics'!$C:$C,0)))</f>
        <v>ccs.html#ccs</v>
      </c>
      <c r="R407" s="304" t="str">
        <f>IF(ISBLANK(INDEX('Policy Characteristics'!L:L,MATCH($C407,'Policy Characteristics'!$C:$C,0))),"",INDEX('Policy Characteristics'!L:L,MATCH($C407,'Policy Characteristics'!$C:$C,0)))</f>
        <v>carbon-capture-and-sequestration.html</v>
      </c>
    </row>
    <row r="408" spans="1:18" x14ac:dyDescent="0.25">
      <c r="A408" s="304" t="str">
        <f>IF(ISBLANK(INDEX('Policy Characteristics'!A:A,MATCH($C408,'Policy Characteristics'!$C:$C,0))),"",INDEX('Policy Characteristics'!A:A,MATCH($C408,'Policy Characteristics'!$C:$C,0)))</f>
        <v>Industry</v>
      </c>
      <c r="B408" s="304" t="str">
        <f>IF(ISBLANK(INDEX('Policy Characteristics'!B:B,MATCH($C408,'Policy Characteristics'!$C:$C,0))),"",INDEX('Policy Characteristics'!B:B,MATCH($C408,'Policy Characteristics'!$C:$C,0)))</f>
        <v>Carbon Capture and Sequestration</v>
      </c>
      <c r="C408" s="308" t="str">
        <f t="shared" si="30"/>
        <v>Industry Sector Fraction of Potential Additional CCS Achieved</v>
      </c>
      <c r="D408" s="532" t="s">
        <v>3205</v>
      </c>
      <c r="E408" s="532" t="s">
        <v>3152</v>
      </c>
      <c r="F408" s="6" t="s">
        <v>3167</v>
      </c>
      <c r="G408" s="535" t="s">
        <v>3153</v>
      </c>
      <c r="H408" s="536">
        <v>940</v>
      </c>
      <c r="I408" s="535" t="s">
        <v>45</v>
      </c>
      <c r="J408" s="306" t="str">
        <f>IF(ISBLANK(INDEX('Policy Characteristics'!D:D,MATCH($C408,'Policy Characteristics'!$C:$C,0))),"",INDEX('Policy Characteristics'!D:D,MATCH($C408,'Policy Characteristics'!$C:$C,0)))</f>
        <v>Industry CCS</v>
      </c>
      <c r="K408" s="304" t="str">
        <f>IF(ISBLANK(INDEX('Policy Characteristics'!E:E,MATCH($C408,'Policy Characteristics'!$C:$C,0))),"",INDEX('Policy Characteristics'!E:E,MATCH($C408,'Policy Characteristics'!$C:$C,0)))</f>
        <v>indst CCS</v>
      </c>
      <c r="L408" s="315">
        <f>IF(ISBLANK(INDEX('Policy Characteristics'!F:F,MATCH($C408,'Policy Characteristics'!$C:$C,0))),"",INDEX('Policy Characteristics'!F:F,MATCH($C408,'Policy Characteristics'!$C:$C,0)))</f>
        <v>0</v>
      </c>
      <c r="M408" s="315">
        <f>IF(ISBLANK(INDEX('Policy Characteristics'!G:G,MATCH($C408,'Policy Characteristics'!$C:$C,0))),"",INDEX('Policy Characteristics'!G:G,MATCH($C408,'Policy Characteristics'!$C:$C,0)))</f>
        <v>1</v>
      </c>
      <c r="N408" s="315">
        <f>IF(ISBLANK(INDEX('Policy Characteristics'!H:H,MATCH($C408,'Policy Characteristics'!$C:$C,0))),"",INDEX('Policy Characteristics'!H:H,MATCH($C408,'Policy Characteristics'!$C:$C,0)))</f>
        <v>0.01</v>
      </c>
      <c r="O408" s="304" t="str">
        <f>IF(ISBLANK(INDEX('Policy Characteristics'!I:I,MATCH($C408,'Policy Characteristics'!$C:$C,0))),"",INDEX('Policy Characteristics'!I:I,MATCH($C408,'Policy Characteristics'!$C:$C,0)))</f>
        <v>% of CO2 captured</v>
      </c>
      <c r="P408" s="304" t="str">
        <f>IF(ISBLANK(INDEX('Policy Characteristics'!J:J,MATCH($C408,'Policy Characteristics'!$C:$C,0))),"",INDEX('Policy Characteristics'!J:J,MATCH($C408,'Policy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8" s="304" t="str">
        <f>IF(ISBLANK(INDEX('Policy Characteristics'!K:K,MATCH($C408,'Policy Characteristics'!$C:$C,0))),"",INDEX('Policy Characteristics'!K:K,MATCH($C408,'Policy Characteristics'!$C:$C,0)))</f>
        <v>ccs.html#ccs</v>
      </c>
      <c r="R408" s="304" t="str">
        <f>IF(ISBLANK(INDEX('Policy Characteristics'!L:L,MATCH($C408,'Policy Characteristics'!$C:$C,0))),"",INDEX('Policy Characteristics'!L:L,MATCH($C408,'Policy Characteristics'!$C:$C,0)))</f>
        <v>carbon-capture-and-sequestration.html</v>
      </c>
    </row>
    <row r="409" spans="1:18" x14ac:dyDescent="0.25">
      <c r="A409" s="304" t="str">
        <f>IF(ISBLANK(INDEX('Policy Characteristics'!A:A,MATCH($C409,'Policy Characteristics'!$C:$C,0))),"",INDEX('Policy Characteristics'!A:A,MATCH($C409,'Policy Characteristics'!$C:$C,0)))</f>
        <v>Industry</v>
      </c>
      <c r="B409" s="304" t="str">
        <f>IF(ISBLANK(INDEX('Policy Characteristics'!B:B,MATCH($C409,'Policy Characteristics'!$C:$C,0))),"",INDEX('Policy Characteristics'!B:B,MATCH($C409,'Policy Characteristics'!$C:$C,0)))</f>
        <v>Carbon Capture and Sequestration</v>
      </c>
      <c r="C409" s="308" t="str">
        <f t="shared" si="30"/>
        <v>Industry Sector Fraction of Potential Additional CCS Achieved</v>
      </c>
      <c r="D409" s="532" t="s">
        <v>3205</v>
      </c>
      <c r="E409" s="532" t="s">
        <v>2591</v>
      </c>
      <c r="F409" s="6" t="s">
        <v>3167</v>
      </c>
      <c r="G409" s="535" t="s">
        <v>3154</v>
      </c>
      <c r="H409" s="536">
        <v>941</v>
      </c>
      <c r="I409" s="537" t="s">
        <v>46</v>
      </c>
      <c r="J409" s="306" t="str">
        <f>IF(ISBLANK(INDEX('Policy Characteristics'!D:D,MATCH($C409,'Policy Characteristics'!$C:$C,0))),"",INDEX('Policy Characteristics'!D:D,MATCH($C409,'Policy Characteristics'!$C:$C,0)))</f>
        <v>Industry CCS</v>
      </c>
      <c r="K409" s="304" t="str">
        <f>IF(ISBLANK(INDEX('Policy Characteristics'!E:E,MATCH($C409,'Policy Characteristics'!$C:$C,0))),"",INDEX('Policy Characteristics'!E:E,MATCH($C409,'Policy Characteristics'!$C:$C,0)))</f>
        <v>indst CCS</v>
      </c>
      <c r="L409" s="315">
        <f>IF(ISBLANK(INDEX('Policy Characteristics'!F:F,MATCH($C409,'Policy Characteristics'!$C:$C,0))),"",INDEX('Policy Characteristics'!F:F,MATCH($C409,'Policy Characteristics'!$C:$C,0)))</f>
        <v>0</v>
      </c>
      <c r="M409" s="315">
        <f>IF(ISBLANK(INDEX('Policy Characteristics'!G:G,MATCH($C409,'Policy Characteristics'!$C:$C,0))),"",INDEX('Policy Characteristics'!G:G,MATCH($C409,'Policy Characteristics'!$C:$C,0)))</f>
        <v>1</v>
      </c>
      <c r="N409" s="315">
        <f>IF(ISBLANK(INDEX('Policy Characteristics'!H:H,MATCH($C409,'Policy Characteristics'!$C:$C,0))),"",INDEX('Policy Characteristics'!H:H,MATCH($C409,'Policy Characteristics'!$C:$C,0)))</f>
        <v>0.01</v>
      </c>
      <c r="O409" s="304" t="str">
        <f>IF(ISBLANK(INDEX('Policy Characteristics'!I:I,MATCH($C409,'Policy Characteristics'!$C:$C,0))),"",INDEX('Policy Characteristics'!I:I,MATCH($C409,'Policy Characteristics'!$C:$C,0)))</f>
        <v>% of CO2 captured</v>
      </c>
      <c r="P409" s="304" t="str">
        <f>IF(ISBLANK(INDEX('Policy Characteristics'!J:J,MATCH($C409,'Policy Characteristics'!$C:$C,0))),"",INDEX('Policy Characteristics'!J:J,MATCH($C409,'Policy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9" s="304" t="str">
        <f>IF(ISBLANK(INDEX('Policy Characteristics'!K:K,MATCH($C409,'Policy Characteristics'!$C:$C,0))),"",INDEX('Policy Characteristics'!K:K,MATCH($C409,'Policy Characteristics'!$C:$C,0)))</f>
        <v>ccs.html#ccs</v>
      </c>
      <c r="R409" s="304" t="str">
        <f>IF(ISBLANK(INDEX('Policy Characteristics'!L:L,MATCH($C409,'Policy Characteristics'!$C:$C,0))),"",INDEX('Policy Characteristics'!L:L,MATCH($C409,'Policy Characteristics'!$C:$C,0)))</f>
        <v>carbon-capture-and-sequestration.html</v>
      </c>
    </row>
    <row r="410" spans="1:18" x14ac:dyDescent="0.25">
      <c r="A410" s="304" t="str">
        <f>IF(ISBLANK(INDEX('Policy Characteristics'!A:A,MATCH($C410,'Policy Characteristics'!$C:$C,0))),"",INDEX('Policy Characteristics'!A:A,MATCH($C410,'Policy Characteristics'!$C:$C,0)))</f>
        <v>Industry</v>
      </c>
      <c r="B410" s="304" t="str">
        <f>IF(ISBLANK(INDEX('Policy Characteristics'!B:B,MATCH($C410,'Policy Characteristics'!$C:$C,0))),"",INDEX('Policy Characteristics'!B:B,MATCH($C410,'Policy Characteristics'!$C:$C,0)))</f>
        <v>Carbon Capture and Sequestration</v>
      </c>
      <c r="C410" s="308" t="str">
        <f t="shared" si="30"/>
        <v>Industry Sector Fraction of Potential Additional CCS Achieved</v>
      </c>
      <c r="D410" s="532" t="s">
        <v>3206</v>
      </c>
      <c r="E410" s="532" t="s">
        <v>3152</v>
      </c>
      <c r="F410" s="6" t="s">
        <v>3168</v>
      </c>
      <c r="G410" s="535" t="s">
        <v>3153</v>
      </c>
      <c r="H410" s="536">
        <v>942</v>
      </c>
      <c r="I410" s="535" t="s">
        <v>45</v>
      </c>
      <c r="J410" s="306" t="str">
        <f>IF(ISBLANK(INDEX('Policy Characteristics'!D:D,MATCH($C410,'Policy Characteristics'!$C:$C,0))),"",INDEX('Policy Characteristics'!D:D,MATCH($C410,'Policy Characteristics'!$C:$C,0)))</f>
        <v>Industry CCS</v>
      </c>
      <c r="K410" s="304" t="str">
        <f>IF(ISBLANK(INDEX('Policy Characteristics'!E:E,MATCH($C410,'Policy Characteristics'!$C:$C,0))),"",INDEX('Policy Characteristics'!E:E,MATCH($C410,'Policy Characteristics'!$C:$C,0)))</f>
        <v>indst CCS</v>
      </c>
      <c r="L410" s="315">
        <f>IF(ISBLANK(INDEX('Policy Characteristics'!F:F,MATCH($C410,'Policy Characteristics'!$C:$C,0))),"",INDEX('Policy Characteristics'!F:F,MATCH($C410,'Policy Characteristics'!$C:$C,0)))</f>
        <v>0</v>
      </c>
      <c r="M410" s="315">
        <f>IF(ISBLANK(INDEX('Policy Characteristics'!G:G,MATCH($C410,'Policy Characteristics'!$C:$C,0))),"",INDEX('Policy Characteristics'!G:G,MATCH($C410,'Policy Characteristics'!$C:$C,0)))</f>
        <v>1</v>
      </c>
      <c r="N410" s="315">
        <f>IF(ISBLANK(INDEX('Policy Characteristics'!H:H,MATCH($C410,'Policy Characteristics'!$C:$C,0))),"",INDEX('Policy Characteristics'!H:H,MATCH($C410,'Policy Characteristics'!$C:$C,0)))</f>
        <v>0.01</v>
      </c>
      <c r="O410" s="304" t="str">
        <f>IF(ISBLANK(INDEX('Policy Characteristics'!I:I,MATCH($C410,'Policy Characteristics'!$C:$C,0))),"",INDEX('Policy Characteristics'!I:I,MATCH($C410,'Policy Characteristics'!$C:$C,0)))</f>
        <v>% of CO2 captured</v>
      </c>
      <c r="P410" s="304" t="str">
        <f>IF(ISBLANK(INDEX('Policy Characteristics'!J:J,MATCH($C410,'Policy Characteristics'!$C:$C,0))),"",INDEX('Policy Characteristics'!J:J,MATCH($C410,'Policy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0" s="304" t="str">
        <f>IF(ISBLANK(INDEX('Policy Characteristics'!K:K,MATCH($C410,'Policy Characteristics'!$C:$C,0))),"",INDEX('Policy Characteristics'!K:K,MATCH($C410,'Policy Characteristics'!$C:$C,0)))</f>
        <v>ccs.html#ccs</v>
      </c>
      <c r="R410" s="304" t="str">
        <f>IF(ISBLANK(INDEX('Policy Characteristics'!L:L,MATCH($C410,'Policy Characteristics'!$C:$C,0))),"",INDEX('Policy Characteristics'!L:L,MATCH($C410,'Policy Characteristics'!$C:$C,0)))</f>
        <v>carbon-capture-and-sequestration.html</v>
      </c>
    </row>
    <row r="411" spans="1:18" x14ac:dyDescent="0.25">
      <c r="A411" s="304" t="str">
        <f>IF(ISBLANK(INDEX('Policy Characteristics'!A:A,MATCH($C411,'Policy Characteristics'!$C:$C,0))),"",INDEX('Policy Characteristics'!A:A,MATCH($C411,'Policy Characteristics'!$C:$C,0)))</f>
        <v>Industry</v>
      </c>
      <c r="B411" s="304" t="str">
        <f>IF(ISBLANK(INDEX('Policy Characteristics'!B:B,MATCH($C411,'Policy Characteristics'!$C:$C,0))),"",INDEX('Policy Characteristics'!B:B,MATCH($C411,'Policy Characteristics'!$C:$C,0)))</f>
        <v>Carbon Capture and Sequestration</v>
      </c>
      <c r="C411" s="308" t="str">
        <f t="shared" si="30"/>
        <v>Industry Sector Fraction of Potential Additional CCS Achieved</v>
      </c>
      <c r="D411" s="532" t="s">
        <v>3206</v>
      </c>
      <c r="E411" s="532" t="s">
        <v>2591</v>
      </c>
      <c r="F411" s="6" t="s">
        <v>3168</v>
      </c>
      <c r="G411" s="535" t="s">
        <v>3154</v>
      </c>
      <c r="H411" s="536">
        <v>943</v>
      </c>
      <c r="I411" s="537" t="s">
        <v>46</v>
      </c>
      <c r="J411" s="306" t="str">
        <f>IF(ISBLANK(INDEX('Policy Characteristics'!D:D,MATCH($C411,'Policy Characteristics'!$C:$C,0))),"",INDEX('Policy Characteristics'!D:D,MATCH($C411,'Policy Characteristics'!$C:$C,0)))</f>
        <v>Industry CCS</v>
      </c>
      <c r="K411" s="304" t="str">
        <f>IF(ISBLANK(INDEX('Policy Characteristics'!E:E,MATCH($C411,'Policy Characteristics'!$C:$C,0))),"",INDEX('Policy Characteristics'!E:E,MATCH($C411,'Policy Characteristics'!$C:$C,0)))</f>
        <v>indst CCS</v>
      </c>
      <c r="L411" s="315">
        <f>IF(ISBLANK(INDEX('Policy Characteristics'!F:F,MATCH($C411,'Policy Characteristics'!$C:$C,0))),"",INDEX('Policy Characteristics'!F:F,MATCH($C411,'Policy Characteristics'!$C:$C,0)))</f>
        <v>0</v>
      </c>
      <c r="M411" s="315">
        <f>IF(ISBLANK(INDEX('Policy Characteristics'!G:G,MATCH($C411,'Policy Characteristics'!$C:$C,0))),"",INDEX('Policy Characteristics'!G:G,MATCH($C411,'Policy Characteristics'!$C:$C,0)))</f>
        <v>1</v>
      </c>
      <c r="N411" s="315">
        <f>IF(ISBLANK(INDEX('Policy Characteristics'!H:H,MATCH($C411,'Policy Characteristics'!$C:$C,0))),"",INDEX('Policy Characteristics'!H:H,MATCH($C411,'Policy Characteristics'!$C:$C,0)))</f>
        <v>0.01</v>
      </c>
      <c r="O411" s="304" t="str">
        <f>IF(ISBLANK(INDEX('Policy Characteristics'!I:I,MATCH($C411,'Policy Characteristics'!$C:$C,0))),"",INDEX('Policy Characteristics'!I:I,MATCH($C411,'Policy Characteristics'!$C:$C,0)))</f>
        <v>% of CO2 captured</v>
      </c>
      <c r="P411" s="304" t="str">
        <f>IF(ISBLANK(INDEX('Policy Characteristics'!J:J,MATCH($C411,'Policy Characteristics'!$C:$C,0))),"",INDEX('Policy Characteristics'!J:J,MATCH($C411,'Policy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1" s="304" t="str">
        <f>IF(ISBLANK(INDEX('Policy Characteristics'!K:K,MATCH($C411,'Policy Characteristics'!$C:$C,0))),"",INDEX('Policy Characteristics'!K:K,MATCH($C411,'Policy Characteristics'!$C:$C,0)))</f>
        <v>ccs.html#ccs</v>
      </c>
      <c r="R411" s="304" t="str">
        <f>IF(ISBLANK(INDEX('Policy Characteristics'!L:L,MATCH($C411,'Policy Characteristics'!$C:$C,0))),"",INDEX('Policy Characteristics'!L:L,MATCH($C411,'Policy Characteristics'!$C:$C,0)))</f>
        <v>carbon-capture-and-sequestration.html</v>
      </c>
    </row>
    <row r="412" spans="1:18" x14ac:dyDescent="0.25">
      <c r="A412" s="304" t="str">
        <f>IF(ISBLANK(INDEX('Policy Characteristics'!A:A,MATCH($C412,'Policy Characteristics'!$C:$C,0))),"",INDEX('Policy Characteristics'!A:A,MATCH($C412,'Policy Characteristics'!$C:$C,0)))</f>
        <v>Industry</v>
      </c>
      <c r="B412" s="304" t="str">
        <f>IF(ISBLANK(INDEX('Policy Characteristics'!B:B,MATCH($C412,'Policy Characteristics'!$C:$C,0))),"",INDEX('Policy Characteristics'!B:B,MATCH($C412,'Policy Characteristics'!$C:$C,0)))</f>
        <v>Carbon Capture and Sequestration</v>
      </c>
      <c r="C412" s="308" t="str">
        <f t="shared" si="30"/>
        <v>Industry Sector Fraction of Potential Additional CCS Achieved</v>
      </c>
      <c r="D412" s="532" t="s">
        <v>3207</v>
      </c>
      <c r="E412" s="532" t="s">
        <v>3152</v>
      </c>
      <c r="F412" s="6" t="s">
        <v>3169</v>
      </c>
      <c r="G412" s="535" t="s">
        <v>3153</v>
      </c>
      <c r="H412" s="536">
        <v>944</v>
      </c>
      <c r="I412" s="535" t="s">
        <v>45</v>
      </c>
      <c r="J412" s="306" t="str">
        <f>IF(ISBLANK(INDEX('Policy Characteristics'!D:D,MATCH($C412,'Policy Characteristics'!$C:$C,0))),"",INDEX('Policy Characteristics'!D:D,MATCH($C412,'Policy Characteristics'!$C:$C,0)))</f>
        <v>Industry CCS</v>
      </c>
      <c r="K412" s="304" t="str">
        <f>IF(ISBLANK(INDEX('Policy Characteristics'!E:E,MATCH($C412,'Policy Characteristics'!$C:$C,0))),"",INDEX('Policy Characteristics'!E:E,MATCH($C412,'Policy Characteristics'!$C:$C,0)))</f>
        <v>indst CCS</v>
      </c>
      <c r="L412" s="315">
        <f>IF(ISBLANK(INDEX('Policy Characteristics'!F:F,MATCH($C412,'Policy Characteristics'!$C:$C,0))),"",INDEX('Policy Characteristics'!F:F,MATCH($C412,'Policy Characteristics'!$C:$C,0)))</f>
        <v>0</v>
      </c>
      <c r="M412" s="315">
        <f>IF(ISBLANK(INDEX('Policy Characteristics'!G:G,MATCH($C412,'Policy Characteristics'!$C:$C,0))),"",INDEX('Policy Characteristics'!G:G,MATCH($C412,'Policy Characteristics'!$C:$C,0)))</f>
        <v>1</v>
      </c>
      <c r="N412" s="315">
        <f>IF(ISBLANK(INDEX('Policy Characteristics'!H:H,MATCH($C412,'Policy Characteristics'!$C:$C,0))),"",INDEX('Policy Characteristics'!H:H,MATCH($C412,'Policy Characteristics'!$C:$C,0)))</f>
        <v>0.01</v>
      </c>
      <c r="O412" s="304" t="str">
        <f>IF(ISBLANK(INDEX('Policy Characteristics'!I:I,MATCH($C412,'Policy Characteristics'!$C:$C,0))),"",INDEX('Policy Characteristics'!I:I,MATCH($C412,'Policy Characteristics'!$C:$C,0)))</f>
        <v>% of CO2 captured</v>
      </c>
      <c r="P412" s="304" t="str">
        <f>IF(ISBLANK(INDEX('Policy Characteristics'!J:J,MATCH($C412,'Policy Characteristics'!$C:$C,0))),"",INDEX('Policy Characteristics'!J:J,MATCH($C412,'Policy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2" s="304" t="str">
        <f>IF(ISBLANK(INDEX('Policy Characteristics'!K:K,MATCH($C412,'Policy Characteristics'!$C:$C,0))),"",INDEX('Policy Characteristics'!K:K,MATCH($C412,'Policy Characteristics'!$C:$C,0)))</f>
        <v>ccs.html#ccs</v>
      </c>
      <c r="R412" s="304" t="str">
        <f>IF(ISBLANK(INDEX('Policy Characteristics'!L:L,MATCH($C412,'Policy Characteristics'!$C:$C,0))),"",INDEX('Policy Characteristics'!L:L,MATCH($C412,'Policy Characteristics'!$C:$C,0)))</f>
        <v>carbon-capture-and-sequestration.html</v>
      </c>
    </row>
    <row r="413" spans="1:18" x14ac:dyDescent="0.25">
      <c r="A413" s="304" t="str">
        <f>IF(ISBLANK(INDEX('Policy Characteristics'!A:A,MATCH($C413,'Policy Characteristics'!$C:$C,0))),"",INDEX('Policy Characteristics'!A:A,MATCH($C413,'Policy Characteristics'!$C:$C,0)))</f>
        <v>Industry</v>
      </c>
      <c r="B413" s="304" t="str">
        <f>IF(ISBLANK(INDEX('Policy Characteristics'!B:B,MATCH($C413,'Policy Characteristics'!$C:$C,0))),"",INDEX('Policy Characteristics'!B:B,MATCH($C413,'Policy Characteristics'!$C:$C,0)))</f>
        <v>Carbon Capture and Sequestration</v>
      </c>
      <c r="C413" s="308" t="str">
        <f t="shared" si="30"/>
        <v>Industry Sector Fraction of Potential Additional CCS Achieved</v>
      </c>
      <c r="D413" s="532" t="s">
        <v>3207</v>
      </c>
      <c r="E413" s="532" t="s">
        <v>2591</v>
      </c>
      <c r="F413" s="6" t="s">
        <v>3169</v>
      </c>
      <c r="G413" s="535" t="s">
        <v>3154</v>
      </c>
      <c r="H413" s="536">
        <v>945</v>
      </c>
      <c r="I413" s="537" t="s">
        <v>46</v>
      </c>
      <c r="J413" s="306" t="str">
        <f>IF(ISBLANK(INDEX('Policy Characteristics'!D:D,MATCH($C413,'Policy Characteristics'!$C:$C,0))),"",INDEX('Policy Characteristics'!D:D,MATCH($C413,'Policy Characteristics'!$C:$C,0)))</f>
        <v>Industry CCS</v>
      </c>
      <c r="K413" s="304" t="str">
        <f>IF(ISBLANK(INDEX('Policy Characteristics'!E:E,MATCH($C413,'Policy Characteristics'!$C:$C,0))),"",INDEX('Policy Characteristics'!E:E,MATCH($C413,'Policy Characteristics'!$C:$C,0)))</f>
        <v>indst CCS</v>
      </c>
      <c r="L413" s="315">
        <f>IF(ISBLANK(INDEX('Policy Characteristics'!F:F,MATCH($C413,'Policy Characteristics'!$C:$C,0))),"",INDEX('Policy Characteristics'!F:F,MATCH($C413,'Policy Characteristics'!$C:$C,0)))</f>
        <v>0</v>
      </c>
      <c r="M413" s="315">
        <f>IF(ISBLANK(INDEX('Policy Characteristics'!G:G,MATCH($C413,'Policy Characteristics'!$C:$C,0))),"",INDEX('Policy Characteristics'!G:G,MATCH($C413,'Policy Characteristics'!$C:$C,0)))</f>
        <v>1</v>
      </c>
      <c r="N413" s="315">
        <f>IF(ISBLANK(INDEX('Policy Characteristics'!H:H,MATCH($C413,'Policy Characteristics'!$C:$C,0))),"",INDEX('Policy Characteristics'!H:H,MATCH($C413,'Policy Characteristics'!$C:$C,0)))</f>
        <v>0.01</v>
      </c>
      <c r="O413" s="304" t="str">
        <f>IF(ISBLANK(INDEX('Policy Characteristics'!I:I,MATCH($C413,'Policy Characteristics'!$C:$C,0))),"",INDEX('Policy Characteristics'!I:I,MATCH($C413,'Policy Characteristics'!$C:$C,0)))</f>
        <v>% of CO2 captured</v>
      </c>
      <c r="P413" s="304" t="str">
        <f>IF(ISBLANK(INDEX('Policy Characteristics'!J:J,MATCH($C413,'Policy Characteristics'!$C:$C,0))),"",INDEX('Policy Characteristics'!J:J,MATCH($C413,'Policy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3" s="304" t="str">
        <f>IF(ISBLANK(INDEX('Policy Characteristics'!K:K,MATCH($C413,'Policy Characteristics'!$C:$C,0))),"",INDEX('Policy Characteristics'!K:K,MATCH($C413,'Policy Characteristics'!$C:$C,0)))</f>
        <v>ccs.html#ccs</v>
      </c>
      <c r="R413" s="304" t="str">
        <f>IF(ISBLANK(INDEX('Policy Characteristics'!L:L,MATCH($C413,'Policy Characteristics'!$C:$C,0))),"",INDEX('Policy Characteristics'!L:L,MATCH($C413,'Policy Characteristics'!$C:$C,0)))</f>
        <v>carbon-capture-and-sequestration.html</v>
      </c>
    </row>
    <row r="414" spans="1:18" x14ac:dyDescent="0.25">
      <c r="A414" s="304" t="str">
        <f>IF(ISBLANK(INDEX('Policy Characteristics'!A:A,MATCH($C414,'Policy Characteristics'!$C:$C,0))),"",INDEX('Policy Characteristics'!A:A,MATCH($C414,'Policy Characteristics'!$C:$C,0)))</f>
        <v>Industry</v>
      </c>
      <c r="B414" s="304" t="str">
        <f>IF(ISBLANK(INDEX('Policy Characteristics'!B:B,MATCH($C414,'Policy Characteristics'!$C:$C,0))),"",INDEX('Policy Characteristics'!B:B,MATCH($C414,'Policy Characteristics'!$C:$C,0)))</f>
        <v>Carbon Capture and Sequestration</v>
      </c>
      <c r="C414" s="308" t="str">
        <f t="shared" si="30"/>
        <v>Industry Sector Fraction of Potential Additional CCS Achieved</v>
      </c>
      <c r="D414" s="532" t="s">
        <v>3208</v>
      </c>
      <c r="E414" s="532" t="s">
        <v>3152</v>
      </c>
      <c r="F414" s="6" t="s">
        <v>3170</v>
      </c>
      <c r="G414" s="535" t="s">
        <v>3153</v>
      </c>
      <c r="H414" s="536">
        <v>946</v>
      </c>
      <c r="I414" s="535" t="s">
        <v>45</v>
      </c>
      <c r="J414" s="306" t="str">
        <f>IF(ISBLANK(INDEX('Policy Characteristics'!D:D,MATCH($C414,'Policy Characteristics'!$C:$C,0))),"",INDEX('Policy Characteristics'!D:D,MATCH($C414,'Policy Characteristics'!$C:$C,0)))</f>
        <v>Industry CCS</v>
      </c>
      <c r="K414" s="304" t="str">
        <f>IF(ISBLANK(INDEX('Policy Characteristics'!E:E,MATCH($C414,'Policy Characteristics'!$C:$C,0))),"",INDEX('Policy Characteristics'!E:E,MATCH($C414,'Policy Characteristics'!$C:$C,0)))</f>
        <v>indst CCS</v>
      </c>
      <c r="L414" s="315">
        <f>IF(ISBLANK(INDEX('Policy Characteristics'!F:F,MATCH($C414,'Policy Characteristics'!$C:$C,0))),"",INDEX('Policy Characteristics'!F:F,MATCH($C414,'Policy Characteristics'!$C:$C,0)))</f>
        <v>0</v>
      </c>
      <c r="M414" s="315">
        <f>IF(ISBLANK(INDEX('Policy Characteristics'!G:G,MATCH($C414,'Policy Characteristics'!$C:$C,0))),"",INDEX('Policy Characteristics'!G:G,MATCH($C414,'Policy Characteristics'!$C:$C,0)))</f>
        <v>1</v>
      </c>
      <c r="N414" s="315">
        <f>IF(ISBLANK(INDEX('Policy Characteristics'!H:H,MATCH($C414,'Policy Characteristics'!$C:$C,0))),"",INDEX('Policy Characteristics'!H:H,MATCH($C414,'Policy Characteristics'!$C:$C,0)))</f>
        <v>0.01</v>
      </c>
      <c r="O414" s="304" t="str">
        <f>IF(ISBLANK(INDEX('Policy Characteristics'!I:I,MATCH($C414,'Policy Characteristics'!$C:$C,0))),"",INDEX('Policy Characteristics'!I:I,MATCH($C414,'Policy Characteristics'!$C:$C,0)))</f>
        <v>% of CO2 captured</v>
      </c>
      <c r="P414" s="304" t="str">
        <f>IF(ISBLANK(INDEX('Policy Characteristics'!J:J,MATCH($C414,'Policy Characteristics'!$C:$C,0))),"",INDEX('Policy Characteristics'!J:J,MATCH($C414,'Policy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4" s="304" t="str">
        <f>IF(ISBLANK(INDEX('Policy Characteristics'!K:K,MATCH($C414,'Policy Characteristics'!$C:$C,0))),"",INDEX('Policy Characteristics'!K:K,MATCH($C414,'Policy Characteristics'!$C:$C,0)))</f>
        <v>ccs.html#ccs</v>
      </c>
      <c r="R414" s="304" t="str">
        <f>IF(ISBLANK(INDEX('Policy Characteristics'!L:L,MATCH($C414,'Policy Characteristics'!$C:$C,0))),"",INDEX('Policy Characteristics'!L:L,MATCH($C414,'Policy Characteristics'!$C:$C,0)))</f>
        <v>carbon-capture-and-sequestration.html</v>
      </c>
    </row>
    <row r="415" spans="1:18" x14ac:dyDescent="0.25">
      <c r="A415" s="304" t="str">
        <f>IF(ISBLANK(INDEX('Policy Characteristics'!A:A,MATCH($C415,'Policy Characteristics'!$C:$C,0))),"",INDEX('Policy Characteristics'!A:A,MATCH($C415,'Policy Characteristics'!$C:$C,0)))</f>
        <v>Industry</v>
      </c>
      <c r="B415" s="304" t="str">
        <f>IF(ISBLANK(INDEX('Policy Characteristics'!B:B,MATCH($C415,'Policy Characteristics'!$C:$C,0))),"",INDEX('Policy Characteristics'!B:B,MATCH($C415,'Policy Characteristics'!$C:$C,0)))</f>
        <v>Carbon Capture and Sequestration</v>
      </c>
      <c r="C415" s="308" t="str">
        <f t="shared" si="30"/>
        <v>Industry Sector Fraction of Potential Additional CCS Achieved</v>
      </c>
      <c r="D415" s="532" t="s">
        <v>3208</v>
      </c>
      <c r="E415" s="532" t="s">
        <v>2591</v>
      </c>
      <c r="F415" s="6" t="s">
        <v>3170</v>
      </c>
      <c r="G415" s="535" t="s">
        <v>3154</v>
      </c>
      <c r="H415" s="536">
        <v>947</v>
      </c>
      <c r="I415" s="537" t="s">
        <v>46</v>
      </c>
      <c r="J415" s="306" t="str">
        <f>IF(ISBLANK(INDEX('Policy Characteristics'!D:D,MATCH($C415,'Policy Characteristics'!$C:$C,0))),"",INDEX('Policy Characteristics'!D:D,MATCH($C415,'Policy Characteristics'!$C:$C,0)))</f>
        <v>Industry CCS</v>
      </c>
      <c r="K415" s="304" t="str">
        <f>IF(ISBLANK(INDEX('Policy Characteristics'!E:E,MATCH($C415,'Policy Characteristics'!$C:$C,0))),"",INDEX('Policy Characteristics'!E:E,MATCH($C415,'Policy Characteristics'!$C:$C,0)))</f>
        <v>indst CCS</v>
      </c>
      <c r="L415" s="315">
        <f>IF(ISBLANK(INDEX('Policy Characteristics'!F:F,MATCH($C415,'Policy Characteristics'!$C:$C,0))),"",INDEX('Policy Characteristics'!F:F,MATCH($C415,'Policy Characteristics'!$C:$C,0)))</f>
        <v>0</v>
      </c>
      <c r="M415" s="315">
        <f>IF(ISBLANK(INDEX('Policy Characteristics'!G:G,MATCH($C415,'Policy Characteristics'!$C:$C,0))),"",INDEX('Policy Characteristics'!G:G,MATCH($C415,'Policy Characteristics'!$C:$C,0)))</f>
        <v>1</v>
      </c>
      <c r="N415" s="315">
        <f>IF(ISBLANK(INDEX('Policy Characteristics'!H:H,MATCH($C415,'Policy Characteristics'!$C:$C,0))),"",INDEX('Policy Characteristics'!H:H,MATCH($C415,'Policy Characteristics'!$C:$C,0)))</f>
        <v>0.01</v>
      </c>
      <c r="O415" s="304" t="str">
        <f>IF(ISBLANK(INDEX('Policy Characteristics'!I:I,MATCH($C415,'Policy Characteristics'!$C:$C,0))),"",INDEX('Policy Characteristics'!I:I,MATCH($C415,'Policy Characteristics'!$C:$C,0)))</f>
        <v>% of CO2 captured</v>
      </c>
      <c r="P415" s="304" t="str">
        <f>IF(ISBLANK(INDEX('Policy Characteristics'!J:J,MATCH($C415,'Policy Characteristics'!$C:$C,0))),"",INDEX('Policy Characteristics'!J:J,MATCH($C415,'Policy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5" s="304" t="str">
        <f>IF(ISBLANK(INDEX('Policy Characteristics'!K:K,MATCH($C415,'Policy Characteristics'!$C:$C,0))),"",INDEX('Policy Characteristics'!K:K,MATCH($C415,'Policy Characteristics'!$C:$C,0)))</f>
        <v>ccs.html#ccs</v>
      </c>
      <c r="R415" s="304" t="str">
        <f>IF(ISBLANK(INDEX('Policy Characteristics'!L:L,MATCH($C415,'Policy Characteristics'!$C:$C,0))),"",INDEX('Policy Characteristics'!L:L,MATCH($C415,'Policy Characteristics'!$C:$C,0)))</f>
        <v>carbon-capture-and-sequestration.html</v>
      </c>
    </row>
    <row r="416" spans="1:18" x14ac:dyDescent="0.25">
      <c r="A416" s="304" t="str">
        <f>IF(ISBLANK(INDEX('Policy Characteristics'!A:A,MATCH($C416,'Policy Characteristics'!$C:$C,0))),"",INDEX('Policy Characteristics'!A:A,MATCH($C416,'Policy Characteristics'!$C:$C,0)))</f>
        <v>Industry</v>
      </c>
      <c r="B416" s="304" t="str">
        <f>IF(ISBLANK(INDEX('Policy Characteristics'!B:B,MATCH($C416,'Policy Characteristics'!$C:$C,0))),"",INDEX('Policy Characteristics'!B:B,MATCH($C416,'Policy Characteristics'!$C:$C,0)))</f>
        <v>Carbon Capture and Sequestration</v>
      </c>
      <c r="C416" s="308" t="str">
        <f t="shared" si="30"/>
        <v>Industry Sector Fraction of Potential Additional CCS Achieved</v>
      </c>
      <c r="D416" s="532" t="s">
        <v>3209</v>
      </c>
      <c r="E416" s="532" t="s">
        <v>3152</v>
      </c>
      <c r="F416" s="6" t="s">
        <v>3171</v>
      </c>
      <c r="G416" s="535" t="s">
        <v>3153</v>
      </c>
      <c r="H416" s="536">
        <v>948</v>
      </c>
      <c r="I416" s="535" t="s">
        <v>45</v>
      </c>
      <c r="J416" s="306" t="str">
        <f>IF(ISBLANK(INDEX('Policy Characteristics'!D:D,MATCH($C416,'Policy Characteristics'!$C:$C,0))),"",INDEX('Policy Characteristics'!D:D,MATCH($C416,'Policy Characteristics'!$C:$C,0)))</f>
        <v>Industry CCS</v>
      </c>
      <c r="K416" s="304" t="str">
        <f>IF(ISBLANK(INDEX('Policy Characteristics'!E:E,MATCH($C416,'Policy Characteristics'!$C:$C,0))),"",INDEX('Policy Characteristics'!E:E,MATCH($C416,'Policy Characteristics'!$C:$C,0)))</f>
        <v>indst CCS</v>
      </c>
      <c r="L416" s="315">
        <f>IF(ISBLANK(INDEX('Policy Characteristics'!F:F,MATCH($C416,'Policy Characteristics'!$C:$C,0))),"",INDEX('Policy Characteristics'!F:F,MATCH($C416,'Policy Characteristics'!$C:$C,0)))</f>
        <v>0</v>
      </c>
      <c r="M416" s="315">
        <f>IF(ISBLANK(INDEX('Policy Characteristics'!G:G,MATCH($C416,'Policy Characteristics'!$C:$C,0))),"",INDEX('Policy Characteristics'!G:G,MATCH($C416,'Policy Characteristics'!$C:$C,0)))</f>
        <v>1</v>
      </c>
      <c r="N416" s="315">
        <f>IF(ISBLANK(INDEX('Policy Characteristics'!H:H,MATCH($C416,'Policy Characteristics'!$C:$C,0))),"",INDEX('Policy Characteristics'!H:H,MATCH($C416,'Policy Characteristics'!$C:$C,0)))</f>
        <v>0.01</v>
      </c>
      <c r="O416" s="304" t="str">
        <f>IF(ISBLANK(INDEX('Policy Characteristics'!I:I,MATCH($C416,'Policy Characteristics'!$C:$C,0))),"",INDEX('Policy Characteristics'!I:I,MATCH($C416,'Policy Characteristics'!$C:$C,0)))</f>
        <v>% of CO2 captured</v>
      </c>
      <c r="P416" s="304" t="str">
        <f>IF(ISBLANK(INDEX('Policy Characteristics'!J:J,MATCH($C416,'Policy Characteristics'!$C:$C,0))),"",INDEX('Policy Characteristics'!J:J,MATCH($C416,'Policy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6" s="304" t="str">
        <f>IF(ISBLANK(INDEX('Policy Characteristics'!K:K,MATCH($C416,'Policy Characteristics'!$C:$C,0))),"",INDEX('Policy Characteristics'!K:K,MATCH($C416,'Policy Characteristics'!$C:$C,0)))</f>
        <v>ccs.html#ccs</v>
      </c>
      <c r="R416" s="304" t="str">
        <f>IF(ISBLANK(INDEX('Policy Characteristics'!L:L,MATCH($C416,'Policy Characteristics'!$C:$C,0))),"",INDEX('Policy Characteristics'!L:L,MATCH($C416,'Policy Characteristics'!$C:$C,0)))</f>
        <v>carbon-capture-and-sequestration.html</v>
      </c>
    </row>
    <row r="417" spans="1:18" x14ac:dyDescent="0.25">
      <c r="A417" s="304" t="str">
        <f>IF(ISBLANK(INDEX('Policy Characteristics'!A:A,MATCH($C417,'Policy Characteristics'!$C:$C,0))),"",INDEX('Policy Characteristics'!A:A,MATCH($C417,'Policy Characteristics'!$C:$C,0)))</f>
        <v>Industry</v>
      </c>
      <c r="B417" s="304" t="str">
        <f>IF(ISBLANK(INDEX('Policy Characteristics'!B:B,MATCH($C417,'Policy Characteristics'!$C:$C,0))),"",INDEX('Policy Characteristics'!B:B,MATCH($C417,'Policy Characteristics'!$C:$C,0)))</f>
        <v>Carbon Capture and Sequestration</v>
      </c>
      <c r="C417" s="308" t="str">
        <f t="shared" si="30"/>
        <v>Industry Sector Fraction of Potential Additional CCS Achieved</v>
      </c>
      <c r="D417" s="532" t="s">
        <v>3209</v>
      </c>
      <c r="E417" s="532" t="s">
        <v>2591</v>
      </c>
      <c r="F417" s="6" t="s">
        <v>3171</v>
      </c>
      <c r="G417" s="535" t="s">
        <v>3154</v>
      </c>
      <c r="H417" s="536">
        <v>949</v>
      </c>
      <c r="I417" s="537" t="s">
        <v>46</v>
      </c>
      <c r="J417" s="306" t="str">
        <f>IF(ISBLANK(INDEX('Policy Characteristics'!D:D,MATCH($C417,'Policy Characteristics'!$C:$C,0))),"",INDEX('Policy Characteristics'!D:D,MATCH($C417,'Policy Characteristics'!$C:$C,0)))</f>
        <v>Industry CCS</v>
      </c>
      <c r="K417" s="304" t="str">
        <f>IF(ISBLANK(INDEX('Policy Characteristics'!E:E,MATCH($C417,'Policy Characteristics'!$C:$C,0))),"",INDEX('Policy Characteristics'!E:E,MATCH($C417,'Policy Characteristics'!$C:$C,0)))</f>
        <v>indst CCS</v>
      </c>
      <c r="L417" s="315">
        <f>IF(ISBLANK(INDEX('Policy Characteristics'!F:F,MATCH($C417,'Policy Characteristics'!$C:$C,0))),"",INDEX('Policy Characteristics'!F:F,MATCH($C417,'Policy Characteristics'!$C:$C,0)))</f>
        <v>0</v>
      </c>
      <c r="M417" s="315">
        <f>IF(ISBLANK(INDEX('Policy Characteristics'!G:G,MATCH($C417,'Policy Characteristics'!$C:$C,0))),"",INDEX('Policy Characteristics'!G:G,MATCH($C417,'Policy Characteristics'!$C:$C,0)))</f>
        <v>1</v>
      </c>
      <c r="N417" s="315">
        <f>IF(ISBLANK(INDEX('Policy Characteristics'!H:H,MATCH($C417,'Policy Characteristics'!$C:$C,0))),"",INDEX('Policy Characteristics'!H:H,MATCH($C417,'Policy Characteristics'!$C:$C,0)))</f>
        <v>0.01</v>
      </c>
      <c r="O417" s="304" t="str">
        <f>IF(ISBLANK(INDEX('Policy Characteristics'!I:I,MATCH($C417,'Policy Characteristics'!$C:$C,0))),"",INDEX('Policy Characteristics'!I:I,MATCH($C417,'Policy Characteristics'!$C:$C,0)))</f>
        <v>% of CO2 captured</v>
      </c>
      <c r="P417" s="304" t="str">
        <f>IF(ISBLANK(INDEX('Policy Characteristics'!J:J,MATCH($C417,'Policy Characteristics'!$C:$C,0))),"",INDEX('Policy Characteristics'!J:J,MATCH($C417,'Policy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7" s="304" t="str">
        <f>IF(ISBLANK(INDEX('Policy Characteristics'!K:K,MATCH($C417,'Policy Characteristics'!$C:$C,0))),"",INDEX('Policy Characteristics'!K:K,MATCH($C417,'Policy Characteristics'!$C:$C,0)))</f>
        <v>ccs.html#ccs</v>
      </c>
      <c r="R417" s="304" t="str">
        <f>IF(ISBLANK(INDEX('Policy Characteristics'!L:L,MATCH($C417,'Policy Characteristics'!$C:$C,0))),"",INDEX('Policy Characteristics'!L:L,MATCH($C417,'Policy Characteristics'!$C:$C,0)))</f>
        <v>carbon-capture-and-sequestration.html</v>
      </c>
    </row>
    <row r="418" spans="1:18" x14ac:dyDescent="0.25">
      <c r="A418" s="304" t="str">
        <f>IF(ISBLANK(INDEX('Policy Characteristics'!A:A,MATCH($C418,'Policy Characteristics'!$C:$C,0))),"",INDEX('Policy Characteristics'!A:A,MATCH($C418,'Policy Characteristics'!$C:$C,0)))</f>
        <v>Industry</v>
      </c>
      <c r="B418" s="304" t="str">
        <f>IF(ISBLANK(INDEX('Policy Characteristics'!B:B,MATCH($C418,'Policy Characteristics'!$C:$C,0))),"",INDEX('Policy Characteristics'!B:B,MATCH($C418,'Policy Characteristics'!$C:$C,0)))</f>
        <v>Carbon Capture and Sequestration</v>
      </c>
      <c r="C418" s="308" t="str">
        <f t="shared" si="30"/>
        <v>Industry Sector Fraction of Potential Additional CCS Achieved</v>
      </c>
      <c r="D418" s="532" t="s">
        <v>3210</v>
      </c>
      <c r="E418" s="532" t="s">
        <v>3152</v>
      </c>
      <c r="F418" s="6" t="s">
        <v>3172</v>
      </c>
      <c r="G418" s="535" t="s">
        <v>3153</v>
      </c>
      <c r="H418" s="536">
        <v>950</v>
      </c>
      <c r="I418" s="535" t="s">
        <v>45</v>
      </c>
      <c r="J418" s="306" t="str">
        <f>IF(ISBLANK(INDEX('Policy Characteristics'!D:D,MATCH($C418,'Policy Characteristics'!$C:$C,0))),"",INDEX('Policy Characteristics'!D:D,MATCH($C418,'Policy Characteristics'!$C:$C,0)))</f>
        <v>Industry CCS</v>
      </c>
      <c r="K418" s="304" t="str">
        <f>IF(ISBLANK(INDEX('Policy Characteristics'!E:E,MATCH($C418,'Policy Characteristics'!$C:$C,0))),"",INDEX('Policy Characteristics'!E:E,MATCH($C418,'Policy Characteristics'!$C:$C,0)))</f>
        <v>indst CCS</v>
      </c>
      <c r="L418" s="315">
        <f>IF(ISBLANK(INDEX('Policy Characteristics'!F:F,MATCH($C418,'Policy Characteristics'!$C:$C,0))),"",INDEX('Policy Characteristics'!F:F,MATCH($C418,'Policy Characteristics'!$C:$C,0)))</f>
        <v>0</v>
      </c>
      <c r="M418" s="315">
        <f>IF(ISBLANK(INDEX('Policy Characteristics'!G:G,MATCH($C418,'Policy Characteristics'!$C:$C,0))),"",INDEX('Policy Characteristics'!G:G,MATCH($C418,'Policy Characteristics'!$C:$C,0)))</f>
        <v>1</v>
      </c>
      <c r="N418" s="315">
        <f>IF(ISBLANK(INDEX('Policy Characteristics'!H:H,MATCH($C418,'Policy Characteristics'!$C:$C,0))),"",INDEX('Policy Characteristics'!H:H,MATCH($C418,'Policy Characteristics'!$C:$C,0)))</f>
        <v>0.01</v>
      </c>
      <c r="O418" s="304" t="str">
        <f>IF(ISBLANK(INDEX('Policy Characteristics'!I:I,MATCH($C418,'Policy Characteristics'!$C:$C,0))),"",INDEX('Policy Characteristics'!I:I,MATCH($C418,'Policy Characteristics'!$C:$C,0)))</f>
        <v>% of CO2 captured</v>
      </c>
      <c r="P418" s="304" t="str">
        <f>IF(ISBLANK(INDEX('Policy Characteristics'!J:J,MATCH($C418,'Policy Characteristics'!$C:$C,0))),"",INDEX('Policy Characteristics'!J:J,MATCH($C418,'Policy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8" s="304" t="str">
        <f>IF(ISBLANK(INDEX('Policy Characteristics'!K:K,MATCH($C418,'Policy Characteristics'!$C:$C,0))),"",INDEX('Policy Characteristics'!K:K,MATCH($C418,'Policy Characteristics'!$C:$C,0)))</f>
        <v>ccs.html#ccs</v>
      </c>
      <c r="R418" s="304" t="str">
        <f>IF(ISBLANK(INDEX('Policy Characteristics'!L:L,MATCH($C418,'Policy Characteristics'!$C:$C,0))),"",INDEX('Policy Characteristics'!L:L,MATCH($C418,'Policy Characteristics'!$C:$C,0)))</f>
        <v>carbon-capture-and-sequestration.html</v>
      </c>
    </row>
    <row r="419" spans="1:18" x14ac:dyDescent="0.25">
      <c r="A419" s="304" t="str">
        <f>IF(ISBLANK(INDEX('Policy Characteristics'!A:A,MATCH($C419,'Policy Characteristics'!$C:$C,0))),"",INDEX('Policy Characteristics'!A:A,MATCH($C419,'Policy Characteristics'!$C:$C,0)))</f>
        <v>Industry</v>
      </c>
      <c r="B419" s="304" t="str">
        <f>IF(ISBLANK(INDEX('Policy Characteristics'!B:B,MATCH($C419,'Policy Characteristics'!$C:$C,0))),"",INDEX('Policy Characteristics'!B:B,MATCH($C419,'Policy Characteristics'!$C:$C,0)))</f>
        <v>Carbon Capture and Sequestration</v>
      </c>
      <c r="C419" s="308" t="str">
        <f t="shared" si="30"/>
        <v>Industry Sector Fraction of Potential Additional CCS Achieved</v>
      </c>
      <c r="D419" s="532" t="s">
        <v>3210</v>
      </c>
      <c r="E419" s="532" t="s">
        <v>2591</v>
      </c>
      <c r="F419" s="6" t="s">
        <v>3172</v>
      </c>
      <c r="G419" s="535" t="s">
        <v>3154</v>
      </c>
      <c r="H419" s="536">
        <v>951</v>
      </c>
      <c r="I419" s="537" t="s">
        <v>46</v>
      </c>
      <c r="J419" s="306" t="str">
        <f>IF(ISBLANK(INDEX('Policy Characteristics'!D:D,MATCH($C419,'Policy Characteristics'!$C:$C,0))),"",INDEX('Policy Characteristics'!D:D,MATCH($C419,'Policy Characteristics'!$C:$C,0)))</f>
        <v>Industry CCS</v>
      </c>
      <c r="K419" s="304" t="str">
        <f>IF(ISBLANK(INDEX('Policy Characteristics'!E:E,MATCH($C419,'Policy Characteristics'!$C:$C,0))),"",INDEX('Policy Characteristics'!E:E,MATCH($C419,'Policy Characteristics'!$C:$C,0)))</f>
        <v>indst CCS</v>
      </c>
      <c r="L419" s="315">
        <f>IF(ISBLANK(INDEX('Policy Characteristics'!F:F,MATCH($C419,'Policy Characteristics'!$C:$C,0))),"",INDEX('Policy Characteristics'!F:F,MATCH($C419,'Policy Characteristics'!$C:$C,0)))</f>
        <v>0</v>
      </c>
      <c r="M419" s="315">
        <f>IF(ISBLANK(INDEX('Policy Characteristics'!G:G,MATCH($C419,'Policy Characteristics'!$C:$C,0))),"",INDEX('Policy Characteristics'!G:G,MATCH($C419,'Policy Characteristics'!$C:$C,0)))</f>
        <v>1</v>
      </c>
      <c r="N419" s="315">
        <f>IF(ISBLANK(INDEX('Policy Characteristics'!H:H,MATCH($C419,'Policy Characteristics'!$C:$C,0))),"",INDEX('Policy Characteristics'!H:H,MATCH($C419,'Policy Characteristics'!$C:$C,0)))</f>
        <v>0.01</v>
      </c>
      <c r="O419" s="304" t="str">
        <f>IF(ISBLANK(INDEX('Policy Characteristics'!I:I,MATCH($C419,'Policy Characteristics'!$C:$C,0))),"",INDEX('Policy Characteristics'!I:I,MATCH($C419,'Policy Characteristics'!$C:$C,0)))</f>
        <v>% of CO2 captured</v>
      </c>
      <c r="P419" s="304" t="str">
        <f>IF(ISBLANK(INDEX('Policy Characteristics'!J:J,MATCH($C419,'Policy Characteristics'!$C:$C,0))),"",INDEX('Policy Characteristics'!J:J,MATCH($C419,'Policy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9" s="304" t="str">
        <f>IF(ISBLANK(INDEX('Policy Characteristics'!K:K,MATCH($C419,'Policy Characteristics'!$C:$C,0))),"",INDEX('Policy Characteristics'!K:K,MATCH($C419,'Policy Characteristics'!$C:$C,0)))</f>
        <v>ccs.html#ccs</v>
      </c>
      <c r="R419" s="304" t="str">
        <f>IF(ISBLANK(INDEX('Policy Characteristics'!L:L,MATCH($C419,'Policy Characteristics'!$C:$C,0))),"",INDEX('Policy Characteristics'!L:L,MATCH($C419,'Policy Characteristics'!$C:$C,0)))</f>
        <v>carbon-capture-and-sequestration.html</v>
      </c>
    </row>
    <row r="420" spans="1:18" x14ac:dyDescent="0.25">
      <c r="A420" s="304" t="str">
        <f>IF(ISBLANK(INDEX('Policy Characteristics'!A:A,MATCH($C420,'Policy Characteristics'!$C:$C,0))),"",INDEX('Policy Characteristics'!A:A,MATCH($C420,'Policy Characteristics'!$C:$C,0)))</f>
        <v>Industry</v>
      </c>
      <c r="B420" s="304" t="str">
        <f>IF(ISBLANK(INDEX('Policy Characteristics'!B:B,MATCH($C420,'Policy Characteristics'!$C:$C,0))),"",INDEX('Policy Characteristics'!B:B,MATCH($C420,'Policy Characteristics'!$C:$C,0)))</f>
        <v>Carbon Capture and Sequestration</v>
      </c>
      <c r="C420" s="308" t="str">
        <f t="shared" si="30"/>
        <v>Industry Sector Fraction of Potential Additional CCS Achieved</v>
      </c>
      <c r="D420" s="532" t="s">
        <v>3211</v>
      </c>
      <c r="E420" s="532" t="s">
        <v>3152</v>
      </c>
      <c r="F420" s="6" t="s">
        <v>3173</v>
      </c>
      <c r="G420" s="535" t="s">
        <v>3153</v>
      </c>
      <c r="H420" s="536">
        <v>952</v>
      </c>
      <c r="I420" s="535" t="s">
        <v>45</v>
      </c>
      <c r="J420" s="306" t="str">
        <f>IF(ISBLANK(INDEX('Policy Characteristics'!D:D,MATCH($C420,'Policy Characteristics'!$C:$C,0))),"",INDEX('Policy Characteristics'!D:D,MATCH($C420,'Policy Characteristics'!$C:$C,0)))</f>
        <v>Industry CCS</v>
      </c>
      <c r="K420" s="304" t="str">
        <f>IF(ISBLANK(INDEX('Policy Characteristics'!E:E,MATCH($C420,'Policy Characteristics'!$C:$C,0))),"",INDEX('Policy Characteristics'!E:E,MATCH($C420,'Policy Characteristics'!$C:$C,0)))</f>
        <v>indst CCS</v>
      </c>
      <c r="L420" s="315">
        <f>IF(ISBLANK(INDEX('Policy Characteristics'!F:F,MATCH($C420,'Policy Characteristics'!$C:$C,0))),"",INDEX('Policy Characteristics'!F:F,MATCH($C420,'Policy Characteristics'!$C:$C,0)))</f>
        <v>0</v>
      </c>
      <c r="M420" s="315">
        <f>IF(ISBLANK(INDEX('Policy Characteristics'!G:G,MATCH($C420,'Policy Characteristics'!$C:$C,0))),"",INDEX('Policy Characteristics'!G:G,MATCH($C420,'Policy Characteristics'!$C:$C,0)))</f>
        <v>1</v>
      </c>
      <c r="N420" s="315">
        <f>IF(ISBLANK(INDEX('Policy Characteristics'!H:H,MATCH($C420,'Policy Characteristics'!$C:$C,0))),"",INDEX('Policy Characteristics'!H:H,MATCH($C420,'Policy Characteristics'!$C:$C,0)))</f>
        <v>0.01</v>
      </c>
      <c r="O420" s="304" t="str">
        <f>IF(ISBLANK(INDEX('Policy Characteristics'!I:I,MATCH($C420,'Policy Characteristics'!$C:$C,0))),"",INDEX('Policy Characteristics'!I:I,MATCH($C420,'Policy Characteristics'!$C:$C,0)))</f>
        <v>% of CO2 captured</v>
      </c>
      <c r="P420" s="304" t="str">
        <f>IF(ISBLANK(INDEX('Policy Characteristics'!J:J,MATCH($C420,'Policy Characteristics'!$C:$C,0))),"",INDEX('Policy Characteristics'!J:J,MATCH($C420,'Policy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0" s="304" t="str">
        <f>IF(ISBLANK(INDEX('Policy Characteristics'!K:K,MATCH($C420,'Policy Characteristics'!$C:$C,0))),"",INDEX('Policy Characteristics'!K:K,MATCH($C420,'Policy Characteristics'!$C:$C,0)))</f>
        <v>ccs.html#ccs</v>
      </c>
      <c r="R420" s="304" t="str">
        <f>IF(ISBLANK(INDEX('Policy Characteristics'!L:L,MATCH($C420,'Policy Characteristics'!$C:$C,0))),"",INDEX('Policy Characteristics'!L:L,MATCH($C420,'Policy Characteristics'!$C:$C,0)))</f>
        <v>carbon-capture-and-sequestration.html</v>
      </c>
    </row>
    <row r="421" spans="1:18" x14ac:dyDescent="0.25">
      <c r="A421" s="304" t="str">
        <f>IF(ISBLANK(INDEX('Policy Characteristics'!A:A,MATCH($C421,'Policy Characteristics'!$C:$C,0))),"",INDEX('Policy Characteristics'!A:A,MATCH($C421,'Policy Characteristics'!$C:$C,0)))</f>
        <v>Industry</v>
      </c>
      <c r="B421" s="304" t="str">
        <f>IF(ISBLANK(INDEX('Policy Characteristics'!B:B,MATCH($C421,'Policy Characteristics'!$C:$C,0))),"",INDEX('Policy Characteristics'!B:B,MATCH($C421,'Policy Characteristics'!$C:$C,0)))</f>
        <v>Carbon Capture and Sequestration</v>
      </c>
      <c r="C421" s="308" t="str">
        <f t="shared" si="30"/>
        <v>Industry Sector Fraction of Potential Additional CCS Achieved</v>
      </c>
      <c r="D421" s="532" t="s">
        <v>3211</v>
      </c>
      <c r="E421" s="532" t="s">
        <v>2591</v>
      </c>
      <c r="F421" s="6" t="s">
        <v>3173</v>
      </c>
      <c r="G421" s="535" t="s">
        <v>3154</v>
      </c>
      <c r="H421" s="536">
        <v>953</v>
      </c>
      <c r="I421" s="537" t="s">
        <v>46</v>
      </c>
      <c r="J421" s="306" t="str">
        <f>IF(ISBLANK(INDEX('Policy Characteristics'!D:D,MATCH($C421,'Policy Characteristics'!$C:$C,0))),"",INDEX('Policy Characteristics'!D:D,MATCH($C421,'Policy Characteristics'!$C:$C,0)))</f>
        <v>Industry CCS</v>
      </c>
      <c r="K421" s="304" t="str">
        <f>IF(ISBLANK(INDEX('Policy Characteristics'!E:E,MATCH($C421,'Policy Characteristics'!$C:$C,0))),"",INDEX('Policy Characteristics'!E:E,MATCH($C421,'Policy Characteristics'!$C:$C,0)))</f>
        <v>indst CCS</v>
      </c>
      <c r="L421" s="315">
        <f>IF(ISBLANK(INDEX('Policy Characteristics'!F:F,MATCH($C421,'Policy Characteristics'!$C:$C,0))),"",INDEX('Policy Characteristics'!F:F,MATCH($C421,'Policy Characteristics'!$C:$C,0)))</f>
        <v>0</v>
      </c>
      <c r="M421" s="315">
        <f>IF(ISBLANK(INDEX('Policy Characteristics'!G:G,MATCH($C421,'Policy Characteristics'!$C:$C,0))),"",INDEX('Policy Characteristics'!G:G,MATCH($C421,'Policy Characteristics'!$C:$C,0)))</f>
        <v>1</v>
      </c>
      <c r="N421" s="315">
        <f>IF(ISBLANK(INDEX('Policy Characteristics'!H:H,MATCH($C421,'Policy Characteristics'!$C:$C,0))),"",INDEX('Policy Characteristics'!H:H,MATCH($C421,'Policy Characteristics'!$C:$C,0)))</f>
        <v>0.01</v>
      </c>
      <c r="O421" s="304" t="str">
        <f>IF(ISBLANK(INDEX('Policy Characteristics'!I:I,MATCH($C421,'Policy Characteristics'!$C:$C,0))),"",INDEX('Policy Characteristics'!I:I,MATCH($C421,'Policy Characteristics'!$C:$C,0)))</f>
        <v>% of CO2 captured</v>
      </c>
      <c r="P421" s="304" t="str">
        <f>IF(ISBLANK(INDEX('Policy Characteristics'!J:J,MATCH($C421,'Policy Characteristics'!$C:$C,0))),"",INDEX('Policy Characteristics'!J:J,MATCH($C421,'Policy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1" s="304" t="str">
        <f>IF(ISBLANK(INDEX('Policy Characteristics'!K:K,MATCH($C421,'Policy Characteristics'!$C:$C,0))),"",INDEX('Policy Characteristics'!K:K,MATCH($C421,'Policy Characteristics'!$C:$C,0)))</f>
        <v>ccs.html#ccs</v>
      </c>
      <c r="R421" s="304" t="str">
        <f>IF(ISBLANK(INDEX('Policy Characteristics'!L:L,MATCH($C421,'Policy Characteristics'!$C:$C,0))),"",INDEX('Policy Characteristics'!L:L,MATCH($C421,'Policy Characteristics'!$C:$C,0)))</f>
        <v>carbon-capture-and-sequestration.html</v>
      </c>
    </row>
    <row r="422" spans="1:18" x14ac:dyDescent="0.25">
      <c r="A422" s="304" t="str">
        <f>IF(ISBLANK(INDEX('Policy Characteristics'!A:A,MATCH($C422,'Policy Characteristics'!$C:$C,0))),"",INDEX('Policy Characteristics'!A:A,MATCH($C422,'Policy Characteristics'!$C:$C,0)))</f>
        <v>Industry</v>
      </c>
      <c r="B422" s="304" t="str">
        <f>IF(ISBLANK(INDEX('Policy Characteristics'!B:B,MATCH($C422,'Policy Characteristics'!$C:$C,0))),"",INDEX('Policy Characteristics'!B:B,MATCH($C422,'Policy Characteristics'!$C:$C,0)))</f>
        <v>Carbon Capture and Sequestration</v>
      </c>
      <c r="C422" s="308" t="str">
        <f t="shared" si="30"/>
        <v>Industry Sector Fraction of Potential Additional CCS Achieved</v>
      </c>
      <c r="D422" s="532" t="s">
        <v>3212</v>
      </c>
      <c r="E422" s="532" t="s">
        <v>3152</v>
      </c>
      <c r="F422" s="6" t="s">
        <v>3215</v>
      </c>
      <c r="G422" s="535" t="s">
        <v>3153</v>
      </c>
      <c r="H422" s="536">
        <v>954</v>
      </c>
      <c r="I422" s="537" t="s">
        <v>46</v>
      </c>
      <c r="J422" s="306" t="str">
        <f>IF(ISBLANK(INDEX('Policy Characteristics'!D:D,MATCH($C422,'Policy Characteristics'!$C:$C,0))),"",INDEX('Policy Characteristics'!D:D,MATCH($C422,'Policy Characteristics'!$C:$C,0)))</f>
        <v>Industry CCS</v>
      </c>
      <c r="K422" s="304" t="str">
        <f>IF(ISBLANK(INDEX('Policy Characteristics'!E:E,MATCH($C422,'Policy Characteristics'!$C:$C,0))),"",INDEX('Policy Characteristics'!E:E,MATCH($C422,'Policy Characteristics'!$C:$C,0)))</f>
        <v>indst CCS</v>
      </c>
      <c r="L422" s="315">
        <f>IF(ISBLANK(INDEX('Policy Characteristics'!F:F,MATCH($C422,'Policy Characteristics'!$C:$C,0))),"",INDEX('Policy Characteristics'!F:F,MATCH($C422,'Policy Characteristics'!$C:$C,0)))</f>
        <v>0</v>
      </c>
      <c r="M422" s="315">
        <f>IF(ISBLANK(INDEX('Policy Characteristics'!G:G,MATCH($C422,'Policy Characteristics'!$C:$C,0))),"",INDEX('Policy Characteristics'!G:G,MATCH($C422,'Policy Characteristics'!$C:$C,0)))</f>
        <v>1</v>
      </c>
      <c r="N422" s="315">
        <f>IF(ISBLANK(INDEX('Policy Characteristics'!H:H,MATCH($C422,'Policy Characteristics'!$C:$C,0))),"",INDEX('Policy Characteristics'!H:H,MATCH($C422,'Policy Characteristics'!$C:$C,0)))</f>
        <v>0.01</v>
      </c>
      <c r="O422" s="304" t="str">
        <f>IF(ISBLANK(INDEX('Policy Characteristics'!I:I,MATCH($C422,'Policy Characteristics'!$C:$C,0))),"",INDEX('Policy Characteristics'!I:I,MATCH($C422,'Policy Characteristics'!$C:$C,0)))</f>
        <v>% of CO2 captured</v>
      </c>
      <c r="P422" s="304" t="str">
        <f>IF(ISBLANK(INDEX('Policy Characteristics'!J:J,MATCH($C422,'Policy Characteristics'!$C:$C,0))),"",INDEX('Policy Characteristics'!J:J,MATCH($C422,'Policy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2" s="304" t="str">
        <f>IF(ISBLANK(INDEX('Policy Characteristics'!K:K,MATCH($C422,'Policy Characteristics'!$C:$C,0))),"",INDEX('Policy Characteristics'!K:K,MATCH($C422,'Policy Characteristics'!$C:$C,0)))</f>
        <v>ccs.html#ccs</v>
      </c>
      <c r="R422" s="304" t="str">
        <f>IF(ISBLANK(INDEX('Policy Characteristics'!L:L,MATCH($C422,'Policy Characteristics'!$C:$C,0))),"",INDEX('Policy Characteristics'!L:L,MATCH($C422,'Policy Characteristics'!$C:$C,0)))</f>
        <v>carbon-capture-and-sequestration.html</v>
      </c>
    </row>
    <row r="423" spans="1:18" x14ac:dyDescent="0.25">
      <c r="A423" s="304" t="str">
        <f>IF(ISBLANK(INDEX('Policy Characteristics'!A:A,MATCH($C423,'Policy Characteristics'!$C:$C,0))),"",INDEX('Policy Characteristics'!A:A,MATCH($C423,'Policy Characteristics'!$C:$C,0)))</f>
        <v>Industry</v>
      </c>
      <c r="B423" s="304" t="str">
        <f>IF(ISBLANK(INDEX('Policy Characteristics'!B:B,MATCH($C423,'Policy Characteristics'!$C:$C,0))),"",INDEX('Policy Characteristics'!B:B,MATCH($C423,'Policy Characteristics'!$C:$C,0)))</f>
        <v>Carbon Capture and Sequestration</v>
      </c>
      <c r="C423" s="308" t="str">
        <f t="shared" si="30"/>
        <v>Industry Sector Fraction of Potential Additional CCS Achieved</v>
      </c>
      <c r="D423" s="532" t="s">
        <v>3212</v>
      </c>
      <c r="E423" s="532" t="s">
        <v>2591</v>
      </c>
      <c r="F423" s="6" t="s">
        <v>3215</v>
      </c>
      <c r="G423" s="535" t="s">
        <v>3154</v>
      </c>
      <c r="H423" s="536">
        <v>955</v>
      </c>
      <c r="I423" s="537" t="s">
        <v>46</v>
      </c>
      <c r="J423" s="306" t="str">
        <f>IF(ISBLANK(INDEX('Policy Characteristics'!D:D,MATCH($C423,'Policy Characteristics'!$C:$C,0))),"",INDEX('Policy Characteristics'!D:D,MATCH($C423,'Policy Characteristics'!$C:$C,0)))</f>
        <v>Industry CCS</v>
      </c>
      <c r="K423" s="304" t="str">
        <f>IF(ISBLANK(INDEX('Policy Characteristics'!E:E,MATCH($C423,'Policy Characteristics'!$C:$C,0))),"",INDEX('Policy Characteristics'!E:E,MATCH($C423,'Policy Characteristics'!$C:$C,0)))</f>
        <v>indst CCS</v>
      </c>
      <c r="L423" s="315">
        <f>IF(ISBLANK(INDEX('Policy Characteristics'!F:F,MATCH($C423,'Policy Characteristics'!$C:$C,0))),"",INDEX('Policy Characteristics'!F:F,MATCH($C423,'Policy Characteristics'!$C:$C,0)))</f>
        <v>0</v>
      </c>
      <c r="M423" s="315">
        <f>IF(ISBLANK(INDEX('Policy Characteristics'!G:G,MATCH($C423,'Policy Characteristics'!$C:$C,0))),"",INDEX('Policy Characteristics'!G:G,MATCH($C423,'Policy Characteristics'!$C:$C,0)))</f>
        <v>1</v>
      </c>
      <c r="N423" s="315">
        <f>IF(ISBLANK(INDEX('Policy Characteristics'!H:H,MATCH($C423,'Policy Characteristics'!$C:$C,0))),"",INDEX('Policy Characteristics'!H:H,MATCH($C423,'Policy Characteristics'!$C:$C,0)))</f>
        <v>0.01</v>
      </c>
      <c r="O423" s="304" t="str">
        <f>IF(ISBLANK(INDEX('Policy Characteristics'!I:I,MATCH($C423,'Policy Characteristics'!$C:$C,0))),"",INDEX('Policy Characteristics'!I:I,MATCH($C423,'Policy Characteristics'!$C:$C,0)))</f>
        <v>% of CO2 captured</v>
      </c>
      <c r="P423" s="304" t="str">
        <f>IF(ISBLANK(INDEX('Policy Characteristics'!J:J,MATCH($C423,'Policy Characteristics'!$C:$C,0))),"",INDEX('Policy Characteristics'!J:J,MATCH($C423,'Policy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3" s="304" t="str">
        <f>IF(ISBLANK(INDEX('Policy Characteristics'!K:K,MATCH($C423,'Policy Characteristics'!$C:$C,0))),"",INDEX('Policy Characteristics'!K:K,MATCH($C423,'Policy Characteristics'!$C:$C,0)))</f>
        <v>ccs.html#ccs</v>
      </c>
      <c r="R423" s="304" t="str">
        <f>IF(ISBLANK(INDEX('Policy Characteristics'!L:L,MATCH($C423,'Policy Characteristics'!$C:$C,0))),"",INDEX('Policy Characteristics'!L:L,MATCH($C423,'Policy Characteristics'!$C:$C,0)))</f>
        <v>carbon-capture-and-sequestration.html</v>
      </c>
    </row>
    <row r="424" spans="1:18" x14ac:dyDescent="0.25">
      <c r="A424" s="304" t="str">
        <f>IF(ISBLANK(INDEX('Policy Characteristics'!A:A,MATCH($C424,'Policy Characteristics'!$C:$C,0))),"",INDEX('Policy Characteristics'!A:A,MATCH($C424,'Policy Characteristics'!$C:$C,0)))</f>
        <v>Industry</v>
      </c>
      <c r="B424" s="304" t="str">
        <f>IF(ISBLANK(INDEX('Policy Characteristics'!B:B,MATCH($C424,'Policy Characteristics'!$C:$C,0))),"",INDEX('Policy Characteristics'!B:B,MATCH($C424,'Policy Characteristics'!$C:$C,0)))</f>
        <v>Carbon Capture and Sequestration</v>
      </c>
      <c r="C424" s="308" t="str">
        <f t="shared" si="30"/>
        <v>Industry Sector Fraction of Potential Additional CCS Achieved</v>
      </c>
      <c r="D424" s="532" t="s">
        <v>3213</v>
      </c>
      <c r="E424" s="532" t="s">
        <v>3152</v>
      </c>
      <c r="F424" s="6" t="s">
        <v>3174</v>
      </c>
      <c r="G424" s="535" t="s">
        <v>3153</v>
      </c>
      <c r="H424" s="536">
        <v>956</v>
      </c>
      <c r="I424" s="537" t="s">
        <v>46</v>
      </c>
      <c r="J424" s="306" t="str">
        <f>IF(ISBLANK(INDEX('Policy Characteristics'!D:D,MATCH($C424,'Policy Characteristics'!$C:$C,0))),"",INDEX('Policy Characteristics'!D:D,MATCH($C424,'Policy Characteristics'!$C:$C,0)))</f>
        <v>Industry CCS</v>
      </c>
      <c r="K424" s="304" t="str">
        <f>IF(ISBLANK(INDEX('Policy Characteristics'!E:E,MATCH($C424,'Policy Characteristics'!$C:$C,0))),"",INDEX('Policy Characteristics'!E:E,MATCH($C424,'Policy Characteristics'!$C:$C,0)))</f>
        <v>indst CCS</v>
      </c>
      <c r="L424" s="315">
        <f>IF(ISBLANK(INDEX('Policy Characteristics'!F:F,MATCH($C424,'Policy Characteristics'!$C:$C,0))),"",INDEX('Policy Characteristics'!F:F,MATCH($C424,'Policy Characteristics'!$C:$C,0)))</f>
        <v>0</v>
      </c>
      <c r="M424" s="315">
        <f>IF(ISBLANK(INDEX('Policy Characteristics'!G:G,MATCH($C424,'Policy Characteristics'!$C:$C,0))),"",INDEX('Policy Characteristics'!G:G,MATCH($C424,'Policy Characteristics'!$C:$C,0)))</f>
        <v>1</v>
      </c>
      <c r="N424" s="315">
        <f>IF(ISBLANK(INDEX('Policy Characteristics'!H:H,MATCH($C424,'Policy Characteristics'!$C:$C,0))),"",INDEX('Policy Characteristics'!H:H,MATCH($C424,'Policy Characteristics'!$C:$C,0)))</f>
        <v>0.01</v>
      </c>
      <c r="O424" s="304" t="str">
        <f>IF(ISBLANK(INDEX('Policy Characteristics'!I:I,MATCH($C424,'Policy Characteristics'!$C:$C,0))),"",INDEX('Policy Characteristics'!I:I,MATCH($C424,'Policy Characteristics'!$C:$C,0)))</f>
        <v>% of CO2 captured</v>
      </c>
      <c r="P424" s="304" t="str">
        <f>IF(ISBLANK(INDEX('Policy Characteristics'!J:J,MATCH($C424,'Policy Characteristics'!$C:$C,0))),"",INDEX('Policy Characteristics'!J:J,MATCH($C424,'Policy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4" s="304" t="str">
        <f>IF(ISBLANK(INDEX('Policy Characteristics'!K:K,MATCH($C424,'Policy Characteristics'!$C:$C,0))),"",INDEX('Policy Characteristics'!K:K,MATCH($C424,'Policy Characteristics'!$C:$C,0)))</f>
        <v>ccs.html#ccs</v>
      </c>
      <c r="R424" s="304" t="str">
        <f>IF(ISBLANK(INDEX('Policy Characteristics'!L:L,MATCH($C424,'Policy Characteristics'!$C:$C,0))),"",INDEX('Policy Characteristics'!L:L,MATCH($C424,'Policy Characteristics'!$C:$C,0)))</f>
        <v>carbon-capture-and-sequestration.html</v>
      </c>
    </row>
    <row r="425" spans="1:18" x14ac:dyDescent="0.25">
      <c r="A425" s="304" t="str">
        <f>IF(ISBLANK(INDEX('Policy Characteristics'!A:A,MATCH($C425,'Policy Characteristics'!$C:$C,0))),"",INDEX('Policy Characteristics'!A:A,MATCH($C425,'Policy Characteristics'!$C:$C,0)))</f>
        <v>Industry</v>
      </c>
      <c r="B425" s="304" t="str">
        <f>IF(ISBLANK(INDEX('Policy Characteristics'!B:B,MATCH($C425,'Policy Characteristics'!$C:$C,0))),"",INDEX('Policy Characteristics'!B:B,MATCH($C425,'Policy Characteristics'!$C:$C,0)))</f>
        <v>Carbon Capture and Sequestration</v>
      </c>
      <c r="C425" s="308" t="str">
        <f t="shared" si="30"/>
        <v>Industry Sector Fraction of Potential Additional CCS Achieved</v>
      </c>
      <c r="D425" s="532" t="s">
        <v>3213</v>
      </c>
      <c r="E425" s="532" t="s">
        <v>2591</v>
      </c>
      <c r="F425" s="6" t="s">
        <v>3174</v>
      </c>
      <c r="G425" s="535" t="s">
        <v>3154</v>
      </c>
      <c r="H425" s="536">
        <v>957</v>
      </c>
      <c r="I425" s="537" t="s">
        <v>46</v>
      </c>
      <c r="J425" s="306" t="str">
        <f>IF(ISBLANK(INDEX('Policy Characteristics'!D:D,MATCH($C425,'Policy Characteristics'!$C:$C,0))),"",INDEX('Policy Characteristics'!D:D,MATCH($C425,'Policy Characteristics'!$C:$C,0)))</f>
        <v>Industry CCS</v>
      </c>
      <c r="K425" s="304" t="str">
        <f>IF(ISBLANK(INDEX('Policy Characteristics'!E:E,MATCH($C425,'Policy Characteristics'!$C:$C,0))),"",INDEX('Policy Characteristics'!E:E,MATCH($C425,'Policy Characteristics'!$C:$C,0)))</f>
        <v>indst CCS</v>
      </c>
      <c r="L425" s="315">
        <f>IF(ISBLANK(INDEX('Policy Characteristics'!F:F,MATCH($C425,'Policy Characteristics'!$C:$C,0))),"",INDEX('Policy Characteristics'!F:F,MATCH($C425,'Policy Characteristics'!$C:$C,0)))</f>
        <v>0</v>
      </c>
      <c r="M425" s="315">
        <f>IF(ISBLANK(INDEX('Policy Characteristics'!G:G,MATCH($C425,'Policy Characteristics'!$C:$C,0))),"",INDEX('Policy Characteristics'!G:G,MATCH($C425,'Policy Characteristics'!$C:$C,0)))</f>
        <v>1</v>
      </c>
      <c r="N425" s="315">
        <f>IF(ISBLANK(INDEX('Policy Characteristics'!H:H,MATCH($C425,'Policy Characteristics'!$C:$C,0))),"",INDEX('Policy Characteristics'!H:H,MATCH($C425,'Policy Characteristics'!$C:$C,0)))</f>
        <v>0.01</v>
      </c>
      <c r="O425" s="304" t="str">
        <f>IF(ISBLANK(INDEX('Policy Characteristics'!I:I,MATCH($C425,'Policy Characteristics'!$C:$C,0))),"",INDEX('Policy Characteristics'!I:I,MATCH($C425,'Policy Characteristics'!$C:$C,0)))</f>
        <v>% of CO2 captured</v>
      </c>
      <c r="P425" s="304" t="str">
        <f>IF(ISBLANK(INDEX('Policy Characteristics'!J:J,MATCH($C425,'Policy Characteristics'!$C:$C,0))),"",INDEX('Policy Characteristics'!J:J,MATCH($C425,'Policy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5" s="304" t="str">
        <f>IF(ISBLANK(INDEX('Policy Characteristics'!K:K,MATCH($C425,'Policy Characteristics'!$C:$C,0))),"",INDEX('Policy Characteristics'!K:K,MATCH($C425,'Policy Characteristics'!$C:$C,0)))</f>
        <v>ccs.html#ccs</v>
      </c>
      <c r="R425" s="304" t="str">
        <f>IF(ISBLANK(INDEX('Policy Characteristics'!L:L,MATCH($C425,'Policy Characteristics'!$C:$C,0))),"",INDEX('Policy Characteristics'!L:L,MATCH($C425,'Policy Characteristics'!$C:$C,0)))</f>
        <v>carbon-capture-and-sequestration.html</v>
      </c>
    </row>
    <row r="426" spans="1:18" x14ac:dyDescent="0.25">
      <c r="A426" s="304" t="str">
        <f>IF(ISBLANK(INDEX('Policy Characteristics'!A:A,MATCH($C426,'Policy Characteristics'!$C:$C,0))),"",INDEX('Policy Characteristics'!A:A,MATCH($C426,'Policy Characteristics'!$C:$C,0)))</f>
        <v>Industry</v>
      </c>
      <c r="B426" s="304" t="str">
        <f>IF(ISBLANK(INDEX('Policy Characteristics'!B:B,MATCH($C426,'Policy Characteristics'!$C:$C,0))),"",INDEX('Policy Characteristics'!B:B,MATCH($C426,'Policy Characteristics'!$C:$C,0)))</f>
        <v>Cement Clinker Substitution</v>
      </c>
      <c r="C426" s="309" t="s">
        <v>2853</v>
      </c>
      <c r="D426" s="535"/>
      <c r="E426" s="535"/>
      <c r="F426" s="535"/>
      <c r="G426" s="535"/>
      <c r="H426" s="536">
        <v>43</v>
      </c>
      <c r="I426" s="535" t="s">
        <v>45</v>
      </c>
      <c r="J426" s="306" t="str">
        <f>IF(ISBLANK(INDEX('Policy Characteristics'!D:D,MATCH($C426,'Policy Characteristics'!$C:$C,0))),"",INDEX('Policy Characteristics'!D:D,MATCH($C426,'Policy Characteristics'!$C:$C,0)))</f>
        <v>Cement Clinker Substitution</v>
      </c>
      <c r="K426" s="304" t="str">
        <f>IF(ISBLANK(INDEX('Policy Characteristics'!E:E,MATCH($C426,'Policy Characteristics'!$C:$C,0))),"",INDEX('Policy Characteristics'!E:E,MATCH($C426,'Policy Characteristics'!$C:$C,0)))</f>
        <v>indst cement measures</v>
      </c>
      <c r="L426" s="315">
        <f>IF(ISBLANK(INDEX('Policy Characteristics'!F:F,MATCH($C426,'Policy Characteristics'!$C:$C,0))),"",INDEX('Policy Characteristics'!F:F,MATCH($C426,'Policy Characteristics'!$C:$C,0)))</f>
        <v>0</v>
      </c>
      <c r="M426" s="315">
        <f>IF(ISBLANK(INDEX('Policy Characteristics'!G:G,MATCH($C426,'Policy Characteristics'!$C:$C,0))),"",INDEX('Policy Characteristics'!G:G,MATCH($C426,'Policy Characteristics'!$C:$C,0)))</f>
        <v>1</v>
      </c>
      <c r="N426" s="315">
        <f>IF(ISBLANK(INDEX('Policy Characteristics'!H:H,MATCH($C426,'Policy Characteristics'!$C:$C,0))),"",INDEX('Policy Characteristics'!H:H,MATCH($C426,'Policy Characteristics'!$C:$C,0)))</f>
        <v>0.01</v>
      </c>
      <c r="O426" s="304" t="str">
        <f>IF(ISBLANK(INDEX('Policy Characteristics'!I:I,MATCH($C426,'Policy Characteristics'!$C:$C,0))),"",INDEX('Policy Characteristics'!I:I,MATCH($C426,'Policy Characteristics'!$C:$C,0)))</f>
        <v>% of potential achieved</v>
      </c>
      <c r="P426" s="304" t="str">
        <f>IF(ISBLANK(INDEX('Policy Characteristics'!J:J,MATCH($C426,'Policy Characteristics'!$C:$C,0))),"",INDEX('Policy Characteristics'!J:J,MATCH($C426,'Policy Characteristics'!$C:$C,0)))</f>
        <v>**Description:** This policy reduces CO2 emissions from the cement industry by substituting other inputs, such as fly ash, for a portion of the clinker in cement. // **Guidance for setting values: **  If this policy is fully implemented, the share of clinker in cement is reduced to 60%.</v>
      </c>
      <c r="Q426" s="304" t="str">
        <f>IF(ISBLANK(INDEX('Policy Characteristics'!K:K,MATCH($C426,'Policy Characteristics'!$C:$C,0))),"",INDEX('Policy Characteristics'!K:K,MATCH($C426,'Policy Characteristics'!$C:$C,0)))</f>
        <v>industry-ag-main.html#clinker</v>
      </c>
      <c r="R426" s="304" t="str">
        <f>IF(ISBLANK(INDEX('Policy Characteristics'!L:L,MATCH($C426,'Policy Characteristics'!$C:$C,0))),"",INDEX('Policy Characteristics'!L:L,MATCH($C426,'Policy Characteristics'!$C:$C,0)))</f>
        <v>cement-clinker-substitution.html</v>
      </c>
    </row>
    <row r="427" spans="1:18" s="544" customFormat="1" x14ac:dyDescent="0.25">
      <c r="A427" s="304" t="str">
        <f>IF(ISBLANK(INDEX('Policy Characteristics'!A:A,MATCH($C427,'Policy Characteristics'!$C:$C,0))),"",INDEX('Policy Characteristics'!A:A,MATCH($C427,'Policy Characteristics'!$C:$C,0)))</f>
        <v>Industry</v>
      </c>
      <c r="B427" s="304" t="str">
        <f>IF(ISBLANK(INDEX('Policy Characteristics'!B:B,MATCH($C427,'Policy Characteristics'!$C:$C,0))),"",INDEX('Policy Characteristics'!B:B,MATCH($C427,'Policy Characteristics'!$C:$C,0)))</f>
        <v>Cogeneration and Waste Heat Recovery</v>
      </c>
      <c r="C427" s="309" t="s">
        <v>287</v>
      </c>
      <c r="D427" s="535"/>
      <c r="E427" s="535"/>
      <c r="F427" s="535"/>
      <c r="G427" s="535"/>
      <c r="H427" s="536">
        <v>44</v>
      </c>
      <c r="I427" s="535" t="s">
        <v>45</v>
      </c>
      <c r="J427" s="306" t="str">
        <f>IF(ISBLANK(INDEX('Policy Characteristics'!D:D,MATCH($C427,'Policy Characteristics'!$C:$C,0))),"",INDEX('Policy Characteristics'!D:D,MATCH($C427,'Policy Characteristics'!$C:$C,0)))</f>
        <v>Cogeneration and Waste Heat Recovery</v>
      </c>
      <c r="K427" s="304" t="str">
        <f>IF(ISBLANK(INDEX('Policy Characteristics'!E:E,MATCH($C427,'Policy Characteristics'!$C:$C,0))),"",INDEX('Policy Characteristics'!E:E,MATCH($C427,'Policy Characteristics'!$C:$C,0)))</f>
        <v>indst CHP</v>
      </c>
      <c r="L427" s="315">
        <f>IF(ISBLANK(INDEX('Policy Characteristics'!F:F,MATCH($C427,'Policy Characteristics'!$C:$C,0))),"",INDEX('Policy Characteristics'!F:F,MATCH($C427,'Policy Characteristics'!$C:$C,0)))</f>
        <v>0</v>
      </c>
      <c r="M427" s="315">
        <f>IF(ISBLANK(INDEX('Policy Characteristics'!G:G,MATCH($C427,'Policy Characteristics'!$C:$C,0))),"",INDEX('Policy Characteristics'!G:G,MATCH($C427,'Policy Characteristics'!$C:$C,0)))</f>
        <v>1</v>
      </c>
      <c r="N427" s="315">
        <f>IF(ISBLANK(INDEX('Policy Characteristics'!H:H,MATCH($C427,'Policy Characteristics'!$C:$C,0))),"",INDEX('Policy Characteristics'!H:H,MATCH($C427,'Policy Characteristics'!$C:$C,0)))</f>
        <v>0.01</v>
      </c>
      <c r="O427" s="304" t="str">
        <f>IF(ISBLANK(INDEX('Policy Characteristics'!I:I,MATCH($C427,'Policy Characteristics'!$C:$C,0))),"",INDEX('Policy Characteristics'!I:I,MATCH($C427,'Policy Characteristics'!$C:$C,0)))</f>
        <v>% of potential achieved</v>
      </c>
      <c r="P427" s="304" t="str">
        <f>IF(ISBLANK(INDEX('Policy Characteristics'!J:J,MATCH($C427,'Policy Characteristics'!$C:$C,0))),"",INDEX('Policy Characteristics'!J:J,MATCH($C427,'Policy Characteristics'!$C:$C,0)))</f>
        <v>**Description:** This policy reduces fuel consumption in the industry sector by increasing the use of cogeneration (also known as combined heat and power) and recovery of waste heat (to perform useful work). // **Guidance for setting values: ** If this policy is fully implemented, fuel use is reduced by 7.9% for all industries in 2050.</v>
      </c>
      <c r="Q427" s="304" t="str">
        <f>IF(ISBLANK(INDEX('Policy Characteristics'!K:K,MATCH($C427,'Policy Characteristics'!$C:$C,0))),"",INDEX('Policy Characteristics'!K:K,MATCH($C427,'Policy Characteristics'!$C:$C,0)))</f>
        <v>industry-ag-main.html#cogen</v>
      </c>
      <c r="R427" s="304" t="str">
        <f>IF(ISBLANK(INDEX('Policy Characteristics'!L:L,MATCH($C427,'Policy Characteristics'!$C:$C,0))),"",INDEX('Policy Characteristics'!L:L,MATCH($C427,'Policy Characteristics'!$C:$C,0)))</f>
        <v>cogeneration-and-waste-heat-recovery.html</v>
      </c>
    </row>
    <row r="428" spans="1:18" s="544" customFormat="1" x14ac:dyDescent="0.25">
      <c r="A428" s="304" t="str">
        <f>IF(ISBLANK(INDEX('Policy Characteristics'!A:A,MATCH($C428,'Policy Characteristics'!$C:$C,0))),"",INDEX('Policy Characteristics'!A:A,MATCH($C428,'Policy Characteristics'!$C:$C,0)))</f>
        <v>Industry</v>
      </c>
      <c r="B428" s="304" t="str">
        <f>IF(ISBLANK(INDEX('Policy Characteristics'!B:B,MATCH($C428,'Policy Characteristics'!$C:$C,0))),"",INDEX('Policy Characteristics'!B:B,MATCH($C428,'Policy Characteristics'!$C:$C,0)))</f>
        <v>Early Retirement of Industrial Facilities</v>
      </c>
      <c r="C428" s="309" t="s">
        <v>60</v>
      </c>
      <c r="D428" s="535"/>
      <c r="E428" s="535"/>
      <c r="F428" s="535"/>
      <c r="G428" s="535"/>
      <c r="H428" s="536">
        <v>45</v>
      </c>
      <c r="I428" s="535" t="s">
        <v>45</v>
      </c>
      <c r="J428" s="306" t="str">
        <f>IF(ISBLANK(INDEX('Policy Characteristics'!D:D,MATCH($C428,'Policy Characteristics'!$C:$C,0))),"",INDEX('Policy Characteristics'!D:D,MATCH($C428,'Policy Characteristics'!$C:$C,0)))</f>
        <v>Early Retirement of Industrial Facilities</v>
      </c>
      <c r="K428" s="304" t="str">
        <f>IF(ISBLANK(INDEX('Policy Characteristics'!E:E,MATCH($C428,'Policy Characteristics'!$C:$C,0))),"",INDEX('Policy Characteristics'!E:E,MATCH($C428,'Policy Characteristics'!$C:$C,0)))</f>
        <v>indst early retirement</v>
      </c>
      <c r="L428" s="315">
        <f>IF(ISBLANK(INDEX('Policy Characteristics'!F:F,MATCH($C428,'Policy Characteristics'!$C:$C,0))),"",INDEX('Policy Characteristics'!F:F,MATCH($C428,'Policy Characteristics'!$C:$C,0)))</f>
        <v>0</v>
      </c>
      <c r="M428" s="315">
        <f>IF(ISBLANK(INDEX('Policy Characteristics'!G:G,MATCH($C428,'Policy Characteristics'!$C:$C,0))),"",INDEX('Policy Characteristics'!G:G,MATCH($C428,'Policy Characteristics'!$C:$C,0)))</f>
        <v>1</v>
      </c>
      <c r="N428" s="315">
        <f>IF(ISBLANK(INDEX('Policy Characteristics'!H:H,MATCH($C428,'Policy Characteristics'!$C:$C,0))),"",INDEX('Policy Characteristics'!H:H,MATCH($C428,'Policy Characteristics'!$C:$C,0)))</f>
        <v>0.01</v>
      </c>
      <c r="O428" s="304" t="str">
        <f>IF(ISBLANK(INDEX('Policy Characteristics'!I:I,MATCH($C428,'Policy Characteristics'!$C:$C,0))),"",INDEX('Policy Characteristics'!I:I,MATCH($C428,'Policy Characteristics'!$C:$C,0)))</f>
        <v>% of potential achieved</v>
      </c>
      <c r="P428" s="304" t="str">
        <f>IF(ISBLANK(INDEX('Policy Characteristics'!J:J,MATCH($C428,'Policy Characteristics'!$C:$C,0))),"",INDEX('Policy Characteristics'!J:J,MATCH($C428,'Policy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 If this policy is fully implemented, fuel use is reduced for most industries between 2% and 9% in 2050.</v>
      </c>
      <c r="Q428" s="304" t="str">
        <f>IF(ISBLANK(INDEX('Policy Characteristics'!K:K,MATCH($C428,'Policy Characteristics'!$C:$C,0))),"",INDEX('Policy Characteristics'!K:K,MATCH($C428,'Policy Characteristics'!$C:$C,0)))</f>
        <v>industry-ag-main.html#early-ret</v>
      </c>
      <c r="R428" s="304" t="str">
        <f>IF(ISBLANK(INDEX('Policy Characteristics'!L:L,MATCH($C428,'Policy Characteristics'!$C:$C,0))),"",INDEX('Policy Characteristics'!L:L,MATCH($C428,'Policy Characteristics'!$C:$C,0)))</f>
        <v>early-retirement-of-industrial-facilities.html</v>
      </c>
    </row>
    <row r="429" spans="1:18" x14ac:dyDescent="0.25">
      <c r="A429" s="304" t="str">
        <f>IF(ISBLANK(INDEX('Policy Characteristics'!A:A,MATCH($C429,'Policy Characteristics'!$C:$C,0))),"",INDEX('Policy Characteristics'!A:A,MATCH($C429,'Policy Characteristics'!$C:$C,0)))</f>
        <v>Industry</v>
      </c>
      <c r="B429" s="304" t="str">
        <f>IF(ISBLANK(INDEX('Policy Characteristics'!B:B,MATCH($C429,'Policy Characteristics'!$C:$C,0))),"",INDEX('Policy Characteristics'!B:B,MATCH($C429,'Policy Characteristics'!$C:$C,0)))</f>
        <v>Electrification + Hydrogen</v>
      </c>
      <c r="C429" s="309" t="s">
        <v>2426</v>
      </c>
      <c r="D429" s="535" t="s">
        <v>3189</v>
      </c>
      <c r="E429" s="535" t="s">
        <v>2427</v>
      </c>
      <c r="F429" s="6" t="s">
        <v>3214</v>
      </c>
      <c r="G429" s="535" t="s">
        <v>3216</v>
      </c>
      <c r="H429" s="536">
        <v>1208</v>
      </c>
      <c r="I429" s="535" t="s">
        <v>45</v>
      </c>
      <c r="J429" s="306" t="str">
        <f>IF(ISBLANK(INDEX('Policy Characteristics'!D:D,MATCH($C429,'Policy Characteristics'!$C:$C,0))),"",INDEX('Policy Characteristics'!D:D,MATCH($C429,'Policy Characteristics'!$C:$C,0)))</f>
        <v>Electrification + Hydrogen</v>
      </c>
      <c r="K429" s="304" t="str">
        <f>IF(ISBLANK(INDEX('Policy Characteristics'!E:E,MATCH($C429,'Policy Characteristics'!$C:$C,0))),"",INDEX('Policy Characteristics'!E:E,MATCH($C429,'Policy Characteristics'!$C:$C,0)))</f>
        <v>indst fuel type shifting</v>
      </c>
      <c r="L429" s="315">
        <f>IF(ISBLANK(INDEX('Policy Characteristics'!F:F,MATCH($C429,'Policy Characteristics'!$C:$C,0))),"",INDEX('Policy Characteristics'!F:F,MATCH($C429,'Policy Characteristics'!$C:$C,0)))</f>
        <v>0</v>
      </c>
      <c r="M429" s="315">
        <f>IF(ISBLANK(INDEX('Policy Characteristics'!G:G,MATCH($C429,'Policy Characteristics'!$C:$C,0))),"",INDEX('Policy Characteristics'!G:G,MATCH($C429,'Policy Characteristics'!$C:$C,0)))</f>
        <v>1</v>
      </c>
      <c r="N429" s="315">
        <f>IF(ISBLANK(INDEX('Policy Characteristics'!H:H,MATCH($C429,'Policy Characteristics'!$C:$C,0))),"",INDEX('Policy Characteristics'!H:H,MATCH($C429,'Policy Characteristics'!$C:$C,0)))</f>
        <v>0.01</v>
      </c>
      <c r="O429" s="304" t="str">
        <f>IF(ISBLANK(INDEX('Policy Characteristics'!I:I,MATCH($C429,'Policy Characteristics'!$C:$C,0))),"",INDEX('Policy Characteristics'!I:I,MATCH($C429,'Policy Characteristics'!$C:$C,0)))</f>
        <v>% of fuel shifted</v>
      </c>
      <c r="P429" s="304" t="str">
        <f>IF(ISBLANK(INDEX('Policy Characteristics'!J:J,MATCH($C429,'Policy Characteristics'!$C:$C,0))),"",INDEX('Policy Characteristics'!J:J,MATCH($C429,'Policy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29" s="304" t="str">
        <f>IF(ISBLANK(INDEX('Policy Characteristics'!K:K,MATCH($C429,'Policy Characteristics'!$C:$C,0))),"",INDEX('Policy Characteristics'!K:K,MATCH($C429,'Policy Characteristics'!$C:$C,0)))</f>
        <v>industry-ag-main.html#fuel-switching</v>
      </c>
      <c r="R429" s="304" t="str">
        <f>IF(ISBLANK(INDEX('Policy Characteristics'!L:L,MATCH($C429,'Policy Characteristics'!$C:$C,0))),"",INDEX('Policy Characteristics'!L:L,MATCH($C429,'Policy Characteristics'!$C:$C,0)))</f>
        <v>industry-elec-and-hydrogen.html</v>
      </c>
    </row>
    <row r="430" spans="1:18" x14ac:dyDescent="0.25">
      <c r="A430" s="304" t="str">
        <f>IF(ISBLANK(INDEX('Policy Characteristics'!A:A,MATCH($C430,'Policy Characteristics'!$C:$C,0))),"",INDEX('Policy Characteristics'!A:A,MATCH($C430,'Policy Characteristics'!$C:$C,0)))</f>
        <v>Industry</v>
      </c>
      <c r="B430" s="304" t="str">
        <f>IF(ISBLANK(INDEX('Policy Characteristics'!B:B,MATCH($C430,'Policy Characteristics'!$C:$C,0))),"",INDEX('Policy Characteristics'!B:B,MATCH($C430,'Policy Characteristics'!$C:$C,0)))</f>
        <v>Electrification + Hydrogen</v>
      </c>
      <c r="C430" s="308" t="str">
        <f t="shared" ref="C430:C461" si="31">C$429</f>
        <v>Fraction of Industrial Fuel Use Shifted to Other Fuels</v>
      </c>
      <c r="D430" s="535" t="s">
        <v>3189</v>
      </c>
      <c r="E430" s="535" t="s">
        <v>2428</v>
      </c>
      <c r="F430" s="6" t="s">
        <v>3214</v>
      </c>
      <c r="G430" s="535" t="s">
        <v>3217</v>
      </c>
      <c r="H430" s="536">
        <v>1209</v>
      </c>
      <c r="I430" s="535" t="s">
        <v>46</v>
      </c>
      <c r="J430" s="306" t="str">
        <f>IF(ISBLANK(INDEX('Policy Characteristics'!D:D,MATCH($C430,'Policy Characteristics'!$C:$C,0))),"",INDEX('Policy Characteristics'!D:D,MATCH($C430,'Policy Characteristics'!$C:$C,0)))</f>
        <v>Electrification + Hydrogen</v>
      </c>
      <c r="K430" s="304" t="str">
        <f>IF(ISBLANK(INDEX('Policy Characteristics'!E:E,MATCH($C430,'Policy Characteristics'!$C:$C,0))),"",INDEX('Policy Characteristics'!E:E,MATCH($C430,'Policy Characteristics'!$C:$C,0)))</f>
        <v>indst fuel type shifting</v>
      </c>
      <c r="L430" s="315">
        <f>IF(ISBLANK(INDEX('Policy Characteristics'!F:F,MATCH($C430,'Policy Characteristics'!$C:$C,0))),"",INDEX('Policy Characteristics'!F:F,MATCH($C430,'Policy Characteristics'!$C:$C,0)))</f>
        <v>0</v>
      </c>
      <c r="M430" s="315">
        <f>IF(ISBLANK(INDEX('Policy Characteristics'!G:G,MATCH($C430,'Policy Characteristics'!$C:$C,0))),"",INDEX('Policy Characteristics'!G:G,MATCH($C430,'Policy Characteristics'!$C:$C,0)))</f>
        <v>1</v>
      </c>
      <c r="N430" s="315">
        <f>IF(ISBLANK(INDEX('Policy Characteristics'!H:H,MATCH($C430,'Policy Characteristics'!$C:$C,0))),"",INDEX('Policy Characteristics'!H:H,MATCH($C430,'Policy Characteristics'!$C:$C,0)))</f>
        <v>0.01</v>
      </c>
      <c r="O430" s="304" t="str">
        <f>IF(ISBLANK(INDEX('Policy Characteristics'!I:I,MATCH($C430,'Policy Characteristics'!$C:$C,0))),"",INDEX('Policy Characteristics'!I:I,MATCH($C430,'Policy Characteristics'!$C:$C,0)))</f>
        <v>% of fuel shifted</v>
      </c>
      <c r="P430" s="304" t="str">
        <f>IF(ISBLANK(INDEX('Policy Characteristics'!J:J,MATCH($C430,'Policy Characteristics'!$C:$C,0))),"",INDEX('Policy Characteristics'!J:J,MATCH($C430,'Policy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30" s="304" t="str">
        <f>IF(ISBLANK(INDEX('Policy Characteristics'!K:K,MATCH($C430,'Policy Characteristics'!$C:$C,0))),"",INDEX('Policy Characteristics'!K:K,MATCH($C430,'Policy Characteristics'!$C:$C,0)))</f>
        <v>industry-ag-main.html#fuel-switching</v>
      </c>
      <c r="R430" s="304" t="str">
        <f>IF(ISBLANK(INDEX('Policy Characteristics'!L:L,MATCH($C430,'Policy Characteristics'!$C:$C,0))),"",INDEX('Policy Characteristics'!L:L,MATCH($C430,'Policy Characteristics'!$C:$C,0)))</f>
        <v>industry-elec-and-hydrogen.html</v>
      </c>
    </row>
    <row r="431" spans="1:18" x14ac:dyDescent="0.25">
      <c r="A431" s="304" t="str">
        <f>IF(ISBLANK(INDEX('Policy Characteristics'!A:A,MATCH($C431,'Policy Characteristics'!$C:$C,0))),"",INDEX('Policy Characteristics'!A:A,MATCH($C431,'Policy Characteristics'!$C:$C,0)))</f>
        <v>Industry</v>
      </c>
      <c r="B431" s="304" t="str">
        <f>IF(ISBLANK(INDEX('Policy Characteristics'!B:B,MATCH($C431,'Policy Characteristics'!$C:$C,0))),"",INDEX('Policy Characteristics'!B:B,MATCH($C431,'Policy Characteristics'!$C:$C,0)))</f>
        <v>Electrification + Hydrogen</v>
      </c>
      <c r="C431" s="308" t="str">
        <f t="shared" si="31"/>
        <v>Fraction of Industrial Fuel Use Shifted to Other Fuels</v>
      </c>
      <c r="D431" s="535" t="s">
        <v>3189</v>
      </c>
      <c r="E431" s="535" t="s">
        <v>2429</v>
      </c>
      <c r="F431" s="6" t="s">
        <v>3214</v>
      </c>
      <c r="G431" s="535" t="s">
        <v>3218</v>
      </c>
      <c r="H431" s="536">
        <v>1210</v>
      </c>
      <c r="I431" s="535" t="s">
        <v>46</v>
      </c>
      <c r="J431" s="306" t="str">
        <f>IF(ISBLANK(INDEX('Policy Characteristics'!D:D,MATCH($C431,'Policy Characteristics'!$C:$C,0))),"",INDEX('Policy Characteristics'!D:D,MATCH($C431,'Policy Characteristics'!$C:$C,0)))</f>
        <v>Electrification + Hydrogen</v>
      </c>
      <c r="K431" s="304" t="str">
        <f>IF(ISBLANK(INDEX('Policy Characteristics'!E:E,MATCH($C431,'Policy Characteristics'!$C:$C,0))),"",INDEX('Policy Characteristics'!E:E,MATCH($C431,'Policy Characteristics'!$C:$C,0)))</f>
        <v>indst fuel type shifting</v>
      </c>
      <c r="L431" s="315">
        <f>IF(ISBLANK(INDEX('Policy Characteristics'!F:F,MATCH($C431,'Policy Characteristics'!$C:$C,0))),"",INDEX('Policy Characteristics'!F:F,MATCH($C431,'Policy Characteristics'!$C:$C,0)))</f>
        <v>0</v>
      </c>
      <c r="M431" s="315">
        <f>IF(ISBLANK(INDEX('Policy Characteristics'!G:G,MATCH($C431,'Policy Characteristics'!$C:$C,0))),"",INDEX('Policy Characteristics'!G:G,MATCH($C431,'Policy Characteristics'!$C:$C,0)))</f>
        <v>1</v>
      </c>
      <c r="N431" s="315">
        <f>IF(ISBLANK(INDEX('Policy Characteristics'!H:H,MATCH($C431,'Policy Characteristics'!$C:$C,0))),"",INDEX('Policy Characteristics'!H:H,MATCH($C431,'Policy Characteristics'!$C:$C,0)))</f>
        <v>0.01</v>
      </c>
      <c r="O431" s="304" t="str">
        <f>IF(ISBLANK(INDEX('Policy Characteristics'!I:I,MATCH($C431,'Policy Characteristics'!$C:$C,0))),"",INDEX('Policy Characteristics'!I:I,MATCH($C431,'Policy Characteristics'!$C:$C,0)))</f>
        <v>% of fuel shifted</v>
      </c>
      <c r="P431" s="304" t="str">
        <f>IF(ISBLANK(INDEX('Policy Characteristics'!J:J,MATCH($C431,'Policy Characteristics'!$C:$C,0))),"",INDEX('Policy Characteristics'!J:J,MATCH($C431,'Policy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31" s="304" t="str">
        <f>IF(ISBLANK(INDEX('Policy Characteristics'!K:K,MATCH($C431,'Policy Characteristics'!$C:$C,0))),"",INDEX('Policy Characteristics'!K:K,MATCH($C431,'Policy Characteristics'!$C:$C,0)))</f>
        <v>industry-ag-main.html#fuel-switching</v>
      </c>
      <c r="R431" s="304" t="str">
        <f>IF(ISBLANK(INDEX('Policy Characteristics'!L:L,MATCH($C431,'Policy Characteristics'!$C:$C,0))),"",INDEX('Policy Characteristics'!L:L,MATCH($C431,'Policy Characteristics'!$C:$C,0)))</f>
        <v>industry-elec-and-hydrogen.html</v>
      </c>
    </row>
    <row r="432" spans="1:18" x14ac:dyDescent="0.25">
      <c r="A432" s="304" t="str">
        <f>IF(ISBLANK(INDEX('Policy Characteristics'!A:A,MATCH($C432,'Policy Characteristics'!$C:$C,0))),"",INDEX('Policy Characteristics'!A:A,MATCH($C432,'Policy Characteristics'!$C:$C,0)))</f>
        <v>Industry</v>
      </c>
      <c r="B432" s="304" t="str">
        <f>IF(ISBLANK(INDEX('Policy Characteristics'!B:B,MATCH($C432,'Policy Characteristics'!$C:$C,0))),"",INDEX('Policy Characteristics'!B:B,MATCH($C432,'Policy Characteristics'!$C:$C,0)))</f>
        <v>Electrification + Hydrogen</v>
      </c>
      <c r="C432" s="308" t="str">
        <f t="shared" si="31"/>
        <v>Fraction of Industrial Fuel Use Shifted to Other Fuels</v>
      </c>
      <c r="D432" s="535" t="s">
        <v>3189</v>
      </c>
      <c r="E432" s="535" t="s">
        <v>2430</v>
      </c>
      <c r="F432" s="6" t="s">
        <v>3214</v>
      </c>
      <c r="G432" s="535" t="s">
        <v>3219</v>
      </c>
      <c r="H432" s="536">
        <v>1211</v>
      </c>
      <c r="I432" s="535" t="s">
        <v>46</v>
      </c>
      <c r="J432" s="306" t="str">
        <f>IF(ISBLANK(INDEX('Policy Characteristics'!D:D,MATCH($C432,'Policy Characteristics'!$C:$C,0))),"",INDEX('Policy Characteristics'!D:D,MATCH($C432,'Policy Characteristics'!$C:$C,0)))</f>
        <v>Electrification + Hydrogen</v>
      </c>
      <c r="K432" s="304" t="str">
        <f>IF(ISBLANK(INDEX('Policy Characteristics'!E:E,MATCH($C432,'Policy Characteristics'!$C:$C,0))),"",INDEX('Policy Characteristics'!E:E,MATCH($C432,'Policy Characteristics'!$C:$C,0)))</f>
        <v>indst fuel type shifting</v>
      </c>
      <c r="L432" s="315">
        <f>IF(ISBLANK(INDEX('Policy Characteristics'!F:F,MATCH($C432,'Policy Characteristics'!$C:$C,0))),"",INDEX('Policy Characteristics'!F:F,MATCH($C432,'Policy Characteristics'!$C:$C,0)))</f>
        <v>0</v>
      </c>
      <c r="M432" s="315">
        <f>IF(ISBLANK(INDEX('Policy Characteristics'!G:G,MATCH($C432,'Policy Characteristics'!$C:$C,0))),"",INDEX('Policy Characteristics'!G:G,MATCH($C432,'Policy Characteristics'!$C:$C,0)))</f>
        <v>1</v>
      </c>
      <c r="N432" s="315">
        <f>IF(ISBLANK(INDEX('Policy Characteristics'!H:H,MATCH($C432,'Policy Characteristics'!$C:$C,0))),"",INDEX('Policy Characteristics'!H:H,MATCH($C432,'Policy Characteristics'!$C:$C,0)))</f>
        <v>0.01</v>
      </c>
      <c r="O432" s="304" t="str">
        <f>IF(ISBLANK(INDEX('Policy Characteristics'!I:I,MATCH($C432,'Policy Characteristics'!$C:$C,0))),"",INDEX('Policy Characteristics'!I:I,MATCH($C432,'Policy Characteristics'!$C:$C,0)))</f>
        <v>% of fuel shifted</v>
      </c>
      <c r="P432" s="304" t="str">
        <f>IF(ISBLANK(INDEX('Policy Characteristics'!J:J,MATCH($C432,'Policy Characteristics'!$C:$C,0))),"",INDEX('Policy Characteristics'!J:J,MATCH($C432,'Policy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32" s="304" t="str">
        <f>IF(ISBLANK(INDEX('Policy Characteristics'!K:K,MATCH($C432,'Policy Characteristics'!$C:$C,0))),"",INDEX('Policy Characteristics'!K:K,MATCH($C432,'Policy Characteristics'!$C:$C,0)))</f>
        <v>industry-ag-main.html#fuel-switching</v>
      </c>
      <c r="R432" s="304" t="str">
        <f>IF(ISBLANK(INDEX('Policy Characteristics'!L:L,MATCH($C432,'Policy Characteristics'!$C:$C,0))),"",INDEX('Policy Characteristics'!L:L,MATCH($C432,'Policy Characteristics'!$C:$C,0)))</f>
        <v>industry-elec-and-hydrogen.html</v>
      </c>
    </row>
    <row r="433" spans="1:18" x14ac:dyDescent="0.25">
      <c r="A433" s="304" t="str">
        <f>IF(ISBLANK(INDEX('Policy Characteristics'!A:A,MATCH($C433,'Policy Characteristics'!$C:$C,0))),"",INDEX('Policy Characteristics'!A:A,MATCH($C433,'Policy Characteristics'!$C:$C,0)))</f>
        <v>Industry</v>
      </c>
      <c r="B433" s="304" t="str">
        <f>IF(ISBLANK(INDEX('Policy Characteristics'!B:B,MATCH($C433,'Policy Characteristics'!$C:$C,0))),"",INDEX('Policy Characteristics'!B:B,MATCH($C433,'Policy Characteristics'!$C:$C,0)))</f>
        <v>Electrification + Hydrogen</v>
      </c>
      <c r="C433" s="308" t="str">
        <f t="shared" si="31"/>
        <v>Fraction of Industrial Fuel Use Shifted to Other Fuels</v>
      </c>
      <c r="D433" s="535" t="s">
        <v>3189</v>
      </c>
      <c r="E433" s="535" t="s">
        <v>2431</v>
      </c>
      <c r="F433" s="6" t="s">
        <v>3214</v>
      </c>
      <c r="G433" s="535" t="s">
        <v>3220</v>
      </c>
      <c r="H433" s="536">
        <v>1212</v>
      </c>
      <c r="I433" s="535" t="s">
        <v>46</v>
      </c>
      <c r="J433" s="306" t="str">
        <f>IF(ISBLANK(INDEX('Policy Characteristics'!D:D,MATCH($C433,'Policy Characteristics'!$C:$C,0))),"",INDEX('Policy Characteristics'!D:D,MATCH($C433,'Policy Characteristics'!$C:$C,0)))</f>
        <v>Electrification + Hydrogen</v>
      </c>
      <c r="K433" s="304" t="str">
        <f>IF(ISBLANK(INDEX('Policy Characteristics'!E:E,MATCH($C433,'Policy Characteristics'!$C:$C,0))),"",INDEX('Policy Characteristics'!E:E,MATCH($C433,'Policy Characteristics'!$C:$C,0)))</f>
        <v>indst fuel type shifting</v>
      </c>
      <c r="L433" s="315">
        <f>IF(ISBLANK(INDEX('Policy Characteristics'!F:F,MATCH($C433,'Policy Characteristics'!$C:$C,0))),"",INDEX('Policy Characteristics'!F:F,MATCH($C433,'Policy Characteristics'!$C:$C,0)))</f>
        <v>0</v>
      </c>
      <c r="M433" s="315">
        <f>IF(ISBLANK(INDEX('Policy Characteristics'!G:G,MATCH($C433,'Policy Characteristics'!$C:$C,0))),"",INDEX('Policy Characteristics'!G:G,MATCH($C433,'Policy Characteristics'!$C:$C,0)))</f>
        <v>1</v>
      </c>
      <c r="N433" s="315">
        <f>IF(ISBLANK(INDEX('Policy Characteristics'!H:H,MATCH($C433,'Policy Characteristics'!$C:$C,0))),"",INDEX('Policy Characteristics'!H:H,MATCH($C433,'Policy Characteristics'!$C:$C,0)))</f>
        <v>0.01</v>
      </c>
      <c r="O433" s="304" t="str">
        <f>IF(ISBLANK(INDEX('Policy Characteristics'!I:I,MATCH($C433,'Policy Characteristics'!$C:$C,0))),"",INDEX('Policy Characteristics'!I:I,MATCH($C433,'Policy Characteristics'!$C:$C,0)))</f>
        <v>% of fuel shifted</v>
      </c>
      <c r="P433" s="304" t="str">
        <f>IF(ISBLANK(INDEX('Policy Characteristics'!J:J,MATCH($C433,'Policy Characteristics'!$C:$C,0))),"",INDEX('Policy Characteristics'!J:J,MATCH($C433,'Policy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33" s="304" t="str">
        <f>IF(ISBLANK(INDEX('Policy Characteristics'!K:K,MATCH($C433,'Policy Characteristics'!$C:$C,0))),"",INDEX('Policy Characteristics'!K:K,MATCH($C433,'Policy Characteristics'!$C:$C,0)))</f>
        <v>industry-ag-main.html#fuel-switching</v>
      </c>
      <c r="R433" s="304" t="str">
        <f>IF(ISBLANK(INDEX('Policy Characteristics'!L:L,MATCH($C433,'Policy Characteristics'!$C:$C,0))),"",INDEX('Policy Characteristics'!L:L,MATCH($C433,'Policy Characteristics'!$C:$C,0)))</f>
        <v>industry-elec-and-hydrogen.html</v>
      </c>
    </row>
    <row r="434" spans="1:18" x14ac:dyDescent="0.25">
      <c r="A434" s="304" t="str">
        <f>IF(ISBLANK(INDEX('Policy Characteristics'!A:A,MATCH($C434,'Policy Characteristics'!$C:$C,0))),"",INDEX('Policy Characteristics'!A:A,MATCH($C434,'Policy Characteristics'!$C:$C,0)))</f>
        <v>Industry</v>
      </c>
      <c r="B434" s="304" t="str">
        <f>IF(ISBLANK(INDEX('Policy Characteristics'!B:B,MATCH($C434,'Policy Characteristics'!$C:$C,0))),"",INDEX('Policy Characteristics'!B:B,MATCH($C434,'Policy Characteristics'!$C:$C,0)))</f>
        <v>Electrification + Hydrogen</v>
      </c>
      <c r="C434" s="308" t="str">
        <f t="shared" si="31"/>
        <v>Fraction of Industrial Fuel Use Shifted to Other Fuels</v>
      </c>
      <c r="D434" s="535" t="s">
        <v>3189</v>
      </c>
      <c r="E434" s="535" t="s">
        <v>2432</v>
      </c>
      <c r="F434" s="6" t="s">
        <v>3214</v>
      </c>
      <c r="G434" s="535" t="s">
        <v>3221</v>
      </c>
      <c r="H434" s="536">
        <v>1213</v>
      </c>
      <c r="I434" s="535" t="s">
        <v>46</v>
      </c>
      <c r="J434" s="306" t="str">
        <f>IF(ISBLANK(INDEX('Policy Characteristics'!D:D,MATCH($C434,'Policy Characteristics'!$C:$C,0))),"",INDEX('Policy Characteristics'!D:D,MATCH($C434,'Policy Characteristics'!$C:$C,0)))</f>
        <v>Electrification + Hydrogen</v>
      </c>
      <c r="K434" s="304" t="str">
        <f>IF(ISBLANK(INDEX('Policy Characteristics'!E:E,MATCH($C434,'Policy Characteristics'!$C:$C,0))),"",INDEX('Policy Characteristics'!E:E,MATCH($C434,'Policy Characteristics'!$C:$C,0)))</f>
        <v>indst fuel type shifting</v>
      </c>
      <c r="L434" s="315">
        <f>IF(ISBLANK(INDEX('Policy Characteristics'!F:F,MATCH($C434,'Policy Characteristics'!$C:$C,0))),"",INDEX('Policy Characteristics'!F:F,MATCH($C434,'Policy Characteristics'!$C:$C,0)))</f>
        <v>0</v>
      </c>
      <c r="M434" s="315">
        <f>IF(ISBLANK(INDEX('Policy Characteristics'!G:G,MATCH($C434,'Policy Characteristics'!$C:$C,0))),"",INDEX('Policy Characteristics'!G:G,MATCH($C434,'Policy Characteristics'!$C:$C,0)))</f>
        <v>1</v>
      </c>
      <c r="N434" s="315">
        <f>IF(ISBLANK(INDEX('Policy Characteristics'!H:H,MATCH($C434,'Policy Characteristics'!$C:$C,0))),"",INDEX('Policy Characteristics'!H:H,MATCH($C434,'Policy Characteristics'!$C:$C,0)))</f>
        <v>0.01</v>
      </c>
      <c r="O434" s="304" t="str">
        <f>IF(ISBLANK(INDEX('Policy Characteristics'!I:I,MATCH($C434,'Policy Characteristics'!$C:$C,0))),"",INDEX('Policy Characteristics'!I:I,MATCH($C434,'Policy Characteristics'!$C:$C,0)))</f>
        <v>% of fuel shifted</v>
      </c>
      <c r="P434" s="304" t="str">
        <f>IF(ISBLANK(INDEX('Policy Characteristics'!J:J,MATCH($C434,'Policy Characteristics'!$C:$C,0))),"",INDEX('Policy Characteristics'!J:J,MATCH($C434,'Policy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34" s="304" t="str">
        <f>IF(ISBLANK(INDEX('Policy Characteristics'!K:K,MATCH($C434,'Policy Characteristics'!$C:$C,0))),"",INDEX('Policy Characteristics'!K:K,MATCH($C434,'Policy Characteristics'!$C:$C,0)))</f>
        <v>industry-ag-main.html#fuel-switching</v>
      </c>
      <c r="R434" s="304" t="str">
        <f>IF(ISBLANK(INDEX('Policy Characteristics'!L:L,MATCH($C434,'Policy Characteristics'!$C:$C,0))),"",INDEX('Policy Characteristics'!L:L,MATCH($C434,'Policy Characteristics'!$C:$C,0)))</f>
        <v>industry-elec-and-hydrogen.html</v>
      </c>
    </row>
    <row r="435" spans="1:18" x14ac:dyDescent="0.25">
      <c r="A435" s="304" t="str">
        <f>IF(ISBLANK(INDEX('Policy Characteristics'!A:A,MATCH($C435,'Policy Characteristics'!$C:$C,0))),"",INDEX('Policy Characteristics'!A:A,MATCH($C435,'Policy Characteristics'!$C:$C,0)))</f>
        <v>Industry</v>
      </c>
      <c r="B435" s="304" t="str">
        <f>IF(ISBLANK(INDEX('Policy Characteristics'!B:B,MATCH($C435,'Policy Characteristics'!$C:$C,0))),"",INDEX('Policy Characteristics'!B:B,MATCH($C435,'Policy Characteristics'!$C:$C,0)))</f>
        <v>Electrification + Hydrogen</v>
      </c>
      <c r="C435" s="308" t="str">
        <f t="shared" si="31"/>
        <v>Fraction of Industrial Fuel Use Shifted to Other Fuels</v>
      </c>
      <c r="D435" s="535" t="s">
        <v>3189</v>
      </c>
      <c r="E435" s="535" t="s">
        <v>2782</v>
      </c>
      <c r="F435" s="6" t="s">
        <v>3214</v>
      </c>
      <c r="G435" s="535" t="s">
        <v>3222</v>
      </c>
      <c r="H435" s="536">
        <v>1214</v>
      </c>
      <c r="I435" s="535" t="s">
        <v>46</v>
      </c>
      <c r="J435" s="306" t="str">
        <f>IF(ISBLANK(INDEX('Policy Characteristics'!D:D,MATCH($C435,'Policy Characteristics'!$C:$C,0))),"",INDEX('Policy Characteristics'!D:D,MATCH($C435,'Policy Characteristics'!$C:$C,0)))</f>
        <v>Electrification + Hydrogen</v>
      </c>
      <c r="K435" s="304" t="str">
        <f>IF(ISBLANK(INDEX('Policy Characteristics'!E:E,MATCH($C435,'Policy Characteristics'!$C:$C,0))),"",INDEX('Policy Characteristics'!E:E,MATCH($C435,'Policy Characteristics'!$C:$C,0)))</f>
        <v>indst fuel type shifting</v>
      </c>
      <c r="L435" s="315">
        <f>IF(ISBLANK(INDEX('Policy Characteristics'!F:F,MATCH($C435,'Policy Characteristics'!$C:$C,0))),"",INDEX('Policy Characteristics'!F:F,MATCH($C435,'Policy Characteristics'!$C:$C,0)))</f>
        <v>0</v>
      </c>
      <c r="M435" s="315">
        <f>IF(ISBLANK(INDEX('Policy Characteristics'!G:G,MATCH($C435,'Policy Characteristics'!$C:$C,0))),"",INDEX('Policy Characteristics'!G:G,MATCH($C435,'Policy Characteristics'!$C:$C,0)))</f>
        <v>1</v>
      </c>
      <c r="N435" s="315">
        <f>IF(ISBLANK(INDEX('Policy Characteristics'!H:H,MATCH($C435,'Policy Characteristics'!$C:$C,0))),"",INDEX('Policy Characteristics'!H:H,MATCH($C435,'Policy Characteristics'!$C:$C,0)))</f>
        <v>0.01</v>
      </c>
      <c r="O435" s="304" t="str">
        <f>IF(ISBLANK(INDEX('Policy Characteristics'!I:I,MATCH($C435,'Policy Characteristics'!$C:$C,0))),"",INDEX('Policy Characteristics'!I:I,MATCH($C435,'Policy Characteristics'!$C:$C,0)))</f>
        <v>% of fuel shifted</v>
      </c>
      <c r="P435" s="304" t="str">
        <f>IF(ISBLANK(INDEX('Policy Characteristics'!J:J,MATCH($C435,'Policy Characteristics'!$C:$C,0))),"",INDEX('Policy Characteristics'!J:J,MATCH($C435,'Policy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35" s="304" t="str">
        <f>IF(ISBLANK(INDEX('Policy Characteristics'!K:K,MATCH($C435,'Policy Characteristics'!$C:$C,0))),"",INDEX('Policy Characteristics'!K:K,MATCH($C435,'Policy Characteristics'!$C:$C,0)))</f>
        <v>industry-ag-main.html#fuel-switching</v>
      </c>
      <c r="R435" s="304" t="str">
        <f>IF(ISBLANK(INDEX('Policy Characteristics'!L:L,MATCH($C435,'Policy Characteristics'!$C:$C,0))),"",INDEX('Policy Characteristics'!L:L,MATCH($C435,'Policy Characteristics'!$C:$C,0)))</f>
        <v>industry-elec-and-hydrogen.html</v>
      </c>
    </row>
    <row r="436" spans="1:18" x14ac:dyDescent="0.25">
      <c r="A436" s="304" t="str">
        <f>IF(ISBLANK(INDEX('Policy Characteristics'!A:A,MATCH($C436,'Policy Characteristics'!$C:$C,0))),"",INDEX('Policy Characteristics'!A:A,MATCH($C436,'Policy Characteristics'!$C:$C,0)))</f>
        <v>Industry</v>
      </c>
      <c r="B436" s="304" t="str">
        <f>IF(ISBLANK(INDEX('Policy Characteristics'!B:B,MATCH($C436,'Policy Characteristics'!$C:$C,0))),"",INDEX('Policy Characteristics'!B:B,MATCH($C436,'Policy Characteristics'!$C:$C,0)))</f>
        <v>Electrification + Hydrogen</v>
      </c>
      <c r="C436" s="308" t="str">
        <f t="shared" si="31"/>
        <v>Fraction of Industrial Fuel Use Shifted to Other Fuels</v>
      </c>
      <c r="D436" s="535" t="s">
        <v>3189</v>
      </c>
      <c r="E436" s="535" t="s">
        <v>2783</v>
      </c>
      <c r="F436" s="6" t="s">
        <v>3214</v>
      </c>
      <c r="G436" s="535" t="s">
        <v>3223</v>
      </c>
      <c r="H436" s="536">
        <v>1215</v>
      </c>
      <c r="I436" s="535" t="s">
        <v>46</v>
      </c>
      <c r="J436" s="306" t="str">
        <f>IF(ISBLANK(INDEX('Policy Characteristics'!D:D,MATCH($C436,'Policy Characteristics'!$C:$C,0))),"",INDEX('Policy Characteristics'!D:D,MATCH($C436,'Policy Characteristics'!$C:$C,0)))</f>
        <v>Electrification + Hydrogen</v>
      </c>
      <c r="K436" s="304" t="str">
        <f>IF(ISBLANK(INDEX('Policy Characteristics'!E:E,MATCH($C436,'Policy Characteristics'!$C:$C,0))),"",INDEX('Policy Characteristics'!E:E,MATCH($C436,'Policy Characteristics'!$C:$C,0)))</f>
        <v>indst fuel type shifting</v>
      </c>
      <c r="L436" s="315">
        <f>IF(ISBLANK(INDEX('Policy Characteristics'!F:F,MATCH($C436,'Policy Characteristics'!$C:$C,0))),"",INDEX('Policy Characteristics'!F:F,MATCH($C436,'Policy Characteristics'!$C:$C,0)))</f>
        <v>0</v>
      </c>
      <c r="M436" s="315">
        <f>IF(ISBLANK(INDEX('Policy Characteristics'!G:G,MATCH($C436,'Policy Characteristics'!$C:$C,0))),"",INDEX('Policy Characteristics'!G:G,MATCH($C436,'Policy Characteristics'!$C:$C,0)))</f>
        <v>1</v>
      </c>
      <c r="N436" s="315">
        <f>IF(ISBLANK(INDEX('Policy Characteristics'!H:H,MATCH($C436,'Policy Characteristics'!$C:$C,0))),"",INDEX('Policy Characteristics'!H:H,MATCH($C436,'Policy Characteristics'!$C:$C,0)))</f>
        <v>0.01</v>
      </c>
      <c r="O436" s="304" t="str">
        <f>IF(ISBLANK(INDEX('Policy Characteristics'!I:I,MATCH($C436,'Policy Characteristics'!$C:$C,0))),"",INDEX('Policy Characteristics'!I:I,MATCH($C436,'Policy Characteristics'!$C:$C,0)))</f>
        <v>% of fuel shifted</v>
      </c>
      <c r="P436" s="304" t="str">
        <f>IF(ISBLANK(INDEX('Policy Characteristics'!J:J,MATCH($C436,'Policy Characteristics'!$C:$C,0))),"",INDEX('Policy Characteristics'!J:J,MATCH($C436,'Policy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36" s="304" t="str">
        <f>IF(ISBLANK(INDEX('Policy Characteristics'!K:K,MATCH($C436,'Policy Characteristics'!$C:$C,0))),"",INDEX('Policy Characteristics'!K:K,MATCH($C436,'Policy Characteristics'!$C:$C,0)))</f>
        <v>industry-ag-main.html#fuel-switching</v>
      </c>
      <c r="R436" s="304" t="str">
        <f>IF(ISBLANK(INDEX('Policy Characteristics'!L:L,MATCH($C436,'Policy Characteristics'!$C:$C,0))),"",INDEX('Policy Characteristics'!L:L,MATCH($C436,'Policy Characteristics'!$C:$C,0)))</f>
        <v>industry-elec-and-hydrogen.html</v>
      </c>
    </row>
    <row r="437" spans="1:18" x14ac:dyDescent="0.25">
      <c r="A437" s="304" t="str">
        <f>IF(ISBLANK(INDEX('Policy Characteristics'!A:A,MATCH($C437,'Policy Characteristics'!$C:$C,0))),"",INDEX('Policy Characteristics'!A:A,MATCH($C437,'Policy Characteristics'!$C:$C,0)))</f>
        <v>Industry</v>
      </c>
      <c r="B437" s="304" t="str">
        <f>IF(ISBLANK(INDEX('Policy Characteristics'!B:B,MATCH($C437,'Policy Characteristics'!$C:$C,0))),"",INDEX('Policy Characteristics'!B:B,MATCH($C437,'Policy Characteristics'!$C:$C,0)))</f>
        <v>Electrification + Hydrogen</v>
      </c>
      <c r="C437" s="308" t="str">
        <f t="shared" si="31"/>
        <v>Fraction of Industrial Fuel Use Shifted to Other Fuels</v>
      </c>
      <c r="D437" s="535" t="s">
        <v>3189</v>
      </c>
      <c r="E437" s="535" t="s">
        <v>2784</v>
      </c>
      <c r="F437" s="6" t="s">
        <v>3214</v>
      </c>
      <c r="G437" s="535" t="s">
        <v>3224</v>
      </c>
      <c r="H437" s="536">
        <v>1216</v>
      </c>
      <c r="I437" s="535" t="s">
        <v>46</v>
      </c>
      <c r="J437" s="306" t="str">
        <f>IF(ISBLANK(INDEX('Policy Characteristics'!D:D,MATCH($C437,'Policy Characteristics'!$C:$C,0))),"",INDEX('Policy Characteristics'!D:D,MATCH($C437,'Policy Characteristics'!$C:$C,0)))</f>
        <v>Electrification + Hydrogen</v>
      </c>
      <c r="K437" s="304" t="str">
        <f>IF(ISBLANK(INDEX('Policy Characteristics'!E:E,MATCH($C437,'Policy Characteristics'!$C:$C,0))),"",INDEX('Policy Characteristics'!E:E,MATCH($C437,'Policy Characteristics'!$C:$C,0)))</f>
        <v>indst fuel type shifting</v>
      </c>
      <c r="L437" s="315">
        <f>IF(ISBLANK(INDEX('Policy Characteristics'!F:F,MATCH($C437,'Policy Characteristics'!$C:$C,0))),"",INDEX('Policy Characteristics'!F:F,MATCH($C437,'Policy Characteristics'!$C:$C,0)))</f>
        <v>0</v>
      </c>
      <c r="M437" s="315">
        <f>IF(ISBLANK(INDEX('Policy Characteristics'!G:G,MATCH($C437,'Policy Characteristics'!$C:$C,0))),"",INDEX('Policy Characteristics'!G:G,MATCH($C437,'Policy Characteristics'!$C:$C,0)))</f>
        <v>1</v>
      </c>
      <c r="N437" s="315">
        <f>IF(ISBLANK(INDEX('Policy Characteristics'!H:H,MATCH($C437,'Policy Characteristics'!$C:$C,0))),"",INDEX('Policy Characteristics'!H:H,MATCH($C437,'Policy Characteristics'!$C:$C,0)))</f>
        <v>0.01</v>
      </c>
      <c r="O437" s="304" t="str">
        <f>IF(ISBLANK(INDEX('Policy Characteristics'!I:I,MATCH($C437,'Policy Characteristics'!$C:$C,0))),"",INDEX('Policy Characteristics'!I:I,MATCH($C437,'Policy Characteristics'!$C:$C,0)))</f>
        <v>% of fuel shifted</v>
      </c>
      <c r="P437" s="304" t="str">
        <f>IF(ISBLANK(INDEX('Policy Characteristics'!J:J,MATCH($C437,'Policy Characteristics'!$C:$C,0))),"",INDEX('Policy Characteristics'!J:J,MATCH($C437,'Policy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37" s="304" t="str">
        <f>IF(ISBLANK(INDEX('Policy Characteristics'!K:K,MATCH($C437,'Policy Characteristics'!$C:$C,0))),"",INDEX('Policy Characteristics'!K:K,MATCH($C437,'Policy Characteristics'!$C:$C,0)))</f>
        <v>industry-ag-main.html#fuel-switching</v>
      </c>
      <c r="R437" s="304" t="str">
        <f>IF(ISBLANK(INDEX('Policy Characteristics'!L:L,MATCH($C437,'Policy Characteristics'!$C:$C,0))),"",INDEX('Policy Characteristics'!L:L,MATCH($C437,'Policy Characteristics'!$C:$C,0)))</f>
        <v>industry-elec-and-hydrogen.html</v>
      </c>
    </row>
    <row r="438" spans="1:18" x14ac:dyDescent="0.25">
      <c r="A438" s="304" t="str">
        <f>IF(ISBLANK(INDEX('Policy Characteristics'!A:A,MATCH($C438,'Policy Characteristics'!$C:$C,0))),"",INDEX('Policy Characteristics'!A:A,MATCH($C438,'Policy Characteristics'!$C:$C,0)))</f>
        <v>Industry</v>
      </c>
      <c r="B438" s="304" t="str">
        <f>IF(ISBLANK(INDEX('Policy Characteristics'!B:B,MATCH($C438,'Policy Characteristics'!$C:$C,0))),"",INDEX('Policy Characteristics'!B:B,MATCH($C438,'Policy Characteristics'!$C:$C,0)))</f>
        <v>Electrification + Hydrogen</v>
      </c>
      <c r="C438" s="308" t="str">
        <f t="shared" si="31"/>
        <v>Fraction of Industrial Fuel Use Shifted to Other Fuels</v>
      </c>
      <c r="D438" s="535" t="s">
        <v>3189</v>
      </c>
      <c r="E438" s="535" t="s">
        <v>2781</v>
      </c>
      <c r="F438" s="6" t="s">
        <v>3214</v>
      </c>
      <c r="G438" s="535" t="s">
        <v>3225</v>
      </c>
      <c r="H438" s="536">
        <v>1217</v>
      </c>
      <c r="I438" s="535" t="s">
        <v>45</v>
      </c>
      <c r="J438" s="306" t="str">
        <f>IF(ISBLANK(INDEX('Policy Characteristics'!D:D,MATCH($C438,'Policy Characteristics'!$C:$C,0))),"",INDEX('Policy Characteristics'!D:D,MATCH($C438,'Policy Characteristics'!$C:$C,0)))</f>
        <v>Electrification + Hydrogen</v>
      </c>
      <c r="K438" s="304" t="str">
        <f>IF(ISBLANK(INDEX('Policy Characteristics'!E:E,MATCH($C438,'Policy Characteristics'!$C:$C,0))),"",INDEX('Policy Characteristics'!E:E,MATCH($C438,'Policy Characteristics'!$C:$C,0)))</f>
        <v>indst fuel type shifting</v>
      </c>
      <c r="L438" s="315">
        <f>IF(ISBLANK(INDEX('Policy Characteristics'!F:F,MATCH($C438,'Policy Characteristics'!$C:$C,0))),"",INDEX('Policy Characteristics'!F:F,MATCH($C438,'Policy Characteristics'!$C:$C,0)))</f>
        <v>0</v>
      </c>
      <c r="M438" s="315">
        <f>IF(ISBLANK(INDEX('Policy Characteristics'!G:G,MATCH($C438,'Policy Characteristics'!$C:$C,0))),"",INDEX('Policy Characteristics'!G:G,MATCH($C438,'Policy Characteristics'!$C:$C,0)))</f>
        <v>1</v>
      </c>
      <c r="N438" s="315">
        <f>IF(ISBLANK(INDEX('Policy Characteristics'!H:H,MATCH($C438,'Policy Characteristics'!$C:$C,0))),"",INDEX('Policy Characteristics'!H:H,MATCH($C438,'Policy Characteristics'!$C:$C,0)))</f>
        <v>0.01</v>
      </c>
      <c r="O438" s="304" t="str">
        <f>IF(ISBLANK(INDEX('Policy Characteristics'!I:I,MATCH($C438,'Policy Characteristics'!$C:$C,0))),"",INDEX('Policy Characteristics'!I:I,MATCH($C438,'Policy Characteristics'!$C:$C,0)))</f>
        <v>% of fuel shifted</v>
      </c>
      <c r="P438" s="304" t="str">
        <f>IF(ISBLANK(INDEX('Policy Characteristics'!J:J,MATCH($C438,'Policy Characteristics'!$C:$C,0))),"",INDEX('Policy Characteristics'!J:J,MATCH($C438,'Policy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38" s="304" t="str">
        <f>IF(ISBLANK(INDEX('Policy Characteristics'!K:K,MATCH($C438,'Policy Characteristics'!$C:$C,0))),"",INDEX('Policy Characteristics'!K:K,MATCH($C438,'Policy Characteristics'!$C:$C,0)))</f>
        <v>industry-ag-main.html#fuel-switching</v>
      </c>
      <c r="R438" s="304" t="str">
        <f>IF(ISBLANK(INDEX('Policy Characteristics'!L:L,MATCH($C438,'Policy Characteristics'!$C:$C,0))),"",INDEX('Policy Characteristics'!L:L,MATCH($C438,'Policy Characteristics'!$C:$C,0)))</f>
        <v>industry-elec-and-hydrogen.html</v>
      </c>
    </row>
    <row r="439" spans="1:18" x14ac:dyDescent="0.25">
      <c r="A439" s="304" t="str">
        <f>IF(ISBLANK(INDEX('Policy Characteristics'!A:A,MATCH($C439,'Policy Characteristics'!$C:$C,0))),"",INDEX('Policy Characteristics'!A:A,MATCH($C439,'Policy Characteristics'!$C:$C,0)))</f>
        <v>Industry</v>
      </c>
      <c r="B439" s="304" t="str">
        <f>IF(ISBLANK(INDEX('Policy Characteristics'!B:B,MATCH($C439,'Policy Characteristics'!$C:$C,0))),"",INDEX('Policy Characteristics'!B:B,MATCH($C439,'Policy Characteristics'!$C:$C,0)))</f>
        <v>Electrification + Hydrogen</v>
      </c>
      <c r="C439" s="308" t="str">
        <f t="shared" si="31"/>
        <v>Fraction of Industrial Fuel Use Shifted to Other Fuels</v>
      </c>
      <c r="D439" s="537" t="s">
        <v>3190</v>
      </c>
      <c r="E439" s="535" t="s">
        <v>2427</v>
      </c>
      <c r="F439" s="6" t="s">
        <v>2841</v>
      </c>
      <c r="G439" s="535" t="s">
        <v>3216</v>
      </c>
      <c r="H439" s="536">
        <v>1218</v>
      </c>
      <c r="I439" s="535" t="s">
        <v>45</v>
      </c>
      <c r="J439" s="306" t="str">
        <f>IF(ISBLANK(INDEX('Policy Characteristics'!D:D,MATCH($C439,'Policy Characteristics'!$C:$C,0))),"",INDEX('Policy Characteristics'!D:D,MATCH($C439,'Policy Characteristics'!$C:$C,0)))</f>
        <v>Electrification + Hydrogen</v>
      </c>
      <c r="K439" s="304" t="str">
        <f>IF(ISBLANK(INDEX('Policy Characteristics'!E:E,MATCH($C439,'Policy Characteristics'!$C:$C,0))),"",INDEX('Policy Characteristics'!E:E,MATCH($C439,'Policy Characteristics'!$C:$C,0)))</f>
        <v>indst fuel type shifting</v>
      </c>
      <c r="L439" s="315">
        <f>IF(ISBLANK(INDEX('Policy Characteristics'!F:F,MATCH($C439,'Policy Characteristics'!$C:$C,0))),"",INDEX('Policy Characteristics'!F:F,MATCH($C439,'Policy Characteristics'!$C:$C,0)))</f>
        <v>0</v>
      </c>
      <c r="M439" s="315">
        <f>IF(ISBLANK(INDEX('Policy Characteristics'!G:G,MATCH($C439,'Policy Characteristics'!$C:$C,0))),"",INDEX('Policy Characteristics'!G:G,MATCH($C439,'Policy Characteristics'!$C:$C,0)))</f>
        <v>1</v>
      </c>
      <c r="N439" s="315">
        <f>IF(ISBLANK(INDEX('Policy Characteristics'!H:H,MATCH($C439,'Policy Characteristics'!$C:$C,0))),"",INDEX('Policy Characteristics'!H:H,MATCH($C439,'Policy Characteristics'!$C:$C,0)))</f>
        <v>0.01</v>
      </c>
      <c r="O439" s="304" t="str">
        <f>IF(ISBLANK(INDEX('Policy Characteristics'!I:I,MATCH($C439,'Policy Characteristics'!$C:$C,0))),"",INDEX('Policy Characteristics'!I:I,MATCH($C439,'Policy Characteristics'!$C:$C,0)))</f>
        <v>% of fuel shifted</v>
      </c>
      <c r="P439" s="304" t="str">
        <f>IF(ISBLANK(INDEX('Policy Characteristics'!J:J,MATCH($C439,'Policy Characteristics'!$C:$C,0))),"",INDEX('Policy Characteristics'!J:J,MATCH($C439,'Policy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39" s="304" t="str">
        <f>IF(ISBLANK(INDEX('Policy Characteristics'!K:K,MATCH($C439,'Policy Characteristics'!$C:$C,0))),"",INDEX('Policy Characteristics'!K:K,MATCH($C439,'Policy Characteristics'!$C:$C,0)))</f>
        <v>industry-ag-main.html#fuel-switching</v>
      </c>
      <c r="R439" s="304" t="str">
        <f>IF(ISBLANK(INDEX('Policy Characteristics'!L:L,MATCH($C439,'Policy Characteristics'!$C:$C,0))),"",INDEX('Policy Characteristics'!L:L,MATCH($C439,'Policy Characteristics'!$C:$C,0)))</f>
        <v>industry-elec-and-hydrogen.html</v>
      </c>
    </row>
    <row r="440" spans="1:18" x14ac:dyDescent="0.25">
      <c r="A440" s="304" t="str">
        <f>IF(ISBLANK(INDEX('Policy Characteristics'!A:A,MATCH($C440,'Policy Characteristics'!$C:$C,0))),"",INDEX('Policy Characteristics'!A:A,MATCH($C440,'Policy Characteristics'!$C:$C,0)))</f>
        <v>Industry</v>
      </c>
      <c r="B440" s="304" t="str">
        <f>IF(ISBLANK(INDEX('Policy Characteristics'!B:B,MATCH($C440,'Policy Characteristics'!$C:$C,0))),"",INDEX('Policy Characteristics'!B:B,MATCH($C440,'Policy Characteristics'!$C:$C,0)))</f>
        <v>Electrification + Hydrogen</v>
      </c>
      <c r="C440" s="308" t="str">
        <f t="shared" si="31"/>
        <v>Fraction of Industrial Fuel Use Shifted to Other Fuels</v>
      </c>
      <c r="D440" s="537" t="s">
        <v>3190</v>
      </c>
      <c r="E440" s="535" t="s">
        <v>2428</v>
      </c>
      <c r="F440" s="6" t="s">
        <v>2841</v>
      </c>
      <c r="G440" s="535" t="s">
        <v>3217</v>
      </c>
      <c r="H440" s="536">
        <v>1219</v>
      </c>
      <c r="I440" s="535" t="s">
        <v>46</v>
      </c>
      <c r="J440" s="306" t="str">
        <f>IF(ISBLANK(INDEX('Policy Characteristics'!D:D,MATCH($C440,'Policy Characteristics'!$C:$C,0))),"",INDEX('Policy Characteristics'!D:D,MATCH($C440,'Policy Characteristics'!$C:$C,0)))</f>
        <v>Electrification + Hydrogen</v>
      </c>
      <c r="K440" s="304" t="str">
        <f>IF(ISBLANK(INDEX('Policy Characteristics'!E:E,MATCH($C440,'Policy Characteristics'!$C:$C,0))),"",INDEX('Policy Characteristics'!E:E,MATCH($C440,'Policy Characteristics'!$C:$C,0)))</f>
        <v>indst fuel type shifting</v>
      </c>
      <c r="L440" s="315">
        <f>IF(ISBLANK(INDEX('Policy Characteristics'!F:F,MATCH($C440,'Policy Characteristics'!$C:$C,0))),"",INDEX('Policy Characteristics'!F:F,MATCH($C440,'Policy Characteristics'!$C:$C,0)))</f>
        <v>0</v>
      </c>
      <c r="M440" s="315">
        <f>IF(ISBLANK(INDEX('Policy Characteristics'!G:G,MATCH($C440,'Policy Characteristics'!$C:$C,0))),"",INDEX('Policy Characteristics'!G:G,MATCH($C440,'Policy Characteristics'!$C:$C,0)))</f>
        <v>1</v>
      </c>
      <c r="N440" s="315">
        <f>IF(ISBLANK(INDEX('Policy Characteristics'!H:H,MATCH($C440,'Policy Characteristics'!$C:$C,0))),"",INDEX('Policy Characteristics'!H:H,MATCH($C440,'Policy Characteristics'!$C:$C,0)))</f>
        <v>0.01</v>
      </c>
      <c r="O440" s="304" t="str">
        <f>IF(ISBLANK(INDEX('Policy Characteristics'!I:I,MATCH($C440,'Policy Characteristics'!$C:$C,0))),"",INDEX('Policy Characteristics'!I:I,MATCH($C440,'Policy Characteristics'!$C:$C,0)))</f>
        <v>% of fuel shifted</v>
      </c>
      <c r="P440" s="304" t="str">
        <f>IF(ISBLANK(INDEX('Policy Characteristics'!J:J,MATCH($C440,'Policy Characteristics'!$C:$C,0))),"",INDEX('Policy Characteristics'!J:J,MATCH($C440,'Policy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40" s="304" t="str">
        <f>IF(ISBLANK(INDEX('Policy Characteristics'!K:K,MATCH($C440,'Policy Characteristics'!$C:$C,0))),"",INDEX('Policy Characteristics'!K:K,MATCH($C440,'Policy Characteristics'!$C:$C,0)))</f>
        <v>industry-ag-main.html#fuel-switching</v>
      </c>
      <c r="R440" s="304" t="str">
        <f>IF(ISBLANK(INDEX('Policy Characteristics'!L:L,MATCH($C440,'Policy Characteristics'!$C:$C,0))),"",INDEX('Policy Characteristics'!L:L,MATCH($C440,'Policy Characteristics'!$C:$C,0)))</f>
        <v>industry-elec-and-hydrogen.html</v>
      </c>
    </row>
    <row r="441" spans="1:18" x14ac:dyDescent="0.25">
      <c r="A441" s="304" t="str">
        <f>IF(ISBLANK(INDEX('Policy Characteristics'!A:A,MATCH($C441,'Policy Characteristics'!$C:$C,0))),"",INDEX('Policy Characteristics'!A:A,MATCH($C441,'Policy Characteristics'!$C:$C,0)))</f>
        <v>Industry</v>
      </c>
      <c r="B441" s="304" t="str">
        <f>IF(ISBLANK(INDEX('Policy Characteristics'!B:B,MATCH($C441,'Policy Characteristics'!$C:$C,0))),"",INDEX('Policy Characteristics'!B:B,MATCH($C441,'Policy Characteristics'!$C:$C,0)))</f>
        <v>Electrification + Hydrogen</v>
      </c>
      <c r="C441" s="308" t="str">
        <f t="shared" si="31"/>
        <v>Fraction of Industrial Fuel Use Shifted to Other Fuels</v>
      </c>
      <c r="D441" s="537" t="s">
        <v>3190</v>
      </c>
      <c r="E441" s="535" t="s">
        <v>2429</v>
      </c>
      <c r="F441" s="6" t="s">
        <v>2841</v>
      </c>
      <c r="G441" s="535" t="s">
        <v>3218</v>
      </c>
      <c r="H441" s="536">
        <v>1220</v>
      </c>
      <c r="I441" s="535" t="s">
        <v>46</v>
      </c>
      <c r="J441" s="306" t="str">
        <f>IF(ISBLANK(INDEX('Policy Characteristics'!D:D,MATCH($C441,'Policy Characteristics'!$C:$C,0))),"",INDEX('Policy Characteristics'!D:D,MATCH($C441,'Policy Characteristics'!$C:$C,0)))</f>
        <v>Electrification + Hydrogen</v>
      </c>
      <c r="K441" s="304" t="str">
        <f>IF(ISBLANK(INDEX('Policy Characteristics'!E:E,MATCH($C441,'Policy Characteristics'!$C:$C,0))),"",INDEX('Policy Characteristics'!E:E,MATCH($C441,'Policy Characteristics'!$C:$C,0)))</f>
        <v>indst fuel type shifting</v>
      </c>
      <c r="L441" s="315">
        <f>IF(ISBLANK(INDEX('Policy Characteristics'!F:F,MATCH($C441,'Policy Characteristics'!$C:$C,0))),"",INDEX('Policy Characteristics'!F:F,MATCH($C441,'Policy Characteristics'!$C:$C,0)))</f>
        <v>0</v>
      </c>
      <c r="M441" s="315">
        <f>IF(ISBLANK(INDEX('Policy Characteristics'!G:G,MATCH($C441,'Policy Characteristics'!$C:$C,0))),"",INDEX('Policy Characteristics'!G:G,MATCH($C441,'Policy Characteristics'!$C:$C,0)))</f>
        <v>1</v>
      </c>
      <c r="N441" s="315">
        <f>IF(ISBLANK(INDEX('Policy Characteristics'!H:H,MATCH($C441,'Policy Characteristics'!$C:$C,0))),"",INDEX('Policy Characteristics'!H:H,MATCH($C441,'Policy Characteristics'!$C:$C,0)))</f>
        <v>0.01</v>
      </c>
      <c r="O441" s="304" t="str">
        <f>IF(ISBLANK(INDEX('Policy Characteristics'!I:I,MATCH($C441,'Policy Characteristics'!$C:$C,0))),"",INDEX('Policy Characteristics'!I:I,MATCH($C441,'Policy Characteristics'!$C:$C,0)))</f>
        <v>% of fuel shifted</v>
      </c>
      <c r="P441" s="304" t="str">
        <f>IF(ISBLANK(INDEX('Policy Characteristics'!J:J,MATCH($C441,'Policy Characteristics'!$C:$C,0))),"",INDEX('Policy Characteristics'!J:J,MATCH($C441,'Policy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41" s="304" t="str">
        <f>IF(ISBLANK(INDEX('Policy Characteristics'!K:K,MATCH($C441,'Policy Characteristics'!$C:$C,0))),"",INDEX('Policy Characteristics'!K:K,MATCH($C441,'Policy Characteristics'!$C:$C,0)))</f>
        <v>industry-ag-main.html#fuel-switching</v>
      </c>
      <c r="R441" s="304" t="str">
        <f>IF(ISBLANK(INDEX('Policy Characteristics'!L:L,MATCH($C441,'Policy Characteristics'!$C:$C,0))),"",INDEX('Policy Characteristics'!L:L,MATCH($C441,'Policy Characteristics'!$C:$C,0)))</f>
        <v>industry-elec-and-hydrogen.html</v>
      </c>
    </row>
    <row r="442" spans="1:18" x14ac:dyDescent="0.25">
      <c r="A442" s="304" t="str">
        <f>IF(ISBLANK(INDEX('Policy Characteristics'!A:A,MATCH($C442,'Policy Characteristics'!$C:$C,0))),"",INDEX('Policy Characteristics'!A:A,MATCH($C442,'Policy Characteristics'!$C:$C,0)))</f>
        <v>Industry</v>
      </c>
      <c r="B442" s="304" t="str">
        <f>IF(ISBLANK(INDEX('Policy Characteristics'!B:B,MATCH($C442,'Policy Characteristics'!$C:$C,0))),"",INDEX('Policy Characteristics'!B:B,MATCH($C442,'Policy Characteristics'!$C:$C,0)))</f>
        <v>Electrification + Hydrogen</v>
      </c>
      <c r="C442" s="308" t="str">
        <f t="shared" si="31"/>
        <v>Fraction of Industrial Fuel Use Shifted to Other Fuels</v>
      </c>
      <c r="D442" s="537" t="s">
        <v>3190</v>
      </c>
      <c r="E442" s="535" t="s">
        <v>2430</v>
      </c>
      <c r="F442" s="6" t="s">
        <v>2841</v>
      </c>
      <c r="G442" s="535" t="s">
        <v>3219</v>
      </c>
      <c r="H442" s="536">
        <v>1221</v>
      </c>
      <c r="I442" s="535" t="s">
        <v>46</v>
      </c>
      <c r="J442" s="306" t="str">
        <f>IF(ISBLANK(INDEX('Policy Characteristics'!D:D,MATCH($C442,'Policy Characteristics'!$C:$C,0))),"",INDEX('Policy Characteristics'!D:D,MATCH($C442,'Policy Characteristics'!$C:$C,0)))</f>
        <v>Electrification + Hydrogen</v>
      </c>
      <c r="K442" s="304" t="str">
        <f>IF(ISBLANK(INDEX('Policy Characteristics'!E:E,MATCH($C442,'Policy Characteristics'!$C:$C,0))),"",INDEX('Policy Characteristics'!E:E,MATCH($C442,'Policy Characteristics'!$C:$C,0)))</f>
        <v>indst fuel type shifting</v>
      </c>
      <c r="L442" s="315">
        <f>IF(ISBLANK(INDEX('Policy Characteristics'!F:F,MATCH($C442,'Policy Characteristics'!$C:$C,0))),"",INDEX('Policy Characteristics'!F:F,MATCH($C442,'Policy Characteristics'!$C:$C,0)))</f>
        <v>0</v>
      </c>
      <c r="M442" s="315">
        <f>IF(ISBLANK(INDEX('Policy Characteristics'!G:G,MATCH($C442,'Policy Characteristics'!$C:$C,0))),"",INDEX('Policy Characteristics'!G:G,MATCH($C442,'Policy Characteristics'!$C:$C,0)))</f>
        <v>1</v>
      </c>
      <c r="N442" s="315">
        <f>IF(ISBLANK(INDEX('Policy Characteristics'!H:H,MATCH($C442,'Policy Characteristics'!$C:$C,0))),"",INDEX('Policy Characteristics'!H:H,MATCH($C442,'Policy Characteristics'!$C:$C,0)))</f>
        <v>0.01</v>
      </c>
      <c r="O442" s="304" t="str">
        <f>IF(ISBLANK(INDEX('Policy Characteristics'!I:I,MATCH($C442,'Policy Characteristics'!$C:$C,0))),"",INDEX('Policy Characteristics'!I:I,MATCH($C442,'Policy Characteristics'!$C:$C,0)))</f>
        <v>% of fuel shifted</v>
      </c>
      <c r="P442" s="304" t="str">
        <f>IF(ISBLANK(INDEX('Policy Characteristics'!J:J,MATCH($C442,'Policy Characteristics'!$C:$C,0))),"",INDEX('Policy Characteristics'!J:J,MATCH($C442,'Policy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42" s="304" t="str">
        <f>IF(ISBLANK(INDEX('Policy Characteristics'!K:K,MATCH($C442,'Policy Characteristics'!$C:$C,0))),"",INDEX('Policy Characteristics'!K:K,MATCH($C442,'Policy Characteristics'!$C:$C,0)))</f>
        <v>industry-ag-main.html#fuel-switching</v>
      </c>
      <c r="R442" s="304" t="str">
        <f>IF(ISBLANK(INDEX('Policy Characteristics'!L:L,MATCH($C442,'Policy Characteristics'!$C:$C,0))),"",INDEX('Policy Characteristics'!L:L,MATCH($C442,'Policy Characteristics'!$C:$C,0)))</f>
        <v>industry-elec-and-hydrogen.html</v>
      </c>
    </row>
    <row r="443" spans="1:18" x14ac:dyDescent="0.25">
      <c r="A443" s="304" t="str">
        <f>IF(ISBLANK(INDEX('Policy Characteristics'!A:A,MATCH($C443,'Policy Characteristics'!$C:$C,0))),"",INDEX('Policy Characteristics'!A:A,MATCH($C443,'Policy Characteristics'!$C:$C,0)))</f>
        <v>Industry</v>
      </c>
      <c r="B443" s="304" t="str">
        <f>IF(ISBLANK(INDEX('Policy Characteristics'!B:B,MATCH($C443,'Policy Characteristics'!$C:$C,0))),"",INDEX('Policy Characteristics'!B:B,MATCH($C443,'Policy Characteristics'!$C:$C,0)))</f>
        <v>Electrification + Hydrogen</v>
      </c>
      <c r="C443" s="308" t="str">
        <f t="shared" si="31"/>
        <v>Fraction of Industrial Fuel Use Shifted to Other Fuels</v>
      </c>
      <c r="D443" s="537" t="s">
        <v>3190</v>
      </c>
      <c r="E443" s="535" t="s">
        <v>2431</v>
      </c>
      <c r="F443" s="6" t="s">
        <v>2841</v>
      </c>
      <c r="G443" s="535" t="s">
        <v>3220</v>
      </c>
      <c r="H443" s="536">
        <v>1222</v>
      </c>
      <c r="I443" s="535" t="s">
        <v>46</v>
      </c>
      <c r="J443" s="306" t="str">
        <f>IF(ISBLANK(INDEX('Policy Characteristics'!D:D,MATCH($C443,'Policy Characteristics'!$C:$C,0))),"",INDEX('Policy Characteristics'!D:D,MATCH($C443,'Policy Characteristics'!$C:$C,0)))</f>
        <v>Electrification + Hydrogen</v>
      </c>
      <c r="K443" s="304" t="str">
        <f>IF(ISBLANK(INDEX('Policy Characteristics'!E:E,MATCH($C443,'Policy Characteristics'!$C:$C,0))),"",INDEX('Policy Characteristics'!E:E,MATCH($C443,'Policy Characteristics'!$C:$C,0)))</f>
        <v>indst fuel type shifting</v>
      </c>
      <c r="L443" s="315">
        <f>IF(ISBLANK(INDEX('Policy Characteristics'!F:F,MATCH($C443,'Policy Characteristics'!$C:$C,0))),"",INDEX('Policy Characteristics'!F:F,MATCH($C443,'Policy Characteristics'!$C:$C,0)))</f>
        <v>0</v>
      </c>
      <c r="M443" s="315">
        <f>IF(ISBLANK(INDEX('Policy Characteristics'!G:G,MATCH($C443,'Policy Characteristics'!$C:$C,0))),"",INDEX('Policy Characteristics'!G:G,MATCH($C443,'Policy Characteristics'!$C:$C,0)))</f>
        <v>1</v>
      </c>
      <c r="N443" s="315">
        <f>IF(ISBLANK(INDEX('Policy Characteristics'!H:H,MATCH($C443,'Policy Characteristics'!$C:$C,0))),"",INDEX('Policy Characteristics'!H:H,MATCH($C443,'Policy Characteristics'!$C:$C,0)))</f>
        <v>0.01</v>
      </c>
      <c r="O443" s="304" t="str">
        <f>IF(ISBLANK(INDEX('Policy Characteristics'!I:I,MATCH($C443,'Policy Characteristics'!$C:$C,0))),"",INDEX('Policy Characteristics'!I:I,MATCH($C443,'Policy Characteristics'!$C:$C,0)))</f>
        <v>% of fuel shifted</v>
      </c>
      <c r="P443" s="304" t="str">
        <f>IF(ISBLANK(INDEX('Policy Characteristics'!J:J,MATCH($C443,'Policy Characteristics'!$C:$C,0))),"",INDEX('Policy Characteristics'!J:J,MATCH($C443,'Policy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43" s="304" t="str">
        <f>IF(ISBLANK(INDEX('Policy Characteristics'!K:K,MATCH($C443,'Policy Characteristics'!$C:$C,0))),"",INDEX('Policy Characteristics'!K:K,MATCH($C443,'Policy Characteristics'!$C:$C,0)))</f>
        <v>industry-ag-main.html#fuel-switching</v>
      </c>
      <c r="R443" s="304" t="str">
        <f>IF(ISBLANK(INDEX('Policy Characteristics'!L:L,MATCH($C443,'Policy Characteristics'!$C:$C,0))),"",INDEX('Policy Characteristics'!L:L,MATCH($C443,'Policy Characteristics'!$C:$C,0)))</f>
        <v>industry-elec-and-hydrogen.html</v>
      </c>
    </row>
    <row r="444" spans="1:18" x14ac:dyDescent="0.25">
      <c r="A444" s="304" t="str">
        <f>IF(ISBLANK(INDEX('Policy Characteristics'!A:A,MATCH($C444,'Policy Characteristics'!$C:$C,0))),"",INDEX('Policy Characteristics'!A:A,MATCH($C444,'Policy Characteristics'!$C:$C,0)))</f>
        <v>Industry</v>
      </c>
      <c r="B444" s="304" t="str">
        <f>IF(ISBLANK(INDEX('Policy Characteristics'!B:B,MATCH($C444,'Policy Characteristics'!$C:$C,0))),"",INDEX('Policy Characteristics'!B:B,MATCH($C444,'Policy Characteristics'!$C:$C,0)))</f>
        <v>Electrification + Hydrogen</v>
      </c>
      <c r="C444" s="308" t="str">
        <f t="shared" si="31"/>
        <v>Fraction of Industrial Fuel Use Shifted to Other Fuels</v>
      </c>
      <c r="D444" s="537" t="s">
        <v>3190</v>
      </c>
      <c r="E444" s="535" t="s">
        <v>2432</v>
      </c>
      <c r="F444" s="6" t="s">
        <v>2841</v>
      </c>
      <c r="G444" s="535" t="s">
        <v>3221</v>
      </c>
      <c r="H444" s="536">
        <v>1223</v>
      </c>
      <c r="I444" s="535" t="s">
        <v>46</v>
      </c>
      <c r="J444" s="306" t="str">
        <f>IF(ISBLANK(INDEX('Policy Characteristics'!D:D,MATCH($C444,'Policy Characteristics'!$C:$C,0))),"",INDEX('Policy Characteristics'!D:D,MATCH($C444,'Policy Characteristics'!$C:$C,0)))</f>
        <v>Electrification + Hydrogen</v>
      </c>
      <c r="K444" s="304" t="str">
        <f>IF(ISBLANK(INDEX('Policy Characteristics'!E:E,MATCH($C444,'Policy Characteristics'!$C:$C,0))),"",INDEX('Policy Characteristics'!E:E,MATCH($C444,'Policy Characteristics'!$C:$C,0)))</f>
        <v>indst fuel type shifting</v>
      </c>
      <c r="L444" s="315">
        <f>IF(ISBLANK(INDEX('Policy Characteristics'!F:F,MATCH($C444,'Policy Characteristics'!$C:$C,0))),"",INDEX('Policy Characteristics'!F:F,MATCH($C444,'Policy Characteristics'!$C:$C,0)))</f>
        <v>0</v>
      </c>
      <c r="M444" s="315">
        <f>IF(ISBLANK(INDEX('Policy Characteristics'!G:G,MATCH($C444,'Policy Characteristics'!$C:$C,0))),"",INDEX('Policy Characteristics'!G:G,MATCH($C444,'Policy Characteristics'!$C:$C,0)))</f>
        <v>1</v>
      </c>
      <c r="N444" s="315">
        <f>IF(ISBLANK(INDEX('Policy Characteristics'!H:H,MATCH($C444,'Policy Characteristics'!$C:$C,0))),"",INDEX('Policy Characteristics'!H:H,MATCH($C444,'Policy Characteristics'!$C:$C,0)))</f>
        <v>0.01</v>
      </c>
      <c r="O444" s="304" t="str">
        <f>IF(ISBLANK(INDEX('Policy Characteristics'!I:I,MATCH($C444,'Policy Characteristics'!$C:$C,0))),"",INDEX('Policy Characteristics'!I:I,MATCH($C444,'Policy Characteristics'!$C:$C,0)))</f>
        <v>% of fuel shifted</v>
      </c>
      <c r="P444" s="304" t="str">
        <f>IF(ISBLANK(INDEX('Policy Characteristics'!J:J,MATCH($C444,'Policy Characteristics'!$C:$C,0))),"",INDEX('Policy Characteristics'!J:J,MATCH($C444,'Policy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44" s="304" t="str">
        <f>IF(ISBLANK(INDEX('Policy Characteristics'!K:K,MATCH($C444,'Policy Characteristics'!$C:$C,0))),"",INDEX('Policy Characteristics'!K:K,MATCH($C444,'Policy Characteristics'!$C:$C,0)))</f>
        <v>industry-ag-main.html#fuel-switching</v>
      </c>
      <c r="R444" s="304" t="str">
        <f>IF(ISBLANK(INDEX('Policy Characteristics'!L:L,MATCH($C444,'Policy Characteristics'!$C:$C,0))),"",INDEX('Policy Characteristics'!L:L,MATCH($C444,'Policy Characteristics'!$C:$C,0)))</f>
        <v>industry-elec-and-hydrogen.html</v>
      </c>
    </row>
    <row r="445" spans="1:18" x14ac:dyDescent="0.25">
      <c r="A445" s="304" t="str">
        <f>IF(ISBLANK(INDEX('Policy Characteristics'!A:A,MATCH($C445,'Policy Characteristics'!$C:$C,0))),"",INDEX('Policy Characteristics'!A:A,MATCH($C445,'Policy Characteristics'!$C:$C,0)))</f>
        <v>Industry</v>
      </c>
      <c r="B445" s="304" t="str">
        <f>IF(ISBLANK(INDEX('Policy Characteristics'!B:B,MATCH($C445,'Policy Characteristics'!$C:$C,0))),"",INDEX('Policy Characteristics'!B:B,MATCH($C445,'Policy Characteristics'!$C:$C,0)))</f>
        <v>Electrification + Hydrogen</v>
      </c>
      <c r="C445" s="308" t="str">
        <f t="shared" si="31"/>
        <v>Fraction of Industrial Fuel Use Shifted to Other Fuels</v>
      </c>
      <c r="D445" s="537" t="s">
        <v>3190</v>
      </c>
      <c r="E445" s="535" t="s">
        <v>2782</v>
      </c>
      <c r="F445" s="6" t="s">
        <v>2841</v>
      </c>
      <c r="G445" s="535" t="s">
        <v>3222</v>
      </c>
      <c r="H445" s="536">
        <v>1224</v>
      </c>
      <c r="I445" s="535" t="s">
        <v>46</v>
      </c>
      <c r="J445" s="306" t="str">
        <f>IF(ISBLANK(INDEX('Policy Characteristics'!D:D,MATCH($C445,'Policy Characteristics'!$C:$C,0))),"",INDEX('Policy Characteristics'!D:D,MATCH($C445,'Policy Characteristics'!$C:$C,0)))</f>
        <v>Electrification + Hydrogen</v>
      </c>
      <c r="K445" s="304" t="str">
        <f>IF(ISBLANK(INDEX('Policy Characteristics'!E:E,MATCH($C445,'Policy Characteristics'!$C:$C,0))),"",INDEX('Policy Characteristics'!E:E,MATCH($C445,'Policy Characteristics'!$C:$C,0)))</f>
        <v>indst fuel type shifting</v>
      </c>
      <c r="L445" s="315">
        <f>IF(ISBLANK(INDEX('Policy Characteristics'!F:F,MATCH($C445,'Policy Characteristics'!$C:$C,0))),"",INDEX('Policy Characteristics'!F:F,MATCH($C445,'Policy Characteristics'!$C:$C,0)))</f>
        <v>0</v>
      </c>
      <c r="M445" s="315">
        <f>IF(ISBLANK(INDEX('Policy Characteristics'!G:G,MATCH($C445,'Policy Characteristics'!$C:$C,0))),"",INDEX('Policy Characteristics'!G:G,MATCH($C445,'Policy Characteristics'!$C:$C,0)))</f>
        <v>1</v>
      </c>
      <c r="N445" s="315">
        <f>IF(ISBLANK(INDEX('Policy Characteristics'!H:H,MATCH($C445,'Policy Characteristics'!$C:$C,0))),"",INDEX('Policy Characteristics'!H:H,MATCH($C445,'Policy Characteristics'!$C:$C,0)))</f>
        <v>0.01</v>
      </c>
      <c r="O445" s="304" t="str">
        <f>IF(ISBLANK(INDEX('Policy Characteristics'!I:I,MATCH($C445,'Policy Characteristics'!$C:$C,0))),"",INDEX('Policy Characteristics'!I:I,MATCH($C445,'Policy Characteristics'!$C:$C,0)))</f>
        <v>% of fuel shifted</v>
      </c>
      <c r="P445" s="304" t="str">
        <f>IF(ISBLANK(INDEX('Policy Characteristics'!J:J,MATCH($C445,'Policy Characteristics'!$C:$C,0))),"",INDEX('Policy Characteristics'!J:J,MATCH($C445,'Policy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45" s="304" t="str">
        <f>IF(ISBLANK(INDEX('Policy Characteristics'!K:K,MATCH($C445,'Policy Characteristics'!$C:$C,0))),"",INDEX('Policy Characteristics'!K:K,MATCH($C445,'Policy Characteristics'!$C:$C,0)))</f>
        <v>industry-ag-main.html#fuel-switching</v>
      </c>
      <c r="R445" s="304" t="str">
        <f>IF(ISBLANK(INDEX('Policy Characteristics'!L:L,MATCH($C445,'Policy Characteristics'!$C:$C,0))),"",INDEX('Policy Characteristics'!L:L,MATCH($C445,'Policy Characteristics'!$C:$C,0)))</f>
        <v>industry-elec-and-hydrogen.html</v>
      </c>
    </row>
    <row r="446" spans="1:18" x14ac:dyDescent="0.25">
      <c r="A446" s="304" t="str">
        <f>IF(ISBLANK(INDEX('Policy Characteristics'!A:A,MATCH($C446,'Policy Characteristics'!$C:$C,0))),"",INDEX('Policy Characteristics'!A:A,MATCH($C446,'Policy Characteristics'!$C:$C,0)))</f>
        <v>Industry</v>
      </c>
      <c r="B446" s="304" t="str">
        <f>IF(ISBLANK(INDEX('Policy Characteristics'!B:B,MATCH($C446,'Policy Characteristics'!$C:$C,0))),"",INDEX('Policy Characteristics'!B:B,MATCH($C446,'Policy Characteristics'!$C:$C,0)))</f>
        <v>Electrification + Hydrogen</v>
      </c>
      <c r="C446" s="308" t="str">
        <f t="shared" si="31"/>
        <v>Fraction of Industrial Fuel Use Shifted to Other Fuels</v>
      </c>
      <c r="D446" s="537" t="s">
        <v>3190</v>
      </c>
      <c r="E446" s="535" t="s">
        <v>2783</v>
      </c>
      <c r="F446" s="6" t="s">
        <v>2841</v>
      </c>
      <c r="G446" s="535" t="s">
        <v>3223</v>
      </c>
      <c r="H446" s="536">
        <v>1225</v>
      </c>
      <c r="I446" s="535" t="s">
        <v>46</v>
      </c>
      <c r="J446" s="306" t="str">
        <f>IF(ISBLANK(INDEX('Policy Characteristics'!D:D,MATCH($C446,'Policy Characteristics'!$C:$C,0))),"",INDEX('Policy Characteristics'!D:D,MATCH($C446,'Policy Characteristics'!$C:$C,0)))</f>
        <v>Electrification + Hydrogen</v>
      </c>
      <c r="K446" s="304" t="str">
        <f>IF(ISBLANK(INDEX('Policy Characteristics'!E:E,MATCH($C446,'Policy Characteristics'!$C:$C,0))),"",INDEX('Policy Characteristics'!E:E,MATCH($C446,'Policy Characteristics'!$C:$C,0)))</f>
        <v>indst fuel type shifting</v>
      </c>
      <c r="L446" s="315">
        <f>IF(ISBLANK(INDEX('Policy Characteristics'!F:F,MATCH($C446,'Policy Characteristics'!$C:$C,0))),"",INDEX('Policy Characteristics'!F:F,MATCH($C446,'Policy Characteristics'!$C:$C,0)))</f>
        <v>0</v>
      </c>
      <c r="M446" s="315">
        <f>IF(ISBLANK(INDEX('Policy Characteristics'!G:G,MATCH($C446,'Policy Characteristics'!$C:$C,0))),"",INDEX('Policy Characteristics'!G:G,MATCH($C446,'Policy Characteristics'!$C:$C,0)))</f>
        <v>1</v>
      </c>
      <c r="N446" s="315">
        <f>IF(ISBLANK(INDEX('Policy Characteristics'!H:H,MATCH($C446,'Policy Characteristics'!$C:$C,0))),"",INDEX('Policy Characteristics'!H:H,MATCH($C446,'Policy Characteristics'!$C:$C,0)))</f>
        <v>0.01</v>
      </c>
      <c r="O446" s="304" t="str">
        <f>IF(ISBLANK(INDEX('Policy Characteristics'!I:I,MATCH($C446,'Policy Characteristics'!$C:$C,0))),"",INDEX('Policy Characteristics'!I:I,MATCH($C446,'Policy Characteristics'!$C:$C,0)))</f>
        <v>% of fuel shifted</v>
      </c>
      <c r="P446" s="304" t="str">
        <f>IF(ISBLANK(INDEX('Policy Characteristics'!J:J,MATCH($C446,'Policy Characteristics'!$C:$C,0))),"",INDEX('Policy Characteristics'!J:J,MATCH($C446,'Policy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46" s="304" t="str">
        <f>IF(ISBLANK(INDEX('Policy Characteristics'!K:K,MATCH($C446,'Policy Characteristics'!$C:$C,0))),"",INDEX('Policy Characteristics'!K:K,MATCH($C446,'Policy Characteristics'!$C:$C,0)))</f>
        <v>industry-ag-main.html#fuel-switching</v>
      </c>
      <c r="R446" s="304" t="str">
        <f>IF(ISBLANK(INDEX('Policy Characteristics'!L:L,MATCH($C446,'Policy Characteristics'!$C:$C,0))),"",INDEX('Policy Characteristics'!L:L,MATCH($C446,'Policy Characteristics'!$C:$C,0)))</f>
        <v>industry-elec-and-hydrogen.html</v>
      </c>
    </row>
    <row r="447" spans="1:18" x14ac:dyDescent="0.25">
      <c r="A447" s="304" t="str">
        <f>IF(ISBLANK(INDEX('Policy Characteristics'!A:A,MATCH($C447,'Policy Characteristics'!$C:$C,0))),"",INDEX('Policy Characteristics'!A:A,MATCH($C447,'Policy Characteristics'!$C:$C,0)))</f>
        <v>Industry</v>
      </c>
      <c r="B447" s="304" t="str">
        <f>IF(ISBLANK(INDEX('Policy Characteristics'!B:B,MATCH($C447,'Policy Characteristics'!$C:$C,0))),"",INDEX('Policy Characteristics'!B:B,MATCH($C447,'Policy Characteristics'!$C:$C,0)))</f>
        <v>Electrification + Hydrogen</v>
      </c>
      <c r="C447" s="308" t="str">
        <f t="shared" si="31"/>
        <v>Fraction of Industrial Fuel Use Shifted to Other Fuels</v>
      </c>
      <c r="D447" s="537" t="s">
        <v>3190</v>
      </c>
      <c r="E447" s="535" t="s">
        <v>2784</v>
      </c>
      <c r="F447" s="6" t="s">
        <v>2841</v>
      </c>
      <c r="G447" s="535" t="s">
        <v>3224</v>
      </c>
      <c r="H447" s="536">
        <v>1226</v>
      </c>
      <c r="I447" s="535" t="s">
        <v>46</v>
      </c>
      <c r="J447" s="306" t="str">
        <f>IF(ISBLANK(INDEX('Policy Characteristics'!D:D,MATCH($C447,'Policy Characteristics'!$C:$C,0))),"",INDEX('Policy Characteristics'!D:D,MATCH($C447,'Policy Characteristics'!$C:$C,0)))</f>
        <v>Electrification + Hydrogen</v>
      </c>
      <c r="K447" s="304" t="str">
        <f>IF(ISBLANK(INDEX('Policy Characteristics'!E:E,MATCH($C447,'Policy Characteristics'!$C:$C,0))),"",INDEX('Policy Characteristics'!E:E,MATCH($C447,'Policy Characteristics'!$C:$C,0)))</f>
        <v>indst fuel type shifting</v>
      </c>
      <c r="L447" s="315">
        <f>IF(ISBLANK(INDEX('Policy Characteristics'!F:F,MATCH($C447,'Policy Characteristics'!$C:$C,0))),"",INDEX('Policy Characteristics'!F:F,MATCH($C447,'Policy Characteristics'!$C:$C,0)))</f>
        <v>0</v>
      </c>
      <c r="M447" s="315">
        <f>IF(ISBLANK(INDEX('Policy Characteristics'!G:G,MATCH($C447,'Policy Characteristics'!$C:$C,0))),"",INDEX('Policy Characteristics'!G:G,MATCH($C447,'Policy Characteristics'!$C:$C,0)))</f>
        <v>1</v>
      </c>
      <c r="N447" s="315">
        <f>IF(ISBLANK(INDEX('Policy Characteristics'!H:H,MATCH($C447,'Policy Characteristics'!$C:$C,0))),"",INDEX('Policy Characteristics'!H:H,MATCH($C447,'Policy Characteristics'!$C:$C,0)))</f>
        <v>0.01</v>
      </c>
      <c r="O447" s="304" t="str">
        <f>IF(ISBLANK(INDEX('Policy Characteristics'!I:I,MATCH($C447,'Policy Characteristics'!$C:$C,0))),"",INDEX('Policy Characteristics'!I:I,MATCH($C447,'Policy Characteristics'!$C:$C,0)))</f>
        <v>% of fuel shifted</v>
      </c>
      <c r="P447" s="304" t="str">
        <f>IF(ISBLANK(INDEX('Policy Characteristics'!J:J,MATCH($C447,'Policy Characteristics'!$C:$C,0))),"",INDEX('Policy Characteristics'!J:J,MATCH($C447,'Policy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47" s="304" t="str">
        <f>IF(ISBLANK(INDEX('Policy Characteristics'!K:K,MATCH($C447,'Policy Characteristics'!$C:$C,0))),"",INDEX('Policy Characteristics'!K:K,MATCH($C447,'Policy Characteristics'!$C:$C,0)))</f>
        <v>industry-ag-main.html#fuel-switching</v>
      </c>
      <c r="R447" s="304" t="str">
        <f>IF(ISBLANK(INDEX('Policy Characteristics'!L:L,MATCH($C447,'Policy Characteristics'!$C:$C,0))),"",INDEX('Policy Characteristics'!L:L,MATCH($C447,'Policy Characteristics'!$C:$C,0)))</f>
        <v>industry-elec-and-hydrogen.html</v>
      </c>
    </row>
    <row r="448" spans="1:18" x14ac:dyDescent="0.25">
      <c r="A448" s="304" t="str">
        <f>IF(ISBLANK(INDEX('Policy Characteristics'!A:A,MATCH($C448,'Policy Characteristics'!$C:$C,0))),"",INDEX('Policy Characteristics'!A:A,MATCH($C448,'Policy Characteristics'!$C:$C,0)))</f>
        <v>Industry</v>
      </c>
      <c r="B448" s="304" t="str">
        <f>IF(ISBLANK(INDEX('Policy Characteristics'!B:B,MATCH($C448,'Policy Characteristics'!$C:$C,0))),"",INDEX('Policy Characteristics'!B:B,MATCH($C448,'Policy Characteristics'!$C:$C,0)))</f>
        <v>Electrification + Hydrogen</v>
      </c>
      <c r="C448" s="308" t="str">
        <f t="shared" si="31"/>
        <v>Fraction of Industrial Fuel Use Shifted to Other Fuels</v>
      </c>
      <c r="D448" s="537" t="s">
        <v>3190</v>
      </c>
      <c r="E448" s="535" t="s">
        <v>2781</v>
      </c>
      <c r="F448" s="6" t="s">
        <v>2841</v>
      </c>
      <c r="G448" s="535" t="s">
        <v>3225</v>
      </c>
      <c r="H448" s="536">
        <v>1227</v>
      </c>
      <c r="I448" s="535" t="s">
        <v>45</v>
      </c>
      <c r="J448" s="306" t="str">
        <f>IF(ISBLANK(INDEX('Policy Characteristics'!D:D,MATCH($C448,'Policy Characteristics'!$C:$C,0))),"",INDEX('Policy Characteristics'!D:D,MATCH($C448,'Policy Characteristics'!$C:$C,0)))</f>
        <v>Electrification + Hydrogen</v>
      </c>
      <c r="K448" s="304" t="str">
        <f>IF(ISBLANK(INDEX('Policy Characteristics'!E:E,MATCH($C448,'Policy Characteristics'!$C:$C,0))),"",INDEX('Policy Characteristics'!E:E,MATCH($C448,'Policy Characteristics'!$C:$C,0)))</f>
        <v>indst fuel type shifting</v>
      </c>
      <c r="L448" s="315">
        <f>IF(ISBLANK(INDEX('Policy Characteristics'!F:F,MATCH($C448,'Policy Characteristics'!$C:$C,0))),"",INDEX('Policy Characteristics'!F:F,MATCH($C448,'Policy Characteristics'!$C:$C,0)))</f>
        <v>0</v>
      </c>
      <c r="M448" s="315">
        <f>IF(ISBLANK(INDEX('Policy Characteristics'!G:G,MATCH($C448,'Policy Characteristics'!$C:$C,0))),"",INDEX('Policy Characteristics'!G:G,MATCH($C448,'Policy Characteristics'!$C:$C,0)))</f>
        <v>1</v>
      </c>
      <c r="N448" s="315">
        <f>IF(ISBLANK(INDEX('Policy Characteristics'!H:H,MATCH($C448,'Policy Characteristics'!$C:$C,0))),"",INDEX('Policy Characteristics'!H:H,MATCH($C448,'Policy Characteristics'!$C:$C,0)))</f>
        <v>0.01</v>
      </c>
      <c r="O448" s="304" t="str">
        <f>IF(ISBLANK(INDEX('Policy Characteristics'!I:I,MATCH($C448,'Policy Characteristics'!$C:$C,0))),"",INDEX('Policy Characteristics'!I:I,MATCH($C448,'Policy Characteristics'!$C:$C,0)))</f>
        <v>% of fuel shifted</v>
      </c>
      <c r="P448" s="304" t="str">
        <f>IF(ISBLANK(INDEX('Policy Characteristics'!J:J,MATCH($C448,'Policy Characteristics'!$C:$C,0))),"",INDEX('Policy Characteristics'!J:J,MATCH($C448,'Policy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48" s="304" t="str">
        <f>IF(ISBLANK(INDEX('Policy Characteristics'!K:K,MATCH($C448,'Policy Characteristics'!$C:$C,0))),"",INDEX('Policy Characteristics'!K:K,MATCH($C448,'Policy Characteristics'!$C:$C,0)))</f>
        <v>industry-ag-main.html#fuel-switching</v>
      </c>
      <c r="R448" s="304" t="str">
        <f>IF(ISBLANK(INDEX('Policy Characteristics'!L:L,MATCH($C448,'Policy Characteristics'!$C:$C,0))),"",INDEX('Policy Characteristics'!L:L,MATCH($C448,'Policy Characteristics'!$C:$C,0)))</f>
        <v>industry-elec-and-hydrogen.html</v>
      </c>
    </row>
    <row r="449" spans="1:18" x14ac:dyDescent="0.25">
      <c r="A449" s="304" t="str">
        <f>IF(ISBLANK(INDEX('Policy Characteristics'!A:A,MATCH($C449,'Policy Characteristics'!$C:$C,0))),"",INDEX('Policy Characteristics'!A:A,MATCH($C449,'Policy Characteristics'!$C:$C,0)))</f>
        <v>Industry</v>
      </c>
      <c r="B449" s="304" t="str">
        <f>IF(ISBLANK(INDEX('Policy Characteristics'!B:B,MATCH($C449,'Policy Characteristics'!$C:$C,0))),"",INDEX('Policy Characteristics'!B:B,MATCH($C449,'Policy Characteristics'!$C:$C,0)))</f>
        <v>Electrification + Hydrogen</v>
      </c>
      <c r="C449" s="308" t="str">
        <f t="shared" si="31"/>
        <v>Fraction of Industrial Fuel Use Shifted to Other Fuels</v>
      </c>
      <c r="D449" s="537" t="s">
        <v>3191</v>
      </c>
      <c r="E449" s="535" t="s">
        <v>2427</v>
      </c>
      <c r="F449" s="6" t="s">
        <v>3155</v>
      </c>
      <c r="G449" s="535" t="s">
        <v>3216</v>
      </c>
      <c r="H449" s="536">
        <v>1228</v>
      </c>
      <c r="I449" s="535" t="s">
        <v>45</v>
      </c>
      <c r="J449" s="306" t="str">
        <f>IF(ISBLANK(INDEX('Policy Characteristics'!D:D,MATCH($C449,'Policy Characteristics'!$C:$C,0))),"",INDEX('Policy Characteristics'!D:D,MATCH($C449,'Policy Characteristics'!$C:$C,0)))</f>
        <v>Electrification + Hydrogen</v>
      </c>
      <c r="K449" s="304" t="str">
        <f>IF(ISBLANK(INDEX('Policy Characteristics'!E:E,MATCH($C449,'Policy Characteristics'!$C:$C,0))),"",INDEX('Policy Characteristics'!E:E,MATCH($C449,'Policy Characteristics'!$C:$C,0)))</f>
        <v>indst fuel type shifting</v>
      </c>
      <c r="L449" s="315">
        <f>IF(ISBLANK(INDEX('Policy Characteristics'!F:F,MATCH($C449,'Policy Characteristics'!$C:$C,0))),"",INDEX('Policy Characteristics'!F:F,MATCH($C449,'Policy Characteristics'!$C:$C,0)))</f>
        <v>0</v>
      </c>
      <c r="M449" s="315">
        <f>IF(ISBLANK(INDEX('Policy Characteristics'!G:G,MATCH($C449,'Policy Characteristics'!$C:$C,0))),"",INDEX('Policy Characteristics'!G:G,MATCH($C449,'Policy Characteristics'!$C:$C,0)))</f>
        <v>1</v>
      </c>
      <c r="N449" s="315">
        <f>IF(ISBLANK(INDEX('Policy Characteristics'!H:H,MATCH($C449,'Policy Characteristics'!$C:$C,0))),"",INDEX('Policy Characteristics'!H:H,MATCH($C449,'Policy Characteristics'!$C:$C,0)))</f>
        <v>0.01</v>
      </c>
      <c r="O449" s="304" t="str">
        <f>IF(ISBLANK(INDEX('Policy Characteristics'!I:I,MATCH($C449,'Policy Characteristics'!$C:$C,0))),"",INDEX('Policy Characteristics'!I:I,MATCH($C449,'Policy Characteristics'!$C:$C,0)))</f>
        <v>% of fuel shifted</v>
      </c>
      <c r="P449" s="304" t="str">
        <f>IF(ISBLANK(INDEX('Policy Characteristics'!J:J,MATCH($C449,'Policy Characteristics'!$C:$C,0))),"",INDEX('Policy Characteristics'!J:J,MATCH($C449,'Policy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49" s="304" t="str">
        <f>IF(ISBLANK(INDEX('Policy Characteristics'!K:K,MATCH($C449,'Policy Characteristics'!$C:$C,0))),"",INDEX('Policy Characteristics'!K:K,MATCH($C449,'Policy Characteristics'!$C:$C,0)))</f>
        <v>industry-ag-main.html#fuel-switching</v>
      </c>
      <c r="R449" s="304" t="str">
        <f>IF(ISBLANK(INDEX('Policy Characteristics'!L:L,MATCH($C449,'Policy Characteristics'!$C:$C,0))),"",INDEX('Policy Characteristics'!L:L,MATCH($C449,'Policy Characteristics'!$C:$C,0)))</f>
        <v>industry-elec-and-hydrogen.html</v>
      </c>
    </row>
    <row r="450" spans="1:18" x14ac:dyDescent="0.25">
      <c r="A450" s="304" t="str">
        <f>IF(ISBLANK(INDEX('Policy Characteristics'!A:A,MATCH($C450,'Policy Characteristics'!$C:$C,0))),"",INDEX('Policy Characteristics'!A:A,MATCH($C450,'Policy Characteristics'!$C:$C,0)))</f>
        <v>Industry</v>
      </c>
      <c r="B450" s="304" t="str">
        <f>IF(ISBLANK(INDEX('Policy Characteristics'!B:B,MATCH($C450,'Policy Characteristics'!$C:$C,0))),"",INDEX('Policy Characteristics'!B:B,MATCH($C450,'Policy Characteristics'!$C:$C,0)))</f>
        <v>Electrification + Hydrogen</v>
      </c>
      <c r="C450" s="308" t="str">
        <f t="shared" si="31"/>
        <v>Fraction of Industrial Fuel Use Shifted to Other Fuels</v>
      </c>
      <c r="D450" s="537" t="s">
        <v>3191</v>
      </c>
      <c r="E450" s="535" t="s">
        <v>2428</v>
      </c>
      <c r="F450" s="6" t="s">
        <v>3155</v>
      </c>
      <c r="G450" s="535" t="s">
        <v>3217</v>
      </c>
      <c r="H450" s="536">
        <v>1229</v>
      </c>
      <c r="I450" s="535" t="s">
        <v>46</v>
      </c>
      <c r="J450" s="306" t="str">
        <f>IF(ISBLANK(INDEX('Policy Characteristics'!D:D,MATCH($C450,'Policy Characteristics'!$C:$C,0))),"",INDEX('Policy Characteristics'!D:D,MATCH($C450,'Policy Characteristics'!$C:$C,0)))</f>
        <v>Electrification + Hydrogen</v>
      </c>
      <c r="K450" s="304" t="str">
        <f>IF(ISBLANK(INDEX('Policy Characteristics'!E:E,MATCH($C450,'Policy Characteristics'!$C:$C,0))),"",INDEX('Policy Characteristics'!E:E,MATCH($C450,'Policy Characteristics'!$C:$C,0)))</f>
        <v>indst fuel type shifting</v>
      </c>
      <c r="L450" s="315">
        <f>IF(ISBLANK(INDEX('Policy Characteristics'!F:F,MATCH($C450,'Policy Characteristics'!$C:$C,0))),"",INDEX('Policy Characteristics'!F:F,MATCH($C450,'Policy Characteristics'!$C:$C,0)))</f>
        <v>0</v>
      </c>
      <c r="M450" s="315">
        <f>IF(ISBLANK(INDEX('Policy Characteristics'!G:G,MATCH($C450,'Policy Characteristics'!$C:$C,0))),"",INDEX('Policy Characteristics'!G:G,MATCH($C450,'Policy Characteristics'!$C:$C,0)))</f>
        <v>1</v>
      </c>
      <c r="N450" s="315">
        <f>IF(ISBLANK(INDEX('Policy Characteristics'!H:H,MATCH($C450,'Policy Characteristics'!$C:$C,0))),"",INDEX('Policy Characteristics'!H:H,MATCH($C450,'Policy Characteristics'!$C:$C,0)))</f>
        <v>0.01</v>
      </c>
      <c r="O450" s="304" t="str">
        <f>IF(ISBLANK(INDEX('Policy Characteristics'!I:I,MATCH($C450,'Policy Characteristics'!$C:$C,0))),"",INDEX('Policy Characteristics'!I:I,MATCH($C450,'Policy Characteristics'!$C:$C,0)))</f>
        <v>% of fuel shifted</v>
      </c>
      <c r="P450" s="304" t="str">
        <f>IF(ISBLANK(INDEX('Policy Characteristics'!J:J,MATCH($C450,'Policy Characteristics'!$C:$C,0))),"",INDEX('Policy Characteristics'!J:J,MATCH($C450,'Policy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50" s="304" t="str">
        <f>IF(ISBLANK(INDEX('Policy Characteristics'!K:K,MATCH($C450,'Policy Characteristics'!$C:$C,0))),"",INDEX('Policy Characteristics'!K:K,MATCH($C450,'Policy Characteristics'!$C:$C,0)))</f>
        <v>industry-ag-main.html#fuel-switching</v>
      </c>
      <c r="R450" s="304" t="str">
        <f>IF(ISBLANK(INDEX('Policy Characteristics'!L:L,MATCH($C450,'Policy Characteristics'!$C:$C,0))),"",INDEX('Policy Characteristics'!L:L,MATCH($C450,'Policy Characteristics'!$C:$C,0)))</f>
        <v>industry-elec-and-hydrogen.html</v>
      </c>
    </row>
    <row r="451" spans="1:18" x14ac:dyDescent="0.25">
      <c r="A451" s="304" t="str">
        <f>IF(ISBLANK(INDEX('Policy Characteristics'!A:A,MATCH($C451,'Policy Characteristics'!$C:$C,0))),"",INDEX('Policy Characteristics'!A:A,MATCH($C451,'Policy Characteristics'!$C:$C,0)))</f>
        <v>Industry</v>
      </c>
      <c r="B451" s="304" t="str">
        <f>IF(ISBLANK(INDEX('Policy Characteristics'!B:B,MATCH($C451,'Policy Characteristics'!$C:$C,0))),"",INDEX('Policy Characteristics'!B:B,MATCH($C451,'Policy Characteristics'!$C:$C,0)))</f>
        <v>Electrification + Hydrogen</v>
      </c>
      <c r="C451" s="308" t="str">
        <f t="shared" si="31"/>
        <v>Fraction of Industrial Fuel Use Shifted to Other Fuels</v>
      </c>
      <c r="D451" s="537" t="s">
        <v>3191</v>
      </c>
      <c r="E451" s="535" t="s">
        <v>2429</v>
      </c>
      <c r="F451" s="6" t="s">
        <v>3155</v>
      </c>
      <c r="G451" s="535" t="s">
        <v>3218</v>
      </c>
      <c r="H451" s="536">
        <v>1230</v>
      </c>
      <c r="I451" s="535" t="s">
        <v>46</v>
      </c>
      <c r="J451" s="306" t="str">
        <f>IF(ISBLANK(INDEX('Policy Characteristics'!D:D,MATCH($C451,'Policy Characteristics'!$C:$C,0))),"",INDEX('Policy Characteristics'!D:D,MATCH($C451,'Policy Characteristics'!$C:$C,0)))</f>
        <v>Electrification + Hydrogen</v>
      </c>
      <c r="K451" s="304" t="str">
        <f>IF(ISBLANK(INDEX('Policy Characteristics'!E:E,MATCH($C451,'Policy Characteristics'!$C:$C,0))),"",INDEX('Policy Characteristics'!E:E,MATCH($C451,'Policy Characteristics'!$C:$C,0)))</f>
        <v>indst fuel type shifting</v>
      </c>
      <c r="L451" s="315">
        <f>IF(ISBLANK(INDEX('Policy Characteristics'!F:F,MATCH($C451,'Policy Characteristics'!$C:$C,0))),"",INDEX('Policy Characteristics'!F:F,MATCH($C451,'Policy Characteristics'!$C:$C,0)))</f>
        <v>0</v>
      </c>
      <c r="M451" s="315">
        <f>IF(ISBLANK(INDEX('Policy Characteristics'!G:G,MATCH($C451,'Policy Characteristics'!$C:$C,0))),"",INDEX('Policy Characteristics'!G:G,MATCH($C451,'Policy Characteristics'!$C:$C,0)))</f>
        <v>1</v>
      </c>
      <c r="N451" s="315">
        <f>IF(ISBLANK(INDEX('Policy Characteristics'!H:H,MATCH($C451,'Policy Characteristics'!$C:$C,0))),"",INDEX('Policy Characteristics'!H:H,MATCH($C451,'Policy Characteristics'!$C:$C,0)))</f>
        <v>0.01</v>
      </c>
      <c r="O451" s="304" t="str">
        <f>IF(ISBLANK(INDEX('Policy Characteristics'!I:I,MATCH($C451,'Policy Characteristics'!$C:$C,0))),"",INDEX('Policy Characteristics'!I:I,MATCH($C451,'Policy Characteristics'!$C:$C,0)))</f>
        <v>% of fuel shifted</v>
      </c>
      <c r="P451" s="304" t="str">
        <f>IF(ISBLANK(INDEX('Policy Characteristics'!J:J,MATCH($C451,'Policy Characteristics'!$C:$C,0))),"",INDEX('Policy Characteristics'!J:J,MATCH($C451,'Policy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51" s="304" t="str">
        <f>IF(ISBLANK(INDEX('Policy Characteristics'!K:K,MATCH($C451,'Policy Characteristics'!$C:$C,0))),"",INDEX('Policy Characteristics'!K:K,MATCH($C451,'Policy Characteristics'!$C:$C,0)))</f>
        <v>industry-ag-main.html#fuel-switching</v>
      </c>
      <c r="R451" s="304" t="str">
        <f>IF(ISBLANK(INDEX('Policy Characteristics'!L:L,MATCH($C451,'Policy Characteristics'!$C:$C,0))),"",INDEX('Policy Characteristics'!L:L,MATCH($C451,'Policy Characteristics'!$C:$C,0)))</f>
        <v>industry-elec-and-hydrogen.html</v>
      </c>
    </row>
    <row r="452" spans="1:18" x14ac:dyDescent="0.25">
      <c r="A452" s="304" t="str">
        <f>IF(ISBLANK(INDEX('Policy Characteristics'!A:A,MATCH($C452,'Policy Characteristics'!$C:$C,0))),"",INDEX('Policy Characteristics'!A:A,MATCH($C452,'Policy Characteristics'!$C:$C,0)))</f>
        <v>Industry</v>
      </c>
      <c r="B452" s="304" t="str">
        <f>IF(ISBLANK(INDEX('Policy Characteristics'!B:B,MATCH($C452,'Policy Characteristics'!$C:$C,0))),"",INDEX('Policy Characteristics'!B:B,MATCH($C452,'Policy Characteristics'!$C:$C,0)))</f>
        <v>Electrification + Hydrogen</v>
      </c>
      <c r="C452" s="308" t="str">
        <f t="shared" si="31"/>
        <v>Fraction of Industrial Fuel Use Shifted to Other Fuels</v>
      </c>
      <c r="D452" s="537" t="s">
        <v>3191</v>
      </c>
      <c r="E452" s="535" t="s">
        <v>2430</v>
      </c>
      <c r="F452" s="6" t="s">
        <v>3155</v>
      </c>
      <c r="G452" s="535" t="s">
        <v>3219</v>
      </c>
      <c r="H452" s="536">
        <v>1231</v>
      </c>
      <c r="I452" s="535" t="s">
        <v>46</v>
      </c>
      <c r="J452" s="306" t="str">
        <f>IF(ISBLANK(INDEX('Policy Characteristics'!D:D,MATCH($C452,'Policy Characteristics'!$C:$C,0))),"",INDEX('Policy Characteristics'!D:D,MATCH($C452,'Policy Characteristics'!$C:$C,0)))</f>
        <v>Electrification + Hydrogen</v>
      </c>
      <c r="K452" s="304" t="str">
        <f>IF(ISBLANK(INDEX('Policy Characteristics'!E:E,MATCH($C452,'Policy Characteristics'!$C:$C,0))),"",INDEX('Policy Characteristics'!E:E,MATCH($C452,'Policy Characteristics'!$C:$C,0)))</f>
        <v>indst fuel type shifting</v>
      </c>
      <c r="L452" s="315">
        <f>IF(ISBLANK(INDEX('Policy Characteristics'!F:F,MATCH($C452,'Policy Characteristics'!$C:$C,0))),"",INDEX('Policy Characteristics'!F:F,MATCH($C452,'Policy Characteristics'!$C:$C,0)))</f>
        <v>0</v>
      </c>
      <c r="M452" s="315">
        <f>IF(ISBLANK(INDEX('Policy Characteristics'!G:G,MATCH($C452,'Policy Characteristics'!$C:$C,0))),"",INDEX('Policy Characteristics'!G:G,MATCH($C452,'Policy Characteristics'!$C:$C,0)))</f>
        <v>1</v>
      </c>
      <c r="N452" s="315">
        <f>IF(ISBLANK(INDEX('Policy Characteristics'!H:H,MATCH($C452,'Policy Characteristics'!$C:$C,0))),"",INDEX('Policy Characteristics'!H:H,MATCH($C452,'Policy Characteristics'!$C:$C,0)))</f>
        <v>0.01</v>
      </c>
      <c r="O452" s="304" t="str">
        <f>IF(ISBLANK(INDEX('Policy Characteristics'!I:I,MATCH($C452,'Policy Characteristics'!$C:$C,0))),"",INDEX('Policy Characteristics'!I:I,MATCH($C452,'Policy Characteristics'!$C:$C,0)))</f>
        <v>% of fuel shifted</v>
      </c>
      <c r="P452" s="304" t="str">
        <f>IF(ISBLANK(INDEX('Policy Characteristics'!J:J,MATCH($C452,'Policy Characteristics'!$C:$C,0))),"",INDEX('Policy Characteristics'!J:J,MATCH($C452,'Policy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52" s="304" t="str">
        <f>IF(ISBLANK(INDEX('Policy Characteristics'!K:K,MATCH($C452,'Policy Characteristics'!$C:$C,0))),"",INDEX('Policy Characteristics'!K:K,MATCH($C452,'Policy Characteristics'!$C:$C,0)))</f>
        <v>industry-ag-main.html#fuel-switching</v>
      </c>
      <c r="R452" s="304" t="str">
        <f>IF(ISBLANK(INDEX('Policy Characteristics'!L:L,MATCH($C452,'Policy Characteristics'!$C:$C,0))),"",INDEX('Policy Characteristics'!L:L,MATCH($C452,'Policy Characteristics'!$C:$C,0)))</f>
        <v>industry-elec-and-hydrogen.html</v>
      </c>
    </row>
    <row r="453" spans="1:18" x14ac:dyDescent="0.25">
      <c r="A453" s="304" t="str">
        <f>IF(ISBLANK(INDEX('Policy Characteristics'!A:A,MATCH($C453,'Policy Characteristics'!$C:$C,0))),"",INDEX('Policy Characteristics'!A:A,MATCH($C453,'Policy Characteristics'!$C:$C,0)))</f>
        <v>Industry</v>
      </c>
      <c r="B453" s="304" t="str">
        <f>IF(ISBLANK(INDEX('Policy Characteristics'!B:B,MATCH($C453,'Policy Characteristics'!$C:$C,0))),"",INDEX('Policy Characteristics'!B:B,MATCH($C453,'Policy Characteristics'!$C:$C,0)))</f>
        <v>Electrification + Hydrogen</v>
      </c>
      <c r="C453" s="308" t="str">
        <f t="shared" si="31"/>
        <v>Fraction of Industrial Fuel Use Shifted to Other Fuels</v>
      </c>
      <c r="D453" s="537" t="s">
        <v>3191</v>
      </c>
      <c r="E453" s="535" t="s">
        <v>2431</v>
      </c>
      <c r="F453" s="6" t="s">
        <v>3155</v>
      </c>
      <c r="G453" s="535" t="s">
        <v>3220</v>
      </c>
      <c r="H453" s="536">
        <v>1232</v>
      </c>
      <c r="I453" s="535" t="s">
        <v>46</v>
      </c>
      <c r="J453" s="306" t="str">
        <f>IF(ISBLANK(INDEX('Policy Characteristics'!D:D,MATCH($C453,'Policy Characteristics'!$C:$C,0))),"",INDEX('Policy Characteristics'!D:D,MATCH($C453,'Policy Characteristics'!$C:$C,0)))</f>
        <v>Electrification + Hydrogen</v>
      </c>
      <c r="K453" s="304" t="str">
        <f>IF(ISBLANK(INDEX('Policy Characteristics'!E:E,MATCH($C453,'Policy Characteristics'!$C:$C,0))),"",INDEX('Policy Characteristics'!E:E,MATCH($C453,'Policy Characteristics'!$C:$C,0)))</f>
        <v>indst fuel type shifting</v>
      </c>
      <c r="L453" s="315">
        <f>IF(ISBLANK(INDEX('Policy Characteristics'!F:F,MATCH($C453,'Policy Characteristics'!$C:$C,0))),"",INDEX('Policy Characteristics'!F:F,MATCH($C453,'Policy Characteristics'!$C:$C,0)))</f>
        <v>0</v>
      </c>
      <c r="M453" s="315">
        <f>IF(ISBLANK(INDEX('Policy Characteristics'!G:G,MATCH($C453,'Policy Characteristics'!$C:$C,0))),"",INDEX('Policy Characteristics'!G:G,MATCH($C453,'Policy Characteristics'!$C:$C,0)))</f>
        <v>1</v>
      </c>
      <c r="N453" s="315">
        <f>IF(ISBLANK(INDEX('Policy Characteristics'!H:H,MATCH($C453,'Policy Characteristics'!$C:$C,0))),"",INDEX('Policy Characteristics'!H:H,MATCH($C453,'Policy Characteristics'!$C:$C,0)))</f>
        <v>0.01</v>
      </c>
      <c r="O453" s="304" t="str">
        <f>IF(ISBLANK(INDEX('Policy Characteristics'!I:I,MATCH($C453,'Policy Characteristics'!$C:$C,0))),"",INDEX('Policy Characteristics'!I:I,MATCH($C453,'Policy Characteristics'!$C:$C,0)))</f>
        <v>% of fuel shifted</v>
      </c>
      <c r="P453" s="304" t="str">
        <f>IF(ISBLANK(INDEX('Policy Characteristics'!J:J,MATCH($C453,'Policy Characteristics'!$C:$C,0))),"",INDEX('Policy Characteristics'!J:J,MATCH($C453,'Policy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53" s="304" t="str">
        <f>IF(ISBLANK(INDEX('Policy Characteristics'!K:K,MATCH($C453,'Policy Characteristics'!$C:$C,0))),"",INDEX('Policy Characteristics'!K:K,MATCH($C453,'Policy Characteristics'!$C:$C,0)))</f>
        <v>industry-ag-main.html#fuel-switching</v>
      </c>
      <c r="R453" s="304" t="str">
        <f>IF(ISBLANK(INDEX('Policy Characteristics'!L:L,MATCH($C453,'Policy Characteristics'!$C:$C,0))),"",INDEX('Policy Characteristics'!L:L,MATCH($C453,'Policy Characteristics'!$C:$C,0)))</f>
        <v>industry-elec-and-hydrogen.html</v>
      </c>
    </row>
    <row r="454" spans="1:18" x14ac:dyDescent="0.25">
      <c r="A454" s="304" t="str">
        <f>IF(ISBLANK(INDEX('Policy Characteristics'!A:A,MATCH($C454,'Policy Characteristics'!$C:$C,0))),"",INDEX('Policy Characteristics'!A:A,MATCH($C454,'Policy Characteristics'!$C:$C,0)))</f>
        <v>Industry</v>
      </c>
      <c r="B454" s="304" t="str">
        <f>IF(ISBLANK(INDEX('Policy Characteristics'!B:B,MATCH($C454,'Policy Characteristics'!$C:$C,0))),"",INDEX('Policy Characteristics'!B:B,MATCH($C454,'Policy Characteristics'!$C:$C,0)))</f>
        <v>Electrification + Hydrogen</v>
      </c>
      <c r="C454" s="308" t="str">
        <f t="shared" si="31"/>
        <v>Fraction of Industrial Fuel Use Shifted to Other Fuels</v>
      </c>
      <c r="D454" s="537" t="s">
        <v>3191</v>
      </c>
      <c r="E454" s="535" t="s">
        <v>2432</v>
      </c>
      <c r="F454" s="6" t="s">
        <v>3155</v>
      </c>
      <c r="G454" s="535" t="s">
        <v>3221</v>
      </c>
      <c r="H454" s="536">
        <v>1233</v>
      </c>
      <c r="I454" s="535" t="s">
        <v>46</v>
      </c>
      <c r="J454" s="306" t="str">
        <f>IF(ISBLANK(INDEX('Policy Characteristics'!D:D,MATCH($C454,'Policy Characteristics'!$C:$C,0))),"",INDEX('Policy Characteristics'!D:D,MATCH($C454,'Policy Characteristics'!$C:$C,0)))</f>
        <v>Electrification + Hydrogen</v>
      </c>
      <c r="K454" s="304" t="str">
        <f>IF(ISBLANK(INDEX('Policy Characteristics'!E:E,MATCH($C454,'Policy Characteristics'!$C:$C,0))),"",INDEX('Policy Characteristics'!E:E,MATCH($C454,'Policy Characteristics'!$C:$C,0)))</f>
        <v>indst fuel type shifting</v>
      </c>
      <c r="L454" s="315">
        <f>IF(ISBLANK(INDEX('Policy Characteristics'!F:F,MATCH($C454,'Policy Characteristics'!$C:$C,0))),"",INDEX('Policy Characteristics'!F:F,MATCH($C454,'Policy Characteristics'!$C:$C,0)))</f>
        <v>0</v>
      </c>
      <c r="M454" s="315">
        <f>IF(ISBLANK(INDEX('Policy Characteristics'!G:G,MATCH($C454,'Policy Characteristics'!$C:$C,0))),"",INDEX('Policy Characteristics'!G:G,MATCH($C454,'Policy Characteristics'!$C:$C,0)))</f>
        <v>1</v>
      </c>
      <c r="N454" s="315">
        <f>IF(ISBLANK(INDEX('Policy Characteristics'!H:H,MATCH($C454,'Policy Characteristics'!$C:$C,0))),"",INDEX('Policy Characteristics'!H:H,MATCH($C454,'Policy Characteristics'!$C:$C,0)))</f>
        <v>0.01</v>
      </c>
      <c r="O454" s="304" t="str">
        <f>IF(ISBLANK(INDEX('Policy Characteristics'!I:I,MATCH($C454,'Policy Characteristics'!$C:$C,0))),"",INDEX('Policy Characteristics'!I:I,MATCH($C454,'Policy Characteristics'!$C:$C,0)))</f>
        <v>% of fuel shifted</v>
      </c>
      <c r="P454" s="304" t="str">
        <f>IF(ISBLANK(INDEX('Policy Characteristics'!J:J,MATCH($C454,'Policy Characteristics'!$C:$C,0))),"",INDEX('Policy Characteristics'!J:J,MATCH($C454,'Policy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54" s="304" t="str">
        <f>IF(ISBLANK(INDEX('Policy Characteristics'!K:K,MATCH($C454,'Policy Characteristics'!$C:$C,0))),"",INDEX('Policy Characteristics'!K:K,MATCH($C454,'Policy Characteristics'!$C:$C,0)))</f>
        <v>industry-ag-main.html#fuel-switching</v>
      </c>
      <c r="R454" s="304" t="str">
        <f>IF(ISBLANK(INDEX('Policy Characteristics'!L:L,MATCH($C454,'Policy Characteristics'!$C:$C,0))),"",INDEX('Policy Characteristics'!L:L,MATCH($C454,'Policy Characteristics'!$C:$C,0)))</f>
        <v>industry-elec-and-hydrogen.html</v>
      </c>
    </row>
    <row r="455" spans="1:18" x14ac:dyDescent="0.25">
      <c r="A455" s="304" t="str">
        <f>IF(ISBLANK(INDEX('Policy Characteristics'!A:A,MATCH($C455,'Policy Characteristics'!$C:$C,0))),"",INDEX('Policy Characteristics'!A:A,MATCH($C455,'Policy Characteristics'!$C:$C,0)))</f>
        <v>Industry</v>
      </c>
      <c r="B455" s="304" t="str">
        <f>IF(ISBLANK(INDEX('Policy Characteristics'!B:B,MATCH($C455,'Policy Characteristics'!$C:$C,0))),"",INDEX('Policy Characteristics'!B:B,MATCH($C455,'Policy Characteristics'!$C:$C,0)))</f>
        <v>Electrification + Hydrogen</v>
      </c>
      <c r="C455" s="308" t="str">
        <f t="shared" si="31"/>
        <v>Fraction of Industrial Fuel Use Shifted to Other Fuels</v>
      </c>
      <c r="D455" s="537" t="s">
        <v>3191</v>
      </c>
      <c r="E455" s="535" t="s">
        <v>2782</v>
      </c>
      <c r="F455" s="6" t="s">
        <v>3155</v>
      </c>
      <c r="G455" s="535" t="s">
        <v>3222</v>
      </c>
      <c r="H455" s="536">
        <v>1234</v>
      </c>
      <c r="I455" s="535" t="s">
        <v>46</v>
      </c>
      <c r="J455" s="306" t="str">
        <f>IF(ISBLANK(INDEX('Policy Characteristics'!D:D,MATCH($C455,'Policy Characteristics'!$C:$C,0))),"",INDEX('Policy Characteristics'!D:D,MATCH($C455,'Policy Characteristics'!$C:$C,0)))</f>
        <v>Electrification + Hydrogen</v>
      </c>
      <c r="K455" s="304" t="str">
        <f>IF(ISBLANK(INDEX('Policy Characteristics'!E:E,MATCH($C455,'Policy Characteristics'!$C:$C,0))),"",INDEX('Policy Characteristics'!E:E,MATCH($C455,'Policy Characteristics'!$C:$C,0)))</f>
        <v>indst fuel type shifting</v>
      </c>
      <c r="L455" s="315">
        <f>IF(ISBLANK(INDEX('Policy Characteristics'!F:F,MATCH($C455,'Policy Characteristics'!$C:$C,0))),"",INDEX('Policy Characteristics'!F:F,MATCH($C455,'Policy Characteristics'!$C:$C,0)))</f>
        <v>0</v>
      </c>
      <c r="M455" s="315">
        <f>IF(ISBLANK(INDEX('Policy Characteristics'!G:G,MATCH($C455,'Policy Characteristics'!$C:$C,0))),"",INDEX('Policy Characteristics'!G:G,MATCH($C455,'Policy Characteristics'!$C:$C,0)))</f>
        <v>1</v>
      </c>
      <c r="N455" s="315">
        <f>IF(ISBLANK(INDEX('Policy Characteristics'!H:H,MATCH($C455,'Policy Characteristics'!$C:$C,0))),"",INDEX('Policy Characteristics'!H:H,MATCH($C455,'Policy Characteristics'!$C:$C,0)))</f>
        <v>0.01</v>
      </c>
      <c r="O455" s="304" t="str">
        <f>IF(ISBLANK(INDEX('Policy Characteristics'!I:I,MATCH($C455,'Policy Characteristics'!$C:$C,0))),"",INDEX('Policy Characteristics'!I:I,MATCH($C455,'Policy Characteristics'!$C:$C,0)))</f>
        <v>% of fuel shifted</v>
      </c>
      <c r="P455" s="304" t="str">
        <f>IF(ISBLANK(INDEX('Policy Characteristics'!J:J,MATCH($C455,'Policy Characteristics'!$C:$C,0))),"",INDEX('Policy Characteristics'!J:J,MATCH($C455,'Policy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55" s="304" t="str">
        <f>IF(ISBLANK(INDEX('Policy Characteristics'!K:K,MATCH($C455,'Policy Characteristics'!$C:$C,0))),"",INDEX('Policy Characteristics'!K:K,MATCH($C455,'Policy Characteristics'!$C:$C,0)))</f>
        <v>industry-ag-main.html#fuel-switching</v>
      </c>
      <c r="R455" s="304" t="str">
        <f>IF(ISBLANK(INDEX('Policy Characteristics'!L:L,MATCH($C455,'Policy Characteristics'!$C:$C,0))),"",INDEX('Policy Characteristics'!L:L,MATCH($C455,'Policy Characteristics'!$C:$C,0)))</f>
        <v>industry-elec-and-hydrogen.html</v>
      </c>
    </row>
    <row r="456" spans="1:18" x14ac:dyDescent="0.25">
      <c r="A456" s="304" t="str">
        <f>IF(ISBLANK(INDEX('Policy Characteristics'!A:A,MATCH($C456,'Policy Characteristics'!$C:$C,0))),"",INDEX('Policy Characteristics'!A:A,MATCH($C456,'Policy Characteristics'!$C:$C,0)))</f>
        <v>Industry</v>
      </c>
      <c r="B456" s="304" t="str">
        <f>IF(ISBLANK(INDEX('Policy Characteristics'!B:B,MATCH($C456,'Policy Characteristics'!$C:$C,0))),"",INDEX('Policy Characteristics'!B:B,MATCH($C456,'Policy Characteristics'!$C:$C,0)))</f>
        <v>Electrification + Hydrogen</v>
      </c>
      <c r="C456" s="308" t="str">
        <f t="shared" si="31"/>
        <v>Fraction of Industrial Fuel Use Shifted to Other Fuels</v>
      </c>
      <c r="D456" s="537" t="s">
        <v>3191</v>
      </c>
      <c r="E456" s="535" t="s">
        <v>2783</v>
      </c>
      <c r="F456" s="6" t="s">
        <v>3155</v>
      </c>
      <c r="G456" s="535" t="s">
        <v>3223</v>
      </c>
      <c r="H456" s="536">
        <v>1235</v>
      </c>
      <c r="I456" s="535" t="s">
        <v>46</v>
      </c>
      <c r="J456" s="306" t="str">
        <f>IF(ISBLANK(INDEX('Policy Characteristics'!D:D,MATCH($C456,'Policy Characteristics'!$C:$C,0))),"",INDEX('Policy Characteristics'!D:D,MATCH($C456,'Policy Characteristics'!$C:$C,0)))</f>
        <v>Electrification + Hydrogen</v>
      </c>
      <c r="K456" s="304" t="str">
        <f>IF(ISBLANK(INDEX('Policy Characteristics'!E:E,MATCH($C456,'Policy Characteristics'!$C:$C,0))),"",INDEX('Policy Characteristics'!E:E,MATCH($C456,'Policy Characteristics'!$C:$C,0)))</f>
        <v>indst fuel type shifting</v>
      </c>
      <c r="L456" s="315">
        <f>IF(ISBLANK(INDEX('Policy Characteristics'!F:F,MATCH($C456,'Policy Characteristics'!$C:$C,0))),"",INDEX('Policy Characteristics'!F:F,MATCH($C456,'Policy Characteristics'!$C:$C,0)))</f>
        <v>0</v>
      </c>
      <c r="M456" s="315">
        <f>IF(ISBLANK(INDEX('Policy Characteristics'!G:G,MATCH($C456,'Policy Characteristics'!$C:$C,0))),"",INDEX('Policy Characteristics'!G:G,MATCH($C456,'Policy Characteristics'!$C:$C,0)))</f>
        <v>1</v>
      </c>
      <c r="N456" s="315">
        <f>IF(ISBLANK(INDEX('Policy Characteristics'!H:H,MATCH($C456,'Policy Characteristics'!$C:$C,0))),"",INDEX('Policy Characteristics'!H:H,MATCH($C456,'Policy Characteristics'!$C:$C,0)))</f>
        <v>0.01</v>
      </c>
      <c r="O456" s="304" t="str">
        <f>IF(ISBLANK(INDEX('Policy Characteristics'!I:I,MATCH($C456,'Policy Characteristics'!$C:$C,0))),"",INDEX('Policy Characteristics'!I:I,MATCH($C456,'Policy Characteristics'!$C:$C,0)))</f>
        <v>% of fuel shifted</v>
      </c>
      <c r="P456" s="304" t="str">
        <f>IF(ISBLANK(INDEX('Policy Characteristics'!J:J,MATCH($C456,'Policy Characteristics'!$C:$C,0))),"",INDEX('Policy Characteristics'!J:J,MATCH($C456,'Policy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56" s="304" t="str">
        <f>IF(ISBLANK(INDEX('Policy Characteristics'!K:K,MATCH($C456,'Policy Characteristics'!$C:$C,0))),"",INDEX('Policy Characteristics'!K:K,MATCH($C456,'Policy Characteristics'!$C:$C,0)))</f>
        <v>industry-ag-main.html#fuel-switching</v>
      </c>
      <c r="R456" s="304" t="str">
        <f>IF(ISBLANK(INDEX('Policy Characteristics'!L:L,MATCH($C456,'Policy Characteristics'!$C:$C,0))),"",INDEX('Policy Characteristics'!L:L,MATCH($C456,'Policy Characteristics'!$C:$C,0)))</f>
        <v>industry-elec-and-hydrogen.html</v>
      </c>
    </row>
    <row r="457" spans="1:18" x14ac:dyDescent="0.25">
      <c r="A457" s="304" t="str">
        <f>IF(ISBLANK(INDEX('Policy Characteristics'!A:A,MATCH($C457,'Policy Characteristics'!$C:$C,0))),"",INDEX('Policy Characteristics'!A:A,MATCH($C457,'Policy Characteristics'!$C:$C,0)))</f>
        <v>Industry</v>
      </c>
      <c r="B457" s="304" t="str">
        <f>IF(ISBLANK(INDEX('Policy Characteristics'!B:B,MATCH($C457,'Policy Characteristics'!$C:$C,0))),"",INDEX('Policy Characteristics'!B:B,MATCH($C457,'Policy Characteristics'!$C:$C,0)))</f>
        <v>Electrification + Hydrogen</v>
      </c>
      <c r="C457" s="308" t="str">
        <f t="shared" si="31"/>
        <v>Fraction of Industrial Fuel Use Shifted to Other Fuels</v>
      </c>
      <c r="D457" s="537" t="s">
        <v>3191</v>
      </c>
      <c r="E457" s="535" t="s">
        <v>2784</v>
      </c>
      <c r="F457" s="6" t="s">
        <v>3155</v>
      </c>
      <c r="G457" s="535" t="s">
        <v>3224</v>
      </c>
      <c r="H457" s="536">
        <v>1236</v>
      </c>
      <c r="I457" s="535" t="s">
        <v>46</v>
      </c>
      <c r="J457" s="306" t="str">
        <f>IF(ISBLANK(INDEX('Policy Characteristics'!D:D,MATCH($C457,'Policy Characteristics'!$C:$C,0))),"",INDEX('Policy Characteristics'!D:D,MATCH($C457,'Policy Characteristics'!$C:$C,0)))</f>
        <v>Electrification + Hydrogen</v>
      </c>
      <c r="K457" s="304" t="str">
        <f>IF(ISBLANK(INDEX('Policy Characteristics'!E:E,MATCH($C457,'Policy Characteristics'!$C:$C,0))),"",INDEX('Policy Characteristics'!E:E,MATCH($C457,'Policy Characteristics'!$C:$C,0)))</f>
        <v>indst fuel type shifting</v>
      </c>
      <c r="L457" s="315">
        <f>IF(ISBLANK(INDEX('Policy Characteristics'!F:F,MATCH($C457,'Policy Characteristics'!$C:$C,0))),"",INDEX('Policy Characteristics'!F:F,MATCH($C457,'Policy Characteristics'!$C:$C,0)))</f>
        <v>0</v>
      </c>
      <c r="M457" s="315">
        <f>IF(ISBLANK(INDEX('Policy Characteristics'!G:G,MATCH($C457,'Policy Characteristics'!$C:$C,0))),"",INDEX('Policy Characteristics'!G:G,MATCH($C457,'Policy Characteristics'!$C:$C,0)))</f>
        <v>1</v>
      </c>
      <c r="N457" s="315">
        <f>IF(ISBLANK(INDEX('Policy Characteristics'!H:H,MATCH($C457,'Policy Characteristics'!$C:$C,0))),"",INDEX('Policy Characteristics'!H:H,MATCH($C457,'Policy Characteristics'!$C:$C,0)))</f>
        <v>0.01</v>
      </c>
      <c r="O457" s="304" t="str">
        <f>IF(ISBLANK(INDEX('Policy Characteristics'!I:I,MATCH($C457,'Policy Characteristics'!$C:$C,0))),"",INDEX('Policy Characteristics'!I:I,MATCH($C457,'Policy Characteristics'!$C:$C,0)))</f>
        <v>% of fuel shifted</v>
      </c>
      <c r="P457" s="304" t="str">
        <f>IF(ISBLANK(INDEX('Policy Characteristics'!J:J,MATCH($C457,'Policy Characteristics'!$C:$C,0))),"",INDEX('Policy Characteristics'!J:J,MATCH($C457,'Policy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57" s="304" t="str">
        <f>IF(ISBLANK(INDEX('Policy Characteristics'!K:K,MATCH($C457,'Policy Characteristics'!$C:$C,0))),"",INDEX('Policy Characteristics'!K:K,MATCH($C457,'Policy Characteristics'!$C:$C,0)))</f>
        <v>industry-ag-main.html#fuel-switching</v>
      </c>
      <c r="R457" s="304" t="str">
        <f>IF(ISBLANK(INDEX('Policy Characteristics'!L:L,MATCH($C457,'Policy Characteristics'!$C:$C,0))),"",INDEX('Policy Characteristics'!L:L,MATCH($C457,'Policy Characteristics'!$C:$C,0)))</f>
        <v>industry-elec-and-hydrogen.html</v>
      </c>
    </row>
    <row r="458" spans="1:18" x14ac:dyDescent="0.25">
      <c r="A458" s="304" t="str">
        <f>IF(ISBLANK(INDEX('Policy Characteristics'!A:A,MATCH($C458,'Policy Characteristics'!$C:$C,0))),"",INDEX('Policy Characteristics'!A:A,MATCH($C458,'Policy Characteristics'!$C:$C,0)))</f>
        <v>Industry</v>
      </c>
      <c r="B458" s="304" t="str">
        <f>IF(ISBLANK(INDEX('Policy Characteristics'!B:B,MATCH($C458,'Policy Characteristics'!$C:$C,0))),"",INDEX('Policy Characteristics'!B:B,MATCH($C458,'Policy Characteristics'!$C:$C,0)))</f>
        <v>Electrification + Hydrogen</v>
      </c>
      <c r="C458" s="308" t="str">
        <f t="shared" si="31"/>
        <v>Fraction of Industrial Fuel Use Shifted to Other Fuels</v>
      </c>
      <c r="D458" s="537" t="s">
        <v>3191</v>
      </c>
      <c r="E458" s="535" t="s">
        <v>2781</v>
      </c>
      <c r="F458" s="6" t="s">
        <v>3155</v>
      </c>
      <c r="G458" s="535" t="s">
        <v>3225</v>
      </c>
      <c r="H458" s="536">
        <v>1237</v>
      </c>
      <c r="I458" s="535" t="s">
        <v>45</v>
      </c>
      <c r="J458" s="306" t="str">
        <f>IF(ISBLANK(INDEX('Policy Characteristics'!D:D,MATCH($C458,'Policy Characteristics'!$C:$C,0))),"",INDEX('Policy Characteristics'!D:D,MATCH($C458,'Policy Characteristics'!$C:$C,0)))</f>
        <v>Electrification + Hydrogen</v>
      </c>
      <c r="K458" s="304" t="str">
        <f>IF(ISBLANK(INDEX('Policy Characteristics'!E:E,MATCH($C458,'Policy Characteristics'!$C:$C,0))),"",INDEX('Policy Characteristics'!E:E,MATCH($C458,'Policy Characteristics'!$C:$C,0)))</f>
        <v>indst fuel type shifting</v>
      </c>
      <c r="L458" s="315">
        <f>IF(ISBLANK(INDEX('Policy Characteristics'!F:F,MATCH($C458,'Policy Characteristics'!$C:$C,0))),"",INDEX('Policy Characteristics'!F:F,MATCH($C458,'Policy Characteristics'!$C:$C,0)))</f>
        <v>0</v>
      </c>
      <c r="M458" s="315">
        <f>IF(ISBLANK(INDEX('Policy Characteristics'!G:G,MATCH($C458,'Policy Characteristics'!$C:$C,0))),"",INDEX('Policy Characteristics'!G:G,MATCH($C458,'Policy Characteristics'!$C:$C,0)))</f>
        <v>1</v>
      </c>
      <c r="N458" s="315">
        <f>IF(ISBLANK(INDEX('Policy Characteristics'!H:H,MATCH($C458,'Policy Characteristics'!$C:$C,0))),"",INDEX('Policy Characteristics'!H:H,MATCH($C458,'Policy Characteristics'!$C:$C,0)))</f>
        <v>0.01</v>
      </c>
      <c r="O458" s="304" t="str">
        <f>IF(ISBLANK(INDEX('Policy Characteristics'!I:I,MATCH($C458,'Policy Characteristics'!$C:$C,0))),"",INDEX('Policy Characteristics'!I:I,MATCH($C458,'Policy Characteristics'!$C:$C,0)))</f>
        <v>% of fuel shifted</v>
      </c>
      <c r="P458" s="304" t="str">
        <f>IF(ISBLANK(INDEX('Policy Characteristics'!J:J,MATCH($C458,'Policy Characteristics'!$C:$C,0))),"",INDEX('Policy Characteristics'!J:J,MATCH($C458,'Policy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58" s="304" t="str">
        <f>IF(ISBLANK(INDEX('Policy Characteristics'!K:K,MATCH($C458,'Policy Characteristics'!$C:$C,0))),"",INDEX('Policy Characteristics'!K:K,MATCH($C458,'Policy Characteristics'!$C:$C,0)))</f>
        <v>industry-ag-main.html#fuel-switching</v>
      </c>
      <c r="R458" s="304" t="str">
        <f>IF(ISBLANK(INDEX('Policy Characteristics'!L:L,MATCH($C458,'Policy Characteristics'!$C:$C,0))),"",INDEX('Policy Characteristics'!L:L,MATCH($C458,'Policy Characteristics'!$C:$C,0)))</f>
        <v>industry-elec-and-hydrogen.html</v>
      </c>
    </row>
    <row r="459" spans="1:18" x14ac:dyDescent="0.25">
      <c r="A459" s="304" t="str">
        <f>IF(ISBLANK(INDEX('Policy Characteristics'!A:A,MATCH($C459,'Policy Characteristics'!$C:$C,0))),"",INDEX('Policy Characteristics'!A:A,MATCH($C459,'Policy Characteristics'!$C:$C,0)))</f>
        <v>Industry</v>
      </c>
      <c r="B459" s="304" t="str">
        <f>IF(ISBLANK(INDEX('Policy Characteristics'!B:B,MATCH($C459,'Policy Characteristics'!$C:$C,0))),"",INDEX('Policy Characteristics'!B:B,MATCH($C459,'Policy Characteristics'!$C:$C,0)))</f>
        <v>Electrification + Hydrogen</v>
      </c>
      <c r="C459" s="308" t="str">
        <f t="shared" si="31"/>
        <v>Fraction of Industrial Fuel Use Shifted to Other Fuels</v>
      </c>
      <c r="D459" s="537" t="s">
        <v>3192</v>
      </c>
      <c r="E459" s="535" t="s">
        <v>2427</v>
      </c>
      <c r="F459" s="6" t="s">
        <v>3156</v>
      </c>
      <c r="G459" s="535" t="s">
        <v>3216</v>
      </c>
      <c r="H459" s="536">
        <v>1238</v>
      </c>
      <c r="I459" s="535" t="s">
        <v>45</v>
      </c>
      <c r="J459" s="306" t="str">
        <f>IF(ISBLANK(INDEX('Policy Characteristics'!D:D,MATCH($C459,'Policy Characteristics'!$C:$C,0))),"",INDEX('Policy Characteristics'!D:D,MATCH($C459,'Policy Characteristics'!$C:$C,0)))</f>
        <v>Electrification + Hydrogen</v>
      </c>
      <c r="K459" s="304" t="str">
        <f>IF(ISBLANK(INDEX('Policy Characteristics'!E:E,MATCH($C459,'Policy Characteristics'!$C:$C,0))),"",INDEX('Policy Characteristics'!E:E,MATCH($C459,'Policy Characteristics'!$C:$C,0)))</f>
        <v>indst fuel type shifting</v>
      </c>
      <c r="L459" s="315">
        <f>IF(ISBLANK(INDEX('Policy Characteristics'!F:F,MATCH($C459,'Policy Characteristics'!$C:$C,0))),"",INDEX('Policy Characteristics'!F:F,MATCH($C459,'Policy Characteristics'!$C:$C,0)))</f>
        <v>0</v>
      </c>
      <c r="M459" s="315">
        <f>IF(ISBLANK(INDEX('Policy Characteristics'!G:G,MATCH($C459,'Policy Characteristics'!$C:$C,0))),"",INDEX('Policy Characteristics'!G:G,MATCH($C459,'Policy Characteristics'!$C:$C,0)))</f>
        <v>1</v>
      </c>
      <c r="N459" s="315">
        <f>IF(ISBLANK(INDEX('Policy Characteristics'!H:H,MATCH($C459,'Policy Characteristics'!$C:$C,0))),"",INDEX('Policy Characteristics'!H:H,MATCH($C459,'Policy Characteristics'!$C:$C,0)))</f>
        <v>0.01</v>
      </c>
      <c r="O459" s="304" t="str">
        <f>IF(ISBLANK(INDEX('Policy Characteristics'!I:I,MATCH($C459,'Policy Characteristics'!$C:$C,0))),"",INDEX('Policy Characteristics'!I:I,MATCH($C459,'Policy Characteristics'!$C:$C,0)))</f>
        <v>% of fuel shifted</v>
      </c>
      <c r="P459" s="304" t="str">
        <f>IF(ISBLANK(INDEX('Policy Characteristics'!J:J,MATCH($C459,'Policy Characteristics'!$C:$C,0))),"",INDEX('Policy Characteristics'!J:J,MATCH($C459,'Policy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59" s="304" t="str">
        <f>IF(ISBLANK(INDEX('Policy Characteristics'!K:K,MATCH($C459,'Policy Characteristics'!$C:$C,0))),"",INDEX('Policy Characteristics'!K:K,MATCH($C459,'Policy Characteristics'!$C:$C,0)))</f>
        <v>industry-ag-main.html#fuel-switching</v>
      </c>
      <c r="R459" s="304" t="str">
        <f>IF(ISBLANK(INDEX('Policy Characteristics'!L:L,MATCH($C459,'Policy Characteristics'!$C:$C,0))),"",INDEX('Policy Characteristics'!L:L,MATCH($C459,'Policy Characteristics'!$C:$C,0)))</f>
        <v>industry-elec-and-hydrogen.html</v>
      </c>
    </row>
    <row r="460" spans="1:18" x14ac:dyDescent="0.25">
      <c r="A460" s="304" t="str">
        <f>IF(ISBLANK(INDEX('Policy Characteristics'!A:A,MATCH($C460,'Policy Characteristics'!$C:$C,0))),"",INDEX('Policy Characteristics'!A:A,MATCH($C460,'Policy Characteristics'!$C:$C,0)))</f>
        <v>Industry</v>
      </c>
      <c r="B460" s="304" t="str">
        <f>IF(ISBLANK(INDEX('Policy Characteristics'!B:B,MATCH($C460,'Policy Characteristics'!$C:$C,0))),"",INDEX('Policy Characteristics'!B:B,MATCH($C460,'Policy Characteristics'!$C:$C,0)))</f>
        <v>Electrification + Hydrogen</v>
      </c>
      <c r="C460" s="308" t="str">
        <f t="shared" si="31"/>
        <v>Fraction of Industrial Fuel Use Shifted to Other Fuels</v>
      </c>
      <c r="D460" s="537" t="s">
        <v>3192</v>
      </c>
      <c r="E460" s="535" t="s">
        <v>2428</v>
      </c>
      <c r="F460" s="6" t="s">
        <v>3156</v>
      </c>
      <c r="G460" s="535" t="s">
        <v>3217</v>
      </c>
      <c r="H460" s="536">
        <v>1239</v>
      </c>
      <c r="I460" s="535" t="s">
        <v>46</v>
      </c>
      <c r="J460" s="306" t="str">
        <f>IF(ISBLANK(INDEX('Policy Characteristics'!D:D,MATCH($C460,'Policy Characteristics'!$C:$C,0))),"",INDEX('Policy Characteristics'!D:D,MATCH($C460,'Policy Characteristics'!$C:$C,0)))</f>
        <v>Electrification + Hydrogen</v>
      </c>
      <c r="K460" s="304" t="str">
        <f>IF(ISBLANK(INDEX('Policy Characteristics'!E:E,MATCH($C460,'Policy Characteristics'!$C:$C,0))),"",INDEX('Policy Characteristics'!E:E,MATCH($C460,'Policy Characteristics'!$C:$C,0)))</f>
        <v>indst fuel type shifting</v>
      </c>
      <c r="L460" s="315">
        <f>IF(ISBLANK(INDEX('Policy Characteristics'!F:F,MATCH($C460,'Policy Characteristics'!$C:$C,0))),"",INDEX('Policy Characteristics'!F:F,MATCH($C460,'Policy Characteristics'!$C:$C,0)))</f>
        <v>0</v>
      </c>
      <c r="M460" s="315">
        <f>IF(ISBLANK(INDEX('Policy Characteristics'!G:G,MATCH($C460,'Policy Characteristics'!$C:$C,0))),"",INDEX('Policy Characteristics'!G:G,MATCH($C460,'Policy Characteristics'!$C:$C,0)))</f>
        <v>1</v>
      </c>
      <c r="N460" s="315">
        <f>IF(ISBLANK(INDEX('Policy Characteristics'!H:H,MATCH($C460,'Policy Characteristics'!$C:$C,0))),"",INDEX('Policy Characteristics'!H:H,MATCH($C460,'Policy Characteristics'!$C:$C,0)))</f>
        <v>0.01</v>
      </c>
      <c r="O460" s="304" t="str">
        <f>IF(ISBLANK(INDEX('Policy Characteristics'!I:I,MATCH($C460,'Policy Characteristics'!$C:$C,0))),"",INDEX('Policy Characteristics'!I:I,MATCH($C460,'Policy Characteristics'!$C:$C,0)))</f>
        <v>% of fuel shifted</v>
      </c>
      <c r="P460" s="304" t="str">
        <f>IF(ISBLANK(INDEX('Policy Characteristics'!J:J,MATCH($C460,'Policy Characteristics'!$C:$C,0))),"",INDEX('Policy Characteristics'!J:J,MATCH($C460,'Policy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60" s="304" t="str">
        <f>IF(ISBLANK(INDEX('Policy Characteristics'!K:K,MATCH($C460,'Policy Characteristics'!$C:$C,0))),"",INDEX('Policy Characteristics'!K:K,MATCH($C460,'Policy Characteristics'!$C:$C,0)))</f>
        <v>industry-ag-main.html#fuel-switching</v>
      </c>
      <c r="R460" s="304" t="str">
        <f>IF(ISBLANK(INDEX('Policy Characteristics'!L:L,MATCH($C460,'Policy Characteristics'!$C:$C,0))),"",INDEX('Policy Characteristics'!L:L,MATCH($C460,'Policy Characteristics'!$C:$C,0)))</f>
        <v>industry-elec-and-hydrogen.html</v>
      </c>
    </row>
    <row r="461" spans="1:18" x14ac:dyDescent="0.25">
      <c r="A461" s="304" t="str">
        <f>IF(ISBLANK(INDEX('Policy Characteristics'!A:A,MATCH($C461,'Policy Characteristics'!$C:$C,0))),"",INDEX('Policy Characteristics'!A:A,MATCH($C461,'Policy Characteristics'!$C:$C,0)))</f>
        <v>Industry</v>
      </c>
      <c r="B461" s="304" t="str">
        <f>IF(ISBLANK(INDEX('Policy Characteristics'!B:B,MATCH($C461,'Policy Characteristics'!$C:$C,0))),"",INDEX('Policy Characteristics'!B:B,MATCH($C461,'Policy Characteristics'!$C:$C,0)))</f>
        <v>Electrification + Hydrogen</v>
      </c>
      <c r="C461" s="308" t="str">
        <f t="shared" si="31"/>
        <v>Fraction of Industrial Fuel Use Shifted to Other Fuels</v>
      </c>
      <c r="D461" s="537" t="s">
        <v>3192</v>
      </c>
      <c r="E461" s="535" t="s">
        <v>2429</v>
      </c>
      <c r="F461" s="6" t="s">
        <v>3156</v>
      </c>
      <c r="G461" s="535" t="s">
        <v>3218</v>
      </c>
      <c r="H461" s="536">
        <v>1240</v>
      </c>
      <c r="I461" s="535" t="s">
        <v>46</v>
      </c>
      <c r="J461" s="306" t="str">
        <f>IF(ISBLANK(INDEX('Policy Characteristics'!D:D,MATCH($C461,'Policy Characteristics'!$C:$C,0))),"",INDEX('Policy Characteristics'!D:D,MATCH($C461,'Policy Characteristics'!$C:$C,0)))</f>
        <v>Electrification + Hydrogen</v>
      </c>
      <c r="K461" s="304" t="str">
        <f>IF(ISBLANK(INDEX('Policy Characteristics'!E:E,MATCH($C461,'Policy Characteristics'!$C:$C,0))),"",INDEX('Policy Characteristics'!E:E,MATCH($C461,'Policy Characteristics'!$C:$C,0)))</f>
        <v>indst fuel type shifting</v>
      </c>
      <c r="L461" s="315">
        <f>IF(ISBLANK(INDEX('Policy Characteristics'!F:F,MATCH($C461,'Policy Characteristics'!$C:$C,0))),"",INDEX('Policy Characteristics'!F:F,MATCH($C461,'Policy Characteristics'!$C:$C,0)))</f>
        <v>0</v>
      </c>
      <c r="M461" s="315">
        <f>IF(ISBLANK(INDEX('Policy Characteristics'!G:G,MATCH($C461,'Policy Characteristics'!$C:$C,0))),"",INDEX('Policy Characteristics'!G:G,MATCH($C461,'Policy Characteristics'!$C:$C,0)))</f>
        <v>1</v>
      </c>
      <c r="N461" s="315">
        <f>IF(ISBLANK(INDEX('Policy Characteristics'!H:H,MATCH($C461,'Policy Characteristics'!$C:$C,0))),"",INDEX('Policy Characteristics'!H:H,MATCH($C461,'Policy Characteristics'!$C:$C,0)))</f>
        <v>0.01</v>
      </c>
      <c r="O461" s="304" t="str">
        <f>IF(ISBLANK(INDEX('Policy Characteristics'!I:I,MATCH($C461,'Policy Characteristics'!$C:$C,0))),"",INDEX('Policy Characteristics'!I:I,MATCH($C461,'Policy Characteristics'!$C:$C,0)))</f>
        <v>% of fuel shifted</v>
      </c>
      <c r="P461" s="304" t="str">
        <f>IF(ISBLANK(INDEX('Policy Characteristics'!J:J,MATCH($C461,'Policy Characteristics'!$C:$C,0))),"",INDEX('Policy Characteristics'!J:J,MATCH($C461,'Policy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61" s="304" t="str">
        <f>IF(ISBLANK(INDEX('Policy Characteristics'!K:K,MATCH($C461,'Policy Characteristics'!$C:$C,0))),"",INDEX('Policy Characteristics'!K:K,MATCH($C461,'Policy Characteristics'!$C:$C,0)))</f>
        <v>industry-ag-main.html#fuel-switching</v>
      </c>
      <c r="R461" s="304" t="str">
        <f>IF(ISBLANK(INDEX('Policy Characteristics'!L:L,MATCH($C461,'Policy Characteristics'!$C:$C,0))),"",INDEX('Policy Characteristics'!L:L,MATCH($C461,'Policy Characteristics'!$C:$C,0)))</f>
        <v>industry-elec-and-hydrogen.html</v>
      </c>
    </row>
    <row r="462" spans="1:18" x14ac:dyDescent="0.25">
      <c r="A462" s="304" t="str">
        <f>IF(ISBLANK(INDEX('Policy Characteristics'!A:A,MATCH($C462,'Policy Characteristics'!$C:$C,0))),"",INDEX('Policy Characteristics'!A:A,MATCH($C462,'Policy Characteristics'!$C:$C,0)))</f>
        <v>Industry</v>
      </c>
      <c r="B462" s="304" t="str">
        <f>IF(ISBLANK(INDEX('Policy Characteristics'!B:B,MATCH($C462,'Policy Characteristics'!$C:$C,0))),"",INDEX('Policy Characteristics'!B:B,MATCH($C462,'Policy Characteristics'!$C:$C,0)))</f>
        <v>Electrification + Hydrogen</v>
      </c>
      <c r="C462" s="308" t="str">
        <f t="shared" ref="C462:C463" si="32">C$429</f>
        <v>Fraction of Industrial Fuel Use Shifted to Other Fuels</v>
      </c>
      <c r="D462" s="537" t="s">
        <v>3192</v>
      </c>
      <c r="E462" s="535" t="s">
        <v>2430</v>
      </c>
      <c r="F462" s="6" t="s">
        <v>3156</v>
      </c>
      <c r="G462" s="535" t="s">
        <v>3219</v>
      </c>
      <c r="H462" s="536">
        <v>1241</v>
      </c>
      <c r="I462" s="535" t="s">
        <v>46</v>
      </c>
      <c r="J462" s="306" t="str">
        <f>IF(ISBLANK(INDEX('Policy Characteristics'!D:D,MATCH($C462,'Policy Characteristics'!$C:$C,0))),"",INDEX('Policy Characteristics'!D:D,MATCH($C462,'Policy Characteristics'!$C:$C,0)))</f>
        <v>Electrification + Hydrogen</v>
      </c>
      <c r="K462" s="304" t="str">
        <f>IF(ISBLANK(INDEX('Policy Characteristics'!E:E,MATCH($C462,'Policy Characteristics'!$C:$C,0))),"",INDEX('Policy Characteristics'!E:E,MATCH($C462,'Policy Characteristics'!$C:$C,0)))</f>
        <v>indst fuel type shifting</v>
      </c>
      <c r="L462" s="315">
        <f>IF(ISBLANK(INDEX('Policy Characteristics'!F:F,MATCH($C462,'Policy Characteristics'!$C:$C,0))),"",INDEX('Policy Characteristics'!F:F,MATCH($C462,'Policy Characteristics'!$C:$C,0)))</f>
        <v>0</v>
      </c>
      <c r="M462" s="315">
        <f>IF(ISBLANK(INDEX('Policy Characteristics'!G:G,MATCH($C462,'Policy Characteristics'!$C:$C,0))),"",INDEX('Policy Characteristics'!G:G,MATCH($C462,'Policy Characteristics'!$C:$C,0)))</f>
        <v>1</v>
      </c>
      <c r="N462" s="315">
        <f>IF(ISBLANK(INDEX('Policy Characteristics'!H:H,MATCH($C462,'Policy Characteristics'!$C:$C,0))),"",INDEX('Policy Characteristics'!H:H,MATCH($C462,'Policy Characteristics'!$C:$C,0)))</f>
        <v>0.01</v>
      </c>
      <c r="O462" s="304" t="str">
        <f>IF(ISBLANK(INDEX('Policy Characteristics'!I:I,MATCH($C462,'Policy Characteristics'!$C:$C,0))),"",INDEX('Policy Characteristics'!I:I,MATCH($C462,'Policy Characteristics'!$C:$C,0)))</f>
        <v>% of fuel shifted</v>
      </c>
      <c r="P462" s="304" t="str">
        <f>IF(ISBLANK(INDEX('Policy Characteristics'!J:J,MATCH($C462,'Policy Characteristics'!$C:$C,0))),"",INDEX('Policy Characteristics'!J:J,MATCH($C462,'Policy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62" s="304" t="str">
        <f>IF(ISBLANK(INDEX('Policy Characteristics'!K:K,MATCH($C462,'Policy Characteristics'!$C:$C,0))),"",INDEX('Policy Characteristics'!K:K,MATCH($C462,'Policy Characteristics'!$C:$C,0)))</f>
        <v>industry-ag-main.html#fuel-switching</v>
      </c>
      <c r="R462" s="304" t="str">
        <f>IF(ISBLANK(INDEX('Policy Characteristics'!L:L,MATCH($C462,'Policy Characteristics'!$C:$C,0))),"",INDEX('Policy Characteristics'!L:L,MATCH($C462,'Policy Characteristics'!$C:$C,0)))</f>
        <v>industry-elec-and-hydrogen.html</v>
      </c>
    </row>
    <row r="463" spans="1:18" x14ac:dyDescent="0.25">
      <c r="A463" s="304" t="str">
        <f>IF(ISBLANK(INDEX('Policy Characteristics'!A:A,MATCH($C463,'Policy Characteristics'!$C:$C,0))),"",INDEX('Policy Characteristics'!A:A,MATCH($C463,'Policy Characteristics'!$C:$C,0)))</f>
        <v>Industry</v>
      </c>
      <c r="B463" s="304" t="str">
        <f>IF(ISBLANK(INDEX('Policy Characteristics'!B:B,MATCH($C463,'Policy Characteristics'!$C:$C,0))),"",INDEX('Policy Characteristics'!B:B,MATCH($C463,'Policy Characteristics'!$C:$C,0)))</f>
        <v>Electrification + Hydrogen</v>
      </c>
      <c r="C463" s="308" t="str">
        <f t="shared" si="32"/>
        <v>Fraction of Industrial Fuel Use Shifted to Other Fuels</v>
      </c>
      <c r="D463" s="537" t="s">
        <v>3192</v>
      </c>
      <c r="E463" s="535" t="s">
        <v>2431</v>
      </c>
      <c r="F463" s="6" t="s">
        <v>3156</v>
      </c>
      <c r="G463" s="535" t="s">
        <v>3220</v>
      </c>
      <c r="H463" s="536">
        <v>1242</v>
      </c>
      <c r="I463" s="535" t="s">
        <v>46</v>
      </c>
      <c r="J463" s="306" t="str">
        <f>IF(ISBLANK(INDEX('Policy Characteristics'!D:D,MATCH($C463,'Policy Characteristics'!$C:$C,0))),"",INDEX('Policy Characteristics'!D:D,MATCH($C463,'Policy Characteristics'!$C:$C,0)))</f>
        <v>Electrification + Hydrogen</v>
      </c>
      <c r="K463" s="304" t="str">
        <f>IF(ISBLANK(INDEX('Policy Characteristics'!E:E,MATCH($C463,'Policy Characteristics'!$C:$C,0))),"",INDEX('Policy Characteristics'!E:E,MATCH($C463,'Policy Characteristics'!$C:$C,0)))</f>
        <v>indst fuel type shifting</v>
      </c>
      <c r="L463" s="315">
        <f>IF(ISBLANK(INDEX('Policy Characteristics'!F:F,MATCH($C463,'Policy Characteristics'!$C:$C,0))),"",INDEX('Policy Characteristics'!F:F,MATCH($C463,'Policy Characteristics'!$C:$C,0)))</f>
        <v>0</v>
      </c>
      <c r="M463" s="315">
        <f>IF(ISBLANK(INDEX('Policy Characteristics'!G:G,MATCH($C463,'Policy Characteristics'!$C:$C,0))),"",INDEX('Policy Characteristics'!G:G,MATCH($C463,'Policy Characteristics'!$C:$C,0)))</f>
        <v>1</v>
      </c>
      <c r="N463" s="315">
        <f>IF(ISBLANK(INDEX('Policy Characteristics'!H:H,MATCH($C463,'Policy Characteristics'!$C:$C,0))),"",INDEX('Policy Characteristics'!H:H,MATCH($C463,'Policy Characteristics'!$C:$C,0)))</f>
        <v>0.01</v>
      </c>
      <c r="O463" s="304" t="str">
        <f>IF(ISBLANK(INDEX('Policy Characteristics'!I:I,MATCH($C463,'Policy Characteristics'!$C:$C,0))),"",INDEX('Policy Characteristics'!I:I,MATCH($C463,'Policy Characteristics'!$C:$C,0)))</f>
        <v>% of fuel shifted</v>
      </c>
      <c r="P463" s="304" t="str">
        <f>IF(ISBLANK(INDEX('Policy Characteristics'!J:J,MATCH($C463,'Policy Characteristics'!$C:$C,0))),"",INDEX('Policy Characteristics'!J:J,MATCH($C463,'Policy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63" s="304" t="str">
        <f>IF(ISBLANK(INDEX('Policy Characteristics'!K:K,MATCH($C463,'Policy Characteristics'!$C:$C,0))),"",INDEX('Policy Characteristics'!K:K,MATCH($C463,'Policy Characteristics'!$C:$C,0)))</f>
        <v>industry-ag-main.html#fuel-switching</v>
      </c>
      <c r="R463" s="304" t="str">
        <f>IF(ISBLANK(INDEX('Policy Characteristics'!L:L,MATCH($C463,'Policy Characteristics'!$C:$C,0))),"",INDEX('Policy Characteristics'!L:L,MATCH($C463,'Policy Characteristics'!$C:$C,0)))</f>
        <v>industry-elec-and-hydrogen.html</v>
      </c>
    </row>
    <row r="464" spans="1:18" x14ac:dyDescent="0.25">
      <c r="A464" s="304" t="str">
        <f>IF(ISBLANK(INDEX('Policy Characteristics'!A:A,MATCH($C464,'Policy Characteristics'!$C:$C,0))),"",INDEX('Policy Characteristics'!A:A,MATCH($C464,'Policy Characteristics'!$C:$C,0)))</f>
        <v>Industry</v>
      </c>
      <c r="B464" s="304" t="str">
        <f>IF(ISBLANK(INDEX('Policy Characteristics'!B:B,MATCH($C464,'Policy Characteristics'!$C:$C,0))),"",INDEX('Policy Characteristics'!B:B,MATCH($C464,'Policy Characteristics'!$C:$C,0)))</f>
        <v>Electrification + Hydrogen</v>
      </c>
      <c r="C464" s="308" t="str">
        <f t="shared" ref="C464:C509" si="33">C$429</f>
        <v>Fraction of Industrial Fuel Use Shifted to Other Fuels</v>
      </c>
      <c r="D464" s="537" t="s">
        <v>3192</v>
      </c>
      <c r="E464" s="535" t="s">
        <v>2432</v>
      </c>
      <c r="F464" s="6" t="s">
        <v>3156</v>
      </c>
      <c r="G464" s="535" t="s">
        <v>3221</v>
      </c>
      <c r="H464" s="536">
        <v>1243</v>
      </c>
      <c r="I464" s="535" t="s">
        <v>46</v>
      </c>
      <c r="J464" s="306" t="str">
        <f>IF(ISBLANK(INDEX('Policy Characteristics'!D:D,MATCH($C464,'Policy Characteristics'!$C:$C,0))),"",INDEX('Policy Characteristics'!D:D,MATCH($C464,'Policy Characteristics'!$C:$C,0)))</f>
        <v>Electrification + Hydrogen</v>
      </c>
      <c r="K464" s="304" t="str">
        <f>IF(ISBLANK(INDEX('Policy Characteristics'!E:E,MATCH($C464,'Policy Characteristics'!$C:$C,0))),"",INDEX('Policy Characteristics'!E:E,MATCH($C464,'Policy Characteristics'!$C:$C,0)))</f>
        <v>indst fuel type shifting</v>
      </c>
      <c r="L464" s="315">
        <f>IF(ISBLANK(INDEX('Policy Characteristics'!F:F,MATCH($C464,'Policy Characteristics'!$C:$C,0))),"",INDEX('Policy Characteristics'!F:F,MATCH($C464,'Policy Characteristics'!$C:$C,0)))</f>
        <v>0</v>
      </c>
      <c r="M464" s="315">
        <f>IF(ISBLANK(INDEX('Policy Characteristics'!G:G,MATCH($C464,'Policy Characteristics'!$C:$C,0))),"",INDEX('Policy Characteristics'!G:G,MATCH($C464,'Policy Characteristics'!$C:$C,0)))</f>
        <v>1</v>
      </c>
      <c r="N464" s="315">
        <f>IF(ISBLANK(INDEX('Policy Characteristics'!H:H,MATCH($C464,'Policy Characteristics'!$C:$C,0))),"",INDEX('Policy Characteristics'!H:H,MATCH($C464,'Policy Characteristics'!$C:$C,0)))</f>
        <v>0.01</v>
      </c>
      <c r="O464" s="304" t="str">
        <f>IF(ISBLANK(INDEX('Policy Characteristics'!I:I,MATCH($C464,'Policy Characteristics'!$C:$C,0))),"",INDEX('Policy Characteristics'!I:I,MATCH($C464,'Policy Characteristics'!$C:$C,0)))</f>
        <v>% of fuel shifted</v>
      </c>
      <c r="P464" s="304" t="str">
        <f>IF(ISBLANK(INDEX('Policy Characteristics'!J:J,MATCH($C464,'Policy Characteristics'!$C:$C,0))),"",INDEX('Policy Characteristics'!J:J,MATCH($C464,'Policy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64" s="304" t="str">
        <f>IF(ISBLANK(INDEX('Policy Characteristics'!K:K,MATCH($C464,'Policy Characteristics'!$C:$C,0))),"",INDEX('Policy Characteristics'!K:K,MATCH($C464,'Policy Characteristics'!$C:$C,0)))</f>
        <v>industry-ag-main.html#fuel-switching</v>
      </c>
      <c r="R464" s="304" t="str">
        <f>IF(ISBLANK(INDEX('Policy Characteristics'!L:L,MATCH($C464,'Policy Characteristics'!$C:$C,0))),"",INDEX('Policy Characteristics'!L:L,MATCH($C464,'Policy Characteristics'!$C:$C,0)))</f>
        <v>industry-elec-and-hydrogen.html</v>
      </c>
    </row>
    <row r="465" spans="1:18" x14ac:dyDescent="0.25">
      <c r="A465" s="304" t="str">
        <f>IF(ISBLANK(INDEX('Policy Characteristics'!A:A,MATCH($C465,'Policy Characteristics'!$C:$C,0))),"",INDEX('Policy Characteristics'!A:A,MATCH($C465,'Policy Characteristics'!$C:$C,0)))</f>
        <v>Industry</v>
      </c>
      <c r="B465" s="304" t="str">
        <f>IF(ISBLANK(INDEX('Policy Characteristics'!B:B,MATCH($C465,'Policy Characteristics'!$C:$C,0))),"",INDEX('Policy Characteristics'!B:B,MATCH($C465,'Policy Characteristics'!$C:$C,0)))</f>
        <v>Electrification + Hydrogen</v>
      </c>
      <c r="C465" s="308" t="str">
        <f t="shared" si="33"/>
        <v>Fraction of Industrial Fuel Use Shifted to Other Fuels</v>
      </c>
      <c r="D465" s="537" t="s">
        <v>3192</v>
      </c>
      <c r="E465" s="535" t="s">
        <v>2782</v>
      </c>
      <c r="F465" s="6" t="s">
        <v>3156</v>
      </c>
      <c r="G465" s="535" t="s">
        <v>3222</v>
      </c>
      <c r="H465" s="536">
        <v>1244</v>
      </c>
      <c r="I465" s="535" t="s">
        <v>46</v>
      </c>
      <c r="J465" s="306" t="str">
        <f>IF(ISBLANK(INDEX('Policy Characteristics'!D:D,MATCH($C465,'Policy Characteristics'!$C:$C,0))),"",INDEX('Policy Characteristics'!D:D,MATCH($C465,'Policy Characteristics'!$C:$C,0)))</f>
        <v>Electrification + Hydrogen</v>
      </c>
      <c r="K465" s="304" t="str">
        <f>IF(ISBLANK(INDEX('Policy Characteristics'!E:E,MATCH($C465,'Policy Characteristics'!$C:$C,0))),"",INDEX('Policy Characteristics'!E:E,MATCH($C465,'Policy Characteristics'!$C:$C,0)))</f>
        <v>indst fuel type shifting</v>
      </c>
      <c r="L465" s="315">
        <f>IF(ISBLANK(INDEX('Policy Characteristics'!F:F,MATCH($C465,'Policy Characteristics'!$C:$C,0))),"",INDEX('Policy Characteristics'!F:F,MATCH($C465,'Policy Characteristics'!$C:$C,0)))</f>
        <v>0</v>
      </c>
      <c r="M465" s="315">
        <f>IF(ISBLANK(INDEX('Policy Characteristics'!G:G,MATCH($C465,'Policy Characteristics'!$C:$C,0))),"",INDEX('Policy Characteristics'!G:G,MATCH($C465,'Policy Characteristics'!$C:$C,0)))</f>
        <v>1</v>
      </c>
      <c r="N465" s="315">
        <f>IF(ISBLANK(INDEX('Policy Characteristics'!H:H,MATCH($C465,'Policy Characteristics'!$C:$C,0))),"",INDEX('Policy Characteristics'!H:H,MATCH($C465,'Policy Characteristics'!$C:$C,0)))</f>
        <v>0.01</v>
      </c>
      <c r="O465" s="304" t="str">
        <f>IF(ISBLANK(INDEX('Policy Characteristics'!I:I,MATCH($C465,'Policy Characteristics'!$C:$C,0))),"",INDEX('Policy Characteristics'!I:I,MATCH($C465,'Policy Characteristics'!$C:$C,0)))</f>
        <v>% of fuel shifted</v>
      </c>
      <c r="P465" s="304" t="str">
        <f>IF(ISBLANK(INDEX('Policy Characteristics'!J:J,MATCH($C465,'Policy Characteristics'!$C:$C,0))),"",INDEX('Policy Characteristics'!J:J,MATCH($C465,'Policy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65" s="304" t="str">
        <f>IF(ISBLANK(INDEX('Policy Characteristics'!K:K,MATCH($C465,'Policy Characteristics'!$C:$C,0))),"",INDEX('Policy Characteristics'!K:K,MATCH($C465,'Policy Characteristics'!$C:$C,0)))</f>
        <v>industry-ag-main.html#fuel-switching</v>
      </c>
      <c r="R465" s="304" t="str">
        <f>IF(ISBLANK(INDEX('Policy Characteristics'!L:L,MATCH($C465,'Policy Characteristics'!$C:$C,0))),"",INDEX('Policy Characteristics'!L:L,MATCH($C465,'Policy Characteristics'!$C:$C,0)))</f>
        <v>industry-elec-and-hydrogen.html</v>
      </c>
    </row>
    <row r="466" spans="1:18" x14ac:dyDescent="0.25">
      <c r="A466" s="304" t="str">
        <f>IF(ISBLANK(INDEX('Policy Characteristics'!A:A,MATCH($C466,'Policy Characteristics'!$C:$C,0))),"",INDEX('Policy Characteristics'!A:A,MATCH($C466,'Policy Characteristics'!$C:$C,0)))</f>
        <v>Industry</v>
      </c>
      <c r="B466" s="304" t="str">
        <f>IF(ISBLANK(INDEX('Policy Characteristics'!B:B,MATCH($C466,'Policy Characteristics'!$C:$C,0))),"",INDEX('Policy Characteristics'!B:B,MATCH($C466,'Policy Characteristics'!$C:$C,0)))</f>
        <v>Electrification + Hydrogen</v>
      </c>
      <c r="C466" s="308" t="str">
        <f t="shared" si="33"/>
        <v>Fraction of Industrial Fuel Use Shifted to Other Fuels</v>
      </c>
      <c r="D466" s="537" t="s">
        <v>3192</v>
      </c>
      <c r="E466" s="535" t="s">
        <v>2783</v>
      </c>
      <c r="F466" s="6" t="s">
        <v>3156</v>
      </c>
      <c r="G466" s="535" t="s">
        <v>3223</v>
      </c>
      <c r="H466" s="536">
        <v>1245</v>
      </c>
      <c r="I466" s="535" t="s">
        <v>46</v>
      </c>
      <c r="J466" s="306" t="str">
        <f>IF(ISBLANK(INDEX('Policy Characteristics'!D:D,MATCH($C466,'Policy Characteristics'!$C:$C,0))),"",INDEX('Policy Characteristics'!D:D,MATCH($C466,'Policy Characteristics'!$C:$C,0)))</f>
        <v>Electrification + Hydrogen</v>
      </c>
      <c r="K466" s="304" t="str">
        <f>IF(ISBLANK(INDEX('Policy Characteristics'!E:E,MATCH($C466,'Policy Characteristics'!$C:$C,0))),"",INDEX('Policy Characteristics'!E:E,MATCH($C466,'Policy Characteristics'!$C:$C,0)))</f>
        <v>indst fuel type shifting</v>
      </c>
      <c r="L466" s="315">
        <f>IF(ISBLANK(INDEX('Policy Characteristics'!F:F,MATCH($C466,'Policy Characteristics'!$C:$C,0))),"",INDEX('Policy Characteristics'!F:F,MATCH($C466,'Policy Characteristics'!$C:$C,0)))</f>
        <v>0</v>
      </c>
      <c r="M466" s="315">
        <f>IF(ISBLANK(INDEX('Policy Characteristics'!G:G,MATCH($C466,'Policy Characteristics'!$C:$C,0))),"",INDEX('Policy Characteristics'!G:G,MATCH($C466,'Policy Characteristics'!$C:$C,0)))</f>
        <v>1</v>
      </c>
      <c r="N466" s="315">
        <f>IF(ISBLANK(INDEX('Policy Characteristics'!H:H,MATCH($C466,'Policy Characteristics'!$C:$C,0))),"",INDEX('Policy Characteristics'!H:H,MATCH($C466,'Policy Characteristics'!$C:$C,0)))</f>
        <v>0.01</v>
      </c>
      <c r="O466" s="304" t="str">
        <f>IF(ISBLANK(INDEX('Policy Characteristics'!I:I,MATCH($C466,'Policy Characteristics'!$C:$C,0))),"",INDEX('Policy Characteristics'!I:I,MATCH($C466,'Policy Characteristics'!$C:$C,0)))</f>
        <v>% of fuel shifted</v>
      </c>
      <c r="P466" s="304" t="str">
        <f>IF(ISBLANK(INDEX('Policy Characteristics'!J:J,MATCH($C466,'Policy Characteristics'!$C:$C,0))),"",INDEX('Policy Characteristics'!J:J,MATCH($C466,'Policy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66" s="304" t="str">
        <f>IF(ISBLANK(INDEX('Policy Characteristics'!K:K,MATCH($C466,'Policy Characteristics'!$C:$C,0))),"",INDEX('Policy Characteristics'!K:K,MATCH($C466,'Policy Characteristics'!$C:$C,0)))</f>
        <v>industry-ag-main.html#fuel-switching</v>
      </c>
      <c r="R466" s="304" t="str">
        <f>IF(ISBLANK(INDEX('Policy Characteristics'!L:L,MATCH($C466,'Policy Characteristics'!$C:$C,0))),"",INDEX('Policy Characteristics'!L:L,MATCH($C466,'Policy Characteristics'!$C:$C,0)))</f>
        <v>industry-elec-and-hydrogen.html</v>
      </c>
    </row>
    <row r="467" spans="1:18" x14ac:dyDescent="0.25">
      <c r="A467" s="304" t="str">
        <f>IF(ISBLANK(INDEX('Policy Characteristics'!A:A,MATCH($C467,'Policy Characteristics'!$C:$C,0))),"",INDEX('Policy Characteristics'!A:A,MATCH($C467,'Policy Characteristics'!$C:$C,0)))</f>
        <v>Industry</v>
      </c>
      <c r="B467" s="304" t="str">
        <f>IF(ISBLANK(INDEX('Policy Characteristics'!B:B,MATCH($C467,'Policy Characteristics'!$C:$C,0))),"",INDEX('Policy Characteristics'!B:B,MATCH($C467,'Policy Characteristics'!$C:$C,0)))</f>
        <v>Electrification + Hydrogen</v>
      </c>
      <c r="C467" s="308" t="str">
        <f t="shared" si="33"/>
        <v>Fraction of Industrial Fuel Use Shifted to Other Fuels</v>
      </c>
      <c r="D467" s="537" t="s">
        <v>3192</v>
      </c>
      <c r="E467" s="535" t="s">
        <v>2784</v>
      </c>
      <c r="F467" s="6" t="s">
        <v>3156</v>
      </c>
      <c r="G467" s="535" t="s">
        <v>3224</v>
      </c>
      <c r="H467" s="536">
        <v>1246</v>
      </c>
      <c r="I467" s="535" t="s">
        <v>46</v>
      </c>
      <c r="J467" s="306" t="str">
        <f>IF(ISBLANK(INDEX('Policy Characteristics'!D:D,MATCH($C467,'Policy Characteristics'!$C:$C,0))),"",INDEX('Policy Characteristics'!D:D,MATCH($C467,'Policy Characteristics'!$C:$C,0)))</f>
        <v>Electrification + Hydrogen</v>
      </c>
      <c r="K467" s="304" t="str">
        <f>IF(ISBLANK(INDEX('Policy Characteristics'!E:E,MATCH($C467,'Policy Characteristics'!$C:$C,0))),"",INDEX('Policy Characteristics'!E:E,MATCH($C467,'Policy Characteristics'!$C:$C,0)))</f>
        <v>indst fuel type shifting</v>
      </c>
      <c r="L467" s="315">
        <f>IF(ISBLANK(INDEX('Policy Characteristics'!F:F,MATCH($C467,'Policy Characteristics'!$C:$C,0))),"",INDEX('Policy Characteristics'!F:F,MATCH($C467,'Policy Characteristics'!$C:$C,0)))</f>
        <v>0</v>
      </c>
      <c r="M467" s="315">
        <f>IF(ISBLANK(INDEX('Policy Characteristics'!G:G,MATCH($C467,'Policy Characteristics'!$C:$C,0))),"",INDEX('Policy Characteristics'!G:G,MATCH($C467,'Policy Characteristics'!$C:$C,0)))</f>
        <v>1</v>
      </c>
      <c r="N467" s="315">
        <f>IF(ISBLANK(INDEX('Policy Characteristics'!H:H,MATCH($C467,'Policy Characteristics'!$C:$C,0))),"",INDEX('Policy Characteristics'!H:H,MATCH($C467,'Policy Characteristics'!$C:$C,0)))</f>
        <v>0.01</v>
      </c>
      <c r="O467" s="304" t="str">
        <f>IF(ISBLANK(INDEX('Policy Characteristics'!I:I,MATCH($C467,'Policy Characteristics'!$C:$C,0))),"",INDEX('Policy Characteristics'!I:I,MATCH($C467,'Policy Characteristics'!$C:$C,0)))</f>
        <v>% of fuel shifted</v>
      </c>
      <c r="P467" s="304" t="str">
        <f>IF(ISBLANK(INDEX('Policy Characteristics'!J:J,MATCH($C467,'Policy Characteristics'!$C:$C,0))),"",INDEX('Policy Characteristics'!J:J,MATCH($C467,'Policy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67" s="304" t="str">
        <f>IF(ISBLANK(INDEX('Policy Characteristics'!K:K,MATCH($C467,'Policy Characteristics'!$C:$C,0))),"",INDEX('Policy Characteristics'!K:K,MATCH($C467,'Policy Characteristics'!$C:$C,0)))</f>
        <v>industry-ag-main.html#fuel-switching</v>
      </c>
      <c r="R467" s="304" t="str">
        <f>IF(ISBLANK(INDEX('Policy Characteristics'!L:L,MATCH($C467,'Policy Characteristics'!$C:$C,0))),"",INDEX('Policy Characteristics'!L:L,MATCH($C467,'Policy Characteristics'!$C:$C,0)))</f>
        <v>industry-elec-and-hydrogen.html</v>
      </c>
    </row>
    <row r="468" spans="1:18" x14ac:dyDescent="0.25">
      <c r="A468" s="304" t="str">
        <f>IF(ISBLANK(INDEX('Policy Characteristics'!A:A,MATCH($C468,'Policy Characteristics'!$C:$C,0))),"",INDEX('Policy Characteristics'!A:A,MATCH($C468,'Policy Characteristics'!$C:$C,0)))</f>
        <v>Industry</v>
      </c>
      <c r="B468" s="304" t="str">
        <f>IF(ISBLANK(INDEX('Policy Characteristics'!B:B,MATCH($C468,'Policy Characteristics'!$C:$C,0))),"",INDEX('Policy Characteristics'!B:B,MATCH($C468,'Policy Characteristics'!$C:$C,0)))</f>
        <v>Electrification + Hydrogen</v>
      </c>
      <c r="C468" s="308" t="str">
        <f t="shared" si="33"/>
        <v>Fraction of Industrial Fuel Use Shifted to Other Fuels</v>
      </c>
      <c r="D468" s="537" t="s">
        <v>3192</v>
      </c>
      <c r="E468" s="535" t="s">
        <v>2781</v>
      </c>
      <c r="F468" s="6" t="s">
        <v>3156</v>
      </c>
      <c r="G468" s="535" t="s">
        <v>3225</v>
      </c>
      <c r="H468" s="536">
        <v>1247</v>
      </c>
      <c r="I468" s="535" t="s">
        <v>45</v>
      </c>
      <c r="J468" s="306" t="str">
        <f>IF(ISBLANK(INDEX('Policy Characteristics'!D:D,MATCH($C468,'Policy Characteristics'!$C:$C,0))),"",INDEX('Policy Characteristics'!D:D,MATCH($C468,'Policy Characteristics'!$C:$C,0)))</f>
        <v>Electrification + Hydrogen</v>
      </c>
      <c r="K468" s="304" t="str">
        <f>IF(ISBLANK(INDEX('Policy Characteristics'!E:E,MATCH($C468,'Policy Characteristics'!$C:$C,0))),"",INDEX('Policy Characteristics'!E:E,MATCH($C468,'Policy Characteristics'!$C:$C,0)))</f>
        <v>indst fuel type shifting</v>
      </c>
      <c r="L468" s="315">
        <f>IF(ISBLANK(INDEX('Policy Characteristics'!F:F,MATCH($C468,'Policy Characteristics'!$C:$C,0))),"",INDEX('Policy Characteristics'!F:F,MATCH($C468,'Policy Characteristics'!$C:$C,0)))</f>
        <v>0</v>
      </c>
      <c r="M468" s="315">
        <f>IF(ISBLANK(INDEX('Policy Characteristics'!G:G,MATCH($C468,'Policy Characteristics'!$C:$C,0))),"",INDEX('Policy Characteristics'!G:G,MATCH($C468,'Policy Characteristics'!$C:$C,0)))</f>
        <v>1</v>
      </c>
      <c r="N468" s="315">
        <f>IF(ISBLANK(INDEX('Policy Characteristics'!H:H,MATCH($C468,'Policy Characteristics'!$C:$C,0))),"",INDEX('Policy Characteristics'!H:H,MATCH($C468,'Policy Characteristics'!$C:$C,0)))</f>
        <v>0.01</v>
      </c>
      <c r="O468" s="304" t="str">
        <f>IF(ISBLANK(INDEX('Policy Characteristics'!I:I,MATCH($C468,'Policy Characteristics'!$C:$C,0))),"",INDEX('Policy Characteristics'!I:I,MATCH($C468,'Policy Characteristics'!$C:$C,0)))</f>
        <v>% of fuel shifted</v>
      </c>
      <c r="P468" s="304" t="str">
        <f>IF(ISBLANK(INDEX('Policy Characteristics'!J:J,MATCH($C468,'Policy Characteristics'!$C:$C,0))),"",INDEX('Policy Characteristics'!J:J,MATCH($C468,'Policy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68" s="304" t="str">
        <f>IF(ISBLANK(INDEX('Policy Characteristics'!K:K,MATCH($C468,'Policy Characteristics'!$C:$C,0))),"",INDEX('Policy Characteristics'!K:K,MATCH($C468,'Policy Characteristics'!$C:$C,0)))</f>
        <v>industry-ag-main.html#fuel-switching</v>
      </c>
      <c r="R468" s="304" t="str">
        <f>IF(ISBLANK(INDEX('Policy Characteristics'!L:L,MATCH($C468,'Policy Characteristics'!$C:$C,0))),"",INDEX('Policy Characteristics'!L:L,MATCH($C468,'Policy Characteristics'!$C:$C,0)))</f>
        <v>industry-elec-and-hydrogen.html</v>
      </c>
    </row>
    <row r="469" spans="1:18" x14ac:dyDescent="0.25">
      <c r="A469" s="304" t="str">
        <f>IF(ISBLANK(INDEX('Policy Characteristics'!A:A,MATCH($C469,'Policy Characteristics'!$C:$C,0))),"",INDEX('Policy Characteristics'!A:A,MATCH($C469,'Policy Characteristics'!$C:$C,0)))</f>
        <v>Industry</v>
      </c>
      <c r="B469" s="304" t="str">
        <f>IF(ISBLANK(INDEX('Policy Characteristics'!B:B,MATCH($C469,'Policy Characteristics'!$C:$C,0))),"",INDEX('Policy Characteristics'!B:B,MATCH($C469,'Policy Characteristics'!$C:$C,0)))</f>
        <v>Electrification + Hydrogen</v>
      </c>
      <c r="C469" s="308" t="str">
        <f t="shared" si="33"/>
        <v>Fraction of Industrial Fuel Use Shifted to Other Fuels</v>
      </c>
      <c r="D469" s="537" t="s">
        <v>3193</v>
      </c>
      <c r="E469" s="535" t="s">
        <v>2427</v>
      </c>
      <c r="F469" s="6" t="s">
        <v>3157</v>
      </c>
      <c r="G469" s="535" t="s">
        <v>3216</v>
      </c>
      <c r="H469" s="536">
        <v>1248</v>
      </c>
      <c r="I469" s="535" t="s">
        <v>45</v>
      </c>
      <c r="J469" s="306" t="str">
        <f>IF(ISBLANK(INDEX('Policy Characteristics'!D:D,MATCH($C469,'Policy Characteristics'!$C:$C,0))),"",INDEX('Policy Characteristics'!D:D,MATCH($C469,'Policy Characteristics'!$C:$C,0)))</f>
        <v>Electrification + Hydrogen</v>
      </c>
      <c r="K469" s="304" t="str">
        <f>IF(ISBLANK(INDEX('Policy Characteristics'!E:E,MATCH($C469,'Policy Characteristics'!$C:$C,0))),"",INDEX('Policy Characteristics'!E:E,MATCH($C469,'Policy Characteristics'!$C:$C,0)))</f>
        <v>indst fuel type shifting</v>
      </c>
      <c r="L469" s="315">
        <f>IF(ISBLANK(INDEX('Policy Characteristics'!F:F,MATCH($C469,'Policy Characteristics'!$C:$C,0))),"",INDEX('Policy Characteristics'!F:F,MATCH($C469,'Policy Characteristics'!$C:$C,0)))</f>
        <v>0</v>
      </c>
      <c r="M469" s="315">
        <f>IF(ISBLANK(INDEX('Policy Characteristics'!G:G,MATCH($C469,'Policy Characteristics'!$C:$C,0))),"",INDEX('Policy Characteristics'!G:G,MATCH($C469,'Policy Characteristics'!$C:$C,0)))</f>
        <v>1</v>
      </c>
      <c r="N469" s="315">
        <f>IF(ISBLANK(INDEX('Policy Characteristics'!H:H,MATCH($C469,'Policy Characteristics'!$C:$C,0))),"",INDEX('Policy Characteristics'!H:H,MATCH($C469,'Policy Characteristics'!$C:$C,0)))</f>
        <v>0.01</v>
      </c>
      <c r="O469" s="304" t="str">
        <f>IF(ISBLANK(INDEX('Policy Characteristics'!I:I,MATCH($C469,'Policy Characteristics'!$C:$C,0))),"",INDEX('Policy Characteristics'!I:I,MATCH($C469,'Policy Characteristics'!$C:$C,0)))</f>
        <v>% of fuel shifted</v>
      </c>
      <c r="P469" s="304" t="str">
        <f>IF(ISBLANK(INDEX('Policy Characteristics'!J:J,MATCH($C469,'Policy Characteristics'!$C:$C,0))),"",INDEX('Policy Characteristics'!J:J,MATCH($C469,'Policy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69" s="304" t="str">
        <f>IF(ISBLANK(INDEX('Policy Characteristics'!K:K,MATCH($C469,'Policy Characteristics'!$C:$C,0))),"",INDEX('Policy Characteristics'!K:K,MATCH($C469,'Policy Characteristics'!$C:$C,0)))</f>
        <v>industry-ag-main.html#fuel-switching</v>
      </c>
      <c r="R469" s="304" t="str">
        <f>IF(ISBLANK(INDEX('Policy Characteristics'!L:L,MATCH($C469,'Policy Characteristics'!$C:$C,0))),"",INDEX('Policy Characteristics'!L:L,MATCH($C469,'Policy Characteristics'!$C:$C,0)))</f>
        <v>industry-elec-and-hydrogen.html</v>
      </c>
    </row>
    <row r="470" spans="1:18" x14ac:dyDescent="0.25">
      <c r="A470" s="304" t="str">
        <f>IF(ISBLANK(INDEX('Policy Characteristics'!A:A,MATCH($C470,'Policy Characteristics'!$C:$C,0))),"",INDEX('Policy Characteristics'!A:A,MATCH($C470,'Policy Characteristics'!$C:$C,0)))</f>
        <v>Industry</v>
      </c>
      <c r="B470" s="304" t="str">
        <f>IF(ISBLANK(INDEX('Policy Characteristics'!B:B,MATCH($C470,'Policy Characteristics'!$C:$C,0))),"",INDEX('Policy Characteristics'!B:B,MATCH($C470,'Policy Characteristics'!$C:$C,0)))</f>
        <v>Electrification + Hydrogen</v>
      </c>
      <c r="C470" s="308" t="str">
        <f t="shared" si="33"/>
        <v>Fraction of Industrial Fuel Use Shifted to Other Fuels</v>
      </c>
      <c r="D470" s="537" t="s">
        <v>3193</v>
      </c>
      <c r="E470" s="535" t="s">
        <v>2428</v>
      </c>
      <c r="F470" s="6" t="s">
        <v>3157</v>
      </c>
      <c r="G470" s="535" t="s">
        <v>3217</v>
      </c>
      <c r="H470" s="536">
        <v>1249</v>
      </c>
      <c r="I470" s="535" t="s">
        <v>46</v>
      </c>
      <c r="J470" s="306" t="str">
        <f>IF(ISBLANK(INDEX('Policy Characteristics'!D:D,MATCH($C470,'Policy Characteristics'!$C:$C,0))),"",INDEX('Policy Characteristics'!D:D,MATCH($C470,'Policy Characteristics'!$C:$C,0)))</f>
        <v>Electrification + Hydrogen</v>
      </c>
      <c r="K470" s="304" t="str">
        <f>IF(ISBLANK(INDEX('Policy Characteristics'!E:E,MATCH($C470,'Policy Characteristics'!$C:$C,0))),"",INDEX('Policy Characteristics'!E:E,MATCH($C470,'Policy Characteristics'!$C:$C,0)))</f>
        <v>indst fuel type shifting</v>
      </c>
      <c r="L470" s="315">
        <f>IF(ISBLANK(INDEX('Policy Characteristics'!F:F,MATCH($C470,'Policy Characteristics'!$C:$C,0))),"",INDEX('Policy Characteristics'!F:F,MATCH($C470,'Policy Characteristics'!$C:$C,0)))</f>
        <v>0</v>
      </c>
      <c r="M470" s="315">
        <f>IF(ISBLANK(INDEX('Policy Characteristics'!G:G,MATCH($C470,'Policy Characteristics'!$C:$C,0))),"",INDEX('Policy Characteristics'!G:G,MATCH($C470,'Policy Characteristics'!$C:$C,0)))</f>
        <v>1</v>
      </c>
      <c r="N470" s="315">
        <f>IF(ISBLANK(INDEX('Policy Characteristics'!H:H,MATCH($C470,'Policy Characteristics'!$C:$C,0))),"",INDEX('Policy Characteristics'!H:H,MATCH($C470,'Policy Characteristics'!$C:$C,0)))</f>
        <v>0.01</v>
      </c>
      <c r="O470" s="304" t="str">
        <f>IF(ISBLANK(INDEX('Policy Characteristics'!I:I,MATCH($C470,'Policy Characteristics'!$C:$C,0))),"",INDEX('Policy Characteristics'!I:I,MATCH($C470,'Policy Characteristics'!$C:$C,0)))</f>
        <v>% of fuel shifted</v>
      </c>
      <c r="P470" s="304" t="str">
        <f>IF(ISBLANK(INDEX('Policy Characteristics'!J:J,MATCH($C470,'Policy Characteristics'!$C:$C,0))),"",INDEX('Policy Characteristics'!J:J,MATCH($C470,'Policy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70" s="304" t="str">
        <f>IF(ISBLANK(INDEX('Policy Characteristics'!K:K,MATCH($C470,'Policy Characteristics'!$C:$C,0))),"",INDEX('Policy Characteristics'!K:K,MATCH($C470,'Policy Characteristics'!$C:$C,0)))</f>
        <v>industry-ag-main.html#fuel-switching</v>
      </c>
      <c r="R470" s="304" t="str">
        <f>IF(ISBLANK(INDEX('Policy Characteristics'!L:L,MATCH($C470,'Policy Characteristics'!$C:$C,0))),"",INDEX('Policy Characteristics'!L:L,MATCH($C470,'Policy Characteristics'!$C:$C,0)))</f>
        <v>industry-elec-and-hydrogen.html</v>
      </c>
    </row>
    <row r="471" spans="1:18" x14ac:dyDescent="0.25">
      <c r="A471" s="304" t="str">
        <f>IF(ISBLANK(INDEX('Policy Characteristics'!A:A,MATCH($C471,'Policy Characteristics'!$C:$C,0))),"",INDEX('Policy Characteristics'!A:A,MATCH($C471,'Policy Characteristics'!$C:$C,0)))</f>
        <v>Industry</v>
      </c>
      <c r="B471" s="304" t="str">
        <f>IF(ISBLANK(INDEX('Policy Characteristics'!B:B,MATCH($C471,'Policy Characteristics'!$C:$C,0))),"",INDEX('Policy Characteristics'!B:B,MATCH($C471,'Policy Characteristics'!$C:$C,0)))</f>
        <v>Electrification + Hydrogen</v>
      </c>
      <c r="C471" s="308" t="str">
        <f t="shared" si="33"/>
        <v>Fraction of Industrial Fuel Use Shifted to Other Fuels</v>
      </c>
      <c r="D471" s="537" t="s">
        <v>3193</v>
      </c>
      <c r="E471" s="535" t="s">
        <v>2429</v>
      </c>
      <c r="F471" s="6" t="s">
        <v>3157</v>
      </c>
      <c r="G471" s="535" t="s">
        <v>3218</v>
      </c>
      <c r="H471" s="536">
        <v>1250</v>
      </c>
      <c r="I471" s="535" t="s">
        <v>46</v>
      </c>
      <c r="J471" s="306" t="str">
        <f>IF(ISBLANK(INDEX('Policy Characteristics'!D:D,MATCH($C471,'Policy Characteristics'!$C:$C,0))),"",INDEX('Policy Characteristics'!D:D,MATCH($C471,'Policy Characteristics'!$C:$C,0)))</f>
        <v>Electrification + Hydrogen</v>
      </c>
      <c r="K471" s="304" t="str">
        <f>IF(ISBLANK(INDEX('Policy Characteristics'!E:E,MATCH($C471,'Policy Characteristics'!$C:$C,0))),"",INDEX('Policy Characteristics'!E:E,MATCH($C471,'Policy Characteristics'!$C:$C,0)))</f>
        <v>indst fuel type shifting</v>
      </c>
      <c r="L471" s="315">
        <f>IF(ISBLANK(INDEX('Policy Characteristics'!F:F,MATCH($C471,'Policy Characteristics'!$C:$C,0))),"",INDEX('Policy Characteristics'!F:F,MATCH($C471,'Policy Characteristics'!$C:$C,0)))</f>
        <v>0</v>
      </c>
      <c r="M471" s="315">
        <f>IF(ISBLANK(INDEX('Policy Characteristics'!G:G,MATCH($C471,'Policy Characteristics'!$C:$C,0))),"",INDEX('Policy Characteristics'!G:G,MATCH($C471,'Policy Characteristics'!$C:$C,0)))</f>
        <v>1</v>
      </c>
      <c r="N471" s="315">
        <f>IF(ISBLANK(INDEX('Policy Characteristics'!H:H,MATCH($C471,'Policy Characteristics'!$C:$C,0))),"",INDEX('Policy Characteristics'!H:H,MATCH($C471,'Policy Characteristics'!$C:$C,0)))</f>
        <v>0.01</v>
      </c>
      <c r="O471" s="304" t="str">
        <f>IF(ISBLANK(INDEX('Policy Characteristics'!I:I,MATCH($C471,'Policy Characteristics'!$C:$C,0))),"",INDEX('Policy Characteristics'!I:I,MATCH($C471,'Policy Characteristics'!$C:$C,0)))</f>
        <v>% of fuel shifted</v>
      </c>
      <c r="P471" s="304" t="str">
        <f>IF(ISBLANK(INDEX('Policy Characteristics'!J:J,MATCH($C471,'Policy Characteristics'!$C:$C,0))),"",INDEX('Policy Characteristics'!J:J,MATCH($C471,'Policy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71" s="304" t="str">
        <f>IF(ISBLANK(INDEX('Policy Characteristics'!K:K,MATCH($C471,'Policy Characteristics'!$C:$C,0))),"",INDEX('Policy Characteristics'!K:K,MATCH($C471,'Policy Characteristics'!$C:$C,0)))</f>
        <v>industry-ag-main.html#fuel-switching</v>
      </c>
      <c r="R471" s="304" t="str">
        <f>IF(ISBLANK(INDEX('Policy Characteristics'!L:L,MATCH($C471,'Policy Characteristics'!$C:$C,0))),"",INDEX('Policy Characteristics'!L:L,MATCH($C471,'Policy Characteristics'!$C:$C,0)))</f>
        <v>industry-elec-and-hydrogen.html</v>
      </c>
    </row>
    <row r="472" spans="1:18" x14ac:dyDescent="0.25">
      <c r="A472" s="304" t="str">
        <f>IF(ISBLANK(INDEX('Policy Characteristics'!A:A,MATCH($C472,'Policy Characteristics'!$C:$C,0))),"",INDEX('Policy Characteristics'!A:A,MATCH($C472,'Policy Characteristics'!$C:$C,0)))</f>
        <v>Industry</v>
      </c>
      <c r="B472" s="304" t="str">
        <f>IF(ISBLANK(INDEX('Policy Characteristics'!B:B,MATCH($C472,'Policy Characteristics'!$C:$C,0))),"",INDEX('Policy Characteristics'!B:B,MATCH($C472,'Policy Characteristics'!$C:$C,0)))</f>
        <v>Electrification + Hydrogen</v>
      </c>
      <c r="C472" s="308" t="str">
        <f t="shared" si="33"/>
        <v>Fraction of Industrial Fuel Use Shifted to Other Fuels</v>
      </c>
      <c r="D472" s="537" t="s">
        <v>3193</v>
      </c>
      <c r="E472" s="535" t="s">
        <v>2430</v>
      </c>
      <c r="F472" s="6" t="s">
        <v>3157</v>
      </c>
      <c r="G472" s="535" t="s">
        <v>3219</v>
      </c>
      <c r="H472" s="536">
        <v>1251</v>
      </c>
      <c r="I472" s="535" t="s">
        <v>46</v>
      </c>
      <c r="J472" s="306" t="str">
        <f>IF(ISBLANK(INDEX('Policy Characteristics'!D:D,MATCH($C472,'Policy Characteristics'!$C:$C,0))),"",INDEX('Policy Characteristics'!D:D,MATCH($C472,'Policy Characteristics'!$C:$C,0)))</f>
        <v>Electrification + Hydrogen</v>
      </c>
      <c r="K472" s="304" t="str">
        <f>IF(ISBLANK(INDEX('Policy Characteristics'!E:E,MATCH($C472,'Policy Characteristics'!$C:$C,0))),"",INDEX('Policy Characteristics'!E:E,MATCH($C472,'Policy Characteristics'!$C:$C,0)))</f>
        <v>indst fuel type shifting</v>
      </c>
      <c r="L472" s="315">
        <f>IF(ISBLANK(INDEX('Policy Characteristics'!F:F,MATCH($C472,'Policy Characteristics'!$C:$C,0))),"",INDEX('Policy Characteristics'!F:F,MATCH($C472,'Policy Characteristics'!$C:$C,0)))</f>
        <v>0</v>
      </c>
      <c r="M472" s="315">
        <f>IF(ISBLANK(INDEX('Policy Characteristics'!G:G,MATCH($C472,'Policy Characteristics'!$C:$C,0))),"",INDEX('Policy Characteristics'!G:G,MATCH($C472,'Policy Characteristics'!$C:$C,0)))</f>
        <v>1</v>
      </c>
      <c r="N472" s="315">
        <f>IF(ISBLANK(INDEX('Policy Characteristics'!H:H,MATCH($C472,'Policy Characteristics'!$C:$C,0))),"",INDEX('Policy Characteristics'!H:H,MATCH($C472,'Policy Characteristics'!$C:$C,0)))</f>
        <v>0.01</v>
      </c>
      <c r="O472" s="304" t="str">
        <f>IF(ISBLANK(INDEX('Policy Characteristics'!I:I,MATCH($C472,'Policy Characteristics'!$C:$C,0))),"",INDEX('Policy Characteristics'!I:I,MATCH($C472,'Policy Characteristics'!$C:$C,0)))</f>
        <v>% of fuel shifted</v>
      </c>
      <c r="P472" s="304" t="str">
        <f>IF(ISBLANK(INDEX('Policy Characteristics'!J:J,MATCH($C472,'Policy Characteristics'!$C:$C,0))),"",INDEX('Policy Characteristics'!J:J,MATCH($C472,'Policy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72" s="304" t="str">
        <f>IF(ISBLANK(INDEX('Policy Characteristics'!K:K,MATCH($C472,'Policy Characteristics'!$C:$C,0))),"",INDEX('Policy Characteristics'!K:K,MATCH($C472,'Policy Characteristics'!$C:$C,0)))</f>
        <v>industry-ag-main.html#fuel-switching</v>
      </c>
      <c r="R472" s="304" t="str">
        <f>IF(ISBLANK(INDEX('Policy Characteristics'!L:L,MATCH($C472,'Policy Characteristics'!$C:$C,0))),"",INDEX('Policy Characteristics'!L:L,MATCH($C472,'Policy Characteristics'!$C:$C,0)))</f>
        <v>industry-elec-and-hydrogen.html</v>
      </c>
    </row>
    <row r="473" spans="1:18" x14ac:dyDescent="0.25">
      <c r="A473" s="304" t="str">
        <f>IF(ISBLANK(INDEX('Policy Characteristics'!A:A,MATCH($C473,'Policy Characteristics'!$C:$C,0))),"",INDEX('Policy Characteristics'!A:A,MATCH($C473,'Policy Characteristics'!$C:$C,0)))</f>
        <v>Industry</v>
      </c>
      <c r="B473" s="304" t="str">
        <f>IF(ISBLANK(INDEX('Policy Characteristics'!B:B,MATCH($C473,'Policy Characteristics'!$C:$C,0))),"",INDEX('Policy Characteristics'!B:B,MATCH($C473,'Policy Characteristics'!$C:$C,0)))</f>
        <v>Electrification + Hydrogen</v>
      </c>
      <c r="C473" s="308" t="str">
        <f t="shared" si="33"/>
        <v>Fraction of Industrial Fuel Use Shifted to Other Fuels</v>
      </c>
      <c r="D473" s="537" t="s">
        <v>3193</v>
      </c>
      <c r="E473" s="535" t="s">
        <v>2431</v>
      </c>
      <c r="F473" s="6" t="s">
        <v>3157</v>
      </c>
      <c r="G473" s="535" t="s">
        <v>3220</v>
      </c>
      <c r="H473" s="536">
        <v>1252</v>
      </c>
      <c r="I473" s="535" t="s">
        <v>46</v>
      </c>
      <c r="J473" s="306" t="str">
        <f>IF(ISBLANK(INDEX('Policy Characteristics'!D:D,MATCH($C473,'Policy Characteristics'!$C:$C,0))),"",INDEX('Policy Characteristics'!D:D,MATCH($C473,'Policy Characteristics'!$C:$C,0)))</f>
        <v>Electrification + Hydrogen</v>
      </c>
      <c r="K473" s="304" t="str">
        <f>IF(ISBLANK(INDEX('Policy Characteristics'!E:E,MATCH($C473,'Policy Characteristics'!$C:$C,0))),"",INDEX('Policy Characteristics'!E:E,MATCH($C473,'Policy Characteristics'!$C:$C,0)))</f>
        <v>indst fuel type shifting</v>
      </c>
      <c r="L473" s="315">
        <f>IF(ISBLANK(INDEX('Policy Characteristics'!F:F,MATCH($C473,'Policy Characteristics'!$C:$C,0))),"",INDEX('Policy Characteristics'!F:F,MATCH($C473,'Policy Characteristics'!$C:$C,0)))</f>
        <v>0</v>
      </c>
      <c r="M473" s="315">
        <f>IF(ISBLANK(INDEX('Policy Characteristics'!G:G,MATCH($C473,'Policy Characteristics'!$C:$C,0))),"",INDEX('Policy Characteristics'!G:G,MATCH($C473,'Policy Characteristics'!$C:$C,0)))</f>
        <v>1</v>
      </c>
      <c r="N473" s="315">
        <f>IF(ISBLANK(INDEX('Policy Characteristics'!H:H,MATCH($C473,'Policy Characteristics'!$C:$C,0))),"",INDEX('Policy Characteristics'!H:H,MATCH($C473,'Policy Characteristics'!$C:$C,0)))</f>
        <v>0.01</v>
      </c>
      <c r="O473" s="304" t="str">
        <f>IF(ISBLANK(INDEX('Policy Characteristics'!I:I,MATCH($C473,'Policy Characteristics'!$C:$C,0))),"",INDEX('Policy Characteristics'!I:I,MATCH($C473,'Policy Characteristics'!$C:$C,0)))</f>
        <v>% of fuel shifted</v>
      </c>
      <c r="P473" s="304" t="str">
        <f>IF(ISBLANK(INDEX('Policy Characteristics'!J:J,MATCH($C473,'Policy Characteristics'!$C:$C,0))),"",INDEX('Policy Characteristics'!J:J,MATCH($C473,'Policy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73" s="304" t="str">
        <f>IF(ISBLANK(INDEX('Policy Characteristics'!K:K,MATCH($C473,'Policy Characteristics'!$C:$C,0))),"",INDEX('Policy Characteristics'!K:K,MATCH($C473,'Policy Characteristics'!$C:$C,0)))</f>
        <v>industry-ag-main.html#fuel-switching</v>
      </c>
      <c r="R473" s="304" t="str">
        <f>IF(ISBLANK(INDEX('Policy Characteristics'!L:L,MATCH($C473,'Policy Characteristics'!$C:$C,0))),"",INDEX('Policy Characteristics'!L:L,MATCH($C473,'Policy Characteristics'!$C:$C,0)))</f>
        <v>industry-elec-and-hydrogen.html</v>
      </c>
    </row>
    <row r="474" spans="1:18" x14ac:dyDescent="0.25">
      <c r="A474" s="304" t="str">
        <f>IF(ISBLANK(INDEX('Policy Characteristics'!A:A,MATCH($C474,'Policy Characteristics'!$C:$C,0))),"",INDEX('Policy Characteristics'!A:A,MATCH($C474,'Policy Characteristics'!$C:$C,0)))</f>
        <v>Industry</v>
      </c>
      <c r="B474" s="304" t="str">
        <f>IF(ISBLANK(INDEX('Policy Characteristics'!B:B,MATCH($C474,'Policy Characteristics'!$C:$C,0))),"",INDEX('Policy Characteristics'!B:B,MATCH($C474,'Policy Characteristics'!$C:$C,0)))</f>
        <v>Electrification + Hydrogen</v>
      </c>
      <c r="C474" s="308" t="str">
        <f t="shared" si="33"/>
        <v>Fraction of Industrial Fuel Use Shifted to Other Fuels</v>
      </c>
      <c r="D474" s="537" t="s">
        <v>3193</v>
      </c>
      <c r="E474" s="535" t="s">
        <v>2432</v>
      </c>
      <c r="F474" s="6" t="s">
        <v>3157</v>
      </c>
      <c r="G474" s="535" t="s">
        <v>3221</v>
      </c>
      <c r="H474" s="536">
        <v>1253</v>
      </c>
      <c r="I474" s="535" t="s">
        <v>46</v>
      </c>
      <c r="J474" s="306" t="str">
        <f>IF(ISBLANK(INDEX('Policy Characteristics'!D:D,MATCH($C474,'Policy Characteristics'!$C:$C,0))),"",INDEX('Policy Characteristics'!D:D,MATCH($C474,'Policy Characteristics'!$C:$C,0)))</f>
        <v>Electrification + Hydrogen</v>
      </c>
      <c r="K474" s="304" t="str">
        <f>IF(ISBLANK(INDEX('Policy Characteristics'!E:E,MATCH($C474,'Policy Characteristics'!$C:$C,0))),"",INDEX('Policy Characteristics'!E:E,MATCH($C474,'Policy Characteristics'!$C:$C,0)))</f>
        <v>indst fuel type shifting</v>
      </c>
      <c r="L474" s="315">
        <f>IF(ISBLANK(INDEX('Policy Characteristics'!F:F,MATCH($C474,'Policy Characteristics'!$C:$C,0))),"",INDEX('Policy Characteristics'!F:F,MATCH($C474,'Policy Characteristics'!$C:$C,0)))</f>
        <v>0</v>
      </c>
      <c r="M474" s="315">
        <f>IF(ISBLANK(INDEX('Policy Characteristics'!G:G,MATCH($C474,'Policy Characteristics'!$C:$C,0))),"",INDEX('Policy Characteristics'!G:G,MATCH($C474,'Policy Characteristics'!$C:$C,0)))</f>
        <v>1</v>
      </c>
      <c r="N474" s="315">
        <f>IF(ISBLANK(INDEX('Policy Characteristics'!H:H,MATCH($C474,'Policy Characteristics'!$C:$C,0))),"",INDEX('Policy Characteristics'!H:H,MATCH($C474,'Policy Characteristics'!$C:$C,0)))</f>
        <v>0.01</v>
      </c>
      <c r="O474" s="304" t="str">
        <f>IF(ISBLANK(INDEX('Policy Characteristics'!I:I,MATCH($C474,'Policy Characteristics'!$C:$C,0))),"",INDEX('Policy Characteristics'!I:I,MATCH($C474,'Policy Characteristics'!$C:$C,0)))</f>
        <v>% of fuel shifted</v>
      </c>
      <c r="P474" s="304" t="str">
        <f>IF(ISBLANK(INDEX('Policy Characteristics'!J:J,MATCH($C474,'Policy Characteristics'!$C:$C,0))),"",INDEX('Policy Characteristics'!J:J,MATCH($C474,'Policy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74" s="304" t="str">
        <f>IF(ISBLANK(INDEX('Policy Characteristics'!K:K,MATCH($C474,'Policy Characteristics'!$C:$C,0))),"",INDEX('Policy Characteristics'!K:K,MATCH($C474,'Policy Characteristics'!$C:$C,0)))</f>
        <v>industry-ag-main.html#fuel-switching</v>
      </c>
      <c r="R474" s="304" t="str">
        <f>IF(ISBLANK(INDEX('Policy Characteristics'!L:L,MATCH($C474,'Policy Characteristics'!$C:$C,0))),"",INDEX('Policy Characteristics'!L:L,MATCH($C474,'Policy Characteristics'!$C:$C,0)))</f>
        <v>industry-elec-and-hydrogen.html</v>
      </c>
    </row>
    <row r="475" spans="1:18" x14ac:dyDescent="0.25">
      <c r="A475" s="304" t="str">
        <f>IF(ISBLANK(INDEX('Policy Characteristics'!A:A,MATCH($C475,'Policy Characteristics'!$C:$C,0))),"",INDEX('Policy Characteristics'!A:A,MATCH($C475,'Policy Characteristics'!$C:$C,0)))</f>
        <v>Industry</v>
      </c>
      <c r="B475" s="304" t="str">
        <f>IF(ISBLANK(INDEX('Policy Characteristics'!B:B,MATCH($C475,'Policy Characteristics'!$C:$C,0))),"",INDEX('Policy Characteristics'!B:B,MATCH($C475,'Policy Characteristics'!$C:$C,0)))</f>
        <v>Electrification + Hydrogen</v>
      </c>
      <c r="C475" s="308" t="str">
        <f t="shared" si="33"/>
        <v>Fraction of Industrial Fuel Use Shifted to Other Fuels</v>
      </c>
      <c r="D475" s="537" t="s">
        <v>3193</v>
      </c>
      <c r="E475" s="535" t="s">
        <v>2782</v>
      </c>
      <c r="F475" s="6" t="s">
        <v>3157</v>
      </c>
      <c r="G475" s="535" t="s">
        <v>3222</v>
      </c>
      <c r="H475" s="536">
        <v>1254</v>
      </c>
      <c r="I475" s="535" t="s">
        <v>46</v>
      </c>
      <c r="J475" s="306" t="str">
        <f>IF(ISBLANK(INDEX('Policy Characteristics'!D:D,MATCH($C475,'Policy Characteristics'!$C:$C,0))),"",INDEX('Policy Characteristics'!D:D,MATCH($C475,'Policy Characteristics'!$C:$C,0)))</f>
        <v>Electrification + Hydrogen</v>
      </c>
      <c r="K475" s="304" t="str">
        <f>IF(ISBLANK(INDEX('Policy Characteristics'!E:E,MATCH($C475,'Policy Characteristics'!$C:$C,0))),"",INDEX('Policy Characteristics'!E:E,MATCH($C475,'Policy Characteristics'!$C:$C,0)))</f>
        <v>indst fuel type shifting</v>
      </c>
      <c r="L475" s="315">
        <f>IF(ISBLANK(INDEX('Policy Characteristics'!F:F,MATCH($C475,'Policy Characteristics'!$C:$C,0))),"",INDEX('Policy Characteristics'!F:F,MATCH($C475,'Policy Characteristics'!$C:$C,0)))</f>
        <v>0</v>
      </c>
      <c r="M475" s="315">
        <f>IF(ISBLANK(INDEX('Policy Characteristics'!G:G,MATCH($C475,'Policy Characteristics'!$C:$C,0))),"",INDEX('Policy Characteristics'!G:G,MATCH($C475,'Policy Characteristics'!$C:$C,0)))</f>
        <v>1</v>
      </c>
      <c r="N475" s="315">
        <f>IF(ISBLANK(INDEX('Policy Characteristics'!H:H,MATCH($C475,'Policy Characteristics'!$C:$C,0))),"",INDEX('Policy Characteristics'!H:H,MATCH($C475,'Policy Characteristics'!$C:$C,0)))</f>
        <v>0.01</v>
      </c>
      <c r="O475" s="304" t="str">
        <f>IF(ISBLANK(INDEX('Policy Characteristics'!I:I,MATCH($C475,'Policy Characteristics'!$C:$C,0))),"",INDEX('Policy Characteristics'!I:I,MATCH($C475,'Policy Characteristics'!$C:$C,0)))</f>
        <v>% of fuel shifted</v>
      </c>
      <c r="P475" s="304" t="str">
        <f>IF(ISBLANK(INDEX('Policy Characteristics'!J:J,MATCH($C475,'Policy Characteristics'!$C:$C,0))),"",INDEX('Policy Characteristics'!J:J,MATCH($C475,'Policy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75" s="304" t="str">
        <f>IF(ISBLANK(INDEX('Policy Characteristics'!K:K,MATCH($C475,'Policy Characteristics'!$C:$C,0))),"",INDEX('Policy Characteristics'!K:K,MATCH($C475,'Policy Characteristics'!$C:$C,0)))</f>
        <v>industry-ag-main.html#fuel-switching</v>
      </c>
      <c r="R475" s="304" t="str">
        <f>IF(ISBLANK(INDEX('Policy Characteristics'!L:L,MATCH($C475,'Policy Characteristics'!$C:$C,0))),"",INDEX('Policy Characteristics'!L:L,MATCH($C475,'Policy Characteristics'!$C:$C,0)))</f>
        <v>industry-elec-and-hydrogen.html</v>
      </c>
    </row>
    <row r="476" spans="1:18" x14ac:dyDescent="0.25">
      <c r="A476" s="304" t="str">
        <f>IF(ISBLANK(INDEX('Policy Characteristics'!A:A,MATCH($C476,'Policy Characteristics'!$C:$C,0))),"",INDEX('Policy Characteristics'!A:A,MATCH($C476,'Policy Characteristics'!$C:$C,0)))</f>
        <v>Industry</v>
      </c>
      <c r="B476" s="304" t="str">
        <f>IF(ISBLANK(INDEX('Policy Characteristics'!B:B,MATCH($C476,'Policy Characteristics'!$C:$C,0))),"",INDEX('Policy Characteristics'!B:B,MATCH($C476,'Policy Characteristics'!$C:$C,0)))</f>
        <v>Electrification + Hydrogen</v>
      </c>
      <c r="C476" s="308" t="str">
        <f t="shared" si="33"/>
        <v>Fraction of Industrial Fuel Use Shifted to Other Fuels</v>
      </c>
      <c r="D476" s="537" t="s">
        <v>3193</v>
      </c>
      <c r="E476" s="535" t="s">
        <v>2783</v>
      </c>
      <c r="F476" s="6" t="s">
        <v>3157</v>
      </c>
      <c r="G476" s="535" t="s">
        <v>3223</v>
      </c>
      <c r="H476" s="536">
        <v>1255</v>
      </c>
      <c r="I476" s="535" t="s">
        <v>46</v>
      </c>
      <c r="J476" s="306" t="str">
        <f>IF(ISBLANK(INDEX('Policy Characteristics'!D:D,MATCH($C476,'Policy Characteristics'!$C:$C,0))),"",INDEX('Policy Characteristics'!D:D,MATCH($C476,'Policy Characteristics'!$C:$C,0)))</f>
        <v>Electrification + Hydrogen</v>
      </c>
      <c r="K476" s="304" t="str">
        <f>IF(ISBLANK(INDEX('Policy Characteristics'!E:E,MATCH($C476,'Policy Characteristics'!$C:$C,0))),"",INDEX('Policy Characteristics'!E:E,MATCH($C476,'Policy Characteristics'!$C:$C,0)))</f>
        <v>indst fuel type shifting</v>
      </c>
      <c r="L476" s="315">
        <f>IF(ISBLANK(INDEX('Policy Characteristics'!F:F,MATCH($C476,'Policy Characteristics'!$C:$C,0))),"",INDEX('Policy Characteristics'!F:F,MATCH($C476,'Policy Characteristics'!$C:$C,0)))</f>
        <v>0</v>
      </c>
      <c r="M476" s="315">
        <f>IF(ISBLANK(INDEX('Policy Characteristics'!G:G,MATCH($C476,'Policy Characteristics'!$C:$C,0))),"",INDEX('Policy Characteristics'!G:G,MATCH($C476,'Policy Characteristics'!$C:$C,0)))</f>
        <v>1</v>
      </c>
      <c r="N476" s="315">
        <f>IF(ISBLANK(INDEX('Policy Characteristics'!H:H,MATCH($C476,'Policy Characteristics'!$C:$C,0))),"",INDEX('Policy Characteristics'!H:H,MATCH($C476,'Policy Characteristics'!$C:$C,0)))</f>
        <v>0.01</v>
      </c>
      <c r="O476" s="304" t="str">
        <f>IF(ISBLANK(INDEX('Policy Characteristics'!I:I,MATCH($C476,'Policy Characteristics'!$C:$C,0))),"",INDEX('Policy Characteristics'!I:I,MATCH($C476,'Policy Characteristics'!$C:$C,0)))</f>
        <v>% of fuel shifted</v>
      </c>
      <c r="P476" s="304" t="str">
        <f>IF(ISBLANK(INDEX('Policy Characteristics'!J:J,MATCH($C476,'Policy Characteristics'!$C:$C,0))),"",INDEX('Policy Characteristics'!J:J,MATCH($C476,'Policy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76" s="304" t="str">
        <f>IF(ISBLANK(INDEX('Policy Characteristics'!K:K,MATCH($C476,'Policy Characteristics'!$C:$C,0))),"",INDEX('Policy Characteristics'!K:K,MATCH($C476,'Policy Characteristics'!$C:$C,0)))</f>
        <v>industry-ag-main.html#fuel-switching</v>
      </c>
      <c r="R476" s="304" t="str">
        <f>IF(ISBLANK(INDEX('Policy Characteristics'!L:L,MATCH($C476,'Policy Characteristics'!$C:$C,0))),"",INDEX('Policy Characteristics'!L:L,MATCH($C476,'Policy Characteristics'!$C:$C,0)))</f>
        <v>industry-elec-and-hydrogen.html</v>
      </c>
    </row>
    <row r="477" spans="1:18" x14ac:dyDescent="0.25">
      <c r="A477" s="304" t="str">
        <f>IF(ISBLANK(INDEX('Policy Characteristics'!A:A,MATCH($C477,'Policy Characteristics'!$C:$C,0))),"",INDEX('Policy Characteristics'!A:A,MATCH($C477,'Policy Characteristics'!$C:$C,0)))</f>
        <v>Industry</v>
      </c>
      <c r="B477" s="304" t="str">
        <f>IF(ISBLANK(INDEX('Policy Characteristics'!B:B,MATCH($C477,'Policy Characteristics'!$C:$C,0))),"",INDEX('Policy Characteristics'!B:B,MATCH($C477,'Policy Characteristics'!$C:$C,0)))</f>
        <v>Electrification + Hydrogen</v>
      </c>
      <c r="C477" s="308" t="str">
        <f t="shared" si="33"/>
        <v>Fraction of Industrial Fuel Use Shifted to Other Fuels</v>
      </c>
      <c r="D477" s="537" t="s">
        <v>3193</v>
      </c>
      <c r="E477" s="535" t="s">
        <v>2784</v>
      </c>
      <c r="F477" s="6" t="s">
        <v>3157</v>
      </c>
      <c r="G477" s="535" t="s">
        <v>3224</v>
      </c>
      <c r="H477" s="536">
        <v>1256</v>
      </c>
      <c r="I477" s="535" t="s">
        <v>46</v>
      </c>
      <c r="J477" s="306" t="str">
        <f>IF(ISBLANK(INDEX('Policy Characteristics'!D:D,MATCH($C477,'Policy Characteristics'!$C:$C,0))),"",INDEX('Policy Characteristics'!D:D,MATCH($C477,'Policy Characteristics'!$C:$C,0)))</f>
        <v>Electrification + Hydrogen</v>
      </c>
      <c r="K477" s="304" t="str">
        <f>IF(ISBLANK(INDEX('Policy Characteristics'!E:E,MATCH($C477,'Policy Characteristics'!$C:$C,0))),"",INDEX('Policy Characteristics'!E:E,MATCH($C477,'Policy Characteristics'!$C:$C,0)))</f>
        <v>indst fuel type shifting</v>
      </c>
      <c r="L477" s="315">
        <f>IF(ISBLANK(INDEX('Policy Characteristics'!F:F,MATCH($C477,'Policy Characteristics'!$C:$C,0))),"",INDEX('Policy Characteristics'!F:F,MATCH($C477,'Policy Characteristics'!$C:$C,0)))</f>
        <v>0</v>
      </c>
      <c r="M477" s="315">
        <f>IF(ISBLANK(INDEX('Policy Characteristics'!G:G,MATCH($C477,'Policy Characteristics'!$C:$C,0))),"",INDEX('Policy Characteristics'!G:G,MATCH($C477,'Policy Characteristics'!$C:$C,0)))</f>
        <v>1</v>
      </c>
      <c r="N477" s="315">
        <f>IF(ISBLANK(INDEX('Policy Characteristics'!H:H,MATCH($C477,'Policy Characteristics'!$C:$C,0))),"",INDEX('Policy Characteristics'!H:H,MATCH($C477,'Policy Characteristics'!$C:$C,0)))</f>
        <v>0.01</v>
      </c>
      <c r="O477" s="304" t="str">
        <f>IF(ISBLANK(INDEX('Policy Characteristics'!I:I,MATCH($C477,'Policy Characteristics'!$C:$C,0))),"",INDEX('Policy Characteristics'!I:I,MATCH($C477,'Policy Characteristics'!$C:$C,0)))</f>
        <v>% of fuel shifted</v>
      </c>
      <c r="P477" s="304" t="str">
        <f>IF(ISBLANK(INDEX('Policy Characteristics'!J:J,MATCH($C477,'Policy Characteristics'!$C:$C,0))),"",INDEX('Policy Characteristics'!J:J,MATCH($C477,'Policy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77" s="304" t="str">
        <f>IF(ISBLANK(INDEX('Policy Characteristics'!K:K,MATCH($C477,'Policy Characteristics'!$C:$C,0))),"",INDEX('Policy Characteristics'!K:K,MATCH($C477,'Policy Characteristics'!$C:$C,0)))</f>
        <v>industry-ag-main.html#fuel-switching</v>
      </c>
      <c r="R477" s="304" t="str">
        <f>IF(ISBLANK(INDEX('Policy Characteristics'!L:L,MATCH($C477,'Policy Characteristics'!$C:$C,0))),"",INDEX('Policy Characteristics'!L:L,MATCH($C477,'Policy Characteristics'!$C:$C,0)))</f>
        <v>industry-elec-and-hydrogen.html</v>
      </c>
    </row>
    <row r="478" spans="1:18" x14ac:dyDescent="0.25">
      <c r="A478" s="304" t="str">
        <f>IF(ISBLANK(INDEX('Policy Characteristics'!A:A,MATCH($C478,'Policy Characteristics'!$C:$C,0))),"",INDEX('Policy Characteristics'!A:A,MATCH($C478,'Policy Characteristics'!$C:$C,0)))</f>
        <v>Industry</v>
      </c>
      <c r="B478" s="304" t="str">
        <f>IF(ISBLANK(INDEX('Policy Characteristics'!B:B,MATCH($C478,'Policy Characteristics'!$C:$C,0))),"",INDEX('Policy Characteristics'!B:B,MATCH($C478,'Policy Characteristics'!$C:$C,0)))</f>
        <v>Electrification + Hydrogen</v>
      </c>
      <c r="C478" s="308" t="str">
        <f t="shared" si="33"/>
        <v>Fraction of Industrial Fuel Use Shifted to Other Fuels</v>
      </c>
      <c r="D478" s="537" t="s">
        <v>3193</v>
      </c>
      <c r="E478" s="535" t="s">
        <v>2781</v>
      </c>
      <c r="F478" s="6" t="s">
        <v>3157</v>
      </c>
      <c r="G478" s="535" t="s">
        <v>3225</v>
      </c>
      <c r="H478" s="536">
        <v>1257</v>
      </c>
      <c r="I478" s="535" t="s">
        <v>45</v>
      </c>
      <c r="J478" s="306" t="str">
        <f>IF(ISBLANK(INDEX('Policy Characteristics'!D:D,MATCH($C478,'Policy Characteristics'!$C:$C,0))),"",INDEX('Policy Characteristics'!D:D,MATCH($C478,'Policy Characteristics'!$C:$C,0)))</f>
        <v>Electrification + Hydrogen</v>
      </c>
      <c r="K478" s="304" t="str">
        <f>IF(ISBLANK(INDEX('Policy Characteristics'!E:E,MATCH($C478,'Policy Characteristics'!$C:$C,0))),"",INDEX('Policy Characteristics'!E:E,MATCH($C478,'Policy Characteristics'!$C:$C,0)))</f>
        <v>indst fuel type shifting</v>
      </c>
      <c r="L478" s="315">
        <f>IF(ISBLANK(INDEX('Policy Characteristics'!F:F,MATCH($C478,'Policy Characteristics'!$C:$C,0))),"",INDEX('Policy Characteristics'!F:F,MATCH($C478,'Policy Characteristics'!$C:$C,0)))</f>
        <v>0</v>
      </c>
      <c r="M478" s="315">
        <f>IF(ISBLANK(INDEX('Policy Characteristics'!G:G,MATCH($C478,'Policy Characteristics'!$C:$C,0))),"",INDEX('Policy Characteristics'!G:G,MATCH($C478,'Policy Characteristics'!$C:$C,0)))</f>
        <v>1</v>
      </c>
      <c r="N478" s="315">
        <f>IF(ISBLANK(INDEX('Policy Characteristics'!H:H,MATCH($C478,'Policy Characteristics'!$C:$C,0))),"",INDEX('Policy Characteristics'!H:H,MATCH($C478,'Policy Characteristics'!$C:$C,0)))</f>
        <v>0.01</v>
      </c>
      <c r="O478" s="304" t="str">
        <f>IF(ISBLANK(INDEX('Policy Characteristics'!I:I,MATCH($C478,'Policy Characteristics'!$C:$C,0))),"",INDEX('Policy Characteristics'!I:I,MATCH($C478,'Policy Characteristics'!$C:$C,0)))</f>
        <v>% of fuel shifted</v>
      </c>
      <c r="P478" s="304" t="str">
        <f>IF(ISBLANK(INDEX('Policy Characteristics'!J:J,MATCH($C478,'Policy Characteristics'!$C:$C,0))),"",INDEX('Policy Characteristics'!J:J,MATCH($C478,'Policy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78" s="304" t="str">
        <f>IF(ISBLANK(INDEX('Policy Characteristics'!K:K,MATCH($C478,'Policy Characteristics'!$C:$C,0))),"",INDEX('Policy Characteristics'!K:K,MATCH($C478,'Policy Characteristics'!$C:$C,0)))</f>
        <v>industry-ag-main.html#fuel-switching</v>
      </c>
      <c r="R478" s="304" t="str">
        <f>IF(ISBLANK(INDEX('Policy Characteristics'!L:L,MATCH($C478,'Policy Characteristics'!$C:$C,0))),"",INDEX('Policy Characteristics'!L:L,MATCH($C478,'Policy Characteristics'!$C:$C,0)))</f>
        <v>industry-elec-and-hydrogen.html</v>
      </c>
    </row>
    <row r="479" spans="1:18" x14ac:dyDescent="0.25">
      <c r="A479" s="304" t="str">
        <f>IF(ISBLANK(INDEX('Policy Characteristics'!A:A,MATCH($C479,'Policy Characteristics'!$C:$C,0))),"",INDEX('Policy Characteristics'!A:A,MATCH($C479,'Policy Characteristics'!$C:$C,0)))</f>
        <v>Industry</v>
      </c>
      <c r="B479" s="304" t="str">
        <f>IF(ISBLANK(INDEX('Policy Characteristics'!B:B,MATCH($C479,'Policy Characteristics'!$C:$C,0))),"",INDEX('Policy Characteristics'!B:B,MATCH($C479,'Policy Characteristics'!$C:$C,0)))</f>
        <v>Electrification + Hydrogen</v>
      </c>
      <c r="C479" s="308" t="str">
        <f t="shared" si="33"/>
        <v>Fraction of Industrial Fuel Use Shifted to Other Fuels</v>
      </c>
      <c r="D479" s="537" t="s">
        <v>3194</v>
      </c>
      <c r="E479" s="535" t="s">
        <v>2427</v>
      </c>
      <c r="F479" s="6" t="s">
        <v>3158</v>
      </c>
      <c r="G479" s="535" t="s">
        <v>3216</v>
      </c>
      <c r="H479" s="536">
        <v>1258</v>
      </c>
      <c r="I479" s="535" t="s">
        <v>45</v>
      </c>
      <c r="J479" s="306" t="str">
        <f>IF(ISBLANK(INDEX('Policy Characteristics'!D:D,MATCH($C479,'Policy Characteristics'!$C:$C,0))),"",INDEX('Policy Characteristics'!D:D,MATCH($C479,'Policy Characteristics'!$C:$C,0)))</f>
        <v>Electrification + Hydrogen</v>
      </c>
      <c r="K479" s="304" t="str">
        <f>IF(ISBLANK(INDEX('Policy Characteristics'!E:E,MATCH($C479,'Policy Characteristics'!$C:$C,0))),"",INDEX('Policy Characteristics'!E:E,MATCH($C479,'Policy Characteristics'!$C:$C,0)))</f>
        <v>indst fuel type shifting</v>
      </c>
      <c r="L479" s="315">
        <f>IF(ISBLANK(INDEX('Policy Characteristics'!F:F,MATCH($C479,'Policy Characteristics'!$C:$C,0))),"",INDEX('Policy Characteristics'!F:F,MATCH($C479,'Policy Characteristics'!$C:$C,0)))</f>
        <v>0</v>
      </c>
      <c r="M479" s="315">
        <f>IF(ISBLANK(INDEX('Policy Characteristics'!G:G,MATCH($C479,'Policy Characteristics'!$C:$C,0))),"",INDEX('Policy Characteristics'!G:G,MATCH($C479,'Policy Characteristics'!$C:$C,0)))</f>
        <v>1</v>
      </c>
      <c r="N479" s="315">
        <f>IF(ISBLANK(INDEX('Policy Characteristics'!H:H,MATCH($C479,'Policy Characteristics'!$C:$C,0))),"",INDEX('Policy Characteristics'!H:H,MATCH($C479,'Policy Characteristics'!$C:$C,0)))</f>
        <v>0.01</v>
      </c>
      <c r="O479" s="304" t="str">
        <f>IF(ISBLANK(INDEX('Policy Characteristics'!I:I,MATCH($C479,'Policy Characteristics'!$C:$C,0))),"",INDEX('Policy Characteristics'!I:I,MATCH($C479,'Policy Characteristics'!$C:$C,0)))</f>
        <v>% of fuel shifted</v>
      </c>
      <c r="P479" s="304" t="str">
        <f>IF(ISBLANK(INDEX('Policy Characteristics'!J:J,MATCH($C479,'Policy Characteristics'!$C:$C,0))),"",INDEX('Policy Characteristics'!J:J,MATCH($C479,'Policy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79" s="304" t="str">
        <f>IF(ISBLANK(INDEX('Policy Characteristics'!K:K,MATCH($C479,'Policy Characteristics'!$C:$C,0))),"",INDEX('Policy Characteristics'!K:K,MATCH($C479,'Policy Characteristics'!$C:$C,0)))</f>
        <v>industry-ag-main.html#fuel-switching</v>
      </c>
      <c r="R479" s="304" t="str">
        <f>IF(ISBLANK(INDEX('Policy Characteristics'!L:L,MATCH($C479,'Policy Characteristics'!$C:$C,0))),"",INDEX('Policy Characteristics'!L:L,MATCH($C479,'Policy Characteristics'!$C:$C,0)))</f>
        <v>industry-elec-and-hydrogen.html</v>
      </c>
    </row>
    <row r="480" spans="1:18" x14ac:dyDescent="0.25">
      <c r="A480" s="304" t="str">
        <f>IF(ISBLANK(INDEX('Policy Characteristics'!A:A,MATCH($C480,'Policy Characteristics'!$C:$C,0))),"",INDEX('Policy Characteristics'!A:A,MATCH($C480,'Policy Characteristics'!$C:$C,0)))</f>
        <v>Industry</v>
      </c>
      <c r="B480" s="304" t="str">
        <f>IF(ISBLANK(INDEX('Policy Characteristics'!B:B,MATCH($C480,'Policy Characteristics'!$C:$C,0))),"",INDEX('Policy Characteristics'!B:B,MATCH($C480,'Policy Characteristics'!$C:$C,0)))</f>
        <v>Electrification + Hydrogen</v>
      </c>
      <c r="C480" s="308" t="str">
        <f t="shared" si="33"/>
        <v>Fraction of Industrial Fuel Use Shifted to Other Fuels</v>
      </c>
      <c r="D480" s="537" t="s">
        <v>3194</v>
      </c>
      <c r="E480" s="535" t="s">
        <v>2428</v>
      </c>
      <c r="F480" s="6" t="s">
        <v>3158</v>
      </c>
      <c r="G480" s="535" t="s">
        <v>3217</v>
      </c>
      <c r="H480" s="536">
        <v>1259</v>
      </c>
      <c r="I480" s="535" t="s">
        <v>46</v>
      </c>
      <c r="J480" s="306" t="str">
        <f>IF(ISBLANK(INDEX('Policy Characteristics'!D:D,MATCH($C480,'Policy Characteristics'!$C:$C,0))),"",INDEX('Policy Characteristics'!D:D,MATCH($C480,'Policy Characteristics'!$C:$C,0)))</f>
        <v>Electrification + Hydrogen</v>
      </c>
      <c r="K480" s="304" t="str">
        <f>IF(ISBLANK(INDEX('Policy Characteristics'!E:E,MATCH($C480,'Policy Characteristics'!$C:$C,0))),"",INDEX('Policy Characteristics'!E:E,MATCH($C480,'Policy Characteristics'!$C:$C,0)))</f>
        <v>indst fuel type shifting</v>
      </c>
      <c r="L480" s="315">
        <f>IF(ISBLANK(INDEX('Policy Characteristics'!F:F,MATCH($C480,'Policy Characteristics'!$C:$C,0))),"",INDEX('Policy Characteristics'!F:F,MATCH($C480,'Policy Characteristics'!$C:$C,0)))</f>
        <v>0</v>
      </c>
      <c r="M480" s="315">
        <f>IF(ISBLANK(INDEX('Policy Characteristics'!G:G,MATCH($C480,'Policy Characteristics'!$C:$C,0))),"",INDEX('Policy Characteristics'!G:G,MATCH($C480,'Policy Characteristics'!$C:$C,0)))</f>
        <v>1</v>
      </c>
      <c r="N480" s="315">
        <f>IF(ISBLANK(INDEX('Policy Characteristics'!H:H,MATCH($C480,'Policy Characteristics'!$C:$C,0))),"",INDEX('Policy Characteristics'!H:H,MATCH($C480,'Policy Characteristics'!$C:$C,0)))</f>
        <v>0.01</v>
      </c>
      <c r="O480" s="304" t="str">
        <f>IF(ISBLANK(INDEX('Policy Characteristics'!I:I,MATCH($C480,'Policy Characteristics'!$C:$C,0))),"",INDEX('Policy Characteristics'!I:I,MATCH($C480,'Policy Characteristics'!$C:$C,0)))</f>
        <v>% of fuel shifted</v>
      </c>
      <c r="P480" s="304" t="str">
        <f>IF(ISBLANK(INDEX('Policy Characteristics'!J:J,MATCH($C480,'Policy Characteristics'!$C:$C,0))),"",INDEX('Policy Characteristics'!J:J,MATCH($C480,'Policy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80" s="304" t="str">
        <f>IF(ISBLANK(INDEX('Policy Characteristics'!K:K,MATCH($C480,'Policy Characteristics'!$C:$C,0))),"",INDEX('Policy Characteristics'!K:K,MATCH($C480,'Policy Characteristics'!$C:$C,0)))</f>
        <v>industry-ag-main.html#fuel-switching</v>
      </c>
      <c r="R480" s="304" t="str">
        <f>IF(ISBLANK(INDEX('Policy Characteristics'!L:L,MATCH($C480,'Policy Characteristics'!$C:$C,0))),"",INDEX('Policy Characteristics'!L:L,MATCH($C480,'Policy Characteristics'!$C:$C,0)))</f>
        <v>industry-elec-and-hydrogen.html</v>
      </c>
    </row>
    <row r="481" spans="1:18" x14ac:dyDescent="0.25">
      <c r="A481" s="304" t="str">
        <f>IF(ISBLANK(INDEX('Policy Characteristics'!A:A,MATCH($C481,'Policy Characteristics'!$C:$C,0))),"",INDEX('Policy Characteristics'!A:A,MATCH($C481,'Policy Characteristics'!$C:$C,0)))</f>
        <v>Industry</v>
      </c>
      <c r="B481" s="304" t="str">
        <f>IF(ISBLANK(INDEX('Policy Characteristics'!B:B,MATCH($C481,'Policy Characteristics'!$C:$C,0))),"",INDEX('Policy Characteristics'!B:B,MATCH($C481,'Policy Characteristics'!$C:$C,0)))</f>
        <v>Electrification + Hydrogen</v>
      </c>
      <c r="C481" s="308" t="str">
        <f t="shared" si="33"/>
        <v>Fraction of Industrial Fuel Use Shifted to Other Fuels</v>
      </c>
      <c r="D481" s="537" t="s">
        <v>3194</v>
      </c>
      <c r="E481" s="535" t="s">
        <v>2429</v>
      </c>
      <c r="F481" s="6" t="s">
        <v>3158</v>
      </c>
      <c r="G481" s="535" t="s">
        <v>3218</v>
      </c>
      <c r="H481" s="536">
        <v>1260</v>
      </c>
      <c r="I481" s="535" t="s">
        <v>46</v>
      </c>
      <c r="J481" s="306" t="str">
        <f>IF(ISBLANK(INDEX('Policy Characteristics'!D:D,MATCH($C481,'Policy Characteristics'!$C:$C,0))),"",INDEX('Policy Characteristics'!D:D,MATCH($C481,'Policy Characteristics'!$C:$C,0)))</f>
        <v>Electrification + Hydrogen</v>
      </c>
      <c r="K481" s="304" t="str">
        <f>IF(ISBLANK(INDEX('Policy Characteristics'!E:E,MATCH($C481,'Policy Characteristics'!$C:$C,0))),"",INDEX('Policy Characteristics'!E:E,MATCH($C481,'Policy Characteristics'!$C:$C,0)))</f>
        <v>indst fuel type shifting</v>
      </c>
      <c r="L481" s="315">
        <f>IF(ISBLANK(INDEX('Policy Characteristics'!F:F,MATCH($C481,'Policy Characteristics'!$C:$C,0))),"",INDEX('Policy Characteristics'!F:F,MATCH($C481,'Policy Characteristics'!$C:$C,0)))</f>
        <v>0</v>
      </c>
      <c r="M481" s="315">
        <f>IF(ISBLANK(INDEX('Policy Characteristics'!G:G,MATCH($C481,'Policy Characteristics'!$C:$C,0))),"",INDEX('Policy Characteristics'!G:G,MATCH($C481,'Policy Characteristics'!$C:$C,0)))</f>
        <v>1</v>
      </c>
      <c r="N481" s="315">
        <f>IF(ISBLANK(INDEX('Policy Characteristics'!H:H,MATCH($C481,'Policy Characteristics'!$C:$C,0))),"",INDEX('Policy Characteristics'!H:H,MATCH($C481,'Policy Characteristics'!$C:$C,0)))</f>
        <v>0.01</v>
      </c>
      <c r="O481" s="304" t="str">
        <f>IF(ISBLANK(INDEX('Policy Characteristics'!I:I,MATCH($C481,'Policy Characteristics'!$C:$C,0))),"",INDEX('Policy Characteristics'!I:I,MATCH($C481,'Policy Characteristics'!$C:$C,0)))</f>
        <v>% of fuel shifted</v>
      </c>
      <c r="P481" s="304" t="str">
        <f>IF(ISBLANK(INDEX('Policy Characteristics'!J:J,MATCH($C481,'Policy Characteristics'!$C:$C,0))),"",INDEX('Policy Characteristics'!J:J,MATCH($C481,'Policy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81" s="304" t="str">
        <f>IF(ISBLANK(INDEX('Policy Characteristics'!K:K,MATCH($C481,'Policy Characteristics'!$C:$C,0))),"",INDEX('Policy Characteristics'!K:K,MATCH($C481,'Policy Characteristics'!$C:$C,0)))</f>
        <v>industry-ag-main.html#fuel-switching</v>
      </c>
      <c r="R481" s="304" t="str">
        <f>IF(ISBLANK(INDEX('Policy Characteristics'!L:L,MATCH($C481,'Policy Characteristics'!$C:$C,0))),"",INDEX('Policy Characteristics'!L:L,MATCH($C481,'Policy Characteristics'!$C:$C,0)))</f>
        <v>industry-elec-and-hydrogen.html</v>
      </c>
    </row>
    <row r="482" spans="1:18" x14ac:dyDescent="0.25">
      <c r="A482" s="304" t="str">
        <f>IF(ISBLANK(INDEX('Policy Characteristics'!A:A,MATCH($C482,'Policy Characteristics'!$C:$C,0))),"",INDEX('Policy Characteristics'!A:A,MATCH($C482,'Policy Characteristics'!$C:$C,0)))</f>
        <v>Industry</v>
      </c>
      <c r="B482" s="304" t="str">
        <f>IF(ISBLANK(INDEX('Policy Characteristics'!B:B,MATCH($C482,'Policy Characteristics'!$C:$C,0))),"",INDEX('Policy Characteristics'!B:B,MATCH($C482,'Policy Characteristics'!$C:$C,0)))</f>
        <v>Electrification + Hydrogen</v>
      </c>
      <c r="C482" s="308" t="str">
        <f t="shared" si="33"/>
        <v>Fraction of Industrial Fuel Use Shifted to Other Fuels</v>
      </c>
      <c r="D482" s="537" t="s">
        <v>3194</v>
      </c>
      <c r="E482" s="535" t="s">
        <v>2430</v>
      </c>
      <c r="F482" s="6" t="s">
        <v>3158</v>
      </c>
      <c r="G482" s="535" t="s">
        <v>3219</v>
      </c>
      <c r="H482" s="536">
        <v>1261</v>
      </c>
      <c r="I482" s="535" t="s">
        <v>46</v>
      </c>
      <c r="J482" s="306" t="str">
        <f>IF(ISBLANK(INDEX('Policy Characteristics'!D:D,MATCH($C482,'Policy Characteristics'!$C:$C,0))),"",INDEX('Policy Characteristics'!D:D,MATCH($C482,'Policy Characteristics'!$C:$C,0)))</f>
        <v>Electrification + Hydrogen</v>
      </c>
      <c r="K482" s="304" t="str">
        <f>IF(ISBLANK(INDEX('Policy Characteristics'!E:E,MATCH($C482,'Policy Characteristics'!$C:$C,0))),"",INDEX('Policy Characteristics'!E:E,MATCH($C482,'Policy Characteristics'!$C:$C,0)))</f>
        <v>indst fuel type shifting</v>
      </c>
      <c r="L482" s="315">
        <f>IF(ISBLANK(INDEX('Policy Characteristics'!F:F,MATCH($C482,'Policy Characteristics'!$C:$C,0))),"",INDEX('Policy Characteristics'!F:F,MATCH($C482,'Policy Characteristics'!$C:$C,0)))</f>
        <v>0</v>
      </c>
      <c r="M482" s="315">
        <f>IF(ISBLANK(INDEX('Policy Characteristics'!G:G,MATCH($C482,'Policy Characteristics'!$C:$C,0))),"",INDEX('Policy Characteristics'!G:G,MATCH($C482,'Policy Characteristics'!$C:$C,0)))</f>
        <v>1</v>
      </c>
      <c r="N482" s="315">
        <f>IF(ISBLANK(INDEX('Policy Characteristics'!H:H,MATCH($C482,'Policy Characteristics'!$C:$C,0))),"",INDEX('Policy Characteristics'!H:H,MATCH($C482,'Policy Characteristics'!$C:$C,0)))</f>
        <v>0.01</v>
      </c>
      <c r="O482" s="304" t="str">
        <f>IF(ISBLANK(INDEX('Policy Characteristics'!I:I,MATCH($C482,'Policy Characteristics'!$C:$C,0))),"",INDEX('Policy Characteristics'!I:I,MATCH($C482,'Policy Characteristics'!$C:$C,0)))</f>
        <v>% of fuel shifted</v>
      </c>
      <c r="P482" s="304" t="str">
        <f>IF(ISBLANK(INDEX('Policy Characteristics'!J:J,MATCH($C482,'Policy Characteristics'!$C:$C,0))),"",INDEX('Policy Characteristics'!J:J,MATCH($C482,'Policy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82" s="304" t="str">
        <f>IF(ISBLANK(INDEX('Policy Characteristics'!K:K,MATCH($C482,'Policy Characteristics'!$C:$C,0))),"",INDEX('Policy Characteristics'!K:K,MATCH($C482,'Policy Characteristics'!$C:$C,0)))</f>
        <v>industry-ag-main.html#fuel-switching</v>
      </c>
      <c r="R482" s="304" t="str">
        <f>IF(ISBLANK(INDEX('Policy Characteristics'!L:L,MATCH($C482,'Policy Characteristics'!$C:$C,0))),"",INDEX('Policy Characteristics'!L:L,MATCH($C482,'Policy Characteristics'!$C:$C,0)))</f>
        <v>industry-elec-and-hydrogen.html</v>
      </c>
    </row>
    <row r="483" spans="1:18" x14ac:dyDescent="0.25">
      <c r="A483" s="304" t="str">
        <f>IF(ISBLANK(INDEX('Policy Characteristics'!A:A,MATCH($C483,'Policy Characteristics'!$C:$C,0))),"",INDEX('Policy Characteristics'!A:A,MATCH($C483,'Policy Characteristics'!$C:$C,0)))</f>
        <v>Industry</v>
      </c>
      <c r="B483" s="304" t="str">
        <f>IF(ISBLANK(INDEX('Policy Characteristics'!B:B,MATCH($C483,'Policy Characteristics'!$C:$C,0))),"",INDEX('Policy Characteristics'!B:B,MATCH($C483,'Policy Characteristics'!$C:$C,0)))</f>
        <v>Electrification + Hydrogen</v>
      </c>
      <c r="C483" s="308" t="str">
        <f t="shared" si="33"/>
        <v>Fraction of Industrial Fuel Use Shifted to Other Fuels</v>
      </c>
      <c r="D483" s="537" t="s">
        <v>3194</v>
      </c>
      <c r="E483" s="535" t="s">
        <v>2431</v>
      </c>
      <c r="F483" s="6" t="s">
        <v>3158</v>
      </c>
      <c r="G483" s="535" t="s">
        <v>3220</v>
      </c>
      <c r="H483" s="536">
        <v>1262</v>
      </c>
      <c r="I483" s="535" t="s">
        <v>46</v>
      </c>
      <c r="J483" s="306" t="str">
        <f>IF(ISBLANK(INDEX('Policy Characteristics'!D:D,MATCH($C483,'Policy Characteristics'!$C:$C,0))),"",INDEX('Policy Characteristics'!D:D,MATCH($C483,'Policy Characteristics'!$C:$C,0)))</f>
        <v>Electrification + Hydrogen</v>
      </c>
      <c r="K483" s="304" t="str">
        <f>IF(ISBLANK(INDEX('Policy Characteristics'!E:E,MATCH($C483,'Policy Characteristics'!$C:$C,0))),"",INDEX('Policy Characteristics'!E:E,MATCH($C483,'Policy Characteristics'!$C:$C,0)))</f>
        <v>indst fuel type shifting</v>
      </c>
      <c r="L483" s="315">
        <f>IF(ISBLANK(INDEX('Policy Characteristics'!F:F,MATCH($C483,'Policy Characteristics'!$C:$C,0))),"",INDEX('Policy Characteristics'!F:F,MATCH($C483,'Policy Characteristics'!$C:$C,0)))</f>
        <v>0</v>
      </c>
      <c r="M483" s="315">
        <f>IF(ISBLANK(INDEX('Policy Characteristics'!G:G,MATCH($C483,'Policy Characteristics'!$C:$C,0))),"",INDEX('Policy Characteristics'!G:G,MATCH($C483,'Policy Characteristics'!$C:$C,0)))</f>
        <v>1</v>
      </c>
      <c r="N483" s="315">
        <f>IF(ISBLANK(INDEX('Policy Characteristics'!H:H,MATCH($C483,'Policy Characteristics'!$C:$C,0))),"",INDEX('Policy Characteristics'!H:H,MATCH($C483,'Policy Characteristics'!$C:$C,0)))</f>
        <v>0.01</v>
      </c>
      <c r="O483" s="304" t="str">
        <f>IF(ISBLANK(INDEX('Policy Characteristics'!I:I,MATCH($C483,'Policy Characteristics'!$C:$C,0))),"",INDEX('Policy Characteristics'!I:I,MATCH($C483,'Policy Characteristics'!$C:$C,0)))</f>
        <v>% of fuel shifted</v>
      </c>
      <c r="P483" s="304" t="str">
        <f>IF(ISBLANK(INDEX('Policy Characteristics'!J:J,MATCH($C483,'Policy Characteristics'!$C:$C,0))),"",INDEX('Policy Characteristics'!J:J,MATCH($C483,'Policy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83" s="304" t="str">
        <f>IF(ISBLANK(INDEX('Policy Characteristics'!K:K,MATCH($C483,'Policy Characteristics'!$C:$C,0))),"",INDEX('Policy Characteristics'!K:K,MATCH($C483,'Policy Characteristics'!$C:$C,0)))</f>
        <v>industry-ag-main.html#fuel-switching</v>
      </c>
      <c r="R483" s="304" t="str">
        <f>IF(ISBLANK(INDEX('Policy Characteristics'!L:L,MATCH($C483,'Policy Characteristics'!$C:$C,0))),"",INDEX('Policy Characteristics'!L:L,MATCH($C483,'Policy Characteristics'!$C:$C,0)))</f>
        <v>industry-elec-and-hydrogen.html</v>
      </c>
    </row>
    <row r="484" spans="1:18" x14ac:dyDescent="0.25">
      <c r="A484" s="304" t="str">
        <f>IF(ISBLANK(INDEX('Policy Characteristics'!A:A,MATCH($C484,'Policy Characteristics'!$C:$C,0))),"",INDEX('Policy Characteristics'!A:A,MATCH($C484,'Policy Characteristics'!$C:$C,0)))</f>
        <v>Industry</v>
      </c>
      <c r="B484" s="304" t="str">
        <f>IF(ISBLANK(INDEX('Policy Characteristics'!B:B,MATCH($C484,'Policy Characteristics'!$C:$C,0))),"",INDEX('Policy Characteristics'!B:B,MATCH($C484,'Policy Characteristics'!$C:$C,0)))</f>
        <v>Electrification + Hydrogen</v>
      </c>
      <c r="C484" s="308" t="str">
        <f t="shared" si="33"/>
        <v>Fraction of Industrial Fuel Use Shifted to Other Fuels</v>
      </c>
      <c r="D484" s="537" t="s">
        <v>3194</v>
      </c>
      <c r="E484" s="535" t="s">
        <v>2432</v>
      </c>
      <c r="F484" s="6" t="s">
        <v>3158</v>
      </c>
      <c r="G484" s="535" t="s">
        <v>3221</v>
      </c>
      <c r="H484" s="536">
        <v>1263</v>
      </c>
      <c r="I484" s="535" t="s">
        <v>46</v>
      </c>
      <c r="J484" s="306" t="str">
        <f>IF(ISBLANK(INDEX('Policy Characteristics'!D:D,MATCH($C484,'Policy Characteristics'!$C:$C,0))),"",INDEX('Policy Characteristics'!D:D,MATCH($C484,'Policy Characteristics'!$C:$C,0)))</f>
        <v>Electrification + Hydrogen</v>
      </c>
      <c r="K484" s="304" t="str">
        <f>IF(ISBLANK(INDEX('Policy Characteristics'!E:E,MATCH($C484,'Policy Characteristics'!$C:$C,0))),"",INDEX('Policy Characteristics'!E:E,MATCH($C484,'Policy Characteristics'!$C:$C,0)))</f>
        <v>indst fuel type shifting</v>
      </c>
      <c r="L484" s="315">
        <f>IF(ISBLANK(INDEX('Policy Characteristics'!F:F,MATCH($C484,'Policy Characteristics'!$C:$C,0))),"",INDEX('Policy Characteristics'!F:F,MATCH($C484,'Policy Characteristics'!$C:$C,0)))</f>
        <v>0</v>
      </c>
      <c r="M484" s="315">
        <f>IF(ISBLANK(INDEX('Policy Characteristics'!G:G,MATCH($C484,'Policy Characteristics'!$C:$C,0))),"",INDEX('Policy Characteristics'!G:G,MATCH($C484,'Policy Characteristics'!$C:$C,0)))</f>
        <v>1</v>
      </c>
      <c r="N484" s="315">
        <f>IF(ISBLANK(INDEX('Policy Characteristics'!H:H,MATCH($C484,'Policy Characteristics'!$C:$C,0))),"",INDEX('Policy Characteristics'!H:H,MATCH($C484,'Policy Characteristics'!$C:$C,0)))</f>
        <v>0.01</v>
      </c>
      <c r="O484" s="304" t="str">
        <f>IF(ISBLANK(INDEX('Policy Characteristics'!I:I,MATCH($C484,'Policy Characteristics'!$C:$C,0))),"",INDEX('Policy Characteristics'!I:I,MATCH($C484,'Policy Characteristics'!$C:$C,0)))</f>
        <v>% of fuel shifted</v>
      </c>
      <c r="P484" s="304" t="str">
        <f>IF(ISBLANK(INDEX('Policy Characteristics'!J:J,MATCH($C484,'Policy Characteristics'!$C:$C,0))),"",INDEX('Policy Characteristics'!J:J,MATCH($C484,'Policy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84" s="304" t="str">
        <f>IF(ISBLANK(INDEX('Policy Characteristics'!K:K,MATCH($C484,'Policy Characteristics'!$C:$C,0))),"",INDEX('Policy Characteristics'!K:K,MATCH($C484,'Policy Characteristics'!$C:$C,0)))</f>
        <v>industry-ag-main.html#fuel-switching</v>
      </c>
      <c r="R484" s="304" t="str">
        <f>IF(ISBLANK(INDEX('Policy Characteristics'!L:L,MATCH($C484,'Policy Characteristics'!$C:$C,0))),"",INDEX('Policy Characteristics'!L:L,MATCH($C484,'Policy Characteristics'!$C:$C,0)))</f>
        <v>industry-elec-and-hydrogen.html</v>
      </c>
    </row>
    <row r="485" spans="1:18" x14ac:dyDescent="0.25">
      <c r="A485" s="304" t="str">
        <f>IF(ISBLANK(INDEX('Policy Characteristics'!A:A,MATCH($C485,'Policy Characteristics'!$C:$C,0))),"",INDEX('Policy Characteristics'!A:A,MATCH($C485,'Policy Characteristics'!$C:$C,0)))</f>
        <v>Industry</v>
      </c>
      <c r="B485" s="304" t="str">
        <f>IF(ISBLANK(INDEX('Policy Characteristics'!B:B,MATCH($C485,'Policy Characteristics'!$C:$C,0))),"",INDEX('Policy Characteristics'!B:B,MATCH($C485,'Policy Characteristics'!$C:$C,0)))</f>
        <v>Electrification + Hydrogen</v>
      </c>
      <c r="C485" s="308" t="str">
        <f t="shared" si="33"/>
        <v>Fraction of Industrial Fuel Use Shifted to Other Fuels</v>
      </c>
      <c r="D485" s="537" t="s">
        <v>3194</v>
      </c>
      <c r="E485" s="535" t="s">
        <v>2782</v>
      </c>
      <c r="F485" s="6" t="s">
        <v>3158</v>
      </c>
      <c r="G485" s="535" t="s">
        <v>3222</v>
      </c>
      <c r="H485" s="536">
        <v>1264</v>
      </c>
      <c r="I485" s="535" t="s">
        <v>46</v>
      </c>
      <c r="J485" s="306" t="str">
        <f>IF(ISBLANK(INDEX('Policy Characteristics'!D:D,MATCH($C485,'Policy Characteristics'!$C:$C,0))),"",INDEX('Policy Characteristics'!D:D,MATCH($C485,'Policy Characteristics'!$C:$C,0)))</f>
        <v>Electrification + Hydrogen</v>
      </c>
      <c r="K485" s="304" t="str">
        <f>IF(ISBLANK(INDEX('Policy Characteristics'!E:E,MATCH($C485,'Policy Characteristics'!$C:$C,0))),"",INDEX('Policy Characteristics'!E:E,MATCH($C485,'Policy Characteristics'!$C:$C,0)))</f>
        <v>indst fuel type shifting</v>
      </c>
      <c r="L485" s="315">
        <f>IF(ISBLANK(INDEX('Policy Characteristics'!F:F,MATCH($C485,'Policy Characteristics'!$C:$C,0))),"",INDEX('Policy Characteristics'!F:F,MATCH($C485,'Policy Characteristics'!$C:$C,0)))</f>
        <v>0</v>
      </c>
      <c r="M485" s="315">
        <f>IF(ISBLANK(INDEX('Policy Characteristics'!G:G,MATCH($C485,'Policy Characteristics'!$C:$C,0))),"",INDEX('Policy Characteristics'!G:G,MATCH($C485,'Policy Characteristics'!$C:$C,0)))</f>
        <v>1</v>
      </c>
      <c r="N485" s="315">
        <f>IF(ISBLANK(INDEX('Policy Characteristics'!H:H,MATCH($C485,'Policy Characteristics'!$C:$C,0))),"",INDEX('Policy Characteristics'!H:H,MATCH($C485,'Policy Characteristics'!$C:$C,0)))</f>
        <v>0.01</v>
      </c>
      <c r="O485" s="304" t="str">
        <f>IF(ISBLANK(INDEX('Policy Characteristics'!I:I,MATCH($C485,'Policy Characteristics'!$C:$C,0))),"",INDEX('Policy Characteristics'!I:I,MATCH($C485,'Policy Characteristics'!$C:$C,0)))</f>
        <v>% of fuel shifted</v>
      </c>
      <c r="P485" s="304" t="str">
        <f>IF(ISBLANK(INDEX('Policy Characteristics'!J:J,MATCH($C485,'Policy Characteristics'!$C:$C,0))),"",INDEX('Policy Characteristics'!J:J,MATCH($C485,'Policy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85" s="304" t="str">
        <f>IF(ISBLANK(INDEX('Policy Characteristics'!K:K,MATCH($C485,'Policy Characteristics'!$C:$C,0))),"",INDEX('Policy Characteristics'!K:K,MATCH($C485,'Policy Characteristics'!$C:$C,0)))</f>
        <v>industry-ag-main.html#fuel-switching</v>
      </c>
      <c r="R485" s="304" t="str">
        <f>IF(ISBLANK(INDEX('Policy Characteristics'!L:L,MATCH($C485,'Policy Characteristics'!$C:$C,0))),"",INDEX('Policy Characteristics'!L:L,MATCH($C485,'Policy Characteristics'!$C:$C,0)))</f>
        <v>industry-elec-and-hydrogen.html</v>
      </c>
    </row>
    <row r="486" spans="1:18" x14ac:dyDescent="0.25">
      <c r="A486" s="304" t="str">
        <f>IF(ISBLANK(INDEX('Policy Characteristics'!A:A,MATCH($C486,'Policy Characteristics'!$C:$C,0))),"",INDEX('Policy Characteristics'!A:A,MATCH($C486,'Policy Characteristics'!$C:$C,0)))</f>
        <v>Industry</v>
      </c>
      <c r="B486" s="304" t="str">
        <f>IF(ISBLANK(INDEX('Policy Characteristics'!B:B,MATCH($C486,'Policy Characteristics'!$C:$C,0))),"",INDEX('Policy Characteristics'!B:B,MATCH($C486,'Policy Characteristics'!$C:$C,0)))</f>
        <v>Electrification + Hydrogen</v>
      </c>
      <c r="C486" s="308" t="str">
        <f t="shared" si="33"/>
        <v>Fraction of Industrial Fuel Use Shifted to Other Fuels</v>
      </c>
      <c r="D486" s="537" t="s">
        <v>3194</v>
      </c>
      <c r="E486" s="535" t="s">
        <v>2783</v>
      </c>
      <c r="F486" s="6" t="s">
        <v>3158</v>
      </c>
      <c r="G486" s="535" t="s">
        <v>3223</v>
      </c>
      <c r="H486" s="536">
        <v>1265</v>
      </c>
      <c r="I486" s="535" t="s">
        <v>46</v>
      </c>
      <c r="J486" s="306" t="str">
        <f>IF(ISBLANK(INDEX('Policy Characteristics'!D:D,MATCH($C486,'Policy Characteristics'!$C:$C,0))),"",INDEX('Policy Characteristics'!D:D,MATCH($C486,'Policy Characteristics'!$C:$C,0)))</f>
        <v>Electrification + Hydrogen</v>
      </c>
      <c r="K486" s="304" t="str">
        <f>IF(ISBLANK(INDEX('Policy Characteristics'!E:E,MATCH($C486,'Policy Characteristics'!$C:$C,0))),"",INDEX('Policy Characteristics'!E:E,MATCH($C486,'Policy Characteristics'!$C:$C,0)))</f>
        <v>indst fuel type shifting</v>
      </c>
      <c r="L486" s="315">
        <f>IF(ISBLANK(INDEX('Policy Characteristics'!F:F,MATCH($C486,'Policy Characteristics'!$C:$C,0))),"",INDEX('Policy Characteristics'!F:F,MATCH($C486,'Policy Characteristics'!$C:$C,0)))</f>
        <v>0</v>
      </c>
      <c r="M486" s="315">
        <f>IF(ISBLANK(INDEX('Policy Characteristics'!G:G,MATCH($C486,'Policy Characteristics'!$C:$C,0))),"",INDEX('Policy Characteristics'!G:G,MATCH($C486,'Policy Characteristics'!$C:$C,0)))</f>
        <v>1</v>
      </c>
      <c r="N486" s="315">
        <f>IF(ISBLANK(INDEX('Policy Characteristics'!H:H,MATCH($C486,'Policy Characteristics'!$C:$C,0))),"",INDEX('Policy Characteristics'!H:H,MATCH($C486,'Policy Characteristics'!$C:$C,0)))</f>
        <v>0.01</v>
      </c>
      <c r="O486" s="304" t="str">
        <f>IF(ISBLANK(INDEX('Policy Characteristics'!I:I,MATCH($C486,'Policy Characteristics'!$C:$C,0))),"",INDEX('Policy Characteristics'!I:I,MATCH($C486,'Policy Characteristics'!$C:$C,0)))</f>
        <v>% of fuel shifted</v>
      </c>
      <c r="P486" s="304" t="str">
        <f>IF(ISBLANK(INDEX('Policy Characteristics'!J:J,MATCH($C486,'Policy Characteristics'!$C:$C,0))),"",INDEX('Policy Characteristics'!J:J,MATCH($C486,'Policy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86" s="304" t="str">
        <f>IF(ISBLANK(INDEX('Policy Characteristics'!K:K,MATCH($C486,'Policy Characteristics'!$C:$C,0))),"",INDEX('Policy Characteristics'!K:K,MATCH($C486,'Policy Characteristics'!$C:$C,0)))</f>
        <v>industry-ag-main.html#fuel-switching</v>
      </c>
      <c r="R486" s="304" t="str">
        <f>IF(ISBLANK(INDEX('Policy Characteristics'!L:L,MATCH($C486,'Policy Characteristics'!$C:$C,0))),"",INDEX('Policy Characteristics'!L:L,MATCH($C486,'Policy Characteristics'!$C:$C,0)))</f>
        <v>industry-elec-and-hydrogen.html</v>
      </c>
    </row>
    <row r="487" spans="1:18" x14ac:dyDescent="0.25">
      <c r="A487" s="304" t="str">
        <f>IF(ISBLANK(INDEX('Policy Characteristics'!A:A,MATCH($C487,'Policy Characteristics'!$C:$C,0))),"",INDEX('Policy Characteristics'!A:A,MATCH($C487,'Policy Characteristics'!$C:$C,0)))</f>
        <v>Industry</v>
      </c>
      <c r="B487" s="304" t="str">
        <f>IF(ISBLANK(INDEX('Policy Characteristics'!B:B,MATCH($C487,'Policy Characteristics'!$C:$C,0))),"",INDEX('Policy Characteristics'!B:B,MATCH($C487,'Policy Characteristics'!$C:$C,0)))</f>
        <v>Electrification + Hydrogen</v>
      </c>
      <c r="C487" s="308" t="str">
        <f t="shared" si="33"/>
        <v>Fraction of Industrial Fuel Use Shifted to Other Fuels</v>
      </c>
      <c r="D487" s="537" t="s">
        <v>3194</v>
      </c>
      <c r="E487" s="535" t="s">
        <v>2784</v>
      </c>
      <c r="F487" s="6" t="s">
        <v>3158</v>
      </c>
      <c r="G487" s="535" t="s">
        <v>3224</v>
      </c>
      <c r="H487" s="536">
        <v>1266</v>
      </c>
      <c r="I487" s="535" t="s">
        <v>46</v>
      </c>
      <c r="J487" s="306" t="str">
        <f>IF(ISBLANK(INDEX('Policy Characteristics'!D:D,MATCH($C487,'Policy Characteristics'!$C:$C,0))),"",INDEX('Policy Characteristics'!D:D,MATCH($C487,'Policy Characteristics'!$C:$C,0)))</f>
        <v>Electrification + Hydrogen</v>
      </c>
      <c r="K487" s="304" t="str">
        <f>IF(ISBLANK(INDEX('Policy Characteristics'!E:E,MATCH($C487,'Policy Characteristics'!$C:$C,0))),"",INDEX('Policy Characteristics'!E:E,MATCH($C487,'Policy Characteristics'!$C:$C,0)))</f>
        <v>indst fuel type shifting</v>
      </c>
      <c r="L487" s="315">
        <f>IF(ISBLANK(INDEX('Policy Characteristics'!F:F,MATCH($C487,'Policy Characteristics'!$C:$C,0))),"",INDEX('Policy Characteristics'!F:F,MATCH($C487,'Policy Characteristics'!$C:$C,0)))</f>
        <v>0</v>
      </c>
      <c r="M487" s="315">
        <f>IF(ISBLANK(INDEX('Policy Characteristics'!G:G,MATCH($C487,'Policy Characteristics'!$C:$C,0))),"",INDEX('Policy Characteristics'!G:G,MATCH($C487,'Policy Characteristics'!$C:$C,0)))</f>
        <v>1</v>
      </c>
      <c r="N487" s="315">
        <f>IF(ISBLANK(INDEX('Policy Characteristics'!H:H,MATCH($C487,'Policy Characteristics'!$C:$C,0))),"",INDEX('Policy Characteristics'!H:H,MATCH($C487,'Policy Characteristics'!$C:$C,0)))</f>
        <v>0.01</v>
      </c>
      <c r="O487" s="304" t="str">
        <f>IF(ISBLANK(INDEX('Policy Characteristics'!I:I,MATCH($C487,'Policy Characteristics'!$C:$C,0))),"",INDEX('Policy Characteristics'!I:I,MATCH($C487,'Policy Characteristics'!$C:$C,0)))</f>
        <v>% of fuel shifted</v>
      </c>
      <c r="P487" s="304" t="str">
        <f>IF(ISBLANK(INDEX('Policy Characteristics'!J:J,MATCH($C487,'Policy Characteristics'!$C:$C,0))),"",INDEX('Policy Characteristics'!J:J,MATCH($C487,'Policy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87" s="304" t="str">
        <f>IF(ISBLANK(INDEX('Policy Characteristics'!K:K,MATCH($C487,'Policy Characteristics'!$C:$C,0))),"",INDEX('Policy Characteristics'!K:K,MATCH($C487,'Policy Characteristics'!$C:$C,0)))</f>
        <v>industry-ag-main.html#fuel-switching</v>
      </c>
      <c r="R487" s="304" t="str">
        <f>IF(ISBLANK(INDEX('Policy Characteristics'!L:L,MATCH($C487,'Policy Characteristics'!$C:$C,0))),"",INDEX('Policy Characteristics'!L:L,MATCH($C487,'Policy Characteristics'!$C:$C,0)))</f>
        <v>industry-elec-and-hydrogen.html</v>
      </c>
    </row>
    <row r="488" spans="1:18" x14ac:dyDescent="0.25">
      <c r="A488" s="304" t="str">
        <f>IF(ISBLANK(INDEX('Policy Characteristics'!A:A,MATCH($C488,'Policy Characteristics'!$C:$C,0))),"",INDEX('Policy Characteristics'!A:A,MATCH($C488,'Policy Characteristics'!$C:$C,0)))</f>
        <v>Industry</v>
      </c>
      <c r="B488" s="304" t="str">
        <f>IF(ISBLANK(INDEX('Policy Characteristics'!B:B,MATCH($C488,'Policy Characteristics'!$C:$C,0))),"",INDEX('Policy Characteristics'!B:B,MATCH($C488,'Policy Characteristics'!$C:$C,0)))</f>
        <v>Electrification + Hydrogen</v>
      </c>
      <c r="C488" s="308" t="str">
        <f t="shared" si="33"/>
        <v>Fraction of Industrial Fuel Use Shifted to Other Fuels</v>
      </c>
      <c r="D488" s="537" t="s">
        <v>3194</v>
      </c>
      <c r="E488" s="535" t="s">
        <v>2781</v>
      </c>
      <c r="F488" s="6" t="s">
        <v>3158</v>
      </c>
      <c r="G488" s="535" t="s">
        <v>3225</v>
      </c>
      <c r="H488" s="536">
        <v>1267</v>
      </c>
      <c r="I488" s="535" t="s">
        <v>45</v>
      </c>
      <c r="J488" s="306" t="str">
        <f>IF(ISBLANK(INDEX('Policy Characteristics'!D:D,MATCH($C488,'Policy Characteristics'!$C:$C,0))),"",INDEX('Policy Characteristics'!D:D,MATCH($C488,'Policy Characteristics'!$C:$C,0)))</f>
        <v>Electrification + Hydrogen</v>
      </c>
      <c r="K488" s="304" t="str">
        <f>IF(ISBLANK(INDEX('Policy Characteristics'!E:E,MATCH($C488,'Policy Characteristics'!$C:$C,0))),"",INDEX('Policy Characteristics'!E:E,MATCH($C488,'Policy Characteristics'!$C:$C,0)))</f>
        <v>indst fuel type shifting</v>
      </c>
      <c r="L488" s="315">
        <f>IF(ISBLANK(INDEX('Policy Characteristics'!F:F,MATCH($C488,'Policy Characteristics'!$C:$C,0))),"",INDEX('Policy Characteristics'!F:F,MATCH($C488,'Policy Characteristics'!$C:$C,0)))</f>
        <v>0</v>
      </c>
      <c r="M488" s="315">
        <f>IF(ISBLANK(INDEX('Policy Characteristics'!G:G,MATCH($C488,'Policy Characteristics'!$C:$C,0))),"",INDEX('Policy Characteristics'!G:G,MATCH($C488,'Policy Characteristics'!$C:$C,0)))</f>
        <v>1</v>
      </c>
      <c r="N488" s="315">
        <f>IF(ISBLANK(INDEX('Policy Characteristics'!H:H,MATCH($C488,'Policy Characteristics'!$C:$C,0))),"",INDEX('Policy Characteristics'!H:H,MATCH($C488,'Policy Characteristics'!$C:$C,0)))</f>
        <v>0.01</v>
      </c>
      <c r="O488" s="304" t="str">
        <f>IF(ISBLANK(INDEX('Policy Characteristics'!I:I,MATCH($C488,'Policy Characteristics'!$C:$C,0))),"",INDEX('Policy Characteristics'!I:I,MATCH($C488,'Policy Characteristics'!$C:$C,0)))</f>
        <v>% of fuel shifted</v>
      </c>
      <c r="P488" s="304" t="str">
        <f>IF(ISBLANK(INDEX('Policy Characteristics'!J:J,MATCH($C488,'Policy Characteristics'!$C:$C,0))),"",INDEX('Policy Characteristics'!J:J,MATCH($C488,'Policy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88" s="304" t="str">
        <f>IF(ISBLANK(INDEX('Policy Characteristics'!K:K,MATCH($C488,'Policy Characteristics'!$C:$C,0))),"",INDEX('Policy Characteristics'!K:K,MATCH($C488,'Policy Characteristics'!$C:$C,0)))</f>
        <v>industry-ag-main.html#fuel-switching</v>
      </c>
      <c r="R488" s="304" t="str">
        <f>IF(ISBLANK(INDEX('Policy Characteristics'!L:L,MATCH($C488,'Policy Characteristics'!$C:$C,0))),"",INDEX('Policy Characteristics'!L:L,MATCH($C488,'Policy Characteristics'!$C:$C,0)))</f>
        <v>industry-elec-and-hydrogen.html</v>
      </c>
    </row>
    <row r="489" spans="1:18" x14ac:dyDescent="0.25">
      <c r="A489" s="304" t="str">
        <f>IF(ISBLANK(INDEX('Policy Characteristics'!A:A,MATCH($C489,'Policy Characteristics'!$C:$C,0))),"",INDEX('Policy Characteristics'!A:A,MATCH($C489,'Policy Characteristics'!$C:$C,0)))</f>
        <v>Industry</v>
      </c>
      <c r="B489" s="304" t="str">
        <f>IF(ISBLANK(INDEX('Policy Characteristics'!B:B,MATCH($C489,'Policy Characteristics'!$C:$C,0))),"",INDEX('Policy Characteristics'!B:B,MATCH($C489,'Policy Characteristics'!$C:$C,0)))</f>
        <v>Electrification + Hydrogen</v>
      </c>
      <c r="C489" s="308" t="str">
        <f t="shared" si="33"/>
        <v>Fraction of Industrial Fuel Use Shifted to Other Fuels</v>
      </c>
      <c r="D489" s="537" t="s">
        <v>3195</v>
      </c>
      <c r="E489" s="535" t="s">
        <v>2427</v>
      </c>
      <c r="F489" s="6" t="s">
        <v>3159</v>
      </c>
      <c r="G489" s="535" t="s">
        <v>3216</v>
      </c>
      <c r="H489" s="536">
        <v>1268</v>
      </c>
      <c r="I489" s="535" t="s">
        <v>45</v>
      </c>
      <c r="J489" s="306" t="str">
        <f>IF(ISBLANK(INDEX('Policy Characteristics'!D:D,MATCH($C489,'Policy Characteristics'!$C:$C,0))),"",INDEX('Policy Characteristics'!D:D,MATCH($C489,'Policy Characteristics'!$C:$C,0)))</f>
        <v>Electrification + Hydrogen</v>
      </c>
      <c r="K489" s="304" t="str">
        <f>IF(ISBLANK(INDEX('Policy Characteristics'!E:E,MATCH($C489,'Policy Characteristics'!$C:$C,0))),"",INDEX('Policy Characteristics'!E:E,MATCH($C489,'Policy Characteristics'!$C:$C,0)))</f>
        <v>indst fuel type shifting</v>
      </c>
      <c r="L489" s="315">
        <f>IF(ISBLANK(INDEX('Policy Characteristics'!F:F,MATCH($C489,'Policy Characteristics'!$C:$C,0))),"",INDEX('Policy Characteristics'!F:F,MATCH($C489,'Policy Characteristics'!$C:$C,0)))</f>
        <v>0</v>
      </c>
      <c r="M489" s="315">
        <f>IF(ISBLANK(INDEX('Policy Characteristics'!G:G,MATCH($C489,'Policy Characteristics'!$C:$C,0))),"",INDEX('Policy Characteristics'!G:G,MATCH($C489,'Policy Characteristics'!$C:$C,0)))</f>
        <v>1</v>
      </c>
      <c r="N489" s="315">
        <f>IF(ISBLANK(INDEX('Policy Characteristics'!H:H,MATCH($C489,'Policy Characteristics'!$C:$C,0))),"",INDEX('Policy Characteristics'!H:H,MATCH($C489,'Policy Characteristics'!$C:$C,0)))</f>
        <v>0.01</v>
      </c>
      <c r="O489" s="304" t="str">
        <f>IF(ISBLANK(INDEX('Policy Characteristics'!I:I,MATCH($C489,'Policy Characteristics'!$C:$C,0))),"",INDEX('Policy Characteristics'!I:I,MATCH($C489,'Policy Characteristics'!$C:$C,0)))</f>
        <v>% of fuel shifted</v>
      </c>
      <c r="P489" s="304" t="str">
        <f>IF(ISBLANK(INDEX('Policy Characteristics'!J:J,MATCH($C489,'Policy Characteristics'!$C:$C,0))),"",INDEX('Policy Characteristics'!J:J,MATCH($C489,'Policy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89" s="304" t="str">
        <f>IF(ISBLANK(INDEX('Policy Characteristics'!K:K,MATCH($C489,'Policy Characteristics'!$C:$C,0))),"",INDEX('Policy Characteristics'!K:K,MATCH($C489,'Policy Characteristics'!$C:$C,0)))</f>
        <v>industry-ag-main.html#fuel-switching</v>
      </c>
      <c r="R489" s="304" t="str">
        <f>IF(ISBLANK(INDEX('Policy Characteristics'!L:L,MATCH($C489,'Policy Characteristics'!$C:$C,0))),"",INDEX('Policy Characteristics'!L:L,MATCH($C489,'Policy Characteristics'!$C:$C,0)))</f>
        <v>industry-elec-and-hydrogen.html</v>
      </c>
    </row>
    <row r="490" spans="1:18" x14ac:dyDescent="0.25">
      <c r="A490" s="304" t="str">
        <f>IF(ISBLANK(INDEX('Policy Characteristics'!A:A,MATCH($C490,'Policy Characteristics'!$C:$C,0))),"",INDEX('Policy Characteristics'!A:A,MATCH($C490,'Policy Characteristics'!$C:$C,0)))</f>
        <v>Industry</v>
      </c>
      <c r="B490" s="304" t="str">
        <f>IF(ISBLANK(INDEX('Policy Characteristics'!B:B,MATCH($C490,'Policy Characteristics'!$C:$C,0))),"",INDEX('Policy Characteristics'!B:B,MATCH($C490,'Policy Characteristics'!$C:$C,0)))</f>
        <v>Electrification + Hydrogen</v>
      </c>
      <c r="C490" s="308" t="str">
        <f t="shared" si="33"/>
        <v>Fraction of Industrial Fuel Use Shifted to Other Fuels</v>
      </c>
      <c r="D490" s="537" t="s">
        <v>3195</v>
      </c>
      <c r="E490" s="535" t="s">
        <v>2428</v>
      </c>
      <c r="F490" s="6" t="s">
        <v>3159</v>
      </c>
      <c r="G490" s="535" t="s">
        <v>3217</v>
      </c>
      <c r="H490" s="536">
        <v>1269</v>
      </c>
      <c r="I490" s="535" t="s">
        <v>46</v>
      </c>
      <c r="J490" s="306" t="str">
        <f>IF(ISBLANK(INDEX('Policy Characteristics'!D:D,MATCH($C490,'Policy Characteristics'!$C:$C,0))),"",INDEX('Policy Characteristics'!D:D,MATCH($C490,'Policy Characteristics'!$C:$C,0)))</f>
        <v>Electrification + Hydrogen</v>
      </c>
      <c r="K490" s="304" t="str">
        <f>IF(ISBLANK(INDEX('Policy Characteristics'!E:E,MATCH($C490,'Policy Characteristics'!$C:$C,0))),"",INDEX('Policy Characteristics'!E:E,MATCH($C490,'Policy Characteristics'!$C:$C,0)))</f>
        <v>indst fuel type shifting</v>
      </c>
      <c r="L490" s="315">
        <f>IF(ISBLANK(INDEX('Policy Characteristics'!F:F,MATCH($C490,'Policy Characteristics'!$C:$C,0))),"",INDEX('Policy Characteristics'!F:F,MATCH($C490,'Policy Characteristics'!$C:$C,0)))</f>
        <v>0</v>
      </c>
      <c r="M490" s="315">
        <f>IF(ISBLANK(INDEX('Policy Characteristics'!G:G,MATCH($C490,'Policy Characteristics'!$C:$C,0))),"",INDEX('Policy Characteristics'!G:G,MATCH($C490,'Policy Characteristics'!$C:$C,0)))</f>
        <v>1</v>
      </c>
      <c r="N490" s="315">
        <f>IF(ISBLANK(INDEX('Policy Characteristics'!H:H,MATCH($C490,'Policy Characteristics'!$C:$C,0))),"",INDEX('Policy Characteristics'!H:H,MATCH($C490,'Policy Characteristics'!$C:$C,0)))</f>
        <v>0.01</v>
      </c>
      <c r="O490" s="304" t="str">
        <f>IF(ISBLANK(INDEX('Policy Characteristics'!I:I,MATCH($C490,'Policy Characteristics'!$C:$C,0))),"",INDEX('Policy Characteristics'!I:I,MATCH($C490,'Policy Characteristics'!$C:$C,0)))</f>
        <v>% of fuel shifted</v>
      </c>
      <c r="P490" s="304" t="str">
        <f>IF(ISBLANK(INDEX('Policy Characteristics'!J:J,MATCH($C490,'Policy Characteristics'!$C:$C,0))),"",INDEX('Policy Characteristics'!J:J,MATCH($C490,'Policy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90" s="304" t="str">
        <f>IF(ISBLANK(INDEX('Policy Characteristics'!K:K,MATCH($C490,'Policy Characteristics'!$C:$C,0))),"",INDEX('Policy Characteristics'!K:K,MATCH($C490,'Policy Characteristics'!$C:$C,0)))</f>
        <v>industry-ag-main.html#fuel-switching</v>
      </c>
      <c r="R490" s="304" t="str">
        <f>IF(ISBLANK(INDEX('Policy Characteristics'!L:L,MATCH($C490,'Policy Characteristics'!$C:$C,0))),"",INDEX('Policy Characteristics'!L:L,MATCH($C490,'Policy Characteristics'!$C:$C,0)))</f>
        <v>industry-elec-and-hydrogen.html</v>
      </c>
    </row>
    <row r="491" spans="1:18" x14ac:dyDescent="0.25">
      <c r="A491" s="304" t="str">
        <f>IF(ISBLANK(INDEX('Policy Characteristics'!A:A,MATCH($C491,'Policy Characteristics'!$C:$C,0))),"",INDEX('Policy Characteristics'!A:A,MATCH($C491,'Policy Characteristics'!$C:$C,0)))</f>
        <v>Industry</v>
      </c>
      <c r="B491" s="304" t="str">
        <f>IF(ISBLANK(INDEX('Policy Characteristics'!B:B,MATCH($C491,'Policy Characteristics'!$C:$C,0))),"",INDEX('Policy Characteristics'!B:B,MATCH($C491,'Policy Characteristics'!$C:$C,0)))</f>
        <v>Electrification + Hydrogen</v>
      </c>
      <c r="C491" s="308" t="str">
        <f t="shared" si="33"/>
        <v>Fraction of Industrial Fuel Use Shifted to Other Fuels</v>
      </c>
      <c r="D491" s="537" t="s">
        <v>3195</v>
      </c>
      <c r="E491" s="535" t="s">
        <v>2429</v>
      </c>
      <c r="F491" s="6" t="s">
        <v>3159</v>
      </c>
      <c r="G491" s="535" t="s">
        <v>3218</v>
      </c>
      <c r="H491" s="536">
        <v>1270</v>
      </c>
      <c r="I491" s="535" t="s">
        <v>46</v>
      </c>
      <c r="J491" s="306" t="str">
        <f>IF(ISBLANK(INDEX('Policy Characteristics'!D:D,MATCH($C491,'Policy Characteristics'!$C:$C,0))),"",INDEX('Policy Characteristics'!D:D,MATCH($C491,'Policy Characteristics'!$C:$C,0)))</f>
        <v>Electrification + Hydrogen</v>
      </c>
      <c r="K491" s="304" t="str">
        <f>IF(ISBLANK(INDEX('Policy Characteristics'!E:E,MATCH($C491,'Policy Characteristics'!$C:$C,0))),"",INDEX('Policy Characteristics'!E:E,MATCH($C491,'Policy Characteristics'!$C:$C,0)))</f>
        <v>indst fuel type shifting</v>
      </c>
      <c r="L491" s="315">
        <f>IF(ISBLANK(INDEX('Policy Characteristics'!F:F,MATCH($C491,'Policy Characteristics'!$C:$C,0))),"",INDEX('Policy Characteristics'!F:F,MATCH($C491,'Policy Characteristics'!$C:$C,0)))</f>
        <v>0</v>
      </c>
      <c r="M491" s="315">
        <f>IF(ISBLANK(INDEX('Policy Characteristics'!G:G,MATCH($C491,'Policy Characteristics'!$C:$C,0))),"",INDEX('Policy Characteristics'!G:G,MATCH($C491,'Policy Characteristics'!$C:$C,0)))</f>
        <v>1</v>
      </c>
      <c r="N491" s="315">
        <f>IF(ISBLANK(INDEX('Policy Characteristics'!H:H,MATCH($C491,'Policy Characteristics'!$C:$C,0))),"",INDEX('Policy Characteristics'!H:H,MATCH($C491,'Policy Characteristics'!$C:$C,0)))</f>
        <v>0.01</v>
      </c>
      <c r="O491" s="304" t="str">
        <f>IF(ISBLANK(INDEX('Policy Characteristics'!I:I,MATCH($C491,'Policy Characteristics'!$C:$C,0))),"",INDEX('Policy Characteristics'!I:I,MATCH($C491,'Policy Characteristics'!$C:$C,0)))</f>
        <v>% of fuel shifted</v>
      </c>
      <c r="P491" s="304" t="str">
        <f>IF(ISBLANK(INDEX('Policy Characteristics'!J:J,MATCH($C491,'Policy Characteristics'!$C:$C,0))),"",INDEX('Policy Characteristics'!J:J,MATCH($C491,'Policy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91" s="304" t="str">
        <f>IF(ISBLANK(INDEX('Policy Characteristics'!K:K,MATCH($C491,'Policy Characteristics'!$C:$C,0))),"",INDEX('Policy Characteristics'!K:K,MATCH($C491,'Policy Characteristics'!$C:$C,0)))</f>
        <v>industry-ag-main.html#fuel-switching</v>
      </c>
      <c r="R491" s="304" t="str">
        <f>IF(ISBLANK(INDEX('Policy Characteristics'!L:L,MATCH($C491,'Policy Characteristics'!$C:$C,0))),"",INDEX('Policy Characteristics'!L:L,MATCH($C491,'Policy Characteristics'!$C:$C,0)))</f>
        <v>industry-elec-and-hydrogen.html</v>
      </c>
    </row>
    <row r="492" spans="1:18" x14ac:dyDescent="0.25">
      <c r="A492" s="304" t="str">
        <f>IF(ISBLANK(INDEX('Policy Characteristics'!A:A,MATCH($C492,'Policy Characteristics'!$C:$C,0))),"",INDEX('Policy Characteristics'!A:A,MATCH($C492,'Policy Characteristics'!$C:$C,0)))</f>
        <v>Industry</v>
      </c>
      <c r="B492" s="304" t="str">
        <f>IF(ISBLANK(INDEX('Policy Characteristics'!B:B,MATCH($C492,'Policy Characteristics'!$C:$C,0))),"",INDEX('Policy Characteristics'!B:B,MATCH($C492,'Policy Characteristics'!$C:$C,0)))</f>
        <v>Electrification + Hydrogen</v>
      </c>
      <c r="C492" s="308" t="str">
        <f t="shared" si="33"/>
        <v>Fraction of Industrial Fuel Use Shifted to Other Fuels</v>
      </c>
      <c r="D492" s="537" t="s">
        <v>3195</v>
      </c>
      <c r="E492" s="535" t="s">
        <v>2430</v>
      </c>
      <c r="F492" s="6" t="s">
        <v>3159</v>
      </c>
      <c r="G492" s="535" t="s">
        <v>3219</v>
      </c>
      <c r="H492" s="536">
        <v>1271</v>
      </c>
      <c r="I492" s="535" t="s">
        <v>46</v>
      </c>
      <c r="J492" s="306" t="str">
        <f>IF(ISBLANK(INDEX('Policy Characteristics'!D:D,MATCH($C492,'Policy Characteristics'!$C:$C,0))),"",INDEX('Policy Characteristics'!D:D,MATCH($C492,'Policy Characteristics'!$C:$C,0)))</f>
        <v>Electrification + Hydrogen</v>
      </c>
      <c r="K492" s="304" t="str">
        <f>IF(ISBLANK(INDEX('Policy Characteristics'!E:E,MATCH($C492,'Policy Characteristics'!$C:$C,0))),"",INDEX('Policy Characteristics'!E:E,MATCH($C492,'Policy Characteristics'!$C:$C,0)))</f>
        <v>indst fuel type shifting</v>
      </c>
      <c r="L492" s="315">
        <f>IF(ISBLANK(INDEX('Policy Characteristics'!F:F,MATCH($C492,'Policy Characteristics'!$C:$C,0))),"",INDEX('Policy Characteristics'!F:F,MATCH($C492,'Policy Characteristics'!$C:$C,0)))</f>
        <v>0</v>
      </c>
      <c r="M492" s="315">
        <f>IF(ISBLANK(INDEX('Policy Characteristics'!G:G,MATCH($C492,'Policy Characteristics'!$C:$C,0))),"",INDEX('Policy Characteristics'!G:G,MATCH($C492,'Policy Characteristics'!$C:$C,0)))</f>
        <v>1</v>
      </c>
      <c r="N492" s="315">
        <f>IF(ISBLANK(INDEX('Policy Characteristics'!H:H,MATCH($C492,'Policy Characteristics'!$C:$C,0))),"",INDEX('Policy Characteristics'!H:H,MATCH($C492,'Policy Characteristics'!$C:$C,0)))</f>
        <v>0.01</v>
      </c>
      <c r="O492" s="304" t="str">
        <f>IF(ISBLANK(INDEX('Policy Characteristics'!I:I,MATCH($C492,'Policy Characteristics'!$C:$C,0))),"",INDEX('Policy Characteristics'!I:I,MATCH($C492,'Policy Characteristics'!$C:$C,0)))</f>
        <v>% of fuel shifted</v>
      </c>
      <c r="P492" s="304" t="str">
        <f>IF(ISBLANK(INDEX('Policy Characteristics'!J:J,MATCH($C492,'Policy Characteristics'!$C:$C,0))),"",INDEX('Policy Characteristics'!J:J,MATCH($C492,'Policy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92" s="304" t="str">
        <f>IF(ISBLANK(INDEX('Policy Characteristics'!K:K,MATCH($C492,'Policy Characteristics'!$C:$C,0))),"",INDEX('Policy Characteristics'!K:K,MATCH($C492,'Policy Characteristics'!$C:$C,0)))</f>
        <v>industry-ag-main.html#fuel-switching</v>
      </c>
      <c r="R492" s="304" t="str">
        <f>IF(ISBLANK(INDEX('Policy Characteristics'!L:L,MATCH($C492,'Policy Characteristics'!$C:$C,0))),"",INDEX('Policy Characteristics'!L:L,MATCH($C492,'Policy Characteristics'!$C:$C,0)))</f>
        <v>industry-elec-and-hydrogen.html</v>
      </c>
    </row>
    <row r="493" spans="1:18" x14ac:dyDescent="0.25">
      <c r="A493" s="304" t="str">
        <f>IF(ISBLANK(INDEX('Policy Characteristics'!A:A,MATCH($C493,'Policy Characteristics'!$C:$C,0))),"",INDEX('Policy Characteristics'!A:A,MATCH($C493,'Policy Characteristics'!$C:$C,0)))</f>
        <v>Industry</v>
      </c>
      <c r="B493" s="304" t="str">
        <f>IF(ISBLANK(INDEX('Policy Characteristics'!B:B,MATCH($C493,'Policy Characteristics'!$C:$C,0))),"",INDEX('Policy Characteristics'!B:B,MATCH($C493,'Policy Characteristics'!$C:$C,0)))</f>
        <v>Electrification + Hydrogen</v>
      </c>
      <c r="C493" s="308" t="str">
        <f t="shared" si="33"/>
        <v>Fraction of Industrial Fuel Use Shifted to Other Fuels</v>
      </c>
      <c r="D493" s="537" t="s">
        <v>3195</v>
      </c>
      <c r="E493" s="535" t="s">
        <v>2431</v>
      </c>
      <c r="F493" s="6" t="s">
        <v>3159</v>
      </c>
      <c r="G493" s="535" t="s">
        <v>3220</v>
      </c>
      <c r="H493" s="536">
        <v>1272</v>
      </c>
      <c r="I493" s="535" t="s">
        <v>46</v>
      </c>
      <c r="J493" s="306" t="str">
        <f>IF(ISBLANK(INDEX('Policy Characteristics'!D:D,MATCH($C493,'Policy Characteristics'!$C:$C,0))),"",INDEX('Policy Characteristics'!D:D,MATCH($C493,'Policy Characteristics'!$C:$C,0)))</f>
        <v>Electrification + Hydrogen</v>
      </c>
      <c r="K493" s="304" t="str">
        <f>IF(ISBLANK(INDEX('Policy Characteristics'!E:E,MATCH($C493,'Policy Characteristics'!$C:$C,0))),"",INDEX('Policy Characteristics'!E:E,MATCH($C493,'Policy Characteristics'!$C:$C,0)))</f>
        <v>indst fuel type shifting</v>
      </c>
      <c r="L493" s="315">
        <f>IF(ISBLANK(INDEX('Policy Characteristics'!F:F,MATCH($C493,'Policy Characteristics'!$C:$C,0))),"",INDEX('Policy Characteristics'!F:F,MATCH($C493,'Policy Characteristics'!$C:$C,0)))</f>
        <v>0</v>
      </c>
      <c r="M493" s="315">
        <f>IF(ISBLANK(INDEX('Policy Characteristics'!G:G,MATCH($C493,'Policy Characteristics'!$C:$C,0))),"",INDEX('Policy Characteristics'!G:G,MATCH($C493,'Policy Characteristics'!$C:$C,0)))</f>
        <v>1</v>
      </c>
      <c r="N493" s="315">
        <f>IF(ISBLANK(INDEX('Policy Characteristics'!H:H,MATCH($C493,'Policy Characteristics'!$C:$C,0))),"",INDEX('Policy Characteristics'!H:H,MATCH($C493,'Policy Characteristics'!$C:$C,0)))</f>
        <v>0.01</v>
      </c>
      <c r="O493" s="304" t="str">
        <f>IF(ISBLANK(INDEX('Policy Characteristics'!I:I,MATCH($C493,'Policy Characteristics'!$C:$C,0))),"",INDEX('Policy Characteristics'!I:I,MATCH($C493,'Policy Characteristics'!$C:$C,0)))</f>
        <v>% of fuel shifted</v>
      </c>
      <c r="P493" s="304" t="str">
        <f>IF(ISBLANK(INDEX('Policy Characteristics'!J:J,MATCH($C493,'Policy Characteristics'!$C:$C,0))),"",INDEX('Policy Characteristics'!J:J,MATCH($C493,'Policy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93" s="304" t="str">
        <f>IF(ISBLANK(INDEX('Policy Characteristics'!K:K,MATCH($C493,'Policy Characteristics'!$C:$C,0))),"",INDEX('Policy Characteristics'!K:K,MATCH($C493,'Policy Characteristics'!$C:$C,0)))</f>
        <v>industry-ag-main.html#fuel-switching</v>
      </c>
      <c r="R493" s="304" t="str">
        <f>IF(ISBLANK(INDEX('Policy Characteristics'!L:L,MATCH($C493,'Policy Characteristics'!$C:$C,0))),"",INDEX('Policy Characteristics'!L:L,MATCH($C493,'Policy Characteristics'!$C:$C,0)))</f>
        <v>industry-elec-and-hydrogen.html</v>
      </c>
    </row>
    <row r="494" spans="1:18" x14ac:dyDescent="0.25">
      <c r="A494" s="304" t="str">
        <f>IF(ISBLANK(INDEX('Policy Characteristics'!A:A,MATCH($C494,'Policy Characteristics'!$C:$C,0))),"",INDEX('Policy Characteristics'!A:A,MATCH($C494,'Policy Characteristics'!$C:$C,0)))</f>
        <v>Industry</v>
      </c>
      <c r="B494" s="304" t="str">
        <f>IF(ISBLANK(INDEX('Policy Characteristics'!B:B,MATCH($C494,'Policy Characteristics'!$C:$C,0))),"",INDEX('Policy Characteristics'!B:B,MATCH($C494,'Policy Characteristics'!$C:$C,0)))</f>
        <v>Electrification + Hydrogen</v>
      </c>
      <c r="C494" s="308" t="str">
        <f t="shared" si="33"/>
        <v>Fraction of Industrial Fuel Use Shifted to Other Fuels</v>
      </c>
      <c r="D494" s="537" t="s">
        <v>3195</v>
      </c>
      <c r="E494" s="535" t="s">
        <v>2432</v>
      </c>
      <c r="F494" s="6" t="s">
        <v>3159</v>
      </c>
      <c r="G494" s="535" t="s">
        <v>3221</v>
      </c>
      <c r="H494" s="536">
        <v>1273</v>
      </c>
      <c r="I494" s="535" t="s">
        <v>46</v>
      </c>
      <c r="J494" s="306" t="str">
        <f>IF(ISBLANK(INDEX('Policy Characteristics'!D:D,MATCH($C494,'Policy Characteristics'!$C:$C,0))),"",INDEX('Policy Characteristics'!D:D,MATCH($C494,'Policy Characteristics'!$C:$C,0)))</f>
        <v>Electrification + Hydrogen</v>
      </c>
      <c r="K494" s="304" t="str">
        <f>IF(ISBLANK(INDEX('Policy Characteristics'!E:E,MATCH($C494,'Policy Characteristics'!$C:$C,0))),"",INDEX('Policy Characteristics'!E:E,MATCH($C494,'Policy Characteristics'!$C:$C,0)))</f>
        <v>indst fuel type shifting</v>
      </c>
      <c r="L494" s="315">
        <f>IF(ISBLANK(INDEX('Policy Characteristics'!F:F,MATCH($C494,'Policy Characteristics'!$C:$C,0))),"",INDEX('Policy Characteristics'!F:F,MATCH($C494,'Policy Characteristics'!$C:$C,0)))</f>
        <v>0</v>
      </c>
      <c r="M494" s="315">
        <f>IF(ISBLANK(INDEX('Policy Characteristics'!G:G,MATCH($C494,'Policy Characteristics'!$C:$C,0))),"",INDEX('Policy Characteristics'!G:G,MATCH($C494,'Policy Characteristics'!$C:$C,0)))</f>
        <v>1</v>
      </c>
      <c r="N494" s="315">
        <f>IF(ISBLANK(INDEX('Policy Characteristics'!H:H,MATCH($C494,'Policy Characteristics'!$C:$C,0))),"",INDEX('Policy Characteristics'!H:H,MATCH($C494,'Policy Characteristics'!$C:$C,0)))</f>
        <v>0.01</v>
      </c>
      <c r="O494" s="304" t="str">
        <f>IF(ISBLANK(INDEX('Policy Characteristics'!I:I,MATCH($C494,'Policy Characteristics'!$C:$C,0))),"",INDEX('Policy Characteristics'!I:I,MATCH($C494,'Policy Characteristics'!$C:$C,0)))</f>
        <v>% of fuel shifted</v>
      </c>
      <c r="P494" s="304" t="str">
        <f>IF(ISBLANK(INDEX('Policy Characteristics'!J:J,MATCH($C494,'Policy Characteristics'!$C:$C,0))),"",INDEX('Policy Characteristics'!J:J,MATCH($C494,'Policy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94" s="304" t="str">
        <f>IF(ISBLANK(INDEX('Policy Characteristics'!K:K,MATCH($C494,'Policy Characteristics'!$C:$C,0))),"",INDEX('Policy Characteristics'!K:K,MATCH($C494,'Policy Characteristics'!$C:$C,0)))</f>
        <v>industry-ag-main.html#fuel-switching</v>
      </c>
      <c r="R494" s="304" t="str">
        <f>IF(ISBLANK(INDEX('Policy Characteristics'!L:L,MATCH($C494,'Policy Characteristics'!$C:$C,0))),"",INDEX('Policy Characteristics'!L:L,MATCH($C494,'Policy Characteristics'!$C:$C,0)))</f>
        <v>industry-elec-and-hydrogen.html</v>
      </c>
    </row>
    <row r="495" spans="1:18" x14ac:dyDescent="0.25">
      <c r="A495" s="304" t="str">
        <f>IF(ISBLANK(INDEX('Policy Characteristics'!A:A,MATCH($C495,'Policy Characteristics'!$C:$C,0))),"",INDEX('Policy Characteristics'!A:A,MATCH($C495,'Policy Characteristics'!$C:$C,0)))</f>
        <v>Industry</v>
      </c>
      <c r="B495" s="304" t="str">
        <f>IF(ISBLANK(INDEX('Policy Characteristics'!B:B,MATCH($C495,'Policy Characteristics'!$C:$C,0))),"",INDEX('Policy Characteristics'!B:B,MATCH($C495,'Policy Characteristics'!$C:$C,0)))</f>
        <v>Electrification + Hydrogen</v>
      </c>
      <c r="C495" s="308" t="str">
        <f t="shared" si="33"/>
        <v>Fraction of Industrial Fuel Use Shifted to Other Fuels</v>
      </c>
      <c r="D495" s="537" t="s">
        <v>3195</v>
      </c>
      <c r="E495" s="535" t="s">
        <v>2782</v>
      </c>
      <c r="F495" s="6" t="s">
        <v>3159</v>
      </c>
      <c r="G495" s="535" t="s">
        <v>3222</v>
      </c>
      <c r="H495" s="536">
        <v>1274</v>
      </c>
      <c r="I495" s="535" t="s">
        <v>46</v>
      </c>
      <c r="J495" s="306" t="str">
        <f>IF(ISBLANK(INDEX('Policy Characteristics'!D:D,MATCH($C495,'Policy Characteristics'!$C:$C,0))),"",INDEX('Policy Characteristics'!D:D,MATCH($C495,'Policy Characteristics'!$C:$C,0)))</f>
        <v>Electrification + Hydrogen</v>
      </c>
      <c r="K495" s="304" t="str">
        <f>IF(ISBLANK(INDEX('Policy Characteristics'!E:E,MATCH($C495,'Policy Characteristics'!$C:$C,0))),"",INDEX('Policy Characteristics'!E:E,MATCH($C495,'Policy Characteristics'!$C:$C,0)))</f>
        <v>indst fuel type shifting</v>
      </c>
      <c r="L495" s="315">
        <f>IF(ISBLANK(INDEX('Policy Characteristics'!F:F,MATCH($C495,'Policy Characteristics'!$C:$C,0))),"",INDEX('Policy Characteristics'!F:F,MATCH($C495,'Policy Characteristics'!$C:$C,0)))</f>
        <v>0</v>
      </c>
      <c r="M495" s="315">
        <f>IF(ISBLANK(INDEX('Policy Characteristics'!G:G,MATCH($C495,'Policy Characteristics'!$C:$C,0))),"",INDEX('Policy Characteristics'!G:G,MATCH($C495,'Policy Characteristics'!$C:$C,0)))</f>
        <v>1</v>
      </c>
      <c r="N495" s="315">
        <f>IF(ISBLANK(INDEX('Policy Characteristics'!H:H,MATCH($C495,'Policy Characteristics'!$C:$C,0))),"",INDEX('Policy Characteristics'!H:H,MATCH($C495,'Policy Characteristics'!$C:$C,0)))</f>
        <v>0.01</v>
      </c>
      <c r="O495" s="304" t="str">
        <f>IF(ISBLANK(INDEX('Policy Characteristics'!I:I,MATCH($C495,'Policy Characteristics'!$C:$C,0))),"",INDEX('Policy Characteristics'!I:I,MATCH($C495,'Policy Characteristics'!$C:$C,0)))</f>
        <v>% of fuel shifted</v>
      </c>
      <c r="P495" s="304" t="str">
        <f>IF(ISBLANK(INDEX('Policy Characteristics'!J:J,MATCH($C495,'Policy Characteristics'!$C:$C,0))),"",INDEX('Policy Characteristics'!J:J,MATCH($C495,'Policy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95" s="304" t="str">
        <f>IF(ISBLANK(INDEX('Policy Characteristics'!K:K,MATCH($C495,'Policy Characteristics'!$C:$C,0))),"",INDEX('Policy Characteristics'!K:K,MATCH($C495,'Policy Characteristics'!$C:$C,0)))</f>
        <v>industry-ag-main.html#fuel-switching</v>
      </c>
      <c r="R495" s="304" t="str">
        <f>IF(ISBLANK(INDEX('Policy Characteristics'!L:L,MATCH($C495,'Policy Characteristics'!$C:$C,0))),"",INDEX('Policy Characteristics'!L:L,MATCH($C495,'Policy Characteristics'!$C:$C,0)))</f>
        <v>industry-elec-and-hydrogen.html</v>
      </c>
    </row>
    <row r="496" spans="1:18" x14ac:dyDescent="0.25">
      <c r="A496" s="304" t="str">
        <f>IF(ISBLANK(INDEX('Policy Characteristics'!A:A,MATCH($C496,'Policy Characteristics'!$C:$C,0))),"",INDEX('Policy Characteristics'!A:A,MATCH($C496,'Policy Characteristics'!$C:$C,0)))</f>
        <v>Industry</v>
      </c>
      <c r="B496" s="304" t="str">
        <f>IF(ISBLANK(INDEX('Policy Characteristics'!B:B,MATCH($C496,'Policy Characteristics'!$C:$C,0))),"",INDEX('Policy Characteristics'!B:B,MATCH($C496,'Policy Characteristics'!$C:$C,0)))</f>
        <v>Electrification + Hydrogen</v>
      </c>
      <c r="C496" s="308" t="str">
        <f t="shared" si="33"/>
        <v>Fraction of Industrial Fuel Use Shifted to Other Fuels</v>
      </c>
      <c r="D496" s="537" t="s">
        <v>3195</v>
      </c>
      <c r="E496" s="535" t="s">
        <v>2783</v>
      </c>
      <c r="F496" s="6" t="s">
        <v>3159</v>
      </c>
      <c r="G496" s="535" t="s">
        <v>3223</v>
      </c>
      <c r="H496" s="536">
        <v>1275</v>
      </c>
      <c r="I496" s="535" t="s">
        <v>46</v>
      </c>
      <c r="J496" s="306" t="str">
        <f>IF(ISBLANK(INDEX('Policy Characteristics'!D:D,MATCH($C496,'Policy Characteristics'!$C:$C,0))),"",INDEX('Policy Characteristics'!D:D,MATCH($C496,'Policy Characteristics'!$C:$C,0)))</f>
        <v>Electrification + Hydrogen</v>
      </c>
      <c r="K496" s="304" t="str">
        <f>IF(ISBLANK(INDEX('Policy Characteristics'!E:E,MATCH($C496,'Policy Characteristics'!$C:$C,0))),"",INDEX('Policy Characteristics'!E:E,MATCH($C496,'Policy Characteristics'!$C:$C,0)))</f>
        <v>indst fuel type shifting</v>
      </c>
      <c r="L496" s="315">
        <f>IF(ISBLANK(INDEX('Policy Characteristics'!F:F,MATCH($C496,'Policy Characteristics'!$C:$C,0))),"",INDEX('Policy Characteristics'!F:F,MATCH($C496,'Policy Characteristics'!$C:$C,0)))</f>
        <v>0</v>
      </c>
      <c r="M496" s="315">
        <f>IF(ISBLANK(INDEX('Policy Characteristics'!G:G,MATCH($C496,'Policy Characteristics'!$C:$C,0))),"",INDEX('Policy Characteristics'!G:G,MATCH($C496,'Policy Characteristics'!$C:$C,0)))</f>
        <v>1</v>
      </c>
      <c r="N496" s="315">
        <f>IF(ISBLANK(INDEX('Policy Characteristics'!H:H,MATCH($C496,'Policy Characteristics'!$C:$C,0))),"",INDEX('Policy Characteristics'!H:H,MATCH($C496,'Policy Characteristics'!$C:$C,0)))</f>
        <v>0.01</v>
      </c>
      <c r="O496" s="304" t="str">
        <f>IF(ISBLANK(INDEX('Policy Characteristics'!I:I,MATCH($C496,'Policy Characteristics'!$C:$C,0))),"",INDEX('Policy Characteristics'!I:I,MATCH($C496,'Policy Characteristics'!$C:$C,0)))</f>
        <v>% of fuel shifted</v>
      </c>
      <c r="P496" s="304" t="str">
        <f>IF(ISBLANK(INDEX('Policy Characteristics'!J:J,MATCH($C496,'Policy Characteristics'!$C:$C,0))),"",INDEX('Policy Characteristics'!J:J,MATCH($C496,'Policy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96" s="304" t="str">
        <f>IF(ISBLANK(INDEX('Policy Characteristics'!K:K,MATCH($C496,'Policy Characteristics'!$C:$C,0))),"",INDEX('Policy Characteristics'!K:K,MATCH($C496,'Policy Characteristics'!$C:$C,0)))</f>
        <v>industry-ag-main.html#fuel-switching</v>
      </c>
      <c r="R496" s="304" t="str">
        <f>IF(ISBLANK(INDEX('Policy Characteristics'!L:L,MATCH($C496,'Policy Characteristics'!$C:$C,0))),"",INDEX('Policy Characteristics'!L:L,MATCH($C496,'Policy Characteristics'!$C:$C,0)))</f>
        <v>industry-elec-and-hydrogen.html</v>
      </c>
    </row>
    <row r="497" spans="1:18" x14ac:dyDescent="0.25">
      <c r="A497" s="304" t="str">
        <f>IF(ISBLANK(INDEX('Policy Characteristics'!A:A,MATCH($C497,'Policy Characteristics'!$C:$C,0))),"",INDEX('Policy Characteristics'!A:A,MATCH($C497,'Policy Characteristics'!$C:$C,0)))</f>
        <v>Industry</v>
      </c>
      <c r="B497" s="304" t="str">
        <f>IF(ISBLANK(INDEX('Policy Characteristics'!B:B,MATCH($C497,'Policy Characteristics'!$C:$C,0))),"",INDEX('Policy Characteristics'!B:B,MATCH($C497,'Policy Characteristics'!$C:$C,0)))</f>
        <v>Electrification + Hydrogen</v>
      </c>
      <c r="C497" s="308" t="str">
        <f t="shared" si="33"/>
        <v>Fraction of Industrial Fuel Use Shifted to Other Fuels</v>
      </c>
      <c r="D497" s="537" t="s">
        <v>3195</v>
      </c>
      <c r="E497" s="535" t="s">
        <v>2784</v>
      </c>
      <c r="F497" s="6" t="s">
        <v>3159</v>
      </c>
      <c r="G497" s="535" t="s">
        <v>3224</v>
      </c>
      <c r="H497" s="536">
        <v>1276</v>
      </c>
      <c r="I497" s="535" t="s">
        <v>46</v>
      </c>
      <c r="J497" s="306" t="str">
        <f>IF(ISBLANK(INDEX('Policy Characteristics'!D:D,MATCH($C497,'Policy Characteristics'!$C:$C,0))),"",INDEX('Policy Characteristics'!D:D,MATCH($C497,'Policy Characteristics'!$C:$C,0)))</f>
        <v>Electrification + Hydrogen</v>
      </c>
      <c r="K497" s="304" t="str">
        <f>IF(ISBLANK(INDEX('Policy Characteristics'!E:E,MATCH($C497,'Policy Characteristics'!$C:$C,0))),"",INDEX('Policy Characteristics'!E:E,MATCH($C497,'Policy Characteristics'!$C:$C,0)))</f>
        <v>indst fuel type shifting</v>
      </c>
      <c r="L497" s="315">
        <f>IF(ISBLANK(INDEX('Policy Characteristics'!F:F,MATCH($C497,'Policy Characteristics'!$C:$C,0))),"",INDEX('Policy Characteristics'!F:F,MATCH($C497,'Policy Characteristics'!$C:$C,0)))</f>
        <v>0</v>
      </c>
      <c r="M497" s="315">
        <f>IF(ISBLANK(INDEX('Policy Characteristics'!G:G,MATCH($C497,'Policy Characteristics'!$C:$C,0))),"",INDEX('Policy Characteristics'!G:G,MATCH($C497,'Policy Characteristics'!$C:$C,0)))</f>
        <v>1</v>
      </c>
      <c r="N497" s="315">
        <f>IF(ISBLANK(INDEX('Policy Characteristics'!H:H,MATCH($C497,'Policy Characteristics'!$C:$C,0))),"",INDEX('Policy Characteristics'!H:H,MATCH($C497,'Policy Characteristics'!$C:$C,0)))</f>
        <v>0.01</v>
      </c>
      <c r="O497" s="304" t="str">
        <f>IF(ISBLANK(INDEX('Policy Characteristics'!I:I,MATCH($C497,'Policy Characteristics'!$C:$C,0))),"",INDEX('Policy Characteristics'!I:I,MATCH($C497,'Policy Characteristics'!$C:$C,0)))</f>
        <v>% of fuel shifted</v>
      </c>
      <c r="P497" s="304" t="str">
        <f>IF(ISBLANK(INDEX('Policy Characteristics'!J:J,MATCH($C497,'Policy Characteristics'!$C:$C,0))),"",INDEX('Policy Characteristics'!J:J,MATCH($C497,'Policy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97" s="304" t="str">
        <f>IF(ISBLANK(INDEX('Policy Characteristics'!K:K,MATCH($C497,'Policy Characteristics'!$C:$C,0))),"",INDEX('Policy Characteristics'!K:K,MATCH($C497,'Policy Characteristics'!$C:$C,0)))</f>
        <v>industry-ag-main.html#fuel-switching</v>
      </c>
      <c r="R497" s="304" t="str">
        <f>IF(ISBLANK(INDEX('Policy Characteristics'!L:L,MATCH($C497,'Policy Characteristics'!$C:$C,0))),"",INDEX('Policy Characteristics'!L:L,MATCH($C497,'Policy Characteristics'!$C:$C,0)))</f>
        <v>industry-elec-and-hydrogen.html</v>
      </c>
    </row>
    <row r="498" spans="1:18" x14ac:dyDescent="0.25">
      <c r="A498" s="304" t="str">
        <f>IF(ISBLANK(INDEX('Policy Characteristics'!A:A,MATCH($C498,'Policy Characteristics'!$C:$C,0))),"",INDEX('Policy Characteristics'!A:A,MATCH($C498,'Policy Characteristics'!$C:$C,0)))</f>
        <v>Industry</v>
      </c>
      <c r="B498" s="304" t="str">
        <f>IF(ISBLANK(INDEX('Policy Characteristics'!B:B,MATCH($C498,'Policy Characteristics'!$C:$C,0))),"",INDEX('Policy Characteristics'!B:B,MATCH($C498,'Policy Characteristics'!$C:$C,0)))</f>
        <v>Electrification + Hydrogen</v>
      </c>
      <c r="C498" s="308" t="str">
        <f t="shared" si="33"/>
        <v>Fraction of Industrial Fuel Use Shifted to Other Fuels</v>
      </c>
      <c r="D498" s="537" t="s">
        <v>3195</v>
      </c>
      <c r="E498" s="535" t="s">
        <v>2781</v>
      </c>
      <c r="F498" s="6" t="s">
        <v>3159</v>
      </c>
      <c r="G498" s="535" t="s">
        <v>3225</v>
      </c>
      <c r="H498" s="536">
        <v>1277</v>
      </c>
      <c r="I498" s="535" t="s">
        <v>45</v>
      </c>
      <c r="J498" s="306" t="str">
        <f>IF(ISBLANK(INDEX('Policy Characteristics'!D:D,MATCH($C498,'Policy Characteristics'!$C:$C,0))),"",INDEX('Policy Characteristics'!D:D,MATCH($C498,'Policy Characteristics'!$C:$C,0)))</f>
        <v>Electrification + Hydrogen</v>
      </c>
      <c r="K498" s="304" t="str">
        <f>IF(ISBLANK(INDEX('Policy Characteristics'!E:E,MATCH($C498,'Policy Characteristics'!$C:$C,0))),"",INDEX('Policy Characteristics'!E:E,MATCH($C498,'Policy Characteristics'!$C:$C,0)))</f>
        <v>indst fuel type shifting</v>
      </c>
      <c r="L498" s="315">
        <f>IF(ISBLANK(INDEX('Policy Characteristics'!F:F,MATCH($C498,'Policy Characteristics'!$C:$C,0))),"",INDEX('Policy Characteristics'!F:F,MATCH($C498,'Policy Characteristics'!$C:$C,0)))</f>
        <v>0</v>
      </c>
      <c r="M498" s="315">
        <f>IF(ISBLANK(INDEX('Policy Characteristics'!G:G,MATCH($C498,'Policy Characteristics'!$C:$C,0))),"",INDEX('Policy Characteristics'!G:G,MATCH($C498,'Policy Characteristics'!$C:$C,0)))</f>
        <v>1</v>
      </c>
      <c r="N498" s="315">
        <f>IF(ISBLANK(INDEX('Policy Characteristics'!H:H,MATCH($C498,'Policy Characteristics'!$C:$C,0))),"",INDEX('Policy Characteristics'!H:H,MATCH($C498,'Policy Characteristics'!$C:$C,0)))</f>
        <v>0.01</v>
      </c>
      <c r="O498" s="304" t="str">
        <f>IF(ISBLANK(INDEX('Policy Characteristics'!I:I,MATCH($C498,'Policy Characteristics'!$C:$C,0))),"",INDEX('Policy Characteristics'!I:I,MATCH($C498,'Policy Characteristics'!$C:$C,0)))</f>
        <v>% of fuel shifted</v>
      </c>
      <c r="P498" s="304" t="str">
        <f>IF(ISBLANK(INDEX('Policy Characteristics'!J:J,MATCH($C498,'Policy Characteristics'!$C:$C,0))),"",INDEX('Policy Characteristics'!J:J,MATCH($C498,'Policy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98" s="304" t="str">
        <f>IF(ISBLANK(INDEX('Policy Characteristics'!K:K,MATCH($C498,'Policy Characteristics'!$C:$C,0))),"",INDEX('Policy Characteristics'!K:K,MATCH($C498,'Policy Characteristics'!$C:$C,0)))</f>
        <v>industry-ag-main.html#fuel-switching</v>
      </c>
      <c r="R498" s="304" t="str">
        <f>IF(ISBLANK(INDEX('Policy Characteristics'!L:L,MATCH($C498,'Policy Characteristics'!$C:$C,0))),"",INDEX('Policy Characteristics'!L:L,MATCH($C498,'Policy Characteristics'!$C:$C,0)))</f>
        <v>industry-elec-and-hydrogen.html</v>
      </c>
    </row>
    <row r="499" spans="1:18" x14ac:dyDescent="0.25">
      <c r="A499" s="304" t="str">
        <f>IF(ISBLANK(INDEX('Policy Characteristics'!A:A,MATCH($C499,'Policy Characteristics'!$C:$C,0))),"",INDEX('Policy Characteristics'!A:A,MATCH($C499,'Policy Characteristics'!$C:$C,0)))</f>
        <v>Industry</v>
      </c>
      <c r="B499" s="304" t="str">
        <f>IF(ISBLANK(INDEX('Policy Characteristics'!B:B,MATCH($C499,'Policy Characteristics'!$C:$C,0))),"",INDEX('Policy Characteristics'!B:B,MATCH($C499,'Policy Characteristics'!$C:$C,0)))</f>
        <v>Electrification + Hydrogen</v>
      </c>
      <c r="C499" s="308" t="str">
        <f t="shared" si="33"/>
        <v>Fraction of Industrial Fuel Use Shifted to Other Fuels</v>
      </c>
      <c r="D499" s="537" t="s">
        <v>3196</v>
      </c>
      <c r="E499" s="535" t="s">
        <v>2427</v>
      </c>
      <c r="F499" s="6" t="s">
        <v>3160</v>
      </c>
      <c r="G499" s="535" t="s">
        <v>3216</v>
      </c>
      <c r="H499" s="536">
        <v>1278</v>
      </c>
      <c r="I499" s="535" t="s">
        <v>45</v>
      </c>
      <c r="J499" s="306" t="str">
        <f>IF(ISBLANK(INDEX('Policy Characteristics'!D:D,MATCH($C499,'Policy Characteristics'!$C:$C,0))),"",INDEX('Policy Characteristics'!D:D,MATCH($C499,'Policy Characteristics'!$C:$C,0)))</f>
        <v>Electrification + Hydrogen</v>
      </c>
      <c r="K499" s="304" t="str">
        <f>IF(ISBLANK(INDEX('Policy Characteristics'!E:E,MATCH($C499,'Policy Characteristics'!$C:$C,0))),"",INDEX('Policy Characteristics'!E:E,MATCH($C499,'Policy Characteristics'!$C:$C,0)))</f>
        <v>indst fuel type shifting</v>
      </c>
      <c r="L499" s="315">
        <f>IF(ISBLANK(INDEX('Policy Characteristics'!F:F,MATCH($C499,'Policy Characteristics'!$C:$C,0))),"",INDEX('Policy Characteristics'!F:F,MATCH($C499,'Policy Characteristics'!$C:$C,0)))</f>
        <v>0</v>
      </c>
      <c r="M499" s="315">
        <f>IF(ISBLANK(INDEX('Policy Characteristics'!G:G,MATCH($C499,'Policy Characteristics'!$C:$C,0))),"",INDEX('Policy Characteristics'!G:G,MATCH($C499,'Policy Characteristics'!$C:$C,0)))</f>
        <v>1</v>
      </c>
      <c r="N499" s="315">
        <f>IF(ISBLANK(INDEX('Policy Characteristics'!H:H,MATCH($C499,'Policy Characteristics'!$C:$C,0))),"",INDEX('Policy Characteristics'!H:H,MATCH($C499,'Policy Characteristics'!$C:$C,0)))</f>
        <v>0.01</v>
      </c>
      <c r="O499" s="304" t="str">
        <f>IF(ISBLANK(INDEX('Policy Characteristics'!I:I,MATCH($C499,'Policy Characteristics'!$C:$C,0))),"",INDEX('Policy Characteristics'!I:I,MATCH($C499,'Policy Characteristics'!$C:$C,0)))</f>
        <v>% of fuel shifted</v>
      </c>
      <c r="P499" s="304" t="str">
        <f>IF(ISBLANK(INDEX('Policy Characteristics'!J:J,MATCH($C499,'Policy Characteristics'!$C:$C,0))),"",INDEX('Policy Characteristics'!J:J,MATCH($C499,'Policy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99" s="304" t="str">
        <f>IF(ISBLANK(INDEX('Policy Characteristics'!K:K,MATCH($C499,'Policy Characteristics'!$C:$C,0))),"",INDEX('Policy Characteristics'!K:K,MATCH($C499,'Policy Characteristics'!$C:$C,0)))</f>
        <v>industry-ag-main.html#fuel-switching</v>
      </c>
      <c r="R499" s="304" t="str">
        <f>IF(ISBLANK(INDEX('Policy Characteristics'!L:L,MATCH($C499,'Policy Characteristics'!$C:$C,0))),"",INDEX('Policy Characteristics'!L:L,MATCH($C499,'Policy Characteristics'!$C:$C,0)))</f>
        <v>industry-elec-and-hydrogen.html</v>
      </c>
    </row>
    <row r="500" spans="1:18" x14ac:dyDescent="0.25">
      <c r="A500" s="304" t="str">
        <f>IF(ISBLANK(INDEX('Policy Characteristics'!A:A,MATCH($C500,'Policy Characteristics'!$C:$C,0))),"",INDEX('Policy Characteristics'!A:A,MATCH($C500,'Policy Characteristics'!$C:$C,0)))</f>
        <v>Industry</v>
      </c>
      <c r="B500" s="304" t="str">
        <f>IF(ISBLANK(INDEX('Policy Characteristics'!B:B,MATCH($C500,'Policy Characteristics'!$C:$C,0))),"",INDEX('Policy Characteristics'!B:B,MATCH($C500,'Policy Characteristics'!$C:$C,0)))</f>
        <v>Electrification + Hydrogen</v>
      </c>
      <c r="C500" s="308" t="str">
        <f t="shared" si="33"/>
        <v>Fraction of Industrial Fuel Use Shifted to Other Fuels</v>
      </c>
      <c r="D500" s="537" t="s">
        <v>3196</v>
      </c>
      <c r="E500" s="535" t="s">
        <v>2428</v>
      </c>
      <c r="F500" s="6" t="s">
        <v>3160</v>
      </c>
      <c r="G500" s="535" t="s">
        <v>3217</v>
      </c>
      <c r="H500" s="536">
        <v>1279</v>
      </c>
      <c r="I500" s="535" t="s">
        <v>46</v>
      </c>
      <c r="J500" s="306" t="str">
        <f>IF(ISBLANK(INDEX('Policy Characteristics'!D:D,MATCH($C500,'Policy Characteristics'!$C:$C,0))),"",INDEX('Policy Characteristics'!D:D,MATCH($C500,'Policy Characteristics'!$C:$C,0)))</f>
        <v>Electrification + Hydrogen</v>
      </c>
      <c r="K500" s="304" t="str">
        <f>IF(ISBLANK(INDEX('Policy Characteristics'!E:E,MATCH($C500,'Policy Characteristics'!$C:$C,0))),"",INDEX('Policy Characteristics'!E:E,MATCH($C500,'Policy Characteristics'!$C:$C,0)))</f>
        <v>indst fuel type shifting</v>
      </c>
      <c r="L500" s="315">
        <f>IF(ISBLANK(INDEX('Policy Characteristics'!F:F,MATCH($C500,'Policy Characteristics'!$C:$C,0))),"",INDEX('Policy Characteristics'!F:F,MATCH($C500,'Policy Characteristics'!$C:$C,0)))</f>
        <v>0</v>
      </c>
      <c r="M500" s="315">
        <f>IF(ISBLANK(INDEX('Policy Characteristics'!G:G,MATCH($C500,'Policy Characteristics'!$C:$C,0))),"",INDEX('Policy Characteristics'!G:G,MATCH($C500,'Policy Characteristics'!$C:$C,0)))</f>
        <v>1</v>
      </c>
      <c r="N500" s="315">
        <f>IF(ISBLANK(INDEX('Policy Characteristics'!H:H,MATCH($C500,'Policy Characteristics'!$C:$C,0))),"",INDEX('Policy Characteristics'!H:H,MATCH($C500,'Policy Characteristics'!$C:$C,0)))</f>
        <v>0.01</v>
      </c>
      <c r="O500" s="304" t="str">
        <f>IF(ISBLANK(INDEX('Policy Characteristics'!I:I,MATCH($C500,'Policy Characteristics'!$C:$C,0))),"",INDEX('Policy Characteristics'!I:I,MATCH($C500,'Policy Characteristics'!$C:$C,0)))</f>
        <v>% of fuel shifted</v>
      </c>
      <c r="P500" s="304" t="str">
        <f>IF(ISBLANK(INDEX('Policy Characteristics'!J:J,MATCH($C500,'Policy Characteristics'!$C:$C,0))),"",INDEX('Policy Characteristics'!J:J,MATCH($C500,'Policy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00" s="304" t="str">
        <f>IF(ISBLANK(INDEX('Policy Characteristics'!K:K,MATCH($C500,'Policy Characteristics'!$C:$C,0))),"",INDEX('Policy Characteristics'!K:K,MATCH($C500,'Policy Characteristics'!$C:$C,0)))</f>
        <v>industry-ag-main.html#fuel-switching</v>
      </c>
      <c r="R500" s="304" t="str">
        <f>IF(ISBLANK(INDEX('Policy Characteristics'!L:L,MATCH($C500,'Policy Characteristics'!$C:$C,0))),"",INDEX('Policy Characteristics'!L:L,MATCH($C500,'Policy Characteristics'!$C:$C,0)))</f>
        <v>industry-elec-and-hydrogen.html</v>
      </c>
    </row>
    <row r="501" spans="1:18" x14ac:dyDescent="0.25">
      <c r="A501" s="304" t="str">
        <f>IF(ISBLANK(INDEX('Policy Characteristics'!A:A,MATCH($C501,'Policy Characteristics'!$C:$C,0))),"",INDEX('Policy Characteristics'!A:A,MATCH($C501,'Policy Characteristics'!$C:$C,0)))</f>
        <v>Industry</v>
      </c>
      <c r="B501" s="304" t="str">
        <f>IF(ISBLANK(INDEX('Policy Characteristics'!B:B,MATCH($C501,'Policy Characteristics'!$C:$C,0))),"",INDEX('Policy Characteristics'!B:B,MATCH($C501,'Policy Characteristics'!$C:$C,0)))</f>
        <v>Electrification + Hydrogen</v>
      </c>
      <c r="C501" s="308" t="str">
        <f t="shared" si="33"/>
        <v>Fraction of Industrial Fuel Use Shifted to Other Fuels</v>
      </c>
      <c r="D501" s="537" t="s">
        <v>3196</v>
      </c>
      <c r="E501" s="535" t="s">
        <v>2429</v>
      </c>
      <c r="F501" s="6" t="s">
        <v>3160</v>
      </c>
      <c r="G501" s="535" t="s">
        <v>3218</v>
      </c>
      <c r="H501" s="536">
        <v>1280</v>
      </c>
      <c r="I501" s="535" t="s">
        <v>46</v>
      </c>
      <c r="J501" s="306" t="str">
        <f>IF(ISBLANK(INDEX('Policy Characteristics'!D:D,MATCH($C501,'Policy Characteristics'!$C:$C,0))),"",INDEX('Policy Characteristics'!D:D,MATCH($C501,'Policy Characteristics'!$C:$C,0)))</f>
        <v>Electrification + Hydrogen</v>
      </c>
      <c r="K501" s="304" t="str">
        <f>IF(ISBLANK(INDEX('Policy Characteristics'!E:E,MATCH($C501,'Policy Characteristics'!$C:$C,0))),"",INDEX('Policy Characteristics'!E:E,MATCH($C501,'Policy Characteristics'!$C:$C,0)))</f>
        <v>indst fuel type shifting</v>
      </c>
      <c r="L501" s="315">
        <f>IF(ISBLANK(INDEX('Policy Characteristics'!F:F,MATCH($C501,'Policy Characteristics'!$C:$C,0))),"",INDEX('Policy Characteristics'!F:F,MATCH($C501,'Policy Characteristics'!$C:$C,0)))</f>
        <v>0</v>
      </c>
      <c r="M501" s="315">
        <f>IF(ISBLANK(INDEX('Policy Characteristics'!G:G,MATCH($C501,'Policy Characteristics'!$C:$C,0))),"",INDEX('Policy Characteristics'!G:G,MATCH($C501,'Policy Characteristics'!$C:$C,0)))</f>
        <v>1</v>
      </c>
      <c r="N501" s="315">
        <f>IF(ISBLANK(INDEX('Policy Characteristics'!H:H,MATCH($C501,'Policy Characteristics'!$C:$C,0))),"",INDEX('Policy Characteristics'!H:H,MATCH($C501,'Policy Characteristics'!$C:$C,0)))</f>
        <v>0.01</v>
      </c>
      <c r="O501" s="304" t="str">
        <f>IF(ISBLANK(INDEX('Policy Characteristics'!I:I,MATCH($C501,'Policy Characteristics'!$C:$C,0))),"",INDEX('Policy Characteristics'!I:I,MATCH($C501,'Policy Characteristics'!$C:$C,0)))</f>
        <v>% of fuel shifted</v>
      </c>
      <c r="P501" s="304" t="str">
        <f>IF(ISBLANK(INDEX('Policy Characteristics'!J:J,MATCH($C501,'Policy Characteristics'!$C:$C,0))),"",INDEX('Policy Characteristics'!J:J,MATCH($C501,'Policy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01" s="304" t="str">
        <f>IF(ISBLANK(INDEX('Policy Characteristics'!K:K,MATCH($C501,'Policy Characteristics'!$C:$C,0))),"",INDEX('Policy Characteristics'!K:K,MATCH($C501,'Policy Characteristics'!$C:$C,0)))</f>
        <v>industry-ag-main.html#fuel-switching</v>
      </c>
      <c r="R501" s="304" t="str">
        <f>IF(ISBLANK(INDEX('Policy Characteristics'!L:L,MATCH($C501,'Policy Characteristics'!$C:$C,0))),"",INDEX('Policy Characteristics'!L:L,MATCH($C501,'Policy Characteristics'!$C:$C,0)))</f>
        <v>industry-elec-and-hydrogen.html</v>
      </c>
    </row>
    <row r="502" spans="1:18" x14ac:dyDescent="0.25">
      <c r="A502" s="304" t="str">
        <f>IF(ISBLANK(INDEX('Policy Characteristics'!A:A,MATCH($C502,'Policy Characteristics'!$C:$C,0))),"",INDEX('Policy Characteristics'!A:A,MATCH($C502,'Policy Characteristics'!$C:$C,0)))</f>
        <v>Industry</v>
      </c>
      <c r="B502" s="304" t="str">
        <f>IF(ISBLANK(INDEX('Policy Characteristics'!B:B,MATCH($C502,'Policy Characteristics'!$C:$C,0))),"",INDEX('Policy Characteristics'!B:B,MATCH($C502,'Policy Characteristics'!$C:$C,0)))</f>
        <v>Electrification + Hydrogen</v>
      </c>
      <c r="C502" s="308" t="str">
        <f t="shared" si="33"/>
        <v>Fraction of Industrial Fuel Use Shifted to Other Fuels</v>
      </c>
      <c r="D502" s="537" t="s">
        <v>3196</v>
      </c>
      <c r="E502" s="535" t="s">
        <v>2430</v>
      </c>
      <c r="F502" s="6" t="s">
        <v>3160</v>
      </c>
      <c r="G502" s="535" t="s">
        <v>3219</v>
      </c>
      <c r="H502" s="536">
        <v>1281</v>
      </c>
      <c r="I502" s="535" t="s">
        <v>46</v>
      </c>
      <c r="J502" s="306" t="str">
        <f>IF(ISBLANK(INDEX('Policy Characteristics'!D:D,MATCH($C502,'Policy Characteristics'!$C:$C,0))),"",INDEX('Policy Characteristics'!D:D,MATCH($C502,'Policy Characteristics'!$C:$C,0)))</f>
        <v>Electrification + Hydrogen</v>
      </c>
      <c r="K502" s="304" t="str">
        <f>IF(ISBLANK(INDEX('Policy Characteristics'!E:E,MATCH($C502,'Policy Characteristics'!$C:$C,0))),"",INDEX('Policy Characteristics'!E:E,MATCH($C502,'Policy Characteristics'!$C:$C,0)))</f>
        <v>indst fuel type shifting</v>
      </c>
      <c r="L502" s="315">
        <f>IF(ISBLANK(INDEX('Policy Characteristics'!F:F,MATCH($C502,'Policy Characteristics'!$C:$C,0))),"",INDEX('Policy Characteristics'!F:F,MATCH($C502,'Policy Characteristics'!$C:$C,0)))</f>
        <v>0</v>
      </c>
      <c r="M502" s="315">
        <f>IF(ISBLANK(INDEX('Policy Characteristics'!G:G,MATCH($C502,'Policy Characteristics'!$C:$C,0))),"",INDEX('Policy Characteristics'!G:G,MATCH($C502,'Policy Characteristics'!$C:$C,0)))</f>
        <v>1</v>
      </c>
      <c r="N502" s="315">
        <f>IF(ISBLANK(INDEX('Policy Characteristics'!H:H,MATCH($C502,'Policy Characteristics'!$C:$C,0))),"",INDEX('Policy Characteristics'!H:H,MATCH($C502,'Policy Characteristics'!$C:$C,0)))</f>
        <v>0.01</v>
      </c>
      <c r="O502" s="304" t="str">
        <f>IF(ISBLANK(INDEX('Policy Characteristics'!I:I,MATCH($C502,'Policy Characteristics'!$C:$C,0))),"",INDEX('Policy Characteristics'!I:I,MATCH($C502,'Policy Characteristics'!$C:$C,0)))</f>
        <v>% of fuel shifted</v>
      </c>
      <c r="P502" s="304" t="str">
        <f>IF(ISBLANK(INDEX('Policy Characteristics'!J:J,MATCH($C502,'Policy Characteristics'!$C:$C,0))),"",INDEX('Policy Characteristics'!J:J,MATCH($C502,'Policy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02" s="304" t="str">
        <f>IF(ISBLANK(INDEX('Policy Characteristics'!K:K,MATCH($C502,'Policy Characteristics'!$C:$C,0))),"",INDEX('Policy Characteristics'!K:K,MATCH($C502,'Policy Characteristics'!$C:$C,0)))</f>
        <v>industry-ag-main.html#fuel-switching</v>
      </c>
      <c r="R502" s="304" t="str">
        <f>IF(ISBLANK(INDEX('Policy Characteristics'!L:L,MATCH($C502,'Policy Characteristics'!$C:$C,0))),"",INDEX('Policy Characteristics'!L:L,MATCH($C502,'Policy Characteristics'!$C:$C,0)))</f>
        <v>industry-elec-and-hydrogen.html</v>
      </c>
    </row>
    <row r="503" spans="1:18" x14ac:dyDescent="0.25">
      <c r="A503" s="304" t="str">
        <f>IF(ISBLANK(INDEX('Policy Characteristics'!A:A,MATCH($C503,'Policy Characteristics'!$C:$C,0))),"",INDEX('Policy Characteristics'!A:A,MATCH($C503,'Policy Characteristics'!$C:$C,0)))</f>
        <v>Industry</v>
      </c>
      <c r="B503" s="304" t="str">
        <f>IF(ISBLANK(INDEX('Policy Characteristics'!B:B,MATCH($C503,'Policy Characteristics'!$C:$C,0))),"",INDEX('Policy Characteristics'!B:B,MATCH($C503,'Policy Characteristics'!$C:$C,0)))</f>
        <v>Electrification + Hydrogen</v>
      </c>
      <c r="C503" s="308" t="str">
        <f t="shared" si="33"/>
        <v>Fraction of Industrial Fuel Use Shifted to Other Fuels</v>
      </c>
      <c r="D503" s="537" t="s">
        <v>3196</v>
      </c>
      <c r="E503" s="535" t="s">
        <v>2431</v>
      </c>
      <c r="F503" s="6" t="s">
        <v>3160</v>
      </c>
      <c r="G503" s="535" t="s">
        <v>3220</v>
      </c>
      <c r="H503" s="536">
        <v>1282</v>
      </c>
      <c r="I503" s="535" t="s">
        <v>46</v>
      </c>
      <c r="J503" s="306" t="str">
        <f>IF(ISBLANK(INDEX('Policy Characteristics'!D:D,MATCH($C503,'Policy Characteristics'!$C:$C,0))),"",INDEX('Policy Characteristics'!D:D,MATCH($C503,'Policy Characteristics'!$C:$C,0)))</f>
        <v>Electrification + Hydrogen</v>
      </c>
      <c r="K503" s="304" t="str">
        <f>IF(ISBLANK(INDEX('Policy Characteristics'!E:E,MATCH($C503,'Policy Characteristics'!$C:$C,0))),"",INDEX('Policy Characteristics'!E:E,MATCH($C503,'Policy Characteristics'!$C:$C,0)))</f>
        <v>indst fuel type shifting</v>
      </c>
      <c r="L503" s="315">
        <f>IF(ISBLANK(INDEX('Policy Characteristics'!F:F,MATCH($C503,'Policy Characteristics'!$C:$C,0))),"",INDEX('Policy Characteristics'!F:F,MATCH($C503,'Policy Characteristics'!$C:$C,0)))</f>
        <v>0</v>
      </c>
      <c r="M503" s="315">
        <f>IF(ISBLANK(INDEX('Policy Characteristics'!G:G,MATCH($C503,'Policy Characteristics'!$C:$C,0))),"",INDEX('Policy Characteristics'!G:G,MATCH($C503,'Policy Characteristics'!$C:$C,0)))</f>
        <v>1</v>
      </c>
      <c r="N503" s="315">
        <f>IF(ISBLANK(INDEX('Policy Characteristics'!H:H,MATCH($C503,'Policy Characteristics'!$C:$C,0))),"",INDEX('Policy Characteristics'!H:H,MATCH($C503,'Policy Characteristics'!$C:$C,0)))</f>
        <v>0.01</v>
      </c>
      <c r="O503" s="304" t="str">
        <f>IF(ISBLANK(INDEX('Policy Characteristics'!I:I,MATCH($C503,'Policy Characteristics'!$C:$C,0))),"",INDEX('Policy Characteristics'!I:I,MATCH($C503,'Policy Characteristics'!$C:$C,0)))</f>
        <v>% of fuel shifted</v>
      </c>
      <c r="P503" s="304" t="str">
        <f>IF(ISBLANK(INDEX('Policy Characteristics'!J:J,MATCH($C503,'Policy Characteristics'!$C:$C,0))),"",INDEX('Policy Characteristics'!J:J,MATCH($C503,'Policy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03" s="304" t="str">
        <f>IF(ISBLANK(INDEX('Policy Characteristics'!K:K,MATCH($C503,'Policy Characteristics'!$C:$C,0))),"",INDEX('Policy Characteristics'!K:K,MATCH($C503,'Policy Characteristics'!$C:$C,0)))</f>
        <v>industry-ag-main.html#fuel-switching</v>
      </c>
      <c r="R503" s="304" t="str">
        <f>IF(ISBLANK(INDEX('Policy Characteristics'!L:L,MATCH($C503,'Policy Characteristics'!$C:$C,0))),"",INDEX('Policy Characteristics'!L:L,MATCH($C503,'Policy Characteristics'!$C:$C,0)))</f>
        <v>industry-elec-and-hydrogen.html</v>
      </c>
    </row>
    <row r="504" spans="1:18" x14ac:dyDescent="0.25">
      <c r="A504" s="304" t="str">
        <f>IF(ISBLANK(INDEX('Policy Characteristics'!A:A,MATCH($C504,'Policy Characteristics'!$C:$C,0))),"",INDEX('Policy Characteristics'!A:A,MATCH($C504,'Policy Characteristics'!$C:$C,0)))</f>
        <v>Industry</v>
      </c>
      <c r="B504" s="304" t="str">
        <f>IF(ISBLANK(INDEX('Policy Characteristics'!B:B,MATCH($C504,'Policy Characteristics'!$C:$C,0))),"",INDEX('Policy Characteristics'!B:B,MATCH($C504,'Policy Characteristics'!$C:$C,0)))</f>
        <v>Electrification + Hydrogen</v>
      </c>
      <c r="C504" s="308" t="str">
        <f t="shared" si="33"/>
        <v>Fraction of Industrial Fuel Use Shifted to Other Fuels</v>
      </c>
      <c r="D504" s="537" t="s">
        <v>3196</v>
      </c>
      <c r="E504" s="535" t="s">
        <v>2432</v>
      </c>
      <c r="F504" s="6" t="s">
        <v>3160</v>
      </c>
      <c r="G504" s="535" t="s">
        <v>3221</v>
      </c>
      <c r="H504" s="536">
        <v>1283</v>
      </c>
      <c r="I504" s="535" t="s">
        <v>46</v>
      </c>
      <c r="J504" s="306" t="str">
        <f>IF(ISBLANK(INDEX('Policy Characteristics'!D:D,MATCH($C504,'Policy Characteristics'!$C:$C,0))),"",INDEX('Policy Characteristics'!D:D,MATCH($C504,'Policy Characteristics'!$C:$C,0)))</f>
        <v>Electrification + Hydrogen</v>
      </c>
      <c r="K504" s="304" t="str">
        <f>IF(ISBLANK(INDEX('Policy Characteristics'!E:E,MATCH($C504,'Policy Characteristics'!$C:$C,0))),"",INDEX('Policy Characteristics'!E:E,MATCH($C504,'Policy Characteristics'!$C:$C,0)))</f>
        <v>indst fuel type shifting</v>
      </c>
      <c r="L504" s="315">
        <f>IF(ISBLANK(INDEX('Policy Characteristics'!F:F,MATCH($C504,'Policy Characteristics'!$C:$C,0))),"",INDEX('Policy Characteristics'!F:F,MATCH($C504,'Policy Characteristics'!$C:$C,0)))</f>
        <v>0</v>
      </c>
      <c r="M504" s="315">
        <f>IF(ISBLANK(INDEX('Policy Characteristics'!G:G,MATCH($C504,'Policy Characteristics'!$C:$C,0))),"",INDEX('Policy Characteristics'!G:G,MATCH($C504,'Policy Characteristics'!$C:$C,0)))</f>
        <v>1</v>
      </c>
      <c r="N504" s="315">
        <f>IF(ISBLANK(INDEX('Policy Characteristics'!H:H,MATCH($C504,'Policy Characteristics'!$C:$C,0))),"",INDEX('Policy Characteristics'!H:H,MATCH($C504,'Policy Characteristics'!$C:$C,0)))</f>
        <v>0.01</v>
      </c>
      <c r="O504" s="304" t="str">
        <f>IF(ISBLANK(INDEX('Policy Characteristics'!I:I,MATCH($C504,'Policy Characteristics'!$C:$C,0))),"",INDEX('Policy Characteristics'!I:I,MATCH($C504,'Policy Characteristics'!$C:$C,0)))</f>
        <v>% of fuel shifted</v>
      </c>
      <c r="P504" s="304" t="str">
        <f>IF(ISBLANK(INDEX('Policy Characteristics'!J:J,MATCH($C504,'Policy Characteristics'!$C:$C,0))),"",INDEX('Policy Characteristics'!J:J,MATCH($C504,'Policy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04" s="304" t="str">
        <f>IF(ISBLANK(INDEX('Policy Characteristics'!K:K,MATCH($C504,'Policy Characteristics'!$C:$C,0))),"",INDEX('Policy Characteristics'!K:K,MATCH($C504,'Policy Characteristics'!$C:$C,0)))</f>
        <v>industry-ag-main.html#fuel-switching</v>
      </c>
      <c r="R504" s="304" t="str">
        <f>IF(ISBLANK(INDEX('Policy Characteristics'!L:L,MATCH($C504,'Policy Characteristics'!$C:$C,0))),"",INDEX('Policy Characteristics'!L:L,MATCH($C504,'Policy Characteristics'!$C:$C,0)))</f>
        <v>industry-elec-and-hydrogen.html</v>
      </c>
    </row>
    <row r="505" spans="1:18" x14ac:dyDescent="0.25">
      <c r="A505" s="304" t="str">
        <f>IF(ISBLANK(INDEX('Policy Characteristics'!A:A,MATCH($C505,'Policy Characteristics'!$C:$C,0))),"",INDEX('Policy Characteristics'!A:A,MATCH($C505,'Policy Characteristics'!$C:$C,0)))</f>
        <v>Industry</v>
      </c>
      <c r="B505" s="304" t="str">
        <f>IF(ISBLANK(INDEX('Policy Characteristics'!B:B,MATCH($C505,'Policy Characteristics'!$C:$C,0))),"",INDEX('Policy Characteristics'!B:B,MATCH($C505,'Policy Characteristics'!$C:$C,0)))</f>
        <v>Electrification + Hydrogen</v>
      </c>
      <c r="C505" s="308" t="str">
        <f t="shared" si="33"/>
        <v>Fraction of Industrial Fuel Use Shifted to Other Fuels</v>
      </c>
      <c r="D505" s="537" t="s">
        <v>3196</v>
      </c>
      <c r="E505" s="535" t="s">
        <v>2782</v>
      </c>
      <c r="F505" s="6" t="s">
        <v>3160</v>
      </c>
      <c r="G505" s="535" t="s">
        <v>3222</v>
      </c>
      <c r="H505" s="536">
        <v>1284</v>
      </c>
      <c r="I505" s="535" t="s">
        <v>46</v>
      </c>
      <c r="J505" s="306" t="str">
        <f>IF(ISBLANK(INDEX('Policy Characteristics'!D:D,MATCH($C505,'Policy Characteristics'!$C:$C,0))),"",INDEX('Policy Characteristics'!D:D,MATCH($C505,'Policy Characteristics'!$C:$C,0)))</f>
        <v>Electrification + Hydrogen</v>
      </c>
      <c r="K505" s="304" t="str">
        <f>IF(ISBLANK(INDEX('Policy Characteristics'!E:E,MATCH($C505,'Policy Characteristics'!$C:$C,0))),"",INDEX('Policy Characteristics'!E:E,MATCH($C505,'Policy Characteristics'!$C:$C,0)))</f>
        <v>indst fuel type shifting</v>
      </c>
      <c r="L505" s="315">
        <f>IF(ISBLANK(INDEX('Policy Characteristics'!F:F,MATCH($C505,'Policy Characteristics'!$C:$C,0))),"",INDEX('Policy Characteristics'!F:F,MATCH($C505,'Policy Characteristics'!$C:$C,0)))</f>
        <v>0</v>
      </c>
      <c r="M505" s="315">
        <f>IF(ISBLANK(INDEX('Policy Characteristics'!G:G,MATCH($C505,'Policy Characteristics'!$C:$C,0))),"",INDEX('Policy Characteristics'!G:G,MATCH($C505,'Policy Characteristics'!$C:$C,0)))</f>
        <v>1</v>
      </c>
      <c r="N505" s="315">
        <f>IF(ISBLANK(INDEX('Policy Characteristics'!H:H,MATCH($C505,'Policy Characteristics'!$C:$C,0))),"",INDEX('Policy Characteristics'!H:H,MATCH($C505,'Policy Characteristics'!$C:$C,0)))</f>
        <v>0.01</v>
      </c>
      <c r="O505" s="304" t="str">
        <f>IF(ISBLANK(INDEX('Policy Characteristics'!I:I,MATCH($C505,'Policy Characteristics'!$C:$C,0))),"",INDEX('Policy Characteristics'!I:I,MATCH($C505,'Policy Characteristics'!$C:$C,0)))</f>
        <v>% of fuel shifted</v>
      </c>
      <c r="P505" s="304" t="str">
        <f>IF(ISBLANK(INDEX('Policy Characteristics'!J:J,MATCH($C505,'Policy Characteristics'!$C:$C,0))),"",INDEX('Policy Characteristics'!J:J,MATCH($C505,'Policy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05" s="304" t="str">
        <f>IF(ISBLANK(INDEX('Policy Characteristics'!K:K,MATCH($C505,'Policy Characteristics'!$C:$C,0))),"",INDEX('Policy Characteristics'!K:K,MATCH($C505,'Policy Characteristics'!$C:$C,0)))</f>
        <v>industry-ag-main.html#fuel-switching</v>
      </c>
      <c r="R505" s="304" t="str">
        <f>IF(ISBLANK(INDEX('Policy Characteristics'!L:L,MATCH($C505,'Policy Characteristics'!$C:$C,0))),"",INDEX('Policy Characteristics'!L:L,MATCH($C505,'Policy Characteristics'!$C:$C,0)))</f>
        <v>industry-elec-and-hydrogen.html</v>
      </c>
    </row>
    <row r="506" spans="1:18" x14ac:dyDescent="0.25">
      <c r="A506" s="304" t="str">
        <f>IF(ISBLANK(INDEX('Policy Characteristics'!A:A,MATCH($C506,'Policy Characteristics'!$C:$C,0))),"",INDEX('Policy Characteristics'!A:A,MATCH($C506,'Policy Characteristics'!$C:$C,0)))</f>
        <v>Industry</v>
      </c>
      <c r="B506" s="304" t="str">
        <f>IF(ISBLANK(INDEX('Policy Characteristics'!B:B,MATCH($C506,'Policy Characteristics'!$C:$C,0))),"",INDEX('Policy Characteristics'!B:B,MATCH($C506,'Policy Characteristics'!$C:$C,0)))</f>
        <v>Electrification + Hydrogen</v>
      </c>
      <c r="C506" s="308" t="str">
        <f t="shared" si="33"/>
        <v>Fraction of Industrial Fuel Use Shifted to Other Fuels</v>
      </c>
      <c r="D506" s="537" t="s">
        <v>3196</v>
      </c>
      <c r="E506" s="535" t="s">
        <v>2783</v>
      </c>
      <c r="F506" s="6" t="s">
        <v>3160</v>
      </c>
      <c r="G506" s="535" t="s">
        <v>3223</v>
      </c>
      <c r="H506" s="536">
        <v>1285</v>
      </c>
      <c r="I506" s="535" t="s">
        <v>46</v>
      </c>
      <c r="J506" s="306" t="str">
        <f>IF(ISBLANK(INDEX('Policy Characteristics'!D:D,MATCH($C506,'Policy Characteristics'!$C:$C,0))),"",INDEX('Policy Characteristics'!D:D,MATCH($C506,'Policy Characteristics'!$C:$C,0)))</f>
        <v>Electrification + Hydrogen</v>
      </c>
      <c r="K506" s="304" t="str">
        <f>IF(ISBLANK(INDEX('Policy Characteristics'!E:E,MATCH($C506,'Policy Characteristics'!$C:$C,0))),"",INDEX('Policy Characteristics'!E:E,MATCH($C506,'Policy Characteristics'!$C:$C,0)))</f>
        <v>indst fuel type shifting</v>
      </c>
      <c r="L506" s="315">
        <f>IF(ISBLANK(INDEX('Policy Characteristics'!F:F,MATCH($C506,'Policy Characteristics'!$C:$C,0))),"",INDEX('Policy Characteristics'!F:F,MATCH($C506,'Policy Characteristics'!$C:$C,0)))</f>
        <v>0</v>
      </c>
      <c r="M506" s="315">
        <f>IF(ISBLANK(INDEX('Policy Characteristics'!G:G,MATCH($C506,'Policy Characteristics'!$C:$C,0))),"",INDEX('Policy Characteristics'!G:G,MATCH($C506,'Policy Characteristics'!$C:$C,0)))</f>
        <v>1</v>
      </c>
      <c r="N506" s="315">
        <f>IF(ISBLANK(INDEX('Policy Characteristics'!H:H,MATCH($C506,'Policy Characteristics'!$C:$C,0))),"",INDEX('Policy Characteristics'!H:H,MATCH($C506,'Policy Characteristics'!$C:$C,0)))</f>
        <v>0.01</v>
      </c>
      <c r="O506" s="304" t="str">
        <f>IF(ISBLANK(INDEX('Policy Characteristics'!I:I,MATCH($C506,'Policy Characteristics'!$C:$C,0))),"",INDEX('Policy Characteristics'!I:I,MATCH($C506,'Policy Characteristics'!$C:$C,0)))</f>
        <v>% of fuel shifted</v>
      </c>
      <c r="P506" s="304" t="str">
        <f>IF(ISBLANK(INDEX('Policy Characteristics'!J:J,MATCH($C506,'Policy Characteristics'!$C:$C,0))),"",INDEX('Policy Characteristics'!J:J,MATCH($C506,'Policy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06" s="304" t="str">
        <f>IF(ISBLANK(INDEX('Policy Characteristics'!K:K,MATCH($C506,'Policy Characteristics'!$C:$C,0))),"",INDEX('Policy Characteristics'!K:K,MATCH($C506,'Policy Characteristics'!$C:$C,0)))</f>
        <v>industry-ag-main.html#fuel-switching</v>
      </c>
      <c r="R506" s="304" t="str">
        <f>IF(ISBLANK(INDEX('Policy Characteristics'!L:L,MATCH($C506,'Policy Characteristics'!$C:$C,0))),"",INDEX('Policy Characteristics'!L:L,MATCH($C506,'Policy Characteristics'!$C:$C,0)))</f>
        <v>industry-elec-and-hydrogen.html</v>
      </c>
    </row>
    <row r="507" spans="1:18" x14ac:dyDescent="0.25">
      <c r="A507" s="304" t="str">
        <f>IF(ISBLANK(INDEX('Policy Characteristics'!A:A,MATCH($C507,'Policy Characteristics'!$C:$C,0))),"",INDEX('Policy Characteristics'!A:A,MATCH($C507,'Policy Characteristics'!$C:$C,0)))</f>
        <v>Industry</v>
      </c>
      <c r="B507" s="304" t="str">
        <f>IF(ISBLANK(INDEX('Policy Characteristics'!B:B,MATCH($C507,'Policy Characteristics'!$C:$C,0))),"",INDEX('Policy Characteristics'!B:B,MATCH($C507,'Policy Characteristics'!$C:$C,0)))</f>
        <v>Electrification + Hydrogen</v>
      </c>
      <c r="C507" s="308" t="str">
        <f t="shared" si="33"/>
        <v>Fraction of Industrial Fuel Use Shifted to Other Fuels</v>
      </c>
      <c r="D507" s="537" t="s">
        <v>3196</v>
      </c>
      <c r="E507" s="535" t="s">
        <v>2784</v>
      </c>
      <c r="F507" s="6" t="s">
        <v>3160</v>
      </c>
      <c r="G507" s="535" t="s">
        <v>3224</v>
      </c>
      <c r="H507" s="536">
        <v>1286</v>
      </c>
      <c r="I507" s="535" t="s">
        <v>46</v>
      </c>
      <c r="J507" s="306" t="str">
        <f>IF(ISBLANK(INDEX('Policy Characteristics'!D:D,MATCH($C507,'Policy Characteristics'!$C:$C,0))),"",INDEX('Policy Characteristics'!D:D,MATCH($C507,'Policy Characteristics'!$C:$C,0)))</f>
        <v>Electrification + Hydrogen</v>
      </c>
      <c r="K507" s="304" t="str">
        <f>IF(ISBLANK(INDEX('Policy Characteristics'!E:E,MATCH($C507,'Policy Characteristics'!$C:$C,0))),"",INDEX('Policy Characteristics'!E:E,MATCH($C507,'Policy Characteristics'!$C:$C,0)))</f>
        <v>indst fuel type shifting</v>
      </c>
      <c r="L507" s="315">
        <f>IF(ISBLANK(INDEX('Policy Characteristics'!F:F,MATCH($C507,'Policy Characteristics'!$C:$C,0))),"",INDEX('Policy Characteristics'!F:F,MATCH($C507,'Policy Characteristics'!$C:$C,0)))</f>
        <v>0</v>
      </c>
      <c r="M507" s="315">
        <f>IF(ISBLANK(INDEX('Policy Characteristics'!G:G,MATCH($C507,'Policy Characteristics'!$C:$C,0))),"",INDEX('Policy Characteristics'!G:G,MATCH($C507,'Policy Characteristics'!$C:$C,0)))</f>
        <v>1</v>
      </c>
      <c r="N507" s="315">
        <f>IF(ISBLANK(INDEX('Policy Characteristics'!H:H,MATCH($C507,'Policy Characteristics'!$C:$C,0))),"",INDEX('Policy Characteristics'!H:H,MATCH($C507,'Policy Characteristics'!$C:$C,0)))</f>
        <v>0.01</v>
      </c>
      <c r="O507" s="304" t="str">
        <f>IF(ISBLANK(INDEX('Policy Characteristics'!I:I,MATCH($C507,'Policy Characteristics'!$C:$C,0))),"",INDEX('Policy Characteristics'!I:I,MATCH($C507,'Policy Characteristics'!$C:$C,0)))</f>
        <v>% of fuel shifted</v>
      </c>
      <c r="P507" s="304" t="str">
        <f>IF(ISBLANK(INDEX('Policy Characteristics'!J:J,MATCH($C507,'Policy Characteristics'!$C:$C,0))),"",INDEX('Policy Characteristics'!J:J,MATCH($C507,'Policy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07" s="304" t="str">
        <f>IF(ISBLANK(INDEX('Policy Characteristics'!K:K,MATCH($C507,'Policy Characteristics'!$C:$C,0))),"",INDEX('Policy Characteristics'!K:K,MATCH($C507,'Policy Characteristics'!$C:$C,0)))</f>
        <v>industry-ag-main.html#fuel-switching</v>
      </c>
      <c r="R507" s="304" t="str">
        <f>IF(ISBLANK(INDEX('Policy Characteristics'!L:L,MATCH($C507,'Policy Characteristics'!$C:$C,0))),"",INDEX('Policy Characteristics'!L:L,MATCH($C507,'Policy Characteristics'!$C:$C,0)))</f>
        <v>industry-elec-and-hydrogen.html</v>
      </c>
    </row>
    <row r="508" spans="1:18" x14ac:dyDescent="0.25">
      <c r="A508" s="304" t="str">
        <f>IF(ISBLANK(INDEX('Policy Characteristics'!A:A,MATCH($C508,'Policy Characteristics'!$C:$C,0))),"",INDEX('Policy Characteristics'!A:A,MATCH($C508,'Policy Characteristics'!$C:$C,0)))</f>
        <v>Industry</v>
      </c>
      <c r="B508" s="304" t="str">
        <f>IF(ISBLANK(INDEX('Policy Characteristics'!B:B,MATCH($C508,'Policy Characteristics'!$C:$C,0))),"",INDEX('Policy Characteristics'!B:B,MATCH($C508,'Policy Characteristics'!$C:$C,0)))</f>
        <v>Electrification + Hydrogen</v>
      </c>
      <c r="C508" s="308" t="str">
        <f t="shared" si="33"/>
        <v>Fraction of Industrial Fuel Use Shifted to Other Fuels</v>
      </c>
      <c r="D508" s="537" t="s">
        <v>3196</v>
      </c>
      <c r="E508" s="535" t="s">
        <v>2781</v>
      </c>
      <c r="F508" s="6" t="s">
        <v>3160</v>
      </c>
      <c r="G508" s="535" t="s">
        <v>3225</v>
      </c>
      <c r="H508" s="536">
        <v>1287</v>
      </c>
      <c r="I508" s="535" t="s">
        <v>45</v>
      </c>
      <c r="J508" s="306" t="str">
        <f>IF(ISBLANK(INDEX('Policy Characteristics'!D:D,MATCH($C508,'Policy Characteristics'!$C:$C,0))),"",INDEX('Policy Characteristics'!D:D,MATCH($C508,'Policy Characteristics'!$C:$C,0)))</f>
        <v>Electrification + Hydrogen</v>
      </c>
      <c r="K508" s="304" t="str">
        <f>IF(ISBLANK(INDEX('Policy Characteristics'!E:E,MATCH($C508,'Policy Characteristics'!$C:$C,0))),"",INDEX('Policy Characteristics'!E:E,MATCH($C508,'Policy Characteristics'!$C:$C,0)))</f>
        <v>indst fuel type shifting</v>
      </c>
      <c r="L508" s="315">
        <f>IF(ISBLANK(INDEX('Policy Characteristics'!F:F,MATCH($C508,'Policy Characteristics'!$C:$C,0))),"",INDEX('Policy Characteristics'!F:F,MATCH($C508,'Policy Characteristics'!$C:$C,0)))</f>
        <v>0</v>
      </c>
      <c r="M508" s="315">
        <f>IF(ISBLANK(INDEX('Policy Characteristics'!G:G,MATCH($C508,'Policy Characteristics'!$C:$C,0))),"",INDEX('Policy Characteristics'!G:G,MATCH($C508,'Policy Characteristics'!$C:$C,0)))</f>
        <v>1</v>
      </c>
      <c r="N508" s="315">
        <f>IF(ISBLANK(INDEX('Policy Characteristics'!H:H,MATCH($C508,'Policy Characteristics'!$C:$C,0))),"",INDEX('Policy Characteristics'!H:H,MATCH($C508,'Policy Characteristics'!$C:$C,0)))</f>
        <v>0.01</v>
      </c>
      <c r="O508" s="304" t="str">
        <f>IF(ISBLANK(INDEX('Policy Characteristics'!I:I,MATCH($C508,'Policy Characteristics'!$C:$C,0))),"",INDEX('Policy Characteristics'!I:I,MATCH($C508,'Policy Characteristics'!$C:$C,0)))</f>
        <v>% of fuel shifted</v>
      </c>
      <c r="P508" s="304" t="str">
        <f>IF(ISBLANK(INDEX('Policy Characteristics'!J:J,MATCH($C508,'Policy Characteristics'!$C:$C,0))),"",INDEX('Policy Characteristics'!J:J,MATCH($C508,'Policy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08" s="304" t="str">
        <f>IF(ISBLANK(INDEX('Policy Characteristics'!K:K,MATCH($C508,'Policy Characteristics'!$C:$C,0))),"",INDEX('Policy Characteristics'!K:K,MATCH($C508,'Policy Characteristics'!$C:$C,0)))</f>
        <v>industry-ag-main.html#fuel-switching</v>
      </c>
      <c r="R508" s="304" t="str">
        <f>IF(ISBLANK(INDEX('Policy Characteristics'!L:L,MATCH($C508,'Policy Characteristics'!$C:$C,0))),"",INDEX('Policy Characteristics'!L:L,MATCH($C508,'Policy Characteristics'!$C:$C,0)))</f>
        <v>industry-elec-and-hydrogen.html</v>
      </c>
    </row>
    <row r="509" spans="1:18" x14ac:dyDescent="0.25">
      <c r="A509" s="304" t="str">
        <f>IF(ISBLANK(INDEX('Policy Characteristics'!A:A,MATCH($C509,'Policy Characteristics'!$C:$C,0))),"",INDEX('Policy Characteristics'!A:A,MATCH($C509,'Policy Characteristics'!$C:$C,0)))</f>
        <v>Industry</v>
      </c>
      <c r="B509" s="304" t="str">
        <f>IF(ISBLANK(INDEX('Policy Characteristics'!B:B,MATCH($C509,'Policy Characteristics'!$C:$C,0))),"",INDEX('Policy Characteristics'!B:B,MATCH($C509,'Policy Characteristics'!$C:$C,0)))</f>
        <v>Electrification + Hydrogen</v>
      </c>
      <c r="C509" s="308" t="str">
        <f t="shared" si="33"/>
        <v>Fraction of Industrial Fuel Use Shifted to Other Fuels</v>
      </c>
      <c r="D509" s="537" t="s">
        <v>3197</v>
      </c>
      <c r="E509" s="535" t="s">
        <v>2427</v>
      </c>
      <c r="F509" s="6" t="s">
        <v>3161</v>
      </c>
      <c r="G509" s="535" t="s">
        <v>3216</v>
      </c>
      <c r="H509" s="536">
        <v>1288</v>
      </c>
      <c r="I509" s="535" t="s">
        <v>45</v>
      </c>
      <c r="J509" s="306" t="str">
        <f>IF(ISBLANK(INDEX('Policy Characteristics'!D:D,MATCH($C509,'Policy Characteristics'!$C:$C,0))),"",INDEX('Policy Characteristics'!D:D,MATCH($C509,'Policy Characteristics'!$C:$C,0)))</f>
        <v>Electrification + Hydrogen</v>
      </c>
      <c r="K509" s="304" t="str">
        <f>IF(ISBLANK(INDEX('Policy Characteristics'!E:E,MATCH($C509,'Policy Characteristics'!$C:$C,0))),"",INDEX('Policy Characteristics'!E:E,MATCH($C509,'Policy Characteristics'!$C:$C,0)))</f>
        <v>indst fuel type shifting</v>
      </c>
      <c r="L509" s="315">
        <f>IF(ISBLANK(INDEX('Policy Characteristics'!F:F,MATCH($C509,'Policy Characteristics'!$C:$C,0))),"",INDEX('Policy Characteristics'!F:F,MATCH($C509,'Policy Characteristics'!$C:$C,0)))</f>
        <v>0</v>
      </c>
      <c r="M509" s="315">
        <f>IF(ISBLANK(INDEX('Policy Characteristics'!G:G,MATCH($C509,'Policy Characteristics'!$C:$C,0))),"",INDEX('Policy Characteristics'!G:G,MATCH($C509,'Policy Characteristics'!$C:$C,0)))</f>
        <v>1</v>
      </c>
      <c r="N509" s="315">
        <f>IF(ISBLANK(INDEX('Policy Characteristics'!H:H,MATCH($C509,'Policy Characteristics'!$C:$C,0))),"",INDEX('Policy Characteristics'!H:H,MATCH($C509,'Policy Characteristics'!$C:$C,0)))</f>
        <v>0.01</v>
      </c>
      <c r="O509" s="304" t="str">
        <f>IF(ISBLANK(INDEX('Policy Characteristics'!I:I,MATCH($C509,'Policy Characteristics'!$C:$C,0))),"",INDEX('Policy Characteristics'!I:I,MATCH($C509,'Policy Characteristics'!$C:$C,0)))</f>
        <v>% of fuel shifted</v>
      </c>
      <c r="P509" s="304" t="str">
        <f>IF(ISBLANK(INDEX('Policy Characteristics'!J:J,MATCH($C509,'Policy Characteristics'!$C:$C,0))),"",INDEX('Policy Characteristics'!J:J,MATCH($C509,'Policy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09" s="304" t="str">
        <f>IF(ISBLANK(INDEX('Policy Characteristics'!K:K,MATCH($C509,'Policy Characteristics'!$C:$C,0))),"",INDEX('Policy Characteristics'!K:K,MATCH($C509,'Policy Characteristics'!$C:$C,0)))</f>
        <v>industry-ag-main.html#fuel-switching</v>
      </c>
      <c r="R509" s="304" t="str">
        <f>IF(ISBLANK(INDEX('Policy Characteristics'!L:L,MATCH($C509,'Policy Characteristics'!$C:$C,0))),"",INDEX('Policy Characteristics'!L:L,MATCH($C509,'Policy Characteristics'!$C:$C,0)))</f>
        <v>industry-elec-and-hydrogen.html</v>
      </c>
    </row>
    <row r="510" spans="1:18" x14ac:dyDescent="0.25">
      <c r="A510" s="304" t="str">
        <f>IF(ISBLANK(INDEX('Policy Characteristics'!A:A,MATCH($C510,'Policy Characteristics'!$C:$C,0))),"",INDEX('Policy Characteristics'!A:A,MATCH($C510,'Policy Characteristics'!$C:$C,0)))</f>
        <v>Industry</v>
      </c>
      <c r="B510" s="304" t="str">
        <f>IF(ISBLANK(INDEX('Policy Characteristics'!B:B,MATCH($C510,'Policy Characteristics'!$C:$C,0))),"",INDEX('Policy Characteristics'!B:B,MATCH($C510,'Policy Characteristics'!$C:$C,0)))</f>
        <v>Electrification + Hydrogen</v>
      </c>
      <c r="C510" s="308" t="str">
        <f t="shared" ref="C510:C573" si="34">C$429</f>
        <v>Fraction of Industrial Fuel Use Shifted to Other Fuels</v>
      </c>
      <c r="D510" s="537" t="s">
        <v>3197</v>
      </c>
      <c r="E510" s="535" t="s">
        <v>2428</v>
      </c>
      <c r="F510" s="6" t="s">
        <v>3161</v>
      </c>
      <c r="G510" s="535" t="s">
        <v>3217</v>
      </c>
      <c r="H510" s="536">
        <v>1289</v>
      </c>
      <c r="I510" s="535" t="s">
        <v>46</v>
      </c>
      <c r="J510" s="306" t="str">
        <f>IF(ISBLANK(INDEX('Policy Characteristics'!D:D,MATCH($C510,'Policy Characteristics'!$C:$C,0))),"",INDEX('Policy Characteristics'!D:D,MATCH($C510,'Policy Characteristics'!$C:$C,0)))</f>
        <v>Electrification + Hydrogen</v>
      </c>
      <c r="K510" s="304" t="str">
        <f>IF(ISBLANK(INDEX('Policy Characteristics'!E:E,MATCH($C510,'Policy Characteristics'!$C:$C,0))),"",INDEX('Policy Characteristics'!E:E,MATCH($C510,'Policy Characteristics'!$C:$C,0)))</f>
        <v>indst fuel type shifting</v>
      </c>
      <c r="L510" s="315">
        <f>IF(ISBLANK(INDEX('Policy Characteristics'!F:F,MATCH($C510,'Policy Characteristics'!$C:$C,0))),"",INDEX('Policy Characteristics'!F:F,MATCH($C510,'Policy Characteristics'!$C:$C,0)))</f>
        <v>0</v>
      </c>
      <c r="M510" s="315">
        <f>IF(ISBLANK(INDEX('Policy Characteristics'!G:G,MATCH($C510,'Policy Characteristics'!$C:$C,0))),"",INDEX('Policy Characteristics'!G:G,MATCH($C510,'Policy Characteristics'!$C:$C,0)))</f>
        <v>1</v>
      </c>
      <c r="N510" s="315">
        <f>IF(ISBLANK(INDEX('Policy Characteristics'!H:H,MATCH($C510,'Policy Characteristics'!$C:$C,0))),"",INDEX('Policy Characteristics'!H:H,MATCH($C510,'Policy Characteristics'!$C:$C,0)))</f>
        <v>0.01</v>
      </c>
      <c r="O510" s="304" t="str">
        <f>IF(ISBLANK(INDEX('Policy Characteristics'!I:I,MATCH($C510,'Policy Characteristics'!$C:$C,0))),"",INDEX('Policy Characteristics'!I:I,MATCH($C510,'Policy Characteristics'!$C:$C,0)))</f>
        <v>% of fuel shifted</v>
      </c>
      <c r="P510" s="304" t="str">
        <f>IF(ISBLANK(INDEX('Policy Characteristics'!J:J,MATCH($C510,'Policy Characteristics'!$C:$C,0))),"",INDEX('Policy Characteristics'!J:J,MATCH($C510,'Policy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10" s="304" t="str">
        <f>IF(ISBLANK(INDEX('Policy Characteristics'!K:K,MATCH($C510,'Policy Characteristics'!$C:$C,0))),"",INDEX('Policy Characteristics'!K:K,MATCH($C510,'Policy Characteristics'!$C:$C,0)))</f>
        <v>industry-ag-main.html#fuel-switching</v>
      </c>
      <c r="R510" s="304" t="str">
        <f>IF(ISBLANK(INDEX('Policy Characteristics'!L:L,MATCH($C510,'Policy Characteristics'!$C:$C,0))),"",INDEX('Policy Characteristics'!L:L,MATCH($C510,'Policy Characteristics'!$C:$C,0)))</f>
        <v>industry-elec-and-hydrogen.html</v>
      </c>
    </row>
    <row r="511" spans="1:18" x14ac:dyDescent="0.25">
      <c r="A511" s="304" t="str">
        <f>IF(ISBLANK(INDEX('Policy Characteristics'!A:A,MATCH($C511,'Policy Characteristics'!$C:$C,0))),"",INDEX('Policy Characteristics'!A:A,MATCH($C511,'Policy Characteristics'!$C:$C,0)))</f>
        <v>Industry</v>
      </c>
      <c r="B511" s="304" t="str">
        <f>IF(ISBLANK(INDEX('Policy Characteristics'!B:B,MATCH($C511,'Policy Characteristics'!$C:$C,0))),"",INDEX('Policy Characteristics'!B:B,MATCH($C511,'Policy Characteristics'!$C:$C,0)))</f>
        <v>Electrification + Hydrogen</v>
      </c>
      <c r="C511" s="308" t="str">
        <f t="shared" si="34"/>
        <v>Fraction of Industrial Fuel Use Shifted to Other Fuels</v>
      </c>
      <c r="D511" s="537" t="s">
        <v>3197</v>
      </c>
      <c r="E511" s="535" t="s">
        <v>2429</v>
      </c>
      <c r="F511" s="6" t="s">
        <v>3161</v>
      </c>
      <c r="G511" s="535" t="s">
        <v>3218</v>
      </c>
      <c r="H511" s="536">
        <v>1290</v>
      </c>
      <c r="I511" s="535" t="s">
        <v>46</v>
      </c>
      <c r="J511" s="306" t="str">
        <f>IF(ISBLANK(INDEX('Policy Characteristics'!D:D,MATCH($C511,'Policy Characteristics'!$C:$C,0))),"",INDEX('Policy Characteristics'!D:D,MATCH($C511,'Policy Characteristics'!$C:$C,0)))</f>
        <v>Electrification + Hydrogen</v>
      </c>
      <c r="K511" s="304" t="str">
        <f>IF(ISBLANK(INDEX('Policy Characteristics'!E:E,MATCH($C511,'Policy Characteristics'!$C:$C,0))),"",INDEX('Policy Characteristics'!E:E,MATCH($C511,'Policy Characteristics'!$C:$C,0)))</f>
        <v>indst fuel type shifting</v>
      </c>
      <c r="L511" s="315">
        <f>IF(ISBLANK(INDEX('Policy Characteristics'!F:F,MATCH($C511,'Policy Characteristics'!$C:$C,0))),"",INDEX('Policy Characteristics'!F:F,MATCH($C511,'Policy Characteristics'!$C:$C,0)))</f>
        <v>0</v>
      </c>
      <c r="M511" s="315">
        <f>IF(ISBLANK(INDEX('Policy Characteristics'!G:G,MATCH($C511,'Policy Characteristics'!$C:$C,0))),"",INDEX('Policy Characteristics'!G:G,MATCH($C511,'Policy Characteristics'!$C:$C,0)))</f>
        <v>1</v>
      </c>
      <c r="N511" s="315">
        <f>IF(ISBLANK(INDEX('Policy Characteristics'!H:H,MATCH($C511,'Policy Characteristics'!$C:$C,0))),"",INDEX('Policy Characteristics'!H:H,MATCH($C511,'Policy Characteristics'!$C:$C,0)))</f>
        <v>0.01</v>
      </c>
      <c r="O511" s="304" t="str">
        <f>IF(ISBLANK(INDEX('Policy Characteristics'!I:I,MATCH($C511,'Policy Characteristics'!$C:$C,0))),"",INDEX('Policy Characteristics'!I:I,MATCH($C511,'Policy Characteristics'!$C:$C,0)))</f>
        <v>% of fuel shifted</v>
      </c>
      <c r="P511" s="304" t="str">
        <f>IF(ISBLANK(INDEX('Policy Characteristics'!J:J,MATCH($C511,'Policy Characteristics'!$C:$C,0))),"",INDEX('Policy Characteristics'!J:J,MATCH($C511,'Policy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11" s="304" t="str">
        <f>IF(ISBLANK(INDEX('Policy Characteristics'!K:K,MATCH($C511,'Policy Characteristics'!$C:$C,0))),"",INDEX('Policy Characteristics'!K:K,MATCH($C511,'Policy Characteristics'!$C:$C,0)))</f>
        <v>industry-ag-main.html#fuel-switching</v>
      </c>
      <c r="R511" s="304" t="str">
        <f>IF(ISBLANK(INDEX('Policy Characteristics'!L:L,MATCH($C511,'Policy Characteristics'!$C:$C,0))),"",INDEX('Policy Characteristics'!L:L,MATCH($C511,'Policy Characteristics'!$C:$C,0)))</f>
        <v>industry-elec-and-hydrogen.html</v>
      </c>
    </row>
    <row r="512" spans="1:18" x14ac:dyDescent="0.25">
      <c r="A512" s="304" t="str">
        <f>IF(ISBLANK(INDEX('Policy Characteristics'!A:A,MATCH($C512,'Policy Characteristics'!$C:$C,0))),"",INDEX('Policy Characteristics'!A:A,MATCH($C512,'Policy Characteristics'!$C:$C,0)))</f>
        <v>Industry</v>
      </c>
      <c r="B512" s="304" t="str">
        <f>IF(ISBLANK(INDEX('Policy Characteristics'!B:B,MATCH($C512,'Policy Characteristics'!$C:$C,0))),"",INDEX('Policy Characteristics'!B:B,MATCH($C512,'Policy Characteristics'!$C:$C,0)))</f>
        <v>Electrification + Hydrogen</v>
      </c>
      <c r="C512" s="308" t="str">
        <f t="shared" si="34"/>
        <v>Fraction of Industrial Fuel Use Shifted to Other Fuels</v>
      </c>
      <c r="D512" s="537" t="s">
        <v>3197</v>
      </c>
      <c r="E512" s="535" t="s">
        <v>2430</v>
      </c>
      <c r="F512" s="6" t="s">
        <v>3161</v>
      </c>
      <c r="G512" s="535" t="s">
        <v>3219</v>
      </c>
      <c r="H512" s="536">
        <v>1291</v>
      </c>
      <c r="I512" s="535" t="s">
        <v>46</v>
      </c>
      <c r="J512" s="306" t="str">
        <f>IF(ISBLANK(INDEX('Policy Characteristics'!D:D,MATCH($C512,'Policy Characteristics'!$C:$C,0))),"",INDEX('Policy Characteristics'!D:D,MATCH($C512,'Policy Characteristics'!$C:$C,0)))</f>
        <v>Electrification + Hydrogen</v>
      </c>
      <c r="K512" s="304" t="str">
        <f>IF(ISBLANK(INDEX('Policy Characteristics'!E:E,MATCH($C512,'Policy Characteristics'!$C:$C,0))),"",INDEX('Policy Characteristics'!E:E,MATCH($C512,'Policy Characteristics'!$C:$C,0)))</f>
        <v>indst fuel type shifting</v>
      </c>
      <c r="L512" s="315">
        <f>IF(ISBLANK(INDEX('Policy Characteristics'!F:F,MATCH($C512,'Policy Characteristics'!$C:$C,0))),"",INDEX('Policy Characteristics'!F:F,MATCH($C512,'Policy Characteristics'!$C:$C,0)))</f>
        <v>0</v>
      </c>
      <c r="M512" s="315">
        <f>IF(ISBLANK(INDEX('Policy Characteristics'!G:G,MATCH($C512,'Policy Characteristics'!$C:$C,0))),"",INDEX('Policy Characteristics'!G:G,MATCH($C512,'Policy Characteristics'!$C:$C,0)))</f>
        <v>1</v>
      </c>
      <c r="N512" s="315">
        <f>IF(ISBLANK(INDEX('Policy Characteristics'!H:H,MATCH($C512,'Policy Characteristics'!$C:$C,0))),"",INDEX('Policy Characteristics'!H:H,MATCH($C512,'Policy Characteristics'!$C:$C,0)))</f>
        <v>0.01</v>
      </c>
      <c r="O512" s="304" t="str">
        <f>IF(ISBLANK(INDEX('Policy Characteristics'!I:I,MATCH($C512,'Policy Characteristics'!$C:$C,0))),"",INDEX('Policy Characteristics'!I:I,MATCH($C512,'Policy Characteristics'!$C:$C,0)))</f>
        <v>% of fuel shifted</v>
      </c>
      <c r="P512" s="304" t="str">
        <f>IF(ISBLANK(INDEX('Policy Characteristics'!J:J,MATCH($C512,'Policy Characteristics'!$C:$C,0))),"",INDEX('Policy Characteristics'!J:J,MATCH($C512,'Policy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12" s="304" t="str">
        <f>IF(ISBLANK(INDEX('Policy Characteristics'!K:K,MATCH($C512,'Policy Characteristics'!$C:$C,0))),"",INDEX('Policy Characteristics'!K:K,MATCH($C512,'Policy Characteristics'!$C:$C,0)))</f>
        <v>industry-ag-main.html#fuel-switching</v>
      </c>
      <c r="R512" s="304" t="str">
        <f>IF(ISBLANK(INDEX('Policy Characteristics'!L:L,MATCH($C512,'Policy Characteristics'!$C:$C,0))),"",INDEX('Policy Characteristics'!L:L,MATCH($C512,'Policy Characteristics'!$C:$C,0)))</f>
        <v>industry-elec-and-hydrogen.html</v>
      </c>
    </row>
    <row r="513" spans="1:18" x14ac:dyDescent="0.25">
      <c r="A513" s="304" t="str">
        <f>IF(ISBLANK(INDEX('Policy Characteristics'!A:A,MATCH($C513,'Policy Characteristics'!$C:$C,0))),"",INDEX('Policy Characteristics'!A:A,MATCH($C513,'Policy Characteristics'!$C:$C,0)))</f>
        <v>Industry</v>
      </c>
      <c r="B513" s="304" t="str">
        <f>IF(ISBLANK(INDEX('Policy Characteristics'!B:B,MATCH($C513,'Policy Characteristics'!$C:$C,0))),"",INDEX('Policy Characteristics'!B:B,MATCH($C513,'Policy Characteristics'!$C:$C,0)))</f>
        <v>Electrification + Hydrogen</v>
      </c>
      <c r="C513" s="308" t="str">
        <f t="shared" si="34"/>
        <v>Fraction of Industrial Fuel Use Shifted to Other Fuels</v>
      </c>
      <c r="D513" s="537" t="s">
        <v>3197</v>
      </c>
      <c r="E513" s="535" t="s">
        <v>2431</v>
      </c>
      <c r="F513" s="6" t="s">
        <v>3161</v>
      </c>
      <c r="G513" s="535" t="s">
        <v>3220</v>
      </c>
      <c r="H513" s="536">
        <v>1292</v>
      </c>
      <c r="I513" s="535" t="s">
        <v>46</v>
      </c>
      <c r="J513" s="306" t="str">
        <f>IF(ISBLANK(INDEX('Policy Characteristics'!D:D,MATCH($C513,'Policy Characteristics'!$C:$C,0))),"",INDEX('Policy Characteristics'!D:D,MATCH($C513,'Policy Characteristics'!$C:$C,0)))</f>
        <v>Electrification + Hydrogen</v>
      </c>
      <c r="K513" s="304" t="str">
        <f>IF(ISBLANK(INDEX('Policy Characteristics'!E:E,MATCH($C513,'Policy Characteristics'!$C:$C,0))),"",INDEX('Policy Characteristics'!E:E,MATCH($C513,'Policy Characteristics'!$C:$C,0)))</f>
        <v>indst fuel type shifting</v>
      </c>
      <c r="L513" s="315">
        <f>IF(ISBLANK(INDEX('Policy Characteristics'!F:F,MATCH($C513,'Policy Characteristics'!$C:$C,0))),"",INDEX('Policy Characteristics'!F:F,MATCH($C513,'Policy Characteristics'!$C:$C,0)))</f>
        <v>0</v>
      </c>
      <c r="M513" s="315">
        <f>IF(ISBLANK(INDEX('Policy Characteristics'!G:G,MATCH($C513,'Policy Characteristics'!$C:$C,0))),"",INDEX('Policy Characteristics'!G:G,MATCH($C513,'Policy Characteristics'!$C:$C,0)))</f>
        <v>1</v>
      </c>
      <c r="N513" s="315">
        <f>IF(ISBLANK(INDEX('Policy Characteristics'!H:H,MATCH($C513,'Policy Characteristics'!$C:$C,0))),"",INDEX('Policy Characteristics'!H:H,MATCH($C513,'Policy Characteristics'!$C:$C,0)))</f>
        <v>0.01</v>
      </c>
      <c r="O513" s="304" t="str">
        <f>IF(ISBLANK(INDEX('Policy Characteristics'!I:I,MATCH($C513,'Policy Characteristics'!$C:$C,0))),"",INDEX('Policy Characteristics'!I:I,MATCH($C513,'Policy Characteristics'!$C:$C,0)))</f>
        <v>% of fuel shifted</v>
      </c>
      <c r="P513" s="304" t="str">
        <f>IF(ISBLANK(INDEX('Policy Characteristics'!J:J,MATCH($C513,'Policy Characteristics'!$C:$C,0))),"",INDEX('Policy Characteristics'!J:J,MATCH($C513,'Policy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13" s="304" t="str">
        <f>IF(ISBLANK(INDEX('Policy Characteristics'!K:K,MATCH($C513,'Policy Characteristics'!$C:$C,0))),"",INDEX('Policy Characteristics'!K:K,MATCH($C513,'Policy Characteristics'!$C:$C,0)))</f>
        <v>industry-ag-main.html#fuel-switching</v>
      </c>
      <c r="R513" s="304" t="str">
        <f>IF(ISBLANK(INDEX('Policy Characteristics'!L:L,MATCH($C513,'Policy Characteristics'!$C:$C,0))),"",INDEX('Policy Characteristics'!L:L,MATCH($C513,'Policy Characteristics'!$C:$C,0)))</f>
        <v>industry-elec-and-hydrogen.html</v>
      </c>
    </row>
    <row r="514" spans="1:18" x14ac:dyDescent="0.25">
      <c r="A514" s="304" t="str">
        <f>IF(ISBLANK(INDEX('Policy Characteristics'!A:A,MATCH($C514,'Policy Characteristics'!$C:$C,0))),"",INDEX('Policy Characteristics'!A:A,MATCH($C514,'Policy Characteristics'!$C:$C,0)))</f>
        <v>Industry</v>
      </c>
      <c r="B514" s="304" t="str">
        <f>IF(ISBLANK(INDEX('Policy Characteristics'!B:B,MATCH($C514,'Policy Characteristics'!$C:$C,0))),"",INDEX('Policy Characteristics'!B:B,MATCH($C514,'Policy Characteristics'!$C:$C,0)))</f>
        <v>Electrification + Hydrogen</v>
      </c>
      <c r="C514" s="308" t="str">
        <f t="shared" si="34"/>
        <v>Fraction of Industrial Fuel Use Shifted to Other Fuels</v>
      </c>
      <c r="D514" s="537" t="s">
        <v>3197</v>
      </c>
      <c r="E514" s="535" t="s">
        <v>2432</v>
      </c>
      <c r="F514" s="6" t="s">
        <v>3161</v>
      </c>
      <c r="G514" s="535" t="s">
        <v>3221</v>
      </c>
      <c r="H514" s="536">
        <v>1293</v>
      </c>
      <c r="I514" s="535" t="s">
        <v>46</v>
      </c>
      <c r="J514" s="306" t="str">
        <f>IF(ISBLANK(INDEX('Policy Characteristics'!D:D,MATCH($C514,'Policy Characteristics'!$C:$C,0))),"",INDEX('Policy Characteristics'!D:D,MATCH($C514,'Policy Characteristics'!$C:$C,0)))</f>
        <v>Electrification + Hydrogen</v>
      </c>
      <c r="K514" s="304" t="str">
        <f>IF(ISBLANK(INDEX('Policy Characteristics'!E:E,MATCH($C514,'Policy Characteristics'!$C:$C,0))),"",INDEX('Policy Characteristics'!E:E,MATCH($C514,'Policy Characteristics'!$C:$C,0)))</f>
        <v>indst fuel type shifting</v>
      </c>
      <c r="L514" s="315">
        <f>IF(ISBLANK(INDEX('Policy Characteristics'!F:F,MATCH($C514,'Policy Characteristics'!$C:$C,0))),"",INDEX('Policy Characteristics'!F:F,MATCH($C514,'Policy Characteristics'!$C:$C,0)))</f>
        <v>0</v>
      </c>
      <c r="M514" s="315">
        <f>IF(ISBLANK(INDEX('Policy Characteristics'!G:G,MATCH($C514,'Policy Characteristics'!$C:$C,0))),"",INDEX('Policy Characteristics'!G:G,MATCH($C514,'Policy Characteristics'!$C:$C,0)))</f>
        <v>1</v>
      </c>
      <c r="N514" s="315">
        <f>IF(ISBLANK(INDEX('Policy Characteristics'!H:H,MATCH($C514,'Policy Characteristics'!$C:$C,0))),"",INDEX('Policy Characteristics'!H:H,MATCH($C514,'Policy Characteristics'!$C:$C,0)))</f>
        <v>0.01</v>
      </c>
      <c r="O514" s="304" t="str">
        <f>IF(ISBLANK(INDEX('Policy Characteristics'!I:I,MATCH($C514,'Policy Characteristics'!$C:$C,0))),"",INDEX('Policy Characteristics'!I:I,MATCH($C514,'Policy Characteristics'!$C:$C,0)))</f>
        <v>% of fuel shifted</v>
      </c>
      <c r="P514" s="304" t="str">
        <f>IF(ISBLANK(INDEX('Policy Characteristics'!J:J,MATCH($C514,'Policy Characteristics'!$C:$C,0))),"",INDEX('Policy Characteristics'!J:J,MATCH($C514,'Policy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14" s="304" t="str">
        <f>IF(ISBLANK(INDEX('Policy Characteristics'!K:K,MATCH($C514,'Policy Characteristics'!$C:$C,0))),"",INDEX('Policy Characteristics'!K:K,MATCH($C514,'Policy Characteristics'!$C:$C,0)))</f>
        <v>industry-ag-main.html#fuel-switching</v>
      </c>
      <c r="R514" s="304" t="str">
        <f>IF(ISBLANK(INDEX('Policy Characteristics'!L:L,MATCH($C514,'Policy Characteristics'!$C:$C,0))),"",INDEX('Policy Characteristics'!L:L,MATCH($C514,'Policy Characteristics'!$C:$C,0)))</f>
        <v>industry-elec-and-hydrogen.html</v>
      </c>
    </row>
    <row r="515" spans="1:18" x14ac:dyDescent="0.25">
      <c r="A515" s="304" t="str">
        <f>IF(ISBLANK(INDEX('Policy Characteristics'!A:A,MATCH($C515,'Policy Characteristics'!$C:$C,0))),"",INDEX('Policy Characteristics'!A:A,MATCH($C515,'Policy Characteristics'!$C:$C,0)))</f>
        <v>Industry</v>
      </c>
      <c r="B515" s="304" t="str">
        <f>IF(ISBLANK(INDEX('Policy Characteristics'!B:B,MATCH($C515,'Policy Characteristics'!$C:$C,0))),"",INDEX('Policy Characteristics'!B:B,MATCH($C515,'Policy Characteristics'!$C:$C,0)))</f>
        <v>Electrification + Hydrogen</v>
      </c>
      <c r="C515" s="308" t="str">
        <f t="shared" si="34"/>
        <v>Fraction of Industrial Fuel Use Shifted to Other Fuels</v>
      </c>
      <c r="D515" s="537" t="s">
        <v>3197</v>
      </c>
      <c r="E515" s="535" t="s">
        <v>2782</v>
      </c>
      <c r="F515" s="6" t="s">
        <v>3161</v>
      </c>
      <c r="G515" s="535" t="s">
        <v>3222</v>
      </c>
      <c r="H515" s="536">
        <v>1294</v>
      </c>
      <c r="I515" s="535" t="s">
        <v>46</v>
      </c>
      <c r="J515" s="306" t="str">
        <f>IF(ISBLANK(INDEX('Policy Characteristics'!D:D,MATCH($C515,'Policy Characteristics'!$C:$C,0))),"",INDEX('Policy Characteristics'!D:D,MATCH($C515,'Policy Characteristics'!$C:$C,0)))</f>
        <v>Electrification + Hydrogen</v>
      </c>
      <c r="K515" s="304" t="str">
        <f>IF(ISBLANK(INDEX('Policy Characteristics'!E:E,MATCH($C515,'Policy Characteristics'!$C:$C,0))),"",INDEX('Policy Characteristics'!E:E,MATCH($C515,'Policy Characteristics'!$C:$C,0)))</f>
        <v>indst fuel type shifting</v>
      </c>
      <c r="L515" s="315">
        <f>IF(ISBLANK(INDEX('Policy Characteristics'!F:F,MATCH($C515,'Policy Characteristics'!$C:$C,0))),"",INDEX('Policy Characteristics'!F:F,MATCH($C515,'Policy Characteristics'!$C:$C,0)))</f>
        <v>0</v>
      </c>
      <c r="M515" s="315">
        <f>IF(ISBLANK(INDEX('Policy Characteristics'!G:G,MATCH($C515,'Policy Characteristics'!$C:$C,0))),"",INDEX('Policy Characteristics'!G:G,MATCH($C515,'Policy Characteristics'!$C:$C,0)))</f>
        <v>1</v>
      </c>
      <c r="N515" s="315">
        <f>IF(ISBLANK(INDEX('Policy Characteristics'!H:H,MATCH($C515,'Policy Characteristics'!$C:$C,0))),"",INDEX('Policy Characteristics'!H:H,MATCH($C515,'Policy Characteristics'!$C:$C,0)))</f>
        <v>0.01</v>
      </c>
      <c r="O515" s="304" t="str">
        <f>IF(ISBLANK(INDEX('Policy Characteristics'!I:I,MATCH($C515,'Policy Characteristics'!$C:$C,0))),"",INDEX('Policy Characteristics'!I:I,MATCH($C515,'Policy Characteristics'!$C:$C,0)))</f>
        <v>% of fuel shifted</v>
      </c>
      <c r="P515" s="304" t="str">
        <f>IF(ISBLANK(INDEX('Policy Characteristics'!J:J,MATCH($C515,'Policy Characteristics'!$C:$C,0))),"",INDEX('Policy Characteristics'!J:J,MATCH($C515,'Policy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15" s="304" t="str">
        <f>IF(ISBLANK(INDEX('Policy Characteristics'!K:K,MATCH($C515,'Policy Characteristics'!$C:$C,0))),"",INDEX('Policy Characteristics'!K:K,MATCH($C515,'Policy Characteristics'!$C:$C,0)))</f>
        <v>industry-ag-main.html#fuel-switching</v>
      </c>
      <c r="R515" s="304" t="str">
        <f>IF(ISBLANK(INDEX('Policy Characteristics'!L:L,MATCH($C515,'Policy Characteristics'!$C:$C,0))),"",INDEX('Policy Characteristics'!L:L,MATCH($C515,'Policy Characteristics'!$C:$C,0)))</f>
        <v>industry-elec-and-hydrogen.html</v>
      </c>
    </row>
    <row r="516" spans="1:18" x14ac:dyDescent="0.25">
      <c r="A516" s="304" t="str">
        <f>IF(ISBLANK(INDEX('Policy Characteristics'!A:A,MATCH($C516,'Policy Characteristics'!$C:$C,0))),"",INDEX('Policy Characteristics'!A:A,MATCH($C516,'Policy Characteristics'!$C:$C,0)))</f>
        <v>Industry</v>
      </c>
      <c r="B516" s="304" t="str">
        <f>IF(ISBLANK(INDEX('Policy Characteristics'!B:B,MATCH($C516,'Policy Characteristics'!$C:$C,0))),"",INDEX('Policy Characteristics'!B:B,MATCH($C516,'Policy Characteristics'!$C:$C,0)))</f>
        <v>Electrification + Hydrogen</v>
      </c>
      <c r="C516" s="308" t="str">
        <f t="shared" si="34"/>
        <v>Fraction of Industrial Fuel Use Shifted to Other Fuels</v>
      </c>
      <c r="D516" s="537" t="s">
        <v>3197</v>
      </c>
      <c r="E516" s="535" t="s">
        <v>2783</v>
      </c>
      <c r="F516" s="6" t="s">
        <v>3161</v>
      </c>
      <c r="G516" s="535" t="s">
        <v>3223</v>
      </c>
      <c r="H516" s="536">
        <v>1295</v>
      </c>
      <c r="I516" s="535" t="s">
        <v>46</v>
      </c>
      <c r="J516" s="306" t="str">
        <f>IF(ISBLANK(INDEX('Policy Characteristics'!D:D,MATCH($C516,'Policy Characteristics'!$C:$C,0))),"",INDEX('Policy Characteristics'!D:D,MATCH($C516,'Policy Characteristics'!$C:$C,0)))</f>
        <v>Electrification + Hydrogen</v>
      </c>
      <c r="K516" s="304" t="str">
        <f>IF(ISBLANK(INDEX('Policy Characteristics'!E:E,MATCH($C516,'Policy Characteristics'!$C:$C,0))),"",INDEX('Policy Characteristics'!E:E,MATCH($C516,'Policy Characteristics'!$C:$C,0)))</f>
        <v>indst fuel type shifting</v>
      </c>
      <c r="L516" s="315">
        <f>IF(ISBLANK(INDEX('Policy Characteristics'!F:F,MATCH($C516,'Policy Characteristics'!$C:$C,0))),"",INDEX('Policy Characteristics'!F:F,MATCH($C516,'Policy Characteristics'!$C:$C,0)))</f>
        <v>0</v>
      </c>
      <c r="M516" s="315">
        <f>IF(ISBLANK(INDEX('Policy Characteristics'!G:G,MATCH($C516,'Policy Characteristics'!$C:$C,0))),"",INDEX('Policy Characteristics'!G:G,MATCH($C516,'Policy Characteristics'!$C:$C,0)))</f>
        <v>1</v>
      </c>
      <c r="N516" s="315">
        <f>IF(ISBLANK(INDEX('Policy Characteristics'!H:H,MATCH($C516,'Policy Characteristics'!$C:$C,0))),"",INDEX('Policy Characteristics'!H:H,MATCH($C516,'Policy Characteristics'!$C:$C,0)))</f>
        <v>0.01</v>
      </c>
      <c r="O516" s="304" t="str">
        <f>IF(ISBLANK(INDEX('Policy Characteristics'!I:I,MATCH($C516,'Policy Characteristics'!$C:$C,0))),"",INDEX('Policy Characteristics'!I:I,MATCH($C516,'Policy Characteristics'!$C:$C,0)))</f>
        <v>% of fuel shifted</v>
      </c>
      <c r="P516" s="304" t="str">
        <f>IF(ISBLANK(INDEX('Policy Characteristics'!J:J,MATCH($C516,'Policy Characteristics'!$C:$C,0))),"",INDEX('Policy Characteristics'!J:J,MATCH($C516,'Policy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16" s="304" t="str">
        <f>IF(ISBLANK(INDEX('Policy Characteristics'!K:K,MATCH($C516,'Policy Characteristics'!$C:$C,0))),"",INDEX('Policy Characteristics'!K:K,MATCH($C516,'Policy Characteristics'!$C:$C,0)))</f>
        <v>industry-ag-main.html#fuel-switching</v>
      </c>
      <c r="R516" s="304" t="str">
        <f>IF(ISBLANK(INDEX('Policy Characteristics'!L:L,MATCH($C516,'Policy Characteristics'!$C:$C,0))),"",INDEX('Policy Characteristics'!L:L,MATCH($C516,'Policy Characteristics'!$C:$C,0)))</f>
        <v>industry-elec-and-hydrogen.html</v>
      </c>
    </row>
    <row r="517" spans="1:18" x14ac:dyDescent="0.25">
      <c r="A517" s="304" t="str">
        <f>IF(ISBLANK(INDEX('Policy Characteristics'!A:A,MATCH($C517,'Policy Characteristics'!$C:$C,0))),"",INDEX('Policy Characteristics'!A:A,MATCH($C517,'Policy Characteristics'!$C:$C,0)))</f>
        <v>Industry</v>
      </c>
      <c r="B517" s="304" t="str">
        <f>IF(ISBLANK(INDEX('Policy Characteristics'!B:B,MATCH($C517,'Policy Characteristics'!$C:$C,0))),"",INDEX('Policy Characteristics'!B:B,MATCH($C517,'Policy Characteristics'!$C:$C,0)))</f>
        <v>Electrification + Hydrogen</v>
      </c>
      <c r="C517" s="308" t="str">
        <f t="shared" si="34"/>
        <v>Fraction of Industrial Fuel Use Shifted to Other Fuels</v>
      </c>
      <c r="D517" s="537" t="s">
        <v>3197</v>
      </c>
      <c r="E517" s="535" t="s">
        <v>2784</v>
      </c>
      <c r="F517" s="6" t="s">
        <v>3161</v>
      </c>
      <c r="G517" s="535" t="s">
        <v>3224</v>
      </c>
      <c r="H517" s="536">
        <v>1296</v>
      </c>
      <c r="I517" s="535" t="s">
        <v>46</v>
      </c>
      <c r="J517" s="306" t="str">
        <f>IF(ISBLANK(INDEX('Policy Characteristics'!D:D,MATCH($C517,'Policy Characteristics'!$C:$C,0))),"",INDEX('Policy Characteristics'!D:D,MATCH($C517,'Policy Characteristics'!$C:$C,0)))</f>
        <v>Electrification + Hydrogen</v>
      </c>
      <c r="K517" s="304" t="str">
        <f>IF(ISBLANK(INDEX('Policy Characteristics'!E:E,MATCH($C517,'Policy Characteristics'!$C:$C,0))),"",INDEX('Policy Characteristics'!E:E,MATCH($C517,'Policy Characteristics'!$C:$C,0)))</f>
        <v>indst fuel type shifting</v>
      </c>
      <c r="L517" s="315">
        <f>IF(ISBLANK(INDEX('Policy Characteristics'!F:F,MATCH($C517,'Policy Characteristics'!$C:$C,0))),"",INDEX('Policy Characteristics'!F:F,MATCH($C517,'Policy Characteristics'!$C:$C,0)))</f>
        <v>0</v>
      </c>
      <c r="M517" s="315">
        <f>IF(ISBLANK(INDEX('Policy Characteristics'!G:G,MATCH($C517,'Policy Characteristics'!$C:$C,0))),"",INDEX('Policy Characteristics'!G:G,MATCH($C517,'Policy Characteristics'!$C:$C,0)))</f>
        <v>1</v>
      </c>
      <c r="N517" s="315">
        <f>IF(ISBLANK(INDEX('Policy Characteristics'!H:H,MATCH($C517,'Policy Characteristics'!$C:$C,0))),"",INDEX('Policy Characteristics'!H:H,MATCH($C517,'Policy Characteristics'!$C:$C,0)))</f>
        <v>0.01</v>
      </c>
      <c r="O517" s="304" t="str">
        <f>IF(ISBLANK(INDEX('Policy Characteristics'!I:I,MATCH($C517,'Policy Characteristics'!$C:$C,0))),"",INDEX('Policy Characteristics'!I:I,MATCH($C517,'Policy Characteristics'!$C:$C,0)))</f>
        <v>% of fuel shifted</v>
      </c>
      <c r="P517" s="304" t="str">
        <f>IF(ISBLANK(INDEX('Policy Characteristics'!J:J,MATCH($C517,'Policy Characteristics'!$C:$C,0))),"",INDEX('Policy Characteristics'!J:J,MATCH($C517,'Policy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17" s="304" t="str">
        <f>IF(ISBLANK(INDEX('Policy Characteristics'!K:K,MATCH($C517,'Policy Characteristics'!$C:$C,0))),"",INDEX('Policy Characteristics'!K:K,MATCH($C517,'Policy Characteristics'!$C:$C,0)))</f>
        <v>industry-ag-main.html#fuel-switching</v>
      </c>
      <c r="R517" s="304" t="str">
        <f>IF(ISBLANK(INDEX('Policy Characteristics'!L:L,MATCH($C517,'Policy Characteristics'!$C:$C,0))),"",INDEX('Policy Characteristics'!L:L,MATCH($C517,'Policy Characteristics'!$C:$C,0)))</f>
        <v>industry-elec-and-hydrogen.html</v>
      </c>
    </row>
    <row r="518" spans="1:18" x14ac:dyDescent="0.25">
      <c r="A518" s="304" t="str">
        <f>IF(ISBLANK(INDEX('Policy Characteristics'!A:A,MATCH($C518,'Policy Characteristics'!$C:$C,0))),"",INDEX('Policy Characteristics'!A:A,MATCH($C518,'Policy Characteristics'!$C:$C,0)))</f>
        <v>Industry</v>
      </c>
      <c r="B518" s="304" t="str">
        <f>IF(ISBLANK(INDEX('Policy Characteristics'!B:B,MATCH($C518,'Policy Characteristics'!$C:$C,0))),"",INDEX('Policy Characteristics'!B:B,MATCH($C518,'Policy Characteristics'!$C:$C,0)))</f>
        <v>Electrification + Hydrogen</v>
      </c>
      <c r="C518" s="308" t="str">
        <f t="shared" si="34"/>
        <v>Fraction of Industrial Fuel Use Shifted to Other Fuels</v>
      </c>
      <c r="D518" s="537" t="s">
        <v>3197</v>
      </c>
      <c r="E518" s="535" t="s">
        <v>2781</v>
      </c>
      <c r="F518" s="6" t="s">
        <v>3161</v>
      </c>
      <c r="G518" s="535" t="s">
        <v>3225</v>
      </c>
      <c r="H518" s="536">
        <v>1297</v>
      </c>
      <c r="I518" s="535" t="s">
        <v>45</v>
      </c>
      <c r="J518" s="306" t="str">
        <f>IF(ISBLANK(INDEX('Policy Characteristics'!D:D,MATCH($C518,'Policy Characteristics'!$C:$C,0))),"",INDEX('Policy Characteristics'!D:D,MATCH($C518,'Policy Characteristics'!$C:$C,0)))</f>
        <v>Electrification + Hydrogen</v>
      </c>
      <c r="K518" s="304" t="str">
        <f>IF(ISBLANK(INDEX('Policy Characteristics'!E:E,MATCH($C518,'Policy Characteristics'!$C:$C,0))),"",INDEX('Policy Characteristics'!E:E,MATCH($C518,'Policy Characteristics'!$C:$C,0)))</f>
        <v>indst fuel type shifting</v>
      </c>
      <c r="L518" s="315">
        <f>IF(ISBLANK(INDEX('Policy Characteristics'!F:F,MATCH($C518,'Policy Characteristics'!$C:$C,0))),"",INDEX('Policy Characteristics'!F:F,MATCH($C518,'Policy Characteristics'!$C:$C,0)))</f>
        <v>0</v>
      </c>
      <c r="M518" s="315">
        <f>IF(ISBLANK(INDEX('Policy Characteristics'!G:G,MATCH($C518,'Policy Characteristics'!$C:$C,0))),"",INDEX('Policy Characteristics'!G:G,MATCH($C518,'Policy Characteristics'!$C:$C,0)))</f>
        <v>1</v>
      </c>
      <c r="N518" s="315">
        <f>IF(ISBLANK(INDEX('Policy Characteristics'!H:H,MATCH($C518,'Policy Characteristics'!$C:$C,0))),"",INDEX('Policy Characteristics'!H:H,MATCH($C518,'Policy Characteristics'!$C:$C,0)))</f>
        <v>0.01</v>
      </c>
      <c r="O518" s="304" t="str">
        <f>IF(ISBLANK(INDEX('Policy Characteristics'!I:I,MATCH($C518,'Policy Characteristics'!$C:$C,0))),"",INDEX('Policy Characteristics'!I:I,MATCH($C518,'Policy Characteristics'!$C:$C,0)))</f>
        <v>% of fuel shifted</v>
      </c>
      <c r="P518" s="304" t="str">
        <f>IF(ISBLANK(INDEX('Policy Characteristics'!J:J,MATCH($C518,'Policy Characteristics'!$C:$C,0))),"",INDEX('Policy Characteristics'!J:J,MATCH($C518,'Policy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18" s="304" t="str">
        <f>IF(ISBLANK(INDEX('Policy Characteristics'!K:K,MATCH($C518,'Policy Characteristics'!$C:$C,0))),"",INDEX('Policy Characteristics'!K:K,MATCH($C518,'Policy Characteristics'!$C:$C,0)))</f>
        <v>industry-ag-main.html#fuel-switching</v>
      </c>
      <c r="R518" s="304" t="str">
        <f>IF(ISBLANK(INDEX('Policy Characteristics'!L:L,MATCH($C518,'Policy Characteristics'!$C:$C,0))),"",INDEX('Policy Characteristics'!L:L,MATCH($C518,'Policy Characteristics'!$C:$C,0)))</f>
        <v>industry-elec-and-hydrogen.html</v>
      </c>
    </row>
    <row r="519" spans="1:18" x14ac:dyDescent="0.25">
      <c r="A519" s="304" t="str">
        <f>IF(ISBLANK(INDEX('Policy Characteristics'!A:A,MATCH($C519,'Policy Characteristics'!$C:$C,0))),"",INDEX('Policy Characteristics'!A:A,MATCH($C519,'Policy Characteristics'!$C:$C,0)))</f>
        <v>Industry</v>
      </c>
      <c r="B519" s="304" t="str">
        <f>IF(ISBLANK(INDEX('Policy Characteristics'!B:B,MATCH($C519,'Policy Characteristics'!$C:$C,0))),"",INDEX('Policy Characteristics'!B:B,MATCH($C519,'Policy Characteristics'!$C:$C,0)))</f>
        <v>Electrification + Hydrogen</v>
      </c>
      <c r="C519" s="308" t="str">
        <f t="shared" si="34"/>
        <v>Fraction of Industrial Fuel Use Shifted to Other Fuels</v>
      </c>
      <c r="D519" s="537" t="s">
        <v>3198</v>
      </c>
      <c r="E519" s="535" t="s">
        <v>2427</v>
      </c>
      <c r="F519" s="6" t="s">
        <v>2639</v>
      </c>
      <c r="G519" s="535" t="s">
        <v>3216</v>
      </c>
      <c r="H519" s="536">
        <v>1298</v>
      </c>
      <c r="I519" s="535" t="s">
        <v>45</v>
      </c>
      <c r="J519" s="306" t="str">
        <f>IF(ISBLANK(INDEX('Policy Characteristics'!D:D,MATCH($C519,'Policy Characteristics'!$C:$C,0))),"",INDEX('Policy Characteristics'!D:D,MATCH($C519,'Policy Characteristics'!$C:$C,0)))</f>
        <v>Electrification + Hydrogen</v>
      </c>
      <c r="K519" s="304" t="str">
        <f>IF(ISBLANK(INDEX('Policy Characteristics'!E:E,MATCH($C519,'Policy Characteristics'!$C:$C,0))),"",INDEX('Policy Characteristics'!E:E,MATCH($C519,'Policy Characteristics'!$C:$C,0)))</f>
        <v>indst fuel type shifting</v>
      </c>
      <c r="L519" s="315">
        <f>IF(ISBLANK(INDEX('Policy Characteristics'!F:F,MATCH($C519,'Policy Characteristics'!$C:$C,0))),"",INDEX('Policy Characteristics'!F:F,MATCH($C519,'Policy Characteristics'!$C:$C,0)))</f>
        <v>0</v>
      </c>
      <c r="M519" s="315">
        <f>IF(ISBLANK(INDEX('Policy Characteristics'!G:G,MATCH($C519,'Policy Characteristics'!$C:$C,0))),"",INDEX('Policy Characteristics'!G:G,MATCH($C519,'Policy Characteristics'!$C:$C,0)))</f>
        <v>1</v>
      </c>
      <c r="N519" s="315">
        <f>IF(ISBLANK(INDEX('Policy Characteristics'!H:H,MATCH($C519,'Policy Characteristics'!$C:$C,0))),"",INDEX('Policy Characteristics'!H:H,MATCH($C519,'Policy Characteristics'!$C:$C,0)))</f>
        <v>0.01</v>
      </c>
      <c r="O519" s="304" t="str">
        <f>IF(ISBLANK(INDEX('Policy Characteristics'!I:I,MATCH($C519,'Policy Characteristics'!$C:$C,0))),"",INDEX('Policy Characteristics'!I:I,MATCH($C519,'Policy Characteristics'!$C:$C,0)))</f>
        <v>% of fuel shifted</v>
      </c>
      <c r="P519" s="304" t="str">
        <f>IF(ISBLANK(INDEX('Policy Characteristics'!J:J,MATCH($C519,'Policy Characteristics'!$C:$C,0))),"",INDEX('Policy Characteristics'!J:J,MATCH($C519,'Policy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19" s="304" t="str">
        <f>IF(ISBLANK(INDEX('Policy Characteristics'!K:K,MATCH($C519,'Policy Characteristics'!$C:$C,0))),"",INDEX('Policy Characteristics'!K:K,MATCH($C519,'Policy Characteristics'!$C:$C,0)))</f>
        <v>industry-ag-main.html#fuel-switching</v>
      </c>
      <c r="R519" s="304" t="str">
        <f>IF(ISBLANK(INDEX('Policy Characteristics'!L:L,MATCH($C519,'Policy Characteristics'!$C:$C,0))),"",INDEX('Policy Characteristics'!L:L,MATCH($C519,'Policy Characteristics'!$C:$C,0)))</f>
        <v>industry-elec-and-hydrogen.html</v>
      </c>
    </row>
    <row r="520" spans="1:18" x14ac:dyDescent="0.25">
      <c r="A520" s="304" t="str">
        <f>IF(ISBLANK(INDEX('Policy Characteristics'!A:A,MATCH($C520,'Policy Characteristics'!$C:$C,0))),"",INDEX('Policy Characteristics'!A:A,MATCH($C520,'Policy Characteristics'!$C:$C,0)))</f>
        <v>Industry</v>
      </c>
      <c r="B520" s="304" t="str">
        <f>IF(ISBLANK(INDEX('Policy Characteristics'!B:B,MATCH($C520,'Policy Characteristics'!$C:$C,0))),"",INDEX('Policy Characteristics'!B:B,MATCH($C520,'Policy Characteristics'!$C:$C,0)))</f>
        <v>Electrification + Hydrogen</v>
      </c>
      <c r="C520" s="308" t="str">
        <f t="shared" si="34"/>
        <v>Fraction of Industrial Fuel Use Shifted to Other Fuels</v>
      </c>
      <c r="D520" s="537" t="s">
        <v>3198</v>
      </c>
      <c r="E520" s="535" t="s">
        <v>2428</v>
      </c>
      <c r="F520" s="6" t="s">
        <v>2639</v>
      </c>
      <c r="G520" s="535" t="s">
        <v>3217</v>
      </c>
      <c r="H520" s="536">
        <v>1299</v>
      </c>
      <c r="I520" s="535" t="s">
        <v>46</v>
      </c>
      <c r="J520" s="306" t="str">
        <f>IF(ISBLANK(INDEX('Policy Characteristics'!D:D,MATCH($C520,'Policy Characteristics'!$C:$C,0))),"",INDEX('Policy Characteristics'!D:D,MATCH($C520,'Policy Characteristics'!$C:$C,0)))</f>
        <v>Electrification + Hydrogen</v>
      </c>
      <c r="K520" s="304" t="str">
        <f>IF(ISBLANK(INDEX('Policy Characteristics'!E:E,MATCH($C520,'Policy Characteristics'!$C:$C,0))),"",INDEX('Policy Characteristics'!E:E,MATCH($C520,'Policy Characteristics'!$C:$C,0)))</f>
        <v>indst fuel type shifting</v>
      </c>
      <c r="L520" s="315">
        <f>IF(ISBLANK(INDEX('Policy Characteristics'!F:F,MATCH($C520,'Policy Characteristics'!$C:$C,0))),"",INDEX('Policy Characteristics'!F:F,MATCH($C520,'Policy Characteristics'!$C:$C,0)))</f>
        <v>0</v>
      </c>
      <c r="M520" s="315">
        <f>IF(ISBLANK(INDEX('Policy Characteristics'!G:G,MATCH($C520,'Policy Characteristics'!$C:$C,0))),"",INDEX('Policy Characteristics'!G:G,MATCH($C520,'Policy Characteristics'!$C:$C,0)))</f>
        <v>1</v>
      </c>
      <c r="N520" s="315">
        <f>IF(ISBLANK(INDEX('Policy Characteristics'!H:H,MATCH($C520,'Policy Characteristics'!$C:$C,0))),"",INDEX('Policy Characteristics'!H:H,MATCH($C520,'Policy Characteristics'!$C:$C,0)))</f>
        <v>0.01</v>
      </c>
      <c r="O520" s="304" t="str">
        <f>IF(ISBLANK(INDEX('Policy Characteristics'!I:I,MATCH($C520,'Policy Characteristics'!$C:$C,0))),"",INDEX('Policy Characteristics'!I:I,MATCH($C520,'Policy Characteristics'!$C:$C,0)))</f>
        <v>% of fuel shifted</v>
      </c>
      <c r="P520" s="304" t="str">
        <f>IF(ISBLANK(INDEX('Policy Characteristics'!J:J,MATCH($C520,'Policy Characteristics'!$C:$C,0))),"",INDEX('Policy Characteristics'!J:J,MATCH($C520,'Policy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20" s="304" t="str">
        <f>IF(ISBLANK(INDEX('Policy Characteristics'!K:K,MATCH($C520,'Policy Characteristics'!$C:$C,0))),"",INDEX('Policy Characteristics'!K:K,MATCH($C520,'Policy Characteristics'!$C:$C,0)))</f>
        <v>industry-ag-main.html#fuel-switching</v>
      </c>
      <c r="R520" s="304" t="str">
        <f>IF(ISBLANK(INDEX('Policy Characteristics'!L:L,MATCH($C520,'Policy Characteristics'!$C:$C,0))),"",INDEX('Policy Characteristics'!L:L,MATCH($C520,'Policy Characteristics'!$C:$C,0)))</f>
        <v>industry-elec-and-hydrogen.html</v>
      </c>
    </row>
    <row r="521" spans="1:18" x14ac:dyDescent="0.25">
      <c r="A521" s="304" t="str">
        <f>IF(ISBLANK(INDEX('Policy Characteristics'!A:A,MATCH($C521,'Policy Characteristics'!$C:$C,0))),"",INDEX('Policy Characteristics'!A:A,MATCH($C521,'Policy Characteristics'!$C:$C,0)))</f>
        <v>Industry</v>
      </c>
      <c r="B521" s="304" t="str">
        <f>IF(ISBLANK(INDEX('Policy Characteristics'!B:B,MATCH($C521,'Policy Characteristics'!$C:$C,0))),"",INDEX('Policy Characteristics'!B:B,MATCH($C521,'Policy Characteristics'!$C:$C,0)))</f>
        <v>Electrification + Hydrogen</v>
      </c>
      <c r="C521" s="308" t="str">
        <f t="shared" si="34"/>
        <v>Fraction of Industrial Fuel Use Shifted to Other Fuels</v>
      </c>
      <c r="D521" s="537" t="s">
        <v>3198</v>
      </c>
      <c r="E521" s="535" t="s">
        <v>2429</v>
      </c>
      <c r="F521" s="6" t="s">
        <v>2639</v>
      </c>
      <c r="G521" s="535" t="s">
        <v>3218</v>
      </c>
      <c r="H521" s="536">
        <v>1300</v>
      </c>
      <c r="I521" s="535" t="s">
        <v>46</v>
      </c>
      <c r="J521" s="306" t="str">
        <f>IF(ISBLANK(INDEX('Policy Characteristics'!D:D,MATCH($C521,'Policy Characteristics'!$C:$C,0))),"",INDEX('Policy Characteristics'!D:D,MATCH($C521,'Policy Characteristics'!$C:$C,0)))</f>
        <v>Electrification + Hydrogen</v>
      </c>
      <c r="K521" s="304" t="str">
        <f>IF(ISBLANK(INDEX('Policy Characteristics'!E:E,MATCH($C521,'Policy Characteristics'!$C:$C,0))),"",INDEX('Policy Characteristics'!E:E,MATCH($C521,'Policy Characteristics'!$C:$C,0)))</f>
        <v>indst fuel type shifting</v>
      </c>
      <c r="L521" s="315">
        <f>IF(ISBLANK(INDEX('Policy Characteristics'!F:F,MATCH($C521,'Policy Characteristics'!$C:$C,0))),"",INDEX('Policy Characteristics'!F:F,MATCH($C521,'Policy Characteristics'!$C:$C,0)))</f>
        <v>0</v>
      </c>
      <c r="M521" s="315">
        <f>IF(ISBLANK(INDEX('Policy Characteristics'!G:G,MATCH($C521,'Policy Characteristics'!$C:$C,0))),"",INDEX('Policy Characteristics'!G:G,MATCH($C521,'Policy Characteristics'!$C:$C,0)))</f>
        <v>1</v>
      </c>
      <c r="N521" s="315">
        <f>IF(ISBLANK(INDEX('Policy Characteristics'!H:H,MATCH($C521,'Policy Characteristics'!$C:$C,0))),"",INDEX('Policy Characteristics'!H:H,MATCH($C521,'Policy Characteristics'!$C:$C,0)))</f>
        <v>0.01</v>
      </c>
      <c r="O521" s="304" t="str">
        <f>IF(ISBLANK(INDEX('Policy Characteristics'!I:I,MATCH($C521,'Policy Characteristics'!$C:$C,0))),"",INDEX('Policy Characteristics'!I:I,MATCH($C521,'Policy Characteristics'!$C:$C,0)))</f>
        <v>% of fuel shifted</v>
      </c>
      <c r="P521" s="304" t="str">
        <f>IF(ISBLANK(INDEX('Policy Characteristics'!J:J,MATCH($C521,'Policy Characteristics'!$C:$C,0))),"",INDEX('Policy Characteristics'!J:J,MATCH($C521,'Policy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21" s="304" t="str">
        <f>IF(ISBLANK(INDEX('Policy Characteristics'!K:K,MATCH($C521,'Policy Characteristics'!$C:$C,0))),"",INDEX('Policy Characteristics'!K:K,MATCH($C521,'Policy Characteristics'!$C:$C,0)))</f>
        <v>industry-ag-main.html#fuel-switching</v>
      </c>
      <c r="R521" s="304" t="str">
        <f>IF(ISBLANK(INDEX('Policy Characteristics'!L:L,MATCH($C521,'Policy Characteristics'!$C:$C,0))),"",INDEX('Policy Characteristics'!L:L,MATCH($C521,'Policy Characteristics'!$C:$C,0)))</f>
        <v>industry-elec-and-hydrogen.html</v>
      </c>
    </row>
    <row r="522" spans="1:18" x14ac:dyDescent="0.25">
      <c r="A522" s="304" t="str">
        <f>IF(ISBLANK(INDEX('Policy Characteristics'!A:A,MATCH($C522,'Policy Characteristics'!$C:$C,0))),"",INDEX('Policy Characteristics'!A:A,MATCH($C522,'Policy Characteristics'!$C:$C,0)))</f>
        <v>Industry</v>
      </c>
      <c r="B522" s="304" t="str">
        <f>IF(ISBLANK(INDEX('Policy Characteristics'!B:B,MATCH($C522,'Policy Characteristics'!$C:$C,0))),"",INDEX('Policy Characteristics'!B:B,MATCH($C522,'Policy Characteristics'!$C:$C,0)))</f>
        <v>Electrification + Hydrogen</v>
      </c>
      <c r="C522" s="308" t="str">
        <f t="shared" si="34"/>
        <v>Fraction of Industrial Fuel Use Shifted to Other Fuels</v>
      </c>
      <c r="D522" s="537" t="s">
        <v>3198</v>
      </c>
      <c r="E522" s="535" t="s">
        <v>2430</v>
      </c>
      <c r="F522" s="6" t="s">
        <v>2639</v>
      </c>
      <c r="G522" s="535" t="s">
        <v>3219</v>
      </c>
      <c r="H522" s="536">
        <v>1301</v>
      </c>
      <c r="I522" s="535" t="s">
        <v>46</v>
      </c>
      <c r="J522" s="306" t="str">
        <f>IF(ISBLANK(INDEX('Policy Characteristics'!D:D,MATCH($C522,'Policy Characteristics'!$C:$C,0))),"",INDEX('Policy Characteristics'!D:D,MATCH($C522,'Policy Characteristics'!$C:$C,0)))</f>
        <v>Electrification + Hydrogen</v>
      </c>
      <c r="K522" s="304" t="str">
        <f>IF(ISBLANK(INDEX('Policy Characteristics'!E:E,MATCH($C522,'Policy Characteristics'!$C:$C,0))),"",INDEX('Policy Characteristics'!E:E,MATCH($C522,'Policy Characteristics'!$C:$C,0)))</f>
        <v>indst fuel type shifting</v>
      </c>
      <c r="L522" s="315">
        <f>IF(ISBLANK(INDEX('Policy Characteristics'!F:F,MATCH($C522,'Policy Characteristics'!$C:$C,0))),"",INDEX('Policy Characteristics'!F:F,MATCH($C522,'Policy Characteristics'!$C:$C,0)))</f>
        <v>0</v>
      </c>
      <c r="M522" s="315">
        <f>IF(ISBLANK(INDEX('Policy Characteristics'!G:G,MATCH($C522,'Policy Characteristics'!$C:$C,0))),"",INDEX('Policy Characteristics'!G:G,MATCH($C522,'Policy Characteristics'!$C:$C,0)))</f>
        <v>1</v>
      </c>
      <c r="N522" s="315">
        <f>IF(ISBLANK(INDEX('Policy Characteristics'!H:H,MATCH($C522,'Policy Characteristics'!$C:$C,0))),"",INDEX('Policy Characteristics'!H:H,MATCH($C522,'Policy Characteristics'!$C:$C,0)))</f>
        <v>0.01</v>
      </c>
      <c r="O522" s="304" t="str">
        <f>IF(ISBLANK(INDEX('Policy Characteristics'!I:I,MATCH($C522,'Policy Characteristics'!$C:$C,0))),"",INDEX('Policy Characteristics'!I:I,MATCH($C522,'Policy Characteristics'!$C:$C,0)))</f>
        <v>% of fuel shifted</v>
      </c>
      <c r="P522" s="304" t="str">
        <f>IF(ISBLANK(INDEX('Policy Characteristics'!J:J,MATCH($C522,'Policy Characteristics'!$C:$C,0))),"",INDEX('Policy Characteristics'!J:J,MATCH($C522,'Policy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22" s="304" t="str">
        <f>IF(ISBLANK(INDEX('Policy Characteristics'!K:K,MATCH($C522,'Policy Characteristics'!$C:$C,0))),"",INDEX('Policy Characteristics'!K:K,MATCH($C522,'Policy Characteristics'!$C:$C,0)))</f>
        <v>industry-ag-main.html#fuel-switching</v>
      </c>
      <c r="R522" s="304" t="str">
        <f>IF(ISBLANK(INDEX('Policy Characteristics'!L:L,MATCH($C522,'Policy Characteristics'!$C:$C,0))),"",INDEX('Policy Characteristics'!L:L,MATCH($C522,'Policy Characteristics'!$C:$C,0)))</f>
        <v>industry-elec-and-hydrogen.html</v>
      </c>
    </row>
    <row r="523" spans="1:18" x14ac:dyDescent="0.25">
      <c r="A523" s="304" t="str">
        <f>IF(ISBLANK(INDEX('Policy Characteristics'!A:A,MATCH($C523,'Policy Characteristics'!$C:$C,0))),"",INDEX('Policy Characteristics'!A:A,MATCH($C523,'Policy Characteristics'!$C:$C,0)))</f>
        <v>Industry</v>
      </c>
      <c r="B523" s="304" t="str">
        <f>IF(ISBLANK(INDEX('Policy Characteristics'!B:B,MATCH($C523,'Policy Characteristics'!$C:$C,0))),"",INDEX('Policy Characteristics'!B:B,MATCH($C523,'Policy Characteristics'!$C:$C,0)))</f>
        <v>Electrification + Hydrogen</v>
      </c>
      <c r="C523" s="308" t="str">
        <f t="shared" si="34"/>
        <v>Fraction of Industrial Fuel Use Shifted to Other Fuels</v>
      </c>
      <c r="D523" s="537" t="s">
        <v>3198</v>
      </c>
      <c r="E523" s="535" t="s">
        <v>2431</v>
      </c>
      <c r="F523" s="6" t="s">
        <v>2639</v>
      </c>
      <c r="G523" s="535" t="s">
        <v>3220</v>
      </c>
      <c r="H523" s="536">
        <v>1302</v>
      </c>
      <c r="I523" s="535" t="s">
        <v>46</v>
      </c>
      <c r="J523" s="306" t="str">
        <f>IF(ISBLANK(INDEX('Policy Characteristics'!D:D,MATCH($C523,'Policy Characteristics'!$C:$C,0))),"",INDEX('Policy Characteristics'!D:D,MATCH($C523,'Policy Characteristics'!$C:$C,0)))</f>
        <v>Electrification + Hydrogen</v>
      </c>
      <c r="K523" s="304" t="str">
        <f>IF(ISBLANK(INDEX('Policy Characteristics'!E:E,MATCH($C523,'Policy Characteristics'!$C:$C,0))),"",INDEX('Policy Characteristics'!E:E,MATCH($C523,'Policy Characteristics'!$C:$C,0)))</f>
        <v>indst fuel type shifting</v>
      </c>
      <c r="L523" s="315">
        <f>IF(ISBLANK(INDEX('Policy Characteristics'!F:F,MATCH($C523,'Policy Characteristics'!$C:$C,0))),"",INDEX('Policy Characteristics'!F:F,MATCH($C523,'Policy Characteristics'!$C:$C,0)))</f>
        <v>0</v>
      </c>
      <c r="M523" s="315">
        <f>IF(ISBLANK(INDEX('Policy Characteristics'!G:G,MATCH($C523,'Policy Characteristics'!$C:$C,0))),"",INDEX('Policy Characteristics'!G:G,MATCH($C523,'Policy Characteristics'!$C:$C,0)))</f>
        <v>1</v>
      </c>
      <c r="N523" s="315">
        <f>IF(ISBLANK(INDEX('Policy Characteristics'!H:H,MATCH($C523,'Policy Characteristics'!$C:$C,0))),"",INDEX('Policy Characteristics'!H:H,MATCH($C523,'Policy Characteristics'!$C:$C,0)))</f>
        <v>0.01</v>
      </c>
      <c r="O523" s="304" t="str">
        <f>IF(ISBLANK(INDEX('Policy Characteristics'!I:I,MATCH($C523,'Policy Characteristics'!$C:$C,0))),"",INDEX('Policy Characteristics'!I:I,MATCH($C523,'Policy Characteristics'!$C:$C,0)))</f>
        <v>% of fuel shifted</v>
      </c>
      <c r="P523" s="304" t="str">
        <f>IF(ISBLANK(INDEX('Policy Characteristics'!J:J,MATCH($C523,'Policy Characteristics'!$C:$C,0))),"",INDEX('Policy Characteristics'!J:J,MATCH($C523,'Policy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23" s="304" t="str">
        <f>IF(ISBLANK(INDEX('Policy Characteristics'!K:K,MATCH($C523,'Policy Characteristics'!$C:$C,0))),"",INDEX('Policy Characteristics'!K:K,MATCH($C523,'Policy Characteristics'!$C:$C,0)))</f>
        <v>industry-ag-main.html#fuel-switching</v>
      </c>
      <c r="R523" s="304" t="str">
        <f>IF(ISBLANK(INDEX('Policy Characteristics'!L:L,MATCH($C523,'Policy Characteristics'!$C:$C,0))),"",INDEX('Policy Characteristics'!L:L,MATCH($C523,'Policy Characteristics'!$C:$C,0)))</f>
        <v>industry-elec-and-hydrogen.html</v>
      </c>
    </row>
    <row r="524" spans="1:18" x14ac:dyDescent="0.25">
      <c r="A524" s="304" t="str">
        <f>IF(ISBLANK(INDEX('Policy Characteristics'!A:A,MATCH($C524,'Policy Characteristics'!$C:$C,0))),"",INDEX('Policy Characteristics'!A:A,MATCH($C524,'Policy Characteristics'!$C:$C,0)))</f>
        <v>Industry</v>
      </c>
      <c r="B524" s="304" t="str">
        <f>IF(ISBLANK(INDEX('Policy Characteristics'!B:B,MATCH($C524,'Policy Characteristics'!$C:$C,0))),"",INDEX('Policy Characteristics'!B:B,MATCH($C524,'Policy Characteristics'!$C:$C,0)))</f>
        <v>Electrification + Hydrogen</v>
      </c>
      <c r="C524" s="308" t="str">
        <f t="shared" si="34"/>
        <v>Fraction of Industrial Fuel Use Shifted to Other Fuels</v>
      </c>
      <c r="D524" s="537" t="s">
        <v>3198</v>
      </c>
      <c r="E524" s="535" t="s">
        <v>2432</v>
      </c>
      <c r="F524" s="6" t="s">
        <v>2639</v>
      </c>
      <c r="G524" s="535" t="s">
        <v>3221</v>
      </c>
      <c r="H524" s="536">
        <v>1303</v>
      </c>
      <c r="I524" s="535" t="s">
        <v>46</v>
      </c>
      <c r="J524" s="306" t="str">
        <f>IF(ISBLANK(INDEX('Policy Characteristics'!D:D,MATCH($C524,'Policy Characteristics'!$C:$C,0))),"",INDEX('Policy Characteristics'!D:D,MATCH($C524,'Policy Characteristics'!$C:$C,0)))</f>
        <v>Electrification + Hydrogen</v>
      </c>
      <c r="K524" s="304" t="str">
        <f>IF(ISBLANK(INDEX('Policy Characteristics'!E:E,MATCH($C524,'Policy Characteristics'!$C:$C,0))),"",INDEX('Policy Characteristics'!E:E,MATCH($C524,'Policy Characteristics'!$C:$C,0)))</f>
        <v>indst fuel type shifting</v>
      </c>
      <c r="L524" s="315">
        <f>IF(ISBLANK(INDEX('Policy Characteristics'!F:F,MATCH($C524,'Policy Characteristics'!$C:$C,0))),"",INDEX('Policy Characteristics'!F:F,MATCH($C524,'Policy Characteristics'!$C:$C,0)))</f>
        <v>0</v>
      </c>
      <c r="M524" s="315">
        <f>IF(ISBLANK(INDEX('Policy Characteristics'!G:G,MATCH($C524,'Policy Characteristics'!$C:$C,0))),"",INDEX('Policy Characteristics'!G:G,MATCH($C524,'Policy Characteristics'!$C:$C,0)))</f>
        <v>1</v>
      </c>
      <c r="N524" s="315">
        <f>IF(ISBLANK(INDEX('Policy Characteristics'!H:H,MATCH($C524,'Policy Characteristics'!$C:$C,0))),"",INDEX('Policy Characteristics'!H:H,MATCH($C524,'Policy Characteristics'!$C:$C,0)))</f>
        <v>0.01</v>
      </c>
      <c r="O524" s="304" t="str">
        <f>IF(ISBLANK(INDEX('Policy Characteristics'!I:I,MATCH($C524,'Policy Characteristics'!$C:$C,0))),"",INDEX('Policy Characteristics'!I:I,MATCH($C524,'Policy Characteristics'!$C:$C,0)))</f>
        <v>% of fuel shifted</v>
      </c>
      <c r="P524" s="304" t="str">
        <f>IF(ISBLANK(INDEX('Policy Characteristics'!J:J,MATCH($C524,'Policy Characteristics'!$C:$C,0))),"",INDEX('Policy Characteristics'!J:J,MATCH($C524,'Policy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24" s="304" t="str">
        <f>IF(ISBLANK(INDEX('Policy Characteristics'!K:K,MATCH($C524,'Policy Characteristics'!$C:$C,0))),"",INDEX('Policy Characteristics'!K:K,MATCH($C524,'Policy Characteristics'!$C:$C,0)))</f>
        <v>industry-ag-main.html#fuel-switching</v>
      </c>
      <c r="R524" s="304" t="str">
        <f>IF(ISBLANK(INDEX('Policy Characteristics'!L:L,MATCH($C524,'Policy Characteristics'!$C:$C,0))),"",INDEX('Policy Characteristics'!L:L,MATCH($C524,'Policy Characteristics'!$C:$C,0)))</f>
        <v>industry-elec-and-hydrogen.html</v>
      </c>
    </row>
    <row r="525" spans="1:18" x14ac:dyDescent="0.25">
      <c r="A525" s="304" t="str">
        <f>IF(ISBLANK(INDEX('Policy Characteristics'!A:A,MATCH($C525,'Policy Characteristics'!$C:$C,0))),"",INDEX('Policy Characteristics'!A:A,MATCH($C525,'Policy Characteristics'!$C:$C,0)))</f>
        <v>Industry</v>
      </c>
      <c r="B525" s="304" t="str">
        <f>IF(ISBLANK(INDEX('Policy Characteristics'!B:B,MATCH($C525,'Policy Characteristics'!$C:$C,0))),"",INDEX('Policy Characteristics'!B:B,MATCH($C525,'Policy Characteristics'!$C:$C,0)))</f>
        <v>Electrification + Hydrogen</v>
      </c>
      <c r="C525" s="308" t="str">
        <f t="shared" si="34"/>
        <v>Fraction of Industrial Fuel Use Shifted to Other Fuels</v>
      </c>
      <c r="D525" s="537" t="s">
        <v>3198</v>
      </c>
      <c r="E525" s="535" t="s">
        <v>2782</v>
      </c>
      <c r="F525" s="6" t="s">
        <v>2639</v>
      </c>
      <c r="G525" s="535" t="s">
        <v>3222</v>
      </c>
      <c r="H525" s="536">
        <v>1304</v>
      </c>
      <c r="I525" s="535" t="s">
        <v>46</v>
      </c>
      <c r="J525" s="306" t="str">
        <f>IF(ISBLANK(INDEX('Policy Characteristics'!D:D,MATCH($C525,'Policy Characteristics'!$C:$C,0))),"",INDEX('Policy Characteristics'!D:D,MATCH($C525,'Policy Characteristics'!$C:$C,0)))</f>
        <v>Electrification + Hydrogen</v>
      </c>
      <c r="K525" s="304" t="str">
        <f>IF(ISBLANK(INDEX('Policy Characteristics'!E:E,MATCH($C525,'Policy Characteristics'!$C:$C,0))),"",INDEX('Policy Characteristics'!E:E,MATCH($C525,'Policy Characteristics'!$C:$C,0)))</f>
        <v>indst fuel type shifting</v>
      </c>
      <c r="L525" s="315">
        <f>IF(ISBLANK(INDEX('Policy Characteristics'!F:F,MATCH($C525,'Policy Characteristics'!$C:$C,0))),"",INDEX('Policy Characteristics'!F:F,MATCH($C525,'Policy Characteristics'!$C:$C,0)))</f>
        <v>0</v>
      </c>
      <c r="M525" s="315">
        <f>IF(ISBLANK(INDEX('Policy Characteristics'!G:G,MATCH($C525,'Policy Characteristics'!$C:$C,0))),"",INDEX('Policy Characteristics'!G:G,MATCH($C525,'Policy Characteristics'!$C:$C,0)))</f>
        <v>1</v>
      </c>
      <c r="N525" s="315">
        <f>IF(ISBLANK(INDEX('Policy Characteristics'!H:H,MATCH($C525,'Policy Characteristics'!$C:$C,0))),"",INDEX('Policy Characteristics'!H:H,MATCH($C525,'Policy Characteristics'!$C:$C,0)))</f>
        <v>0.01</v>
      </c>
      <c r="O525" s="304" t="str">
        <f>IF(ISBLANK(INDEX('Policy Characteristics'!I:I,MATCH($C525,'Policy Characteristics'!$C:$C,0))),"",INDEX('Policy Characteristics'!I:I,MATCH($C525,'Policy Characteristics'!$C:$C,0)))</f>
        <v>% of fuel shifted</v>
      </c>
      <c r="P525" s="304" t="str">
        <f>IF(ISBLANK(INDEX('Policy Characteristics'!J:J,MATCH($C525,'Policy Characteristics'!$C:$C,0))),"",INDEX('Policy Characteristics'!J:J,MATCH($C525,'Policy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25" s="304" t="str">
        <f>IF(ISBLANK(INDEX('Policy Characteristics'!K:K,MATCH($C525,'Policy Characteristics'!$C:$C,0))),"",INDEX('Policy Characteristics'!K:K,MATCH($C525,'Policy Characteristics'!$C:$C,0)))</f>
        <v>industry-ag-main.html#fuel-switching</v>
      </c>
      <c r="R525" s="304" t="str">
        <f>IF(ISBLANK(INDEX('Policy Characteristics'!L:L,MATCH($C525,'Policy Characteristics'!$C:$C,0))),"",INDEX('Policy Characteristics'!L:L,MATCH($C525,'Policy Characteristics'!$C:$C,0)))</f>
        <v>industry-elec-and-hydrogen.html</v>
      </c>
    </row>
    <row r="526" spans="1:18" x14ac:dyDescent="0.25">
      <c r="A526" s="304" t="str">
        <f>IF(ISBLANK(INDEX('Policy Characteristics'!A:A,MATCH($C526,'Policy Characteristics'!$C:$C,0))),"",INDEX('Policy Characteristics'!A:A,MATCH($C526,'Policy Characteristics'!$C:$C,0)))</f>
        <v>Industry</v>
      </c>
      <c r="B526" s="304" t="str">
        <f>IF(ISBLANK(INDEX('Policy Characteristics'!B:B,MATCH($C526,'Policy Characteristics'!$C:$C,0))),"",INDEX('Policy Characteristics'!B:B,MATCH($C526,'Policy Characteristics'!$C:$C,0)))</f>
        <v>Electrification + Hydrogen</v>
      </c>
      <c r="C526" s="308" t="str">
        <f t="shared" si="34"/>
        <v>Fraction of Industrial Fuel Use Shifted to Other Fuels</v>
      </c>
      <c r="D526" s="537" t="s">
        <v>3198</v>
      </c>
      <c r="E526" s="535" t="s">
        <v>2783</v>
      </c>
      <c r="F526" s="6" t="s">
        <v>2639</v>
      </c>
      <c r="G526" s="535" t="s">
        <v>3223</v>
      </c>
      <c r="H526" s="536">
        <v>1305</v>
      </c>
      <c r="I526" s="535" t="s">
        <v>46</v>
      </c>
      <c r="J526" s="306" t="str">
        <f>IF(ISBLANK(INDEX('Policy Characteristics'!D:D,MATCH($C526,'Policy Characteristics'!$C:$C,0))),"",INDEX('Policy Characteristics'!D:D,MATCH($C526,'Policy Characteristics'!$C:$C,0)))</f>
        <v>Electrification + Hydrogen</v>
      </c>
      <c r="K526" s="304" t="str">
        <f>IF(ISBLANK(INDEX('Policy Characteristics'!E:E,MATCH($C526,'Policy Characteristics'!$C:$C,0))),"",INDEX('Policy Characteristics'!E:E,MATCH($C526,'Policy Characteristics'!$C:$C,0)))</f>
        <v>indst fuel type shifting</v>
      </c>
      <c r="L526" s="315">
        <f>IF(ISBLANK(INDEX('Policy Characteristics'!F:F,MATCH($C526,'Policy Characteristics'!$C:$C,0))),"",INDEX('Policy Characteristics'!F:F,MATCH($C526,'Policy Characteristics'!$C:$C,0)))</f>
        <v>0</v>
      </c>
      <c r="M526" s="315">
        <f>IF(ISBLANK(INDEX('Policy Characteristics'!G:G,MATCH($C526,'Policy Characteristics'!$C:$C,0))),"",INDEX('Policy Characteristics'!G:G,MATCH($C526,'Policy Characteristics'!$C:$C,0)))</f>
        <v>1</v>
      </c>
      <c r="N526" s="315">
        <f>IF(ISBLANK(INDEX('Policy Characteristics'!H:H,MATCH($C526,'Policy Characteristics'!$C:$C,0))),"",INDEX('Policy Characteristics'!H:H,MATCH($C526,'Policy Characteristics'!$C:$C,0)))</f>
        <v>0.01</v>
      </c>
      <c r="O526" s="304" t="str">
        <f>IF(ISBLANK(INDEX('Policy Characteristics'!I:I,MATCH($C526,'Policy Characteristics'!$C:$C,0))),"",INDEX('Policy Characteristics'!I:I,MATCH($C526,'Policy Characteristics'!$C:$C,0)))</f>
        <v>% of fuel shifted</v>
      </c>
      <c r="P526" s="304" t="str">
        <f>IF(ISBLANK(INDEX('Policy Characteristics'!J:J,MATCH($C526,'Policy Characteristics'!$C:$C,0))),"",INDEX('Policy Characteristics'!J:J,MATCH($C526,'Policy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26" s="304" t="str">
        <f>IF(ISBLANK(INDEX('Policy Characteristics'!K:K,MATCH($C526,'Policy Characteristics'!$C:$C,0))),"",INDEX('Policy Characteristics'!K:K,MATCH($C526,'Policy Characteristics'!$C:$C,0)))</f>
        <v>industry-ag-main.html#fuel-switching</v>
      </c>
      <c r="R526" s="304" t="str">
        <f>IF(ISBLANK(INDEX('Policy Characteristics'!L:L,MATCH($C526,'Policy Characteristics'!$C:$C,0))),"",INDEX('Policy Characteristics'!L:L,MATCH($C526,'Policy Characteristics'!$C:$C,0)))</f>
        <v>industry-elec-and-hydrogen.html</v>
      </c>
    </row>
    <row r="527" spans="1:18" x14ac:dyDescent="0.25">
      <c r="A527" s="304" t="str">
        <f>IF(ISBLANK(INDEX('Policy Characteristics'!A:A,MATCH($C527,'Policy Characteristics'!$C:$C,0))),"",INDEX('Policy Characteristics'!A:A,MATCH($C527,'Policy Characteristics'!$C:$C,0)))</f>
        <v>Industry</v>
      </c>
      <c r="B527" s="304" t="str">
        <f>IF(ISBLANK(INDEX('Policy Characteristics'!B:B,MATCH($C527,'Policy Characteristics'!$C:$C,0))),"",INDEX('Policy Characteristics'!B:B,MATCH($C527,'Policy Characteristics'!$C:$C,0)))</f>
        <v>Electrification + Hydrogen</v>
      </c>
      <c r="C527" s="308" t="str">
        <f t="shared" si="34"/>
        <v>Fraction of Industrial Fuel Use Shifted to Other Fuels</v>
      </c>
      <c r="D527" s="537" t="s">
        <v>3198</v>
      </c>
      <c r="E527" s="535" t="s">
        <v>2784</v>
      </c>
      <c r="F527" s="6" t="s">
        <v>2639</v>
      </c>
      <c r="G527" s="535" t="s">
        <v>3224</v>
      </c>
      <c r="H527" s="536">
        <v>1306</v>
      </c>
      <c r="I527" s="535" t="s">
        <v>46</v>
      </c>
      <c r="J527" s="306" t="str">
        <f>IF(ISBLANK(INDEX('Policy Characteristics'!D:D,MATCH($C527,'Policy Characteristics'!$C:$C,0))),"",INDEX('Policy Characteristics'!D:D,MATCH($C527,'Policy Characteristics'!$C:$C,0)))</f>
        <v>Electrification + Hydrogen</v>
      </c>
      <c r="K527" s="304" t="str">
        <f>IF(ISBLANK(INDEX('Policy Characteristics'!E:E,MATCH($C527,'Policy Characteristics'!$C:$C,0))),"",INDEX('Policy Characteristics'!E:E,MATCH($C527,'Policy Characteristics'!$C:$C,0)))</f>
        <v>indst fuel type shifting</v>
      </c>
      <c r="L527" s="315">
        <f>IF(ISBLANK(INDEX('Policy Characteristics'!F:F,MATCH($C527,'Policy Characteristics'!$C:$C,0))),"",INDEX('Policy Characteristics'!F:F,MATCH($C527,'Policy Characteristics'!$C:$C,0)))</f>
        <v>0</v>
      </c>
      <c r="M527" s="315">
        <f>IF(ISBLANK(INDEX('Policy Characteristics'!G:G,MATCH($C527,'Policy Characteristics'!$C:$C,0))),"",INDEX('Policy Characteristics'!G:G,MATCH($C527,'Policy Characteristics'!$C:$C,0)))</f>
        <v>1</v>
      </c>
      <c r="N527" s="315">
        <f>IF(ISBLANK(INDEX('Policy Characteristics'!H:H,MATCH($C527,'Policy Characteristics'!$C:$C,0))),"",INDEX('Policy Characteristics'!H:H,MATCH($C527,'Policy Characteristics'!$C:$C,0)))</f>
        <v>0.01</v>
      </c>
      <c r="O527" s="304" t="str">
        <f>IF(ISBLANK(INDEX('Policy Characteristics'!I:I,MATCH($C527,'Policy Characteristics'!$C:$C,0))),"",INDEX('Policy Characteristics'!I:I,MATCH($C527,'Policy Characteristics'!$C:$C,0)))</f>
        <v>% of fuel shifted</v>
      </c>
      <c r="P527" s="304" t="str">
        <f>IF(ISBLANK(INDEX('Policy Characteristics'!J:J,MATCH($C527,'Policy Characteristics'!$C:$C,0))),"",INDEX('Policy Characteristics'!J:J,MATCH($C527,'Policy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27" s="304" t="str">
        <f>IF(ISBLANK(INDEX('Policy Characteristics'!K:K,MATCH($C527,'Policy Characteristics'!$C:$C,0))),"",INDEX('Policy Characteristics'!K:K,MATCH($C527,'Policy Characteristics'!$C:$C,0)))</f>
        <v>industry-ag-main.html#fuel-switching</v>
      </c>
      <c r="R527" s="304" t="str">
        <f>IF(ISBLANK(INDEX('Policy Characteristics'!L:L,MATCH($C527,'Policy Characteristics'!$C:$C,0))),"",INDEX('Policy Characteristics'!L:L,MATCH($C527,'Policy Characteristics'!$C:$C,0)))</f>
        <v>industry-elec-and-hydrogen.html</v>
      </c>
    </row>
    <row r="528" spans="1:18" x14ac:dyDescent="0.25">
      <c r="A528" s="304" t="str">
        <f>IF(ISBLANK(INDEX('Policy Characteristics'!A:A,MATCH($C528,'Policy Characteristics'!$C:$C,0))),"",INDEX('Policy Characteristics'!A:A,MATCH($C528,'Policy Characteristics'!$C:$C,0)))</f>
        <v>Industry</v>
      </c>
      <c r="B528" s="304" t="str">
        <f>IF(ISBLANK(INDEX('Policy Characteristics'!B:B,MATCH($C528,'Policy Characteristics'!$C:$C,0))),"",INDEX('Policy Characteristics'!B:B,MATCH($C528,'Policy Characteristics'!$C:$C,0)))</f>
        <v>Electrification + Hydrogen</v>
      </c>
      <c r="C528" s="308" t="str">
        <f t="shared" si="34"/>
        <v>Fraction of Industrial Fuel Use Shifted to Other Fuels</v>
      </c>
      <c r="D528" s="537" t="s">
        <v>3198</v>
      </c>
      <c r="E528" s="535" t="s">
        <v>2781</v>
      </c>
      <c r="F528" s="6" t="s">
        <v>2639</v>
      </c>
      <c r="G528" s="535" t="s">
        <v>3225</v>
      </c>
      <c r="H528" s="536">
        <v>1307</v>
      </c>
      <c r="I528" s="535" t="s">
        <v>45</v>
      </c>
      <c r="J528" s="306" t="str">
        <f>IF(ISBLANK(INDEX('Policy Characteristics'!D:D,MATCH($C528,'Policy Characteristics'!$C:$C,0))),"",INDEX('Policy Characteristics'!D:D,MATCH($C528,'Policy Characteristics'!$C:$C,0)))</f>
        <v>Electrification + Hydrogen</v>
      </c>
      <c r="K528" s="304" t="str">
        <f>IF(ISBLANK(INDEX('Policy Characteristics'!E:E,MATCH($C528,'Policy Characteristics'!$C:$C,0))),"",INDEX('Policy Characteristics'!E:E,MATCH($C528,'Policy Characteristics'!$C:$C,0)))</f>
        <v>indst fuel type shifting</v>
      </c>
      <c r="L528" s="315">
        <f>IF(ISBLANK(INDEX('Policy Characteristics'!F:F,MATCH($C528,'Policy Characteristics'!$C:$C,0))),"",INDEX('Policy Characteristics'!F:F,MATCH($C528,'Policy Characteristics'!$C:$C,0)))</f>
        <v>0</v>
      </c>
      <c r="M528" s="315">
        <f>IF(ISBLANK(INDEX('Policy Characteristics'!G:G,MATCH($C528,'Policy Characteristics'!$C:$C,0))),"",INDEX('Policy Characteristics'!G:G,MATCH($C528,'Policy Characteristics'!$C:$C,0)))</f>
        <v>1</v>
      </c>
      <c r="N528" s="315">
        <f>IF(ISBLANK(INDEX('Policy Characteristics'!H:H,MATCH($C528,'Policy Characteristics'!$C:$C,0))),"",INDEX('Policy Characteristics'!H:H,MATCH($C528,'Policy Characteristics'!$C:$C,0)))</f>
        <v>0.01</v>
      </c>
      <c r="O528" s="304" t="str">
        <f>IF(ISBLANK(INDEX('Policy Characteristics'!I:I,MATCH($C528,'Policy Characteristics'!$C:$C,0))),"",INDEX('Policy Characteristics'!I:I,MATCH($C528,'Policy Characteristics'!$C:$C,0)))</f>
        <v>% of fuel shifted</v>
      </c>
      <c r="P528" s="304" t="str">
        <f>IF(ISBLANK(INDEX('Policy Characteristics'!J:J,MATCH($C528,'Policy Characteristics'!$C:$C,0))),"",INDEX('Policy Characteristics'!J:J,MATCH($C528,'Policy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28" s="304" t="str">
        <f>IF(ISBLANK(INDEX('Policy Characteristics'!K:K,MATCH($C528,'Policy Characteristics'!$C:$C,0))),"",INDEX('Policy Characteristics'!K:K,MATCH($C528,'Policy Characteristics'!$C:$C,0)))</f>
        <v>industry-ag-main.html#fuel-switching</v>
      </c>
      <c r="R528" s="304" t="str">
        <f>IF(ISBLANK(INDEX('Policy Characteristics'!L:L,MATCH($C528,'Policy Characteristics'!$C:$C,0))),"",INDEX('Policy Characteristics'!L:L,MATCH($C528,'Policy Characteristics'!$C:$C,0)))</f>
        <v>industry-elec-and-hydrogen.html</v>
      </c>
    </row>
    <row r="529" spans="1:18" x14ac:dyDescent="0.25">
      <c r="A529" s="304" t="str">
        <f>IF(ISBLANK(INDEX('Policy Characteristics'!A:A,MATCH($C529,'Policy Characteristics'!$C:$C,0))),"",INDEX('Policy Characteristics'!A:A,MATCH($C529,'Policy Characteristics'!$C:$C,0)))</f>
        <v>Industry</v>
      </c>
      <c r="B529" s="304" t="str">
        <f>IF(ISBLANK(INDEX('Policy Characteristics'!B:B,MATCH($C529,'Policy Characteristics'!$C:$C,0))),"",INDEX('Policy Characteristics'!B:B,MATCH($C529,'Policy Characteristics'!$C:$C,0)))</f>
        <v>Electrification + Hydrogen</v>
      </c>
      <c r="C529" s="308" t="str">
        <f t="shared" si="34"/>
        <v>Fraction of Industrial Fuel Use Shifted to Other Fuels</v>
      </c>
      <c r="D529" s="537" t="s">
        <v>3199</v>
      </c>
      <c r="E529" s="535" t="s">
        <v>2427</v>
      </c>
      <c r="F529" s="6" t="s">
        <v>3162</v>
      </c>
      <c r="G529" s="535" t="s">
        <v>3216</v>
      </c>
      <c r="H529" s="536">
        <v>1308</v>
      </c>
      <c r="I529" s="535" t="s">
        <v>45</v>
      </c>
      <c r="J529" s="306" t="str">
        <f>IF(ISBLANK(INDEX('Policy Characteristics'!D:D,MATCH($C529,'Policy Characteristics'!$C:$C,0))),"",INDEX('Policy Characteristics'!D:D,MATCH($C529,'Policy Characteristics'!$C:$C,0)))</f>
        <v>Electrification + Hydrogen</v>
      </c>
      <c r="K529" s="304" t="str">
        <f>IF(ISBLANK(INDEX('Policy Characteristics'!E:E,MATCH($C529,'Policy Characteristics'!$C:$C,0))),"",INDEX('Policy Characteristics'!E:E,MATCH($C529,'Policy Characteristics'!$C:$C,0)))</f>
        <v>indst fuel type shifting</v>
      </c>
      <c r="L529" s="315">
        <f>IF(ISBLANK(INDEX('Policy Characteristics'!F:F,MATCH($C529,'Policy Characteristics'!$C:$C,0))),"",INDEX('Policy Characteristics'!F:F,MATCH($C529,'Policy Characteristics'!$C:$C,0)))</f>
        <v>0</v>
      </c>
      <c r="M529" s="315">
        <f>IF(ISBLANK(INDEX('Policy Characteristics'!G:G,MATCH($C529,'Policy Characteristics'!$C:$C,0))),"",INDEX('Policy Characteristics'!G:G,MATCH($C529,'Policy Characteristics'!$C:$C,0)))</f>
        <v>1</v>
      </c>
      <c r="N529" s="315">
        <f>IF(ISBLANK(INDEX('Policy Characteristics'!H:H,MATCH($C529,'Policy Characteristics'!$C:$C,0))),"",INDEX('Policy Characteristics'!H:H,MATCH($C529,'Policy Characteristics'!$C:$C,0)))</f>
        <v>0.01</v>
      </c>
      <c r="O529" s="304" t="str">
        <f>IF(ISBLANK(INDEX('Policy Characteristics'!I:I,MATCH($C529,'Policy Characteristics'!$C:$C,0))),"",INDEX('Policy Characteristics'!I:I,MATCH($C529,'Policy Characteristics'!$C:$C,0)))</f>
        <v>% of fuel shifted</v>
      </c>
      <c r="P529" s="304" t="str">
        <f>IF(ISBLANK(INDEX('Policy Characteristics'!J:J,MATCH($C529,'Policy Characteristics'!$C:$C,0))),"",INDEX('Policy Characteristics'!J:J,MATCH($C529,'Policy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29" s="304" t="str">
        <f>IF(ISBLANK(INDEX('Policy Characteristics'!K:K,MATCH($C529,'Policy Characteristics'!$C:$C,0))),"",INDEX('Policy Characteristics'!K:K,MATCH($C529,'Policy Characteristics'!$C:$C,0)))</f>
        <v>industry-ag-main.html#fuel-switching</v>
      </c>
      <c r="R529" s="304" t="str">
        <f>IF(ISBLANK(INDEX('Policy Characteristics'!L:L,MATCH($C529,'Policy Characteristics'!$C:$C,0))),"",INDEX('Policy Characteristics'!L:L,MATCH($C529,'Policy Characteristics'!$C:$C,0)))</f>
        <v>industry-elec-and-hydrogen.html</v>
      </c>
    </row>
    <row r="530" spans="1:18" x14ac:dyDescent="0.25">
      <c r="A530" s="304" t="str">
        <f>IF(ISBLANK(INDEX('Policy Characteristics'!A:A,MATCH($C530,'Policy Characteristics'!$C:$C,0))),"",INDEX('Policy Characteristics'!A:A,MATCH($C530,'Policy Characteristics'!$C:$C,0)))</f>
        <v>Industry</v>
      </c>
      <c r="B530" s="304" t="str">
        <f>IF(ISBLANK(INDEX('Policy Characteristics'!B:B,MATCH($C530,'Policy Characteristics'!$C:$C,0))),"",INDEX('Policy Characteristics'!B:B,MATCH($C530,'Policy Characteristics'!$C:$C,0)))</f>
        <v>Electrification + Hydrogen</v>
      </c>
      <c r="C530" s="308" t="str">
        <f t="shared" si="34"/>
        <v>Fraction of Industrial Fuel Use Shifted to Other Fuels</v>
      </c>
      <c r="D530" s="537" t="s">
        <v>3199</v>
      </c>
      <c r="E530" s="535" t="s">
        <v>2428</v>
      </c>
      <c r="F530" s="6" t="s">
        <v>3162</v>
      </c>
      <c r="G530" s="535" t="s">
        <v>3217</v>
      </c>
      <c r="H530" s="536">
        <v>1309</v>
      </c>
      <c r="I530" s="535" t="s">
        <v>46</v>
      </c>
      <c r="J530" s="306" t="str">
        <f>IF(ISBLANK(INDEX('Policy Characteristics'!D:D,MATCH($C530,'Policy Characteristics'!$C:$C,0))),"",INDEX('Policy Characteristics'!D:D,MATCH($C530,'Policy Characteristics'!$C:$C,0)))</f>
        <v>Electrification + Hydrogen</v>
      </c>
      <c r="K530" s="304" t="str">
        <f>IF(ISBLANK(INDEX('Policy Characteristics'!E:E,MATCH($C530,'Policy Characteristics'!$C:$C,0))),"",INDEX('Policy Characteristics'!E:E,MATCH($C530,'Policy Characteristics'!$C:$C,0)))</f>
        <v>indst fuel type shifting</v>
      </c>
      <c r="L530" s="315">
        <f>IF(ISBLANK(INDEX('Policy Characteristics'!F:F,MATCH($C530,'Policy Characteristics'!$C:$C,0))),"",INDEX('Policy Characteristics'!F:F,MATCH($C530,'Policy Characteristics'!$C:$C,0)))</f>
        <v>0</v>
      </c>
      <c r="M530" s="315">
        <f>IF(ISBLANK(INDEX('Policy Characteristics'!G:G,MATCH($C530,'Policy Characteristics'!$C:$C,0))),"",INDEX('Policy Characteristics'!G:G,MATCH($C530,'Policy Characteristics'!$C:$C,0)))</f>
        <v>1</v>
      </c>
      <c r="N530" s="315">
        <f>IF(ISBLANK(INDEX('Policy Characteristics'!H:H,MATCH($C530,'Policy Characteristics'!$C:$C,0))),"",INDEX('Policy Characteristics'!H:H,MATCH($C530,'Policy Characteristics'!$C:$C,0)))</f>
        <v>0.01</v>
      </c>
      <c r="O530" s="304" t="str">
        <f>IF(ISBLANK(INDEX('Policy Characteristics'!I:I,MATCH($C530,'Policy Characteristics'!$C:$C,0))),"",INDEX('Policy Characteristics'!I:I,MATCH($C530,'Policy Characteristics'!$C:$C,0)))</f>
        <v>% of fuel shifted</v>
      </c>
      <c r="P530" s="304" t="str">
        <f>IF(ISBLANK(INDEX('Policy Characteristics'!J:J,MATCH($C530,'Policy Characteristics'!$C:$C,0))),"",INDEX('Policy Characteristics'!J:J,MATCH($C530,'Policy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30" s="304" t="str">
        <f>IF(ISBLANK(INDEX('Policy Characteristics'!K:K,MATCH($C530,'Policy Characteristics'!$C:$C,0))),"",INDEX('Policy Characteristics'!K:K,MATCH($C530,'Policy Characteristics'!$C:$C,0)))</f>
        <v>industry-ag-main.html#fuel-switching</v>
      </c>
      <c r="R530" s="304" t="str">
        <f>IF(ISBLANK(INDEX('Policy Characteristics'!L:L,MATCH($C530,'Policy Characteristics'!$C:$C,0))),"",INDEX('Policy Characteristics'!L:L,MATCH($C530,'Policy Characteristics'!$C:$C,0)))</f>
        <v>industry-elec-and-hydrogen.html</v>
      </c>
    </row>
    <row r="531" spans="1:18" x14ac:dyDescent="0.25">
      <c r="A531" s="304" t="str">
        <f>IF(ISBLANK(INDEX('Policy Characteristics'!A:A,MATCH($C531,'Policy Characteristics'!$C:$C,0))),"",INDEX('Policy Characteristics'!A:A,MATCH($C531,'Policy Characteristics'!$C:$C,0)))</f>
        <v>Industry</v>
      </c>
      <c r="B531" s="304" t="str">
        <f>IF(ISBLANK(INDEX('Policy Characteristics'!B:B,MATCH($C531,'Policy Characteristics'!$C:$C,0))),"",INDEX('Policy Characteristics'!B:B,MATCH($C531,'Policy Characteristics'!$C:$C,0)))</f>
        <v>Electrification + Hydrogen</v>
      </c>
      <c r="C531" s="308" t="str">
        <f t="shared" si="34"/>
        <v>Fraction of Industrial Fuel Use Shifted to Other Fuels</v>
      </c>
      <c r="D531" s="537" t="s">
        <v>3199</v>
      </c>
      <c r="E531" s="535" t="s">
        <v>2429</v>
      </c>
      <c r="F531" s="6" t="s">
        <v>3162</v>
      </c>
      <c r="G531" s="535" t="s">
        <v>3218</v>
      </c>
      <c r="H531" s="536">
        <v>1310</v>
      </c>
      <c r="I531" s="535" t="s">
        <v>46</v>
      </c>
      <c r="J531" s="306" t="str">
        <f>IF(ISBLANK(INDEX('Policy Characteristics'!D:D,MATCH($C531,'Policy Characteristics'!$C:$C,0))),"",INDEX('Policy Characteristics'!D:D,MATCH($C531,'Policy Characteristics'!$C:$C,0)))</f>
        <v>Electrification + Hydrogen</v>
      </c>
      <c r="K531" s="304" t="str">
        <f>IF(ISBLANK(INDEX('Policy Characteristics'!E:E,MATCH($C531,'Policy Characteristics'!$C:$C,0))),"",INDEX('Policy Characteristics'!E:E,MATCH($C531,'Policy Characteristics'!$C:$C,0)))</f>
        <v>indst fuel type shifting</v>
      </c>
      <c r="L531" s="315">
        <f>IF(ISBLANK(INDEX('Policy Characteristics'!F:F,MATCH($C531,'Policy Characteristics'!$C:$C,0))),"",INDEX('Policy Characteristics'!F:F,MATCH($C531,'Policy Characteristics'!$C:$C,0)))</f>
        <v>0</v>
      </c>
      <c r="M531" s="315">
        <f>IF(ISBLANK(INDEX('Policy Characteristics'!G:G,MATCH($C531,'Policy Characteristics'!$C:$C,0))),"",INDEX('Policy Characteristics'!G:G,MATCH($C531,'Policy Characteristics'!$C:$C,0)))</f>
        <v>1</v>
      </c>
      <c r="N531" s="315">
        <f>IF(ISBLANK(INDEX('Policy Characteristics'!H:H,MATCH($C531,'Policy Characteristics'!$C:$C,0))),"",INDEX('Policy Characteristics'!H:H,MATCH($C531,'Policy Characteristics'!$C:$C,0)))</f>
        <v>0.01</v>
      </c>
      <c r="O531" s="304" t="str">
        <f>IF(ISBLANK(INDEX('Policy Characteristics'!I:I,MATCH($C531,'Policy Characteristics'!$C:$C,0))),"",INDEX('Policy Characteristics'!I:I,MATCH($C531,'Policy Characteristics'!$C:$C,0)))</f>
        <v>% of fuel shifted</v>
      </c>
      <c r="P531" s="304" t="str">
        <f>IF(ISBLANK(INDEX('Policy Characteristics'!J:J,MATCH($C531,'Policy Characteristics'!$C:$C,0))),"",INDEX('Policy Characteristics'!J:J,MATCH($C531,'Policy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31" s="304" t="str">
        <f>IF(ISBLANK(INDEX('Policy Characteristics'!K:K,MATCH($C531,'Policy Characteristics'!$C:$C,0))),"",INDEX('Policy Characteristics'!K:K,MATCH($C531,'Policy Characteristics'!$C:$C,0)))</f>
        <v>industry-ag-main.html#fuel-switching</v>
      </c>
      <c r="R531" s="304" t="str">
        <f>IF(ISBLANK(INDEX('Policy Characteristics'!L:L,MATCH($C531,'Policy Characteristics'!$C:$C,0))),"",INDEX('Policy Characteristics'!L:L,MATCH($C531,'Policy Characteristics'!$C:$C,0)))</f>
        <v>industry-elec-and-hydrogen.html</v>
      </c>
    </row>
    <row r="532" spans="1:18" x14ac:dyDescent="0.25">
      <c r="A532" s="304" t="str">
        <f>IF(ISBLANK(INDEX('Policy Characteristics'!A:A,MATCH($C532,'Policy Characteristics'!$C:$C,0))),"",INDEX('Policy Characteristics'!A:A,MATCH($C532,'Policy Characteristics'!$C:$C,0)))</f>
        <v>Industry</v>
      </c>
      <c r="B532" s="304" t="str">
        <f>IF(ISBLANK(INDEX('Policy Characteristics'!B:B,MATCH($C532,'Policy Characteristics'!$C:$C,0))),"",INDEX('Policy Characteristics'!B:B,MATCH($C532,'Policy Characteristics'!$C:$C,0)))</f>
        <v>Electrification + Hydrogen</v>
      </c>
      <c r="C532" s="308" t="str">
        <f t="shared" si="34"/>
        <v>Fraction of Industrial Fuel Use Shifted to Other Fuels</v>
      </c>
      <c r="D532" s="537" t="s">
        <v>3199</v>
      </c>
      <c r="E532" s="535" t="s">
        <v>2430</v>
      </c>
      <c r="F532" s="6" t="s">
        <v>3162</v>
      </c>
      <c r="G532" s="535" t="s">
        <v>3219</v>
      </c>
      <c r="H532" s="536">
        <v>1311</v>
      </c>
      <c r="I532" s="535" t="s">
        <v>46</v>
      </c>
      <c r="J532" s="306" t="str">
        <f>IF(ISBLANK(INDEX('Policy Characteristics'!D:D,MATCH($C532,'Policy Characteristics'!$C:$C,0))),"",INDEX('Policy Characteristics'!D:D,MATCH($C532,'Policy Characteristics'!$C:$C,0)))</f>
        <v>Electrification + Hydrogen</v>
      </c>
      <c r="K532" s="304" t="str">
        <f>IF(ISBLANK(INDEX('Policy Characteristics'!E:E,MATCH($C532,'Policy Characteristics'!$C:$C,0))),"",INDEX('Policy Characteristics'!E:E,MATCH($C532,'Policy Characteristics'!$C:$C,0)))</f>
        <v>indst fuel type shifting</v>
      </c>
      <c r="L532" s="315">
        <f>IF(ISBLANK(INDEX('Policy Characteristics'!F:F,MATCH($C532,'Policy Characteristics'!$C:$C,0))),"",INDEX('Policy Characteristics'!F:F,MATCH($C532,'Policy Characteristics'!$C:$C,0)))</f>
        <v>0</v>
      </c>
      <c r="M532" s="315">
        <f>IF(ISBLANK(INDEX('Policy Characteristics'!G:G,MATCH($C532,'Policy Characteristics'!$C:$C,0))),"",INDEX('Policy Characteristics'!G:G,MATCH($C532,'Policy Characteristics'!$C:$C,0)))</f>
        <v>1</v>
      </c>
      <c r="N532" s="315">
        <f>IF(ISBLANK(INDEX('Policy Characteristics'!H:H,MATCH($C532,'Policy Characteristics'!$C:$C,0))),"",INDEX('Policy Characteristics'!H:H,MATCH($C532,'Policy Characteristics'!$C:$C,0)))</f>
        <v>0.01</v>
      </c>
      <c r="O532" s="304" t="str">
        <f>IF(ISBLANK(INDEX('Policy Characteristics'!I:I,MATCH($C532,'Policy Characteristics'!$C:$C,0))),"",INDEX('Policy Characteristics'!I:I,MATCH($C532,'Policy Characteristics'!$C:$C,0)))</f>
        <v>% of fuel shifted</v>
      </c>
      <c r="P532" s="304" t="str">
        <f>IF(ISBLANK(INDEX('Policy Characteristics'!J:J,MATCH($C532,'Policy Characteristics'!$C:$C,0))),"",INDEX('Policy Characteristics'!J:J,MATCH($C532,'Policy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32" s="304" t="str">
        <f>IF(ISBLANK(INDEX('Policy Characteristics'!K:K,MATCH($C532,'Policy Characteristics'!$C:$C,0))),"",INDEX('Policy Characteristics'!K:K,MATCH($C532,'Policy Characteristics'!$C:$C,0)))</f>
        <v>industry-ag-main.html#fuel-switching</v>
      </c>
      <c r="R532" s="304" t="str">
        <f>IF(ISBLANK(INDEX('Policy Characteristics'!L:L,MATCH($C532,'Policy Characteristics'!$C:$C,0))),"",INDEX('Policy Characteristics'!L:L,MATCH($C532,'Policy Characteristics'!$C:$C,0)))</f>
        <v>industry-elec-and-hydrogen.html</v>
      </c>
    </row>
    <row r="533" spans="1:18" x14ac:dyDescent="0.25">
      <c r="A533" s="304" t="str">
        <f>IF(ISBLANK(INDEX('Policy Characteristics'!A:A,MATCH($C533,'Policy Characteristics'!$C:$C,0))),"",INDEX('Policy Characteristics'!A:A,MATCH($C533,'Policy Characteristics'!$C:$C,0)))</f>
        <v>Industry</v>
      </c>
      <c r="B533" s="304" t="str">
        <f>IF(ISBLANK(INDEX('Policy Characteristics'!B:B,MATCH($C533,'Policy Characteristics'!$C:$C,0))),"",INDEX('Policy Characteristics'!B:B,MATCH($C533,'Policy Characteristics'!$C:$C,0)))</f>
        <v>Electrification + Hydrogen</v>
      </c>
      <c r="C533" s="308" t="str">
        <f t="shared" si="34"/>
        <v>Fraction of Industrial Fuel Use Shifted to Other Fuels</v>
      </c>
      <c r="D533" s="537" t="s">
        <v>3199</v>
      </c>
      <c r="E533" s="535" t="s">
        <v>2431</v>
      </c>
      <c r="F533" s="6" t="s">
        <v>3162</v>
      </c>
      <c r="G533" s="535" t="s">
        <v>3220</v>
      </c>
      <c r="H533" s="536">
        <v>1312</v>
      </c>
      <c r="I533" s="535" t="s">
        <v>46</v>
      </c>
      <c r="J533" s="306" t="str">
        <f>IF(ISBLANK(INDEX('Policy Characteristics'!D:D,MATCH($C533,'Policy Characteristics'!$C:$C,0))),"",INDEX('Policy Characteristics'!D:D,MATCH($C533,'Policy Characteristics'!$C:$C,0)))</f>
        <v>Electrification + Hydrogen</v>
      </c>
      <c r="K533" s="304" t="str">
        <f>IF(ISBLANK(INDEX('Policy Characteristics'!E:E,MATCH($C533,'Policy Characteristics'!$C:$C,0))),"",INDEX('Policy Characteristics'!E:E,MATCH($C533,'Policy Characteristics'!$C:$C,0)))</f>
        <v>indst fuel type shifting</v>
      </c>
      <c r="L533" s="315">
        <f>IF(ISBLANK(INDEX('Policy Characteristics'!F:F,MATCH($C533,'Policy Characteristics'!$C:$C,0))),"",INDEX('Policy Characteristics'!F:F,MATCH($C533,'Policy Characteristics'!$C:$C,0)))</f>
        <v>0</v>
      </c>
      <c r="M533" s="315">
        <f>IF(ISBLANK(INDEX('Policy Characteristics'!G:G,MATCH($C533,'Policy Characteristics'!$C:$C,0))),"",INDEX('Policy Characteristics'!G:G,MATCH($C533,'Policy Characteristics'!$C:$C,0)))</f>
        <v>1</v>
      </c>
      <c r="N533" s="315">
        <f>IF(ISBLANK(INDEX('Policy Characteristics'!H:H,MATCH($C533,'Policy Characteristics'!$C:$C,0))),"",INDEX('Policy Characteristics'!H:H,MATCH($C533,'Policy Characteristics'!$C:$C,0)))</f>
        <v>0.01</v>
      </c>
      <c r="O533" s="304" t="str">
        <f>IF(ISBLANK(INDEX('Policy Characteristics'!I:I,MATCH($C533,'Policy Characteristics'!$C:$C,0))),"",INDEX('Policy Characteristics'!I:I,MATCH($C533,'Policy Characteristics'!$C:$C,0)))</f>
        <v>% of fuel shifted</v>
      </c>
      <c r="P533" s="304" t="str">
        <f>IF(ISBLANK(INDEX('Policy Characteristics'!J:J,MATCH($C533,'Policy Characteristics'!$C:$C,0))),"",INDEX('Policy Characteristics'!J:J,MATCH($C533,'Policy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33" s="304" t="str">
        <f>IF(ISBLANK(INDEX('Policy Characteristics'!K:K,MATCH($C533,'Policy Characteristics'!$C:$C,0))),"",INDEX('Policy Characteristics'!K:K,MATCH($C533,'Policy Characteristics'!$C:$C,0)))</f>
        <v>industry-ag-main.html#fuel-switching</v>
      </c>
      <c r="R533" s="304" t="str">
        <f>IF(ISBLANK(INDEX('Policy Characteristics'!L:L,MATCH($C533,'Policy Characteristics'!$C:$C,0))),"",INDEX('Policy Characteristics'!L:L,MATCH($C533,'Policy Characteristics'!$C:$C,0)))</f>
        <v>industry-elec-and-hydrogen.html</v>
      </c>
    </row>
    <row r="534" spans="1:18" x14ac:dyDescent="0.25">
      <c r="A534" s="304" t="str">
        <f>IF(ISBLANK(INDEX('Policy Characteristics'!A:A,MATCH($C534,'Policy Characteristics'!$C:$C,0))),"",INDEX('Policy Characteristics'!A:A,MATCH($C534,'Policy Characteristics'!$C:$C,0)))</f>
        <v>Industry</v>
      </c>
      <c r="B534" s="304" t="str">
        <f>IF(ISBLANK(INDEX('Policy Characteristics'!B:B,MATCH($C534,'Policy Characteristics'!$C:$C,0))),"",INDEX('Policy Characteristics'!B:B,MATCH($C534,'Policy Characteristics'!$C:$C,0)))</f>
        <v>Electrification + Hydrogen</v>
      </c>
      <c r="C534" s="308" t="str">
        <f t="shared" si="34"/>
        <v>Fraction of Industrial Fuel Use Shifted to Other Fuels</v>
      </c>
      <c r="D534" s="537" t="s">
        <v>3199</v>
      </c>
      <c r="E534" s="535" t="s">
        <v>2432</v>
      </c>
      <c r="F534" s="6" t="s">
        <v>3162</v>
      </c>
      <c r="G534" s="535" t="s">
        <v>3221</v>
      </c>
      <c r="H534" s="536">
        <v>1313</v>
      </c>
      <c r="I534" s="535" t="s">
        <v>46</v>
      </c>
      <c r="J534" s="306" t="str">
        <f>IF(ISBLANK(INDEX('Policy Characteristics'!D:D,MATCH($C534,'Policy Characteristics'!$C:$C,0))),"",INDEX('Policy Characteristics'!D:D,MATCH($C534,'Policy Characteristics'!$C:$C,0)))</f>
        <v>Electrification + Hydrogen</v>
      </c>
      <c r="K534" s="304" t="str">
        <f>IF(ISBLANK(INDEX('Policy Characteristics'!E:E,MATCH($C534,'Policy Characteristics'!$C:$C,0))),"",INDEX('Policy Characteristics'!E:E,MATCH($C534,'Policy Characteristics'!$C:$C,0)))</f>
        <v>indst fuel type shifting</v>
      </c>
      <c r="L534" s="315">
        <f>IF(ISBLANK(INDEX('Policy Characteristics'!F:F,MATCH($C534,'Policy Characteristics'!$C:$C,0))),"",INDEX('Policy Characteristics'!F:F,MATCH($C534,'Policy Characteristics'!$C:$C,0)))</f>
        <v>0</v>
      </c>
      <c r="M534" s="315">
        <f>IF(ISBLANK(INDEX('Policy Characteristics'!G:G,MATCH($C534,'Policy Characteristics'!$C:$C,0))),"",INDEX('Policy Characteristics'!G:G,MATCH($C534,'Policy Characteristics'!$C:$C,0)))</f>
        <v>1</v>
      </c>
      <c r="N534" s="315">
        <f>IF(ISBLANK(INDEX('Policy Characteristics'!H:H,MATCH($C534,'Policy Characteristics'!$C:$C,0))),"",INDEX('Policy Characteristics'!H:H,MATCH($C534,'Policy Characteristics'!$C:$C,0)))</f>
        <v>0.01</v>
      </c>
      <c r="O534" s="304" t="str">
        <f>IF(ISBLANK(INDEX('Policy Characteristics'!I:I,MATCH($C534,'Policy Characteristics'!$C:$C,0))),"",INDEX('Policy Characteristics'!I:I,MATCH($C534,'Policy Characteristics'!$C:$C,0)))</f>
        <v>% of fuel shifted</v>
      </c>
      <c r="P534" s="304" t="str">
        <f>IF(ISBLANK(INDEX('Policy Characteristics'!J:J,MATCH($C534,'Policy Characteristics'!$C:$C,0))),"",INDEX('Policy Characteristics'!J:J,MATCH($C534,'Policy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34" s="304" t="str">
        <f>IF(ISBLANK(INDEX('Policy Characteristics'!K:K,MATCH($C534,'Policy Characteristics'!$C:$C,0))),"",INDEX('Policy Characteristics'!K:K,MATCH($C534,'Policy Characteristics'!$C:$C,0)))</f>
        <v>industry-ag-main.html#fuel-switching</v>
      </c>
      <c r="R534" s="304" t="str">
        <f>IF(ISBLANK(INDEX('Policy Characteristics'!L:L,MATCH($C534,'Policy Characteristics'!$C:$C,0))),"",INDEX('Policy Characteristics'!L:L,MATCH($C534,'Policy Characteristics'!$C:$C,0)))</f>
        <v>industry-elec-and-hydrogen.html</v>
      </c>
    </row>
    <row r="535" spans="1:18" x14ac:dyDescent="0.25">
      <c r="A535" s="304" t="str">
        <f>IF(ISBLANK(INDEX('Policy Characteristics'!A:A,MATCH($C535,'Policy Characteristics'!$C:$C,0))),"",INDEX('Policy Characteristics'!A:A,MATCH($C535,'Policy Characteristics'!$C:$C,0)))</f>
        <v>Industry</v>
      </c>
      <c r="B535" s="304" t="str">
        <f>IF(ISBLANK(INDEX('Policy Characteristics'!B:B,MATCH($C535,'Policy Characteristics'!$C:$C,0))),"",INDEX('Policy Characteristics'!B:B,MATCH($C535,'Policy Characteristics'!$C:$C,0)))</f>
        <v>Electrification + Hydrogen</v>
      </c>
      <c r="C535" s="308" t="str">
        <f t="shared" si="34"/>
        <v>Fraction of Industrial Fuel Use Shifted to Other Fuels</v>
      </c>
      <c r="D535" s="537" t="s">
        <v>3199</v>
      </c>
      <c r="E535" s="535" t="s">
        <v>2782</v>
      </c>
      <c r="F535" s="6" t="s">
        <v>3162</v>
      </c>
      <c r="G535" s="535" t="s">
        <v>3222</v>
      </c>
      <c r="H535" s="536">
        <v>1314</v>
      </c>
      <c r="I535" s="535" t="s">
        <v>46</v>
      </c>
      <c r="J535" s="306" t="str">
        <f>IF(ISBLANK(INDEX('Policy Characteristics'!D:D,MATCH($C535,'Policy Characteristics'!$C:$C,0))),"",INDEX('Policy Characteristics'!D:D,MATCH($C535,'Policy Characteristics'!$C:$C,0)))</f>
        <v>Electrification + Hydrogen</v>
      </c>
      <c r="K535" s="304" t="str">
        <f>IF(ISBLANK(INDEX('Policy Characteristics'!E:E,MATCH($C535,'Policy Characteristics'!$C:$C,0))),"",INDEX('Policy Characteristics'!E:E,MATCH($C535,'Policy Characteristics'!$C:$C,0)))</f>
        <v>indst fuel type shifting</v>
      </c>
      <c r="L535" s="315">
        <f>IF(ISBLANK(INDEX('Policy Characteristics'!F:F,MATCH($C535,'Policy Characteristics'!$C:$C,0))),"",INDEX('Policy Characteristics'!F:F,MATCH($C535,'Policy Characteristics'!$C:$C,0)))</f>
        <v>0</v>
      </c>
      <c r="M535" s="315">
        <f>IF(ISBLANK(INDEX('Policy Characteristics'!G:G,MATCH($C535,'Policy Characteristics'!$C:$C,0))),"",INDEX('Policy Characteristics'!G:G,MATCH($C535,'Policy Characteristics'!$C:$C,0)))</f>
        <v>1</v>
      </c>
      <c r="N535" s="315">
        <f>IF(ISBLANK(INDEX('Policy Characteristics'!H:H,MATCH($C535,'Policy Characteristics'!$C:$C,0))),"",INDEX('Policy Characteristics'!H:H,MATCH($C535,'Policy Characteristics'!$C:$C,0)))</f>
        <v>0.01</v>
      </c>
      <c r="O535" s="304" t="str">
        <f>IF(ISBLANK(INDEX('Policy Characteristics'!I:I,MATCH($C535,'Policy Characteristics'!$C:$C,0))),"",INDEX('Policy Characteristics'!I:I,MATCH($C535,'Policy Characteristics'!$C:$C,0)))</f>
        <v>% of fuel shifted</v>
      </c>
      <c r="P535" s="304" t="str">
        <f>IF(ISBLANK(INDEX('Policy Characteristics'!J:J,MATCH($C535,'Policy Characteristics'!$C:$C,0))),"",INDEX('Policy Characteristics'!J:J,MATCH($C535,'Policy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35" s="304" t="str">
        <f>IF(ISBLANK(INDEX('Policy Characteristics'!K:K,MATCH($C535,'Policy Characteristics'!$C:$C,0))),"",INDEX('Policy Characteristics'!K:K,MATCH($C535,'Policy Characteristics'!$C:$C,0)))</f>
        <v>industry-ag-main.html#fuel-switching</v>
      </c>
      <c r="R535" s="304" t="str">
        <f>IF(ISBLANK(INDEX('Policy Characteristics'!L:L,MATCH($C535,'Policy Characteristics'!$C:$C,0))),"",INDEX('Policy Characteristics'!L:L,MATCH($C535,'Policy Characteristics'!$C:$C,0)))</f>
        <v>industry-elec-and-hydrogen.html</v>
      </c>
    </row>
    <row r="536" spans="1:18" x14ac:dyDescent="0.25">
      <c r="A536" s="304" t="str">
        <f>IF(ISBLANK(INDEX('Policy Characteristics'!A:A,MATCH($C536,'Policy Characteristics'!$C:$C,0))),"",INDEX('Policy Characteristics'!A:A,MATCH($C536,'Policy Characteristics'!$C:$C,0)))</f>
        <v>Industry</v>
      </c>
      <c r="B536" s="304" t="str">
        <f>IF(ISBLANK(INDEX('Policy Characteristics'!B:B,MATCH($C536,'Policy Characteristics'!$C:$C,0))),"",INDEX('Policy Characteristics'!B:B,MATCH($C536,'Policy Characteristics'!$C:$C,0)))</f>
        <v>Electrification + Hydrogen</v>
      </c>
      <c r="C536" s="308" t="str">
        <f t="shared" si="34"/>
        <v>Fraction of Industrial Fuel Use Shifted to Other Fuels</v>
      </c>
      <c r="D536" s="537" t="s">
        <v>3199</v>
      </c>
      <c r="E536" s="535" t="s">
        <v>2783</v>
      </c>
      <c r="F536" s="6" t="s">
        <v>3162</v>
      </c>
      <c r="G536" s="535" t="s">
        <v>3223</v>
      </c>
      <c r="H536" s="536">
        <v>1315</v>
      </c>
      <c r="I536" s="535" t="s">
        <v>46</v>
      </c>
      <c r="J536" s="306" t="str">
        <f>IF(ISBLANK(INDEX('Policy Characteristics'!D:D,MATCH($C536,'Policy Characteristics'!$C:$C,0))),"",INDEX('Policy Characteristics'!D:D,MATCH($C536,'Policy Characteristics'!$C:$C,0)))</f>
        <v>Electrification + Hydrogen</v>
      </c>
      <c r="K536" s="304" t="str">
        <f>IF(ISBLANK(INDEX('Policy Characteristics'!E:E,MATCH($C536,'Policy Characteristics'!$C:$C,0))),"",INDEX('Policy Characteristics'!E:E,MATCH($C536,'Policy Characteristics'!$C:$C,0)))</f>
        <v>indst fuel type shifting</v>
      </c>
      <c r="L536" s="315">
        <f>IF(ISBLANK(INDEX('Policy Characteristics'!F:F,MATCH($C536,'Policy Characteristics'!$C:$C,0))),"",INDEX('Policy Characteristics'!F:F,MATCH($C536,'Policy Characteristics'!$C:$C,0)))</f>
        <v>0</v>
      </c>
      <c r="M536" s="315">
        <f>IF(ISBLANK(INDEX('Policy Characteristics'!G:G,MATCH($C536,'Policy Characteristics'!$C:$C,0))),"",INDEX('Policy Characteristics'!G:G,MATCH($C536,'Policy Characteristics'!$C:$C,0)))</f>
        <v>1</v>
      </c>
      <c r="N536" s="315">
        <f>IF(ISBLANK(INDEX('Policy Characteristics'!H:H,MATCH($C536,'Policy Characteristics'!$C:$C,0))),"",INDEX('Policy Characteristics'!H:H,MATCH($C536,'Policy Characteristics'!$C:$C,0)))</f>
        <v>0.01</v>
      </c>
      <c r="O536" s="304" t="str">
        <f>IF(ISBLANK(INDEX('Policy Characteristics'!I:I,MATCH($C536,'Policy Characteristics'!$C:$C,0))),"",INDEX('Policy Characteristics'!I:I,MATCH($C536,'Policy Characteristics'!$C:$C,0)))</f>
        <v>% of fuel shifted</v>
      </c>
      <c r="P536" s="304" t="str">
        <f>IF(ISBLANK(INDEX('Policy Characteristics'!J:J,MATCH($C536,'Policy Characteristics'!$C:$C,0))),"",INDEX('Policy Characteristics'!J:J,MATCH($C536,'Policy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36" s="304" t="str">
        <f>IF(ISBLANK(INDEX('Policy Characteristics'!K:K,MATCH($C536,'Policy Characteristics'!$C:$C,0))),"",INDEX('Policy Characteristics'!K:K,MATCH($C536,'Policy Characteristics'!$C:$C,0)))</f>
        <v>industry-ag-main.html#fuel-switching</v>
      </c>
      <c r="R536" s="304" t="str">
        <f>IF(ISBLANK(INDEX('Policy Characteristics'!L:L,MATCH($C536,'Policy Characteristics'!$C:$C,0))),"",INDEX('Policy Characteristics'!L:L,MATCH($C536,'Policy Characteristics'!$C:$C,0)))</f>
        <v>industry-elec-and-hydrogen.html</v>
      </c>
    </row>
    <row r="537" spans="1:18" x14ac:dyDescent="0.25">
      <c r="A537" s="304" t="str">
        <f>IF(ISBLANK(INDEX('Policy Characteristics'!A:A,MATCH($C537,'Policy Characteristics'!$C:$C,0))),"",INDEX('Policy Characteristics'!A:A,MATCH($C537,'Policy Characteristics'!$C:$C,0)))</f>
        <v>Industry</v>
      </c>
      <c r="B537" s="304" t="str">
        <f>IF(ISBLANK(INDEX('Policy Characteristics'!B:B,MATCH($C537,'Policy Characteristics'!$C:$C,0))),"",INDEX('Policy Characteristics'!B:B,MATCH($C537,'Policy Characteristics'!$C:$C,0)))</f>
        <v>Electrification + Hydrogen</v>
      </c>
      <c r="C537" s="308" t="str">
        <f t="shared" si="34"/>
        <v>Fraction of Industrial Fuel Use Shifted to Other Fuels</v>
      </c>
      <c r="D537" s="537" t="s">
        <v>3199</v>
      </c>
      <c r="E537" s="535" t="s">
        <v>2784</v>
      </c>
      <c r="F537" s="6" t="s">
        <v>3162</v>
      </c>
      <c r="G537" s="535" t="s">
        <v>3224</v>
      </c>
      <c r="H537" s="536">
        <v>1316</v>
      </c>
      <c r="I537" s="535" t="s">
        <v>46</v>
      </c>
      <c r="J537" s="306" t="str">
        <f>IF(ISBLANK(INDEX('Policy Characteristics'!D:D,MATCH($C537,'Policy Characteristics'!$C:$C,0))),"",INDEX('Policy Characteristics'!D:D,MATCH($C537,'Policy Characteristics'!$C:$C,0)))</f>
        <v>Electrification + Hydrogen</v>
      </c>
      <c r="K537" s="304" t="str">
        <f>IF(ISBLANK(INDEX('Policy Characteristics'!E:E,MATCH($C537,'Policy Characteristics'!$C:$C,0))),"",INDEX('Policy Characteristics'!E:E,MATCH($C537,'Policy Characteristics'!$C:$C,0)))</f>
        <v>indst fuel type shifting</v>
      </c>
      <c r="L537" s="315">
        <f>IF(ISBLANK(INDEX('Policy Characteristics'!F:F,MATCH($C537,'Policy Characteristics'!$C:$C,0))),"",INDEX('Policy Characteristics'!F:F,MATCH($C537,'Policy Characteristics'!$C:$C,0)))</f>
        <v>0</v>
      </c>
      <c r="M537" s="315">
        <f>IF(ISBLANK(INDEX('Policy Characteristics'!G:G,MATCH($C537,'Policy Characteristics'!$C:$C,0))),"",INDEX('Policy Characteristics'!G:G,MATCH($C537,'Policy Characteristics'!$C:$C,0)))</f>
        <v>1</v>
      </c>
      <c r="N537" s="315">
        <f>IF(ISBLANK(INDEX('Policy Characteristics'!H:H,MATCH($C537,'Policy Characteristics'!$C:$C,0))),"",INDEX('Policy Characteristics'!H:H,MATCH($C537,'Policy Characteristics'!$C:$C,0)))</f>
        <v>0.01</v>
      </c>
      <c r="O537" s="304" t="str">
        <f>IF(ISBLANK(INDEX('Policy Characteristics'!I:I,MATCH($C537,'Policy Characteristics'!$C:$C,0))),"",INDEX('Policy Characteristics'!I:I,MATCH($C537,'Policy Characteristics'!$C:$C,0)))</f>
        <v>% of fuel shifted</v>
      </c>
      <c r="P537" s="304" t="str">
        <f>IF(ISBLANK(INDEX('Policy Characteristics'!J:J,MATCH($C537,'Policy Characteristics'!$C:$C,0))),"",INDEX('Policy Characteristics'!J:J,MATCH($C537,'Policy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37" s="304" t="str">
        <f>IF(ISBLANK(INDEX('Policy Characteristics'!K:K,MATCH($C537,'Policy Characteristics'!$C:$C,0))),"",INDEX('Policy Characteristics'!K:K,MATCH($C537,'Policy Characteristics'!$C:$C,0)))</f>
        <v>industry-ag-main.html#fuel-switching</v>
      </c>
      <c r="R537" s="304" t="str">
        <f>IF(ISBLANK(INDEX('Policy Characteristics'!L:L,MATCH($C537,'Policy Characteristics'!$C:$C,0))),"",INDEX('Policy Characteristics'!L:L,MATCH($C537,'Policy Characteristics'!$C:$C,0)))</f>
        <v>industry-elec-and-hydrogen.html</v>
      </c>
    </row>
    <row r="538" spans="1:18" x14ac:dyDescent="0.25">
      <c r="A538" s="304" t="str">
        <f>IF(ISBLANK(INDEX('Policy Characteristics'!A:A,MATCH($C538,'Policy Characteristics'!$C:$C,0))),"",INDEX('Policy Characteristics'!A:A,MATCH($C538,'Policy Characteristics'!$C:$C,0)))</f>
        <v>Industry</v>
      </c>
      <c r="B538" s="304" t="str">
        <f>IF(ISBLANK(INDEX('Policy Characteristics'!B:B,MATCH($C538,'Policy Characteristics'!$C:$C,0))),"",INDEX('Policy Characteristics'!B:B,MATCH($C538,'Policy Characteristics'!$C:$C,0)))</f>
        <v>Electrification + Hydrogen</v>
      </c>
      <c r="C538" s="308" t="str">
        <f t="shared" si="34"/>
        <v>Fraction of Industrial Fuel Use Shifted to Other Fuels</v>
      </c>
      <c r="D538" s="537" t="s">
        <v>3199</v>
      </c>
      <c r="E538" s="535" t="s">
        <v>2781</v>
      </c>
      <c r="F538" s="6" t="s">
        <v>3162</v>
      </c>
      <c r="G538" s="535" t="s">
        <v>3225</v>
      </c>
      <c r="H538" s="536">
        <v>1317</v>
      </c>
      <c r="I538" s="535" t="s">
        <v>45</v>
      </c>
      <c r="J538" s="306" t="str">
        <f>IF(ISBLANK(INDEX('Policy Characteristics'!D:D,MATCH($C538,'Policy Characteristics'!$C:$C,0))),"",INDEX('Policy Characteristics'!D:D,MATCH($C538,'Policy Characteristics'!$C:$C,0)))</f>
        <v>Electrification + Hydrogen</v>
      </c>
      <c r="K538" s="304" t="str">
        <f>IF(ISBLANK(INDEX('Policy Characteristics'!E:E,MATCH($C538,'Policy Characteristics'!$C:$C,0))),"",INDEX('Policy Characteristics'!E:E,MATCH($C538,'Policy Characteristics'!$C:$C,0)))</f>
        <v>indst fuel type shifting</v>
      </c>
      <c r="L538" s="315">
        <f>IF(ISBLANK(INDEX('Policy Characteristics'!F:F,MATCH($C538,'Policy Characteristics'!$C:$C,0))),"",INDEX('Policy Characteristics'!F:F,MATCH($C538,'Policy Characteristics'!$C:$C,0)))</f>
        <v>0</v>
      </c>
      <c r="M538" s="315">
        <f>IF(ISBLANK(INDEX('Policy Characteristics'!G:G,MATCH($C538,'Policy Characteristics'!$C:$C,0))),"",INDEX('Policy Characteristics'!G:G,MATCH($C538,'Policy Characteristics'!$C:$C,0)))</f>
        <v>1</v>
      </c>
      <c r="N538" s="315">
        <f>IF(ISBLANK(INDEX('Policy Characteristics'!H:H,MATCH($C538,'Policy Characteristics'!$C:$C,0))),"",INDEX('Policy Characteristics'!H:H,MATCH($C538,'Policy Characteristics'!$C:$C,0)))</f>
        <v>0.01</v>
      </c>
      <c r="O538" s="304" t="str">
        <f>IF(ISBLANK(INDEX('Policy Characteristics'!I:I,MATCH($C538,'Policy Characteristics'!$C:$C,0))),"",INDEX('Policy Characteristics'!I:I,MATCH($C538,'Policy Characteristics'!$C:$C,0)))</f>
        <v>% of fuel shifted</v>
      </c>
      <c r="P538" s="304" t="str">
        <f>IF(ISBLANK(INDEX('Policy Characteristics'!J:J,MATCH($C538,'Policy Characteristics'!$C:$C,0))),"",INDEX('Policy Characteristics'!J:J,MATCH($C538,'Policy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38" s="304" t="str">
        <f>IF(ISBLANK(INDEX('Policy Characteristics'!K:K,MATCH($C538,'Policy Characteristics'!$C:$C,0))),"",INDEX('Policy Characteristics'!K:K,MATCH($C538,'Policy Characteristics'!$C:$C,0)))</f>
        <v>industry-ag-main.html#fuel-switching</v>
      </c>
      <c r="R538" s="304" t="str">
        <f>IF(ISBLANK(INDEX('Policy Characteristics'!L:L,MATCH($C538,'Policy Characteristics'!$C:$C,0))),"",INDEX('Policy Characteristics'!L:L,MATCH($C538,'Policy Characteristics'!$C:$C,0)))</f>
        <v>industry-elec-and-hydrogen.html</v>
      </c>
    </row>
    <row r="539" spans="1:18" x14ac:dyDescent="0.25">
      <c r="A539" s="304" t="str">
        <f>IF(ISBLANK(INDEX('Policy Characteristics'!A:A,MATCH($C539,'Policy Characteristics'!$C:$C,0))),"",INDEX('Policy Characteristics'!A:A,MATCH($C539,'Policy Characteristics'!$C:$C,0)))</f>
        <v>Industry</v>
      </c>
      <c r="B539" s="304" t="str">
        <f>IF(ISBLANK(INDEX('Policy Characteristics'!B:B,MATCH($C539,'Policy Characteristics'!$C:$C,0))),"",INDEX('Policy Characteristics'!B:B,MATCH($C539,'Policy Characteristics'!$C:$C,0)))</f>
        <v>Electrification + Hydrogen</v>
      </c>
      <c r="C539" s="308" t="str">
        <f t="shared" si="34"/>
        <v>Fraction of Industrial Fuel Use Shifted to Other Fuels</v>
      </c>
      <c r="D539" s="537" t="s">
        <v>3200</v>
      </c>
      <c r="E539" s="535" t="s">
        <v>2427</v>
      </c>
      <c r="F539" s="6" t="s">
        <v>3163</v>
      </c>
      <c r="G539" s="535" t="s">
        <v>3216</v>
      </c>
      <c r="H539" s="536">
        <v>1318</v>
      </c>
      <c r="I539" s="535" t="s">
        <v>45</v>
      </c>
      <c r="J539" s="306" t="str">
        <f>IF(ISBLANK(INDEX('Policy Characteristics'!D:D,MATCH($C539,'Policy Characteristics'!$C:$C,0))),"",INDEX('Policy Characteristics'!D:D,MATCH($C539,'Policy Characteristics'!$C:$C,0)))</f>
        <v>Electrification + Hydrogen</v>
      </c>
      <c r="K539" s="304" t="str">
        <f>IF(ISBLANK(INDEX('Policy Characteristics'!E:E,MATCH($C539,'Policy Characteristics'!$C:$C,0))),"",INDEX('Policy Characteristics'!E:E,MATCH($C539,'Policy Characteristics'!$C:$C,0)))</f>
        <v>indst fuel type shifting</v>
      </c>
      <c r="L539" s="315">
        <f>IF(ISBLANK(INDEX('Policy Characteristics'!F:F,MATCH($C539,'Policy Characteristics'!$C:$C,0))),"",INDEX('Policy Characteristics'!F:F,MATCH($C539,'Policy Characteristics'!$C:$C,0)))</f>
        <v>0</v>
      </c>
      <c r="M539" s="315">
        <f>IF(ISBLANK(INDEX('Policy Characteristics'!G:G,MATCH($C539,'Policy Characteristics'!$C:$C,0))),"",INDEX('Policy Characteristics'!G:G,MATCH($C539,'Policy Characteristics'!$C:$C,0)))</f>
        <v>1</v>
      </c>
      <c r="N539" s="315">
        <f>IF(ISBLANK(INDEX('Policy Characteristics'!H:H,MATCH($C539,'Policy Characteristics'!$C:$C,0))),"",INDEX('Policy Characteristics'!H:H,MATCH($C539,'Policy Characteristics'!$C:$C,0)))</f>
        <v>0.01</v>
      </c>
      <c r="O539" s="304" t="str">
        <f>IF(ISBLANK(INDEX('Policy Characteristics'!I:I,MATCH($C539,'Policy Characteristics'!$C:$C,0))),"",INDEX('Policy Characteristics'!I:I,MATCH($C539,'Policy Characteristics'!$C:$C,0)))</f>
        <v>% of fuel shifted</v>
      </c>
      <c r="P539" s="304" t="str">
        <f>IF(ISBLANK(INDEX('Policy Characteristics'!J:J,MATCH($C539,'Policy Characteristics'!$C:$C,0))),"",INDEX('Policy Characteristics'!J:J,MATCH($C539,'Policy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39" s="304" t="str">
        <f>IF(ISBLANK(INDEX('Policy Characteristics'!K:K,MATCH($C539,'Policy Characteristics'!$C:$C,0))),"",INDEX('Policy Characteristics'!K:K,MATCH($C539,'Policy Characteristics'!$C:$C,0)))</f>
        <v>industry-ag-main.html#fuel-switching</v>
      </c>
      <c r="R539" s="304" t="str">
        <f>IF(ISBLANK(INDEX('Policy Characteristics'!L:L,MATCH($C539,'Policy Characteristics'!$C:$C,0))),"",INDEX('Policy Characteristics'!L:L,MATCH($C539,'Policy Characteristics'!$C:$C,0)))</f>
        <v>industry-elec-and-hydrogen.html</v>
      </c>
    </row>
    <row r="540" spans="1:18" x14ac:dyDescent="0.25">
      <c r="A540" s="304" t="str">
        <f>IF(ISBLANK(INDEX('Policy Characteristics'!A:A,MATCH($C540,'Policy Characteristics'!$C:$C,0))),"",INDEX('Policy Characteristics'!A:A,MATCH($C540,'Policy Characteristics'!$C:$C,0)))</f>
        <v>Industry</v>
      </c>
      <c r="B540" s="304" t="str">
        <f>IF(ISBLANK(INDEX('Policy Characteristics'!B:B,MATCH($C540,'Policy Characteristics'!$C:$C,0))),"",INDEX('Policy Characteristics'!B:B,MATCH($C540,'Policy Characteristics'!$C:$C,0)))</f>
        <v>Electrification + Hydrogen</v>
      </c>
      <c r="C540" s="308" t="str">
        <f t="shared" si="34"/>
        <v>Fraction of Industrial Fuel Use Shifted to Other Fuels</v>
      </c>
      <c r="D540" s="537" t="s">
        <v>3200</v>
      </c>
      <c r="E540" s="535" t="s">
        <v>2428</v>
      </c>
      <c r="F540" s="6" t="s">
        <v>3163</v>
      </c>
      <c r="G540" s="535" t="s">
        <v>3217</v>
      </c>
      <c r="H540" s="536">
        <v>1319</v>
      </c>
      <c r="I540" s="535" t="s">
        <v>46</v>
      </c>
      <c r="J540" s="306" t="str">
        <f>IF(ISBLANK(INDEX('Policy Characteristics'!D:D,MATCH($C540,'Policy Characteristics'!$C:$C,0))),"",INDEX('Policy Characteristics'!D:D,MATCH($C540,'Policy Characteristics'!$C:$C,0)))</f>
        <v>Electrification + Hydrogen</v>
      </c>
      <c r="K540" s="304" t="str">
        <f>IF(ISBLANK(INDEX('Policy Characteristics'!E:E,MATCH($C540,'Policy Characteristics'!$C:$C,0))),"",INDEX('Policy Characteristics'!E:E,MATCH($C540,'Policy Characteristics'!$C:$C,0)))</f>
        <v>indst fuel type shifting</v>
      </c>
      <c r="L540" s="315">
        <f>IF(ISBLANK(INDEX('Policy Characteristics'!F:F,MATCH($C540,'Policy Characteristics'!$C:$C,0))),"",INDEX('Policy Characteristics'!F:F,MATCH($C540,'Policy Characteristics'!$C:$C,0)))</f>
        <v>0</v>
      </c>
      <c r="M540" s="315">
        <f>IF(ISBLANK(INDEX('Policy Characteristics'!G:G,MATCH($C540,'Policy Characteristics'!$C:$C,0))),"",INDEX('Policy Characteristics'!G:G,MATCH($C540,'Policy Characteristics'!$C:$C,0)))</f>
        <v>1</v>
      </c>
      <c r="N540" s="315">
        <f>IF(ISBLANK(INDEX('Policy Characteristics'!H:H,MATCH($C540,'Policy Characteristics'!$C:$C,0))),"",INDEX('Policy Characteristics'!H:H,MATCH($C540,'Policy Characteristics'!$C:$C,0)))</f>
        <v>0.01</v>
      </c>
      <c r="O540" s="304" t="str">
        <f>IF(ISBLANK(INDEX('Policy Characteristics'!I:I,MATCH($C540,'Policy Characteristics'!$C:$C,0))),"",INDEX('Policy Characteristics'!I:I,MATCH($C540,'Policy Characteristics'!$C:$C,0)))</f>
        <v>% of fuel shifted</v>
      </c>
      <c r="P540" s="304" t="str">
        <f>IF(ISBLANK(INDEX('Policy Characteristics'!J:J,MATCH($C540,'Policy Characteristics'!$C:$C,0))),"",INDEX('Policy Characteristics'!J:J,MATCH($C540,'Policy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40" s="304" t="str">
        <f>IF(ISBLANK(INDEX('Policy Characteristics'!K:K,MATCH($C540,'Policy Characteristics'!$C:$C,0))),"",INDEX('Policy Characteristics'!K:K,MATCH($C540,'Policy Characteristics'!$C:$C,0)))</f>
        <v>industry-ag-main.html#fuel-switching</v>
      </c>
      <c r="R540" s="304" t="str">
        <f>IF(ISBLANK(INDEX('Policy Characteristics'!L:L,MATCH($C540,'Policy Characteristics'!$C:$C,0))),"",INDEX('Policy Characteristics'!L:L,MATCH($C540,'Policy Characteristics'!$C:$C,0)))</f>
        <v>industry-elec-and-hydrogen.html</v>
      </c>
    </row>
    <row r="541" spans="1:18" x14ac:dyDescent="0.25">
      <c r="A541" s="304" t="str">
        <f>IF(ISBLANK(INDEX('Policy Characteristics'!A:A,MATCH($C541,'Policy Characteristics'!$C:$C,0))),"",INDEX('Policy Characteristics'!A:A,MATCH($C541,'Policy Characteristics'!$C:$C,0)))</f>
        <v>Industry</v>
      </c>
      <c r="B541" s="304" t="str">
        <f>IF(ISBLANK(INDEX('Policy Characteristics'!B:B,MATCH($C541,'Policy Characteristics'!$C:$C,0))),"",INDEX('Policy Characteristics'!B:B,MATCH($C541,'Policy Characteristics'!$C:$C,0)))</f>
        <v>Electrification + Hydrogen</v>
      </c>
      <c r="C541" s="308" t="str">
        <f t="shared" si="34"/>
        <v>Fraction of Industrial Fuel Use Shifted to Other Fuels</v>
      </c>
      <c r="D541" s="537" t="s">
        <v>3200</v>
      </c>
      <c r="E541" s="535" t="s">
        <v>2429</v>
      </c>
      <c r="F541" s="6" t="s">
        <v>3163</v>
      </c>
      <c r="G541" s="535" t="s">
        <v>3218</v>
      </c>
      <c r="H541" s="536">
        <v>1320</v>
      </c>
      <c r="I541" s="535" t="s">
        <v>46</v>
      </c>
      <c r="J541" s="306" t="str">
        <f>IF(ISBLANK(INDEX('Policy Characteristics'!D:D,MATCH($C541,'Policy Characteristics'!$C:$C,0))),"",INDEX('Policy Characteristics'!D:D,MATCH($C541,'Policy Characteristics'!$C:$C,0)))</f>
        <v>Electrification + Hydrogen</v>
      </c>
      <c r="K541" s="304" t="str">
        <f>IF(ISBLANK(INDEX('Policy Characteristics'!E:E,MATCH($C541,'Policy Characteristics'!$C:$C,0))),"",INDEX('Policy Characteristics'!E:E,MATCH($C541,'Policy Characteristics'!$C:$C,0)))</f>
        <v>indst fuel type shifting</v>
      </c>
      <c r="L541" s="315">
        <f>IF(ISBLANK(INDEX('Policy Characteristics'!F:F,MATCH($C541,'Policy Characteristics'!$C:$C,0))),"",INDEX('Policy Characteristics'!F:F,MATCH($C541,'Policy Characteristics'!$C:$C,0)))</f>
        <v>0</v>
      </c>
      <c r="M541" s="315">
        <f>IF(ISBLANK(INDEX('Policy Characteristics'!G:G,MATCH($C541,'Policy Characteristics'!$C:$C,0))),"",INDEX('Policy Characteristics'!G:G,MATCH($C541,'Policy Characteristics'!$C:$C,0)))</f>
        <v>1</v>
      </c>
      <c r="N541" s="315">
        <f>IF(ISBLANK(INDEX('Policy Characteristics'!H:H,MATCH($C541,'Policy Characteristics'!$C:$C,0))),"",INDEX('Policy Characteristics'!H:H,MATCH($C541,'Policy Characteristics'!$C:$C,0)))</f>
        <v>0.01</v>
      </c>
      <c r="O541" s="304" t="str">
        <f>IF(ISBLANK(INDEX('Policy Characteristics'!I:I,MATCH($C541,'Policy Characteristics'!$C:$C,0))),"",INDEX('Policy Characteristics'!I:I,MATCH($C541,'Policy Characteristics'!$C:$C,0)))</f>
        <v>% of fuel shifted</v>
      </c>
      <c r="P541" s="304" t="str">
        <f>IF(ISBLANK(INDEX('Policy Characteristics'!J:J,MATCH($C541,'Policy Characteristics'!$C:$C,0))),"",INDEX('Policy Characteristics'!J:J,MATCH($C541,'Policy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41" s="304" t="str">
        <f>IF(ISBLANK(INDEX('Policy Characteristics'!K:K,MATCH($C541,'Policy Characteristics'!$C:$C,0))),"",INDEX('Policy Characteristics'!K:K,MATCH($C541,'Policy Characteristics'!$C:$C,0)))</f>
        <v>industry-ag-main.html#fuel-switching</v>
      </c>
      <c r="R541" s="304" t="str">
        <f>IF(ISBLANK(INDEX('Policy Characteristics'!L:L,MATCH($C541,'Policy Characteristics'!$C:$C,0))),"",INDEX('Policy Characteristics'!L:L,MATCH($C541,'Policy Characteristics'!$C:$C,0)))</f>
        <v>industry-elec-and-hydrogen.html</v>
      </c>
    </row>
    <row r="542" spans="1:18" x14ac:dyDescent="0.25">
      <c r="A542" s="304" t="str">
        <f>IF(ISBLANK(INDEX('Policy Characteristics'!A:A,MATCH($C542,'Policy Characteristics'!$C:$C,0))),"",INDEX('Policy Characteristics'!A:A,MATCH($C542,'Policy Characteristics'!$C:$C,0)))</f>
        <v>Industry</v>
      </c>
      <c r="B542" s="304" t="str">
        <f>IF(ISBLANK(INDEX('Policy Characteristics'!B:B,MATCH($C542,'Policy Characteristics'!$C:$C,0))),"",INDEX('Policy Characteristics'!B:B,MATCH($C542,'Policy Characteristics'!$C:$C,0)))</f>
        <v>Electrification + Hydrogen</v>
      </c>
      <c r="C542" s="308" t="str">
        <f t="shared" si="34"/>
        <v>Fraction of Industrial Fuel Use Shifted to Other Fuels</v>
      </c>
      <c r="D542" s="537" t="s">
        <v>3200</v>
      </c>
      <c r="E542" s="535" t="s">
        <v>2430</v>
      </c>
      <c r="F542" s="6" t="s">
        <v>3163</v>
      </c>
      <c r="G542" s="535" t="s">
        <v>3219</v>
      </c>
      <c r="H542" s="536">
        <v>1321</v>
      </c>
      <c r="I542" s="535" t="s">
        <v>46</v>
      </c>
      <c r="J542" s="306" t="str">
        <f>IF(ISBLANK(INDEX('Policy Characteristics'!D:D,MATCH($C542,'Policy Characteristics'!$C:$C,0))),"",INDEX('Policy Characteristics'!D:D,MATCH($C542,'Policy Characteristics'!$C:$C,0)))</f>
        <v>Electrification + Hydrogen</v>
      </c>
      <c r="K542" s="304" t="str">
        <f>IF(ISBLANK(INDEX('Policy Characteristics'!E:E,MATCH($C542,'Policy Characteristics'!$C:$C,0))),"",INDEX('Policy Characteristics'!E:E,MATCH($C542,'Policy Characteristics'!$C:$C,0)))</f>
        <v>indst fuel type shifting</v>
      </c>
      <c r="L542" s="315">
        <f>IF(ISBLANK(INDEX('Policy Characteristics'!F:F,MATCH($C542,'Policy Characteristics'!$C:$C,0))),"",INDEX('Policy Characteristics'!F:F,MATCH($C542,'Policy Characteristics'!$C:$C,0)))</f>
        <v>0</v>
      </c>
      <c r="M542" s="315">
        <f>IF(ISBLANK(INDEX('Policy Characteristics'!G:G,MATCH($C542,'Policy Characteristics'!$C:$C,0))),"",INDEX('Policy Characteristics'!G:G,MATCH($C542,'Policy Characteristics'!$C:$C,0)))</f>
        <v>1</v>
      </c>
      <c r="N542" s="315">
        <f>IF(ISBLANK(INDEX('Policy Characteristics'!H:H,MATCH($C542,'Policy Characteristics'!$C:$C,0))),"",INDEX('Policy Characteristics'!H:H,MATCH($C542,'Policy Characteristics'!$C:$C,0)))</f>
        <v>0.01</v>
      </c>
      <c r="O542" s="304" t="str">
        <f>IF(ISBLANK(INDEX('Policy Characteristics'!I:I,MATCH($C542,'Policy Characteristics'!$C:$C,0))),"",INDEX('Policy Characteristics'!I:I,MATCH($C542,'Policy Characteristics'!$C:$C,0)))</f>
        <v>% of fuel shifted</v>
      </c>
      <c r="P542" s="304" t="str">
        <f>IF(ISBLANK(INDEX('Policy Characteristics'!J:J,MATCH($C542,'Policy Characteristics'!$C:$C,0))),"",INDEX('Policy Characteristics'!J:J,MATCH($C542,'Policy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42" s="304" t="str">
        <f>IF(ISBLANK(INDEX('Policy Characteristics'!K:K,MATCH($C542,'Policy Characteristics'!$C:$C,0))),"",INDEX('Policy Characteristics'!K:K,MATCH($C542,'Policy Characteristics'!$C:$C,0)))</f>
        <v>industry-ag-main.html#fuel-switching</v>
      </c>
      <c r="R542" s="304" t="str">
        <f>IF(ISBLANK(INDEX('Policy Characteristics'!L:L,MATCH($C542,'Policy Characteristics'!$C:$C,0))),"",INDEX('Policy Characteristics'!L:L,MATCH($C542,'Policy Characteristics'!$C:$C,0)))</f>
        <v>industry-elec-and-hydrogen.html</v>
      </c>
    </row>
    <row r="543" spans="1:18" x14ac:dyDescent="0.25">
      <c r="A543" s="304" t="str">
        <f>IF(ISBLANK(INDEX('Policy Characteristics'!A:A,MATCH($C543,'Policy Characteristics'!$C:$C,0))),"",INDEX('Policy Characteristics'!A:A,MATCH($C543,'Policy Characteristics'!$C:$C,0)))</f>
        <v>Industry</v>
      </c>
      <c r="B543" s="304" t="str">
        <f>IF(ISBLANK(INDEX('Policy Characteristics'!B:B,MATCH($C543,'Policy Characteristics'!$C:$C,0))),"",INDEX('Policy Characteristics'!B:B,MATCH($C543,'Policy Characteristics'!$C:$C,0)))</f>
        <v>Electrification + Hydrogen</v>
      </c>
      <c r="C543" s="308" t="str">
        <f t="shared" si="34"/>
        <v>Fraction of Industrial Fuel Use Shifted to Other Fuels</v>
      </c>
      <c r="D543" s="537" t="s">
        <v>3200</v>
      </c>
      <c r="E543" s="535" t="s">
        <v>2431</v>
      </c>
      <c r="F543" s="6" t="s">
        <v>3163</v>
      </c>
      <c r="G543" s="535" t="s">
        <v>3220</v>
      </c>
      <c r="H543" s="536">
        <v>1322</v>
      </c>
      <c r="I543" s="535" t="s">
        <v>46</v>
      </c>
      <c r="J543" s="306" t="str">
        <f>IF(ISBLANK(INDEX('Policy Characteristics'!D:D,MATCH($C543,'Policy Characteristics'!$C:$C,0))),"",INDEX('Policy Characteristics'!D:D,MATCH($C543,'Policy Characteristics'!$C:$C,0)))</f>
        <v>Electrification + Hydrogen</v>
      </c>
      <c r="K543" s="304" t="str">
        <f>IF(ISBLANK(INDEX('Policy Characteristics'!E:E,MATCH($C543,'Policy Characteristics'!$C:$C,0))),"",INDEX('Policy Characteristics'!E:E,MATCH($C543,'Policy Characteristics'!$C:$C,0)))</f>
        <v>indst fuel type shifting</v>
      </c>
      <c r="L543" s="315">
        <f>IF(ISBLANK(INDEX('Policy Characteristics'!F:F,MATCH($C543,'Policy Characteristics'!$C:$C,0))),"",INDEX('Policy Characteristics'!F:F,MATCH($C543,'Policy Characteristics'!$C:$C,0)))</f>
        <v>0</v>
      </c>
      <c r="M543" s="315">
        <f>IF(ISBLANK(INDEX('Policy Characteristics'!G:G,MATCH($C543,'Policy Characteristics'!$C:$C,0))),"",INDEX('Policy Characteristics'!G:G,MATCH($C543,'Policy Characteristics'!$C:$C,0)))</f>
        <v>1</v>
      </c>
      <c r="N543" s="315">
        <f>IF(ISBLANK(INDEX('Policy Characteristics'!H:H,MATCH($C543,'Policy Characteristics'!$C:$C,0))),"",INDEX('Policy Characteristics'!H:H,MATCH($C543,'Policy Characteristics'!$C:$C,0)))</f>
        <v>0.01</v>
      </c>
      <c r="O543" s="304" t="str">
        <f>IF(ISBLANK(INDEX('Policy Characteristics'!I:I,MATCH($C543,'Policy Characteristics'!$C:$C,0))),"",INDEX('Policy Characteristics'!I:I,MATCH($C543,'Policy Characteristics'!$C:$C,0)))</f>
        <v>% of fuel shifted</v>
      </c>
      <c r="P543" s="304" t="str">
        <f>IF(ISBLANK(INDEX('Policy Characteristics'!J:J,MATCH($C543,'Policy Characteristics'!$C:$C,0))),"",INDEX('Policy Characteristics'!J:J,MATCH($C543,'Policy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43" s="304" t="str">
        <f>IF(ISBLANK(INDEX('Policy Characteristics'!K:K,MATCH($C543,'Policy Characteristics'!$C:$C,0))),"",INDEX('Policy Characteristics'!K:K,MATCH($C543,'Policy Characteristics'!$C:$C,0)))</f>
        <v>industry-ag-main.html#fuel-switching</v>
      </c>
      <c r="R543" s="304" t="str">
        <f>IF(ISBLANK(INDEX('Policy Characteristics'!L:L,MATCH($C543,'Policy Characteristics'!$C:$C,0))),"",INDEX('Policy Characteristics'!L:L,MATCH($C543,'Policy Characteristics'!$C:$C,0)))</f>
        <v>industry-elec-and-hydrogen.html</v>
      </c>
    </row>
    <row r="544" spans="1:18" x14ac:dyDescent="0.25">
      <c r="A544" s="304" t="str">
        <f>IF(ISBLANK(INDEX('Policy Characteristics'!A:A,MATCH($C544,'Policy Characteristics'!$C:$C,0))),"",INDEX('Policy Characteristics'!A:A,MATCH($C544,'Policy Characteristics'!$C:$C,0)))</f>
        <v>Industry</v>
      </c>
      <c r="B544" s="304" t="str">
        <f>IF(ISBLANK(INDEX('Policy Characteristics'!B:B,MATCH($C544,'Policy Characteristics'!$C:$C,0))),"",INDEX('Policy Characteristics'!B:B,MATCH($C544,'Policy Characteristics'!$C:$C,0)))</f>
        <v>Electrification + Hydrogen</v>
      </c>
      <c r="C544" s="308" t="str">
        <f t="shared" si="34"/>
        <v>Fraction of Industrial Fuel Use Shifted to Other Fuels</v>
      </c>
      <c r="D544" s="537" t="s">
        <v>3200</v>
      </c>
      <c r="E544" s="535" t="s">
        <v>2432</v>
      </c>
      <c r="F544" s="6" t="s">
        <v>3163</v>
      </c>
      <c r="G544" s="535" t="s">
        <v>3221</v>
      </c>
      <c r="H544" s="536">
        <v>1323</v>
      </c>
      <c r="I544" s="535" t="s">
        <v>46</v>
      </c>
      <c r="J544" s="306" t="str">
        <f>IF(ISBLANK(INDEX('Policy Characteristics'!D:D,MATCH($C544,'Policy Characteristics'!$C:$C,0))),"",INDEX('Policy Characteristics'!D:D,MATCH($C544,'Policy Characteristics'!$C:$C,0)))</f>
        <v>Electrification + Hydrogen</v>
      </c>
      <c r="K544" s="304" t="str">
        <f>IF(ISBLANK(INDEX('Policy Characteristics'!E:E,MATCH($C544,'Policy Characteristics'!$C:$C,0))),"",INDEX('Policy Characteristics'!E:E,MATCH($C544,'Policy Characteristics'!$C:$C,0)))</f>
        <v>indst fuel type shifting</v>
      </c>
      <c r="L544" s="315">
        <f>IF(ISBLANK(INDEX('Policy Characteristics'!F:F,MATCH($C544,'Policy Characteristics'!$C:$C,0))),"",INDEX('Policy Characteristics'!F:F,MATCH($C544,'Policy Characteristics'!$C:$C,0)))</f>
        <v>0</v>
      </c>
      <c r="M544" s="315">
        <f>IF(ISBLANK(INDEX('Policy Characteristics'!G:G,MATCH($C544,'Policy Characteristics'!$C:$C,0))),"",INDEX('Policy Characteristics'!G:G,MATCH($C544,'Policy Characteristics'!$C:$C,0)))</f>
        <v>1</v>
      </c>
      <c r="N544" s="315">
        <f>IF(ISBLANK(INDEX('Policy Characteristics'!H:H,MATCH($C544,'Policy Characteristics'!$C:$C,0))),"",INDEX('Policy Characteristics'!H:H,MATCH($C544,'Policy Characteristics'!$C:$C,0)))</f>
        <v>0.01</v>
      </c>
      <c r="O544" s="304" t="str">
        <f>IF(ISBLANK(INDEX('Policy Characteristics'!I:I,MATCH($C544,'Policy Characteristics'!$C:$C,0))),"",INDEX('Policy Characteristics'!I:I,MATCH($C544,'Policy Characteristics'!$C:$C,0)))</f>
        <v>% of fuel shifted</v>
      </c>
      <c r="P544" s="304" t="str">
        <f>IF(ISBLANK(INDEX('Policy Characteristics'!J:J,MATCH($C544,'Policy Characteristics'!$C:$C,0))),"",INDEX('Policy Characteristics'!J:J,MATCH($C544,'Policy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44" s="304" t="str">
        <f>IF(ISBLANK(INDEX('Policy Characteristics'!K:K,MATCH($C544,'Policy Characteristics'!$C:$C,0))),"",INDEX('Policy Characteristics'!K:K,MATCH($C544,'Policy Characteristics'!$C:$C,0)))</f>
        <v>industry-ag-main.html#fuel-switching</v>
      </c>
      <c r="R544" s="304" t="str">
        <f>IF(ISBLANK(INDEX('Policy Characteristics'!L:L,MATCH($C544,'Policy Characteristics'!$C:$C,0))),"",INDEX('Policy Characteristics'!L:L,MATCH($C544,'Policy Characteristics'!$C:$C,0)))</f>
        <v>industry-elec-and-hydrogen.html</v>
      </c>
    </row>
    <row r="545" spans="1:18" x14ac:dyDescent="0.25">
      <c r="A545" s="304" t="str">
        <f>IF(ISBLANK(INDEX('Policy Characteristics'!A:A,MATCH($C545,'Policy Characteristics'!$C:$C,0))),"",INDEX('Policy Characteristics'!A:A,MATCH($C545,'Policy Characteristics'!$C:$C,0)))</f>
        <v>Industry</v>
      </c>
      <c r="B545" s="304" t="str">
        <f>IF(ISBLANK(INDEX('Policy Characteristics'!B:B,MATCH($C545,'Policy Characteristics'!$C:$C,0))),"",INDEX('Policy Characteristics'!B:B,MATCH($C545,'Policy Characteristics'!$C:$C,0)))</f>
        <v>Electrification + Hydrogen</v>
      </c>
      <c r="C545" s="308" t="str">
        <f t="shared" si="34"/>
        <v>Fraction of Industrial Fuel Use Shifted to Other Fuels</v>
      </c>
      <c r="D545" s="537" t="s">
        <v>3200</v>
      </c>
      <c r="E545" s="535" t="s">
        <v>2782</v>
      </c>
      <c r="F545" s="6" t="s">
        <v>3163</v>
      </c>
      <c r="G545" s="535" t="s">
        <v>3222</v>
      </c>
      <c r="H545" s="536">
        <v>1324</v>
      </c>
      <c r="I545" s="535" t="s">
        <v>46</v>
      </c>
      <c r="J545" s="306" t="str">
        <f>IF(ISBLANK(INDEX('Policy Characteristics'!D:D,MATCH($C545,'Policy Characteristics'!$C:$C,0))),"",INDEX('Policy Characteristics'!D:D,MATCH($C545,'Policy Characteristics'!$C:$C,0)))</f>
        <v>Electrification + Hydrogen</v>
      </c>
      <c r="K545" s="304" t="str">
        <f>IF(ISBLANK(INDEX('Policy Characteristics'!E:E,MATCH($C545,'Policy Characteristics'!$C:$C,0))),"",INDEX('Policy Characteristics'!E:E,MATCH($C545,'Policy Characteristics'!$C:$C,0)))</f>
        <v>indst fuel type shifting</v>
      </c>
      <c r="L545" s="315">
        <f>IF(ISBLANK(INDEX('Policy Characteristics'!F:F,MATCH($C545,'Policy Characteristics'!$C:$C,0))),"",INDEX('Policy Characteristics'!F:F,MATCH($C545,'Policy Characteristics'!$C:$C,0)))</f>
        <v>0</v>
      </c>
      <c r="M545" s="315">
        <f>IF(ISBLANK(INDEX('Policy Characteristics'!G:G,MATCH($C545,'Policy Characteristics'!$C:$C,0))),"",INDEX('Policy Characteristics'!G:G,MATCH($C545,'Policy Characteristics'!$C:$C,0)))</f>
        <v>1</v>
      </c>
      <c r="N545" s="315">
        <f>IF(ISBLANK(INDEX('Policy Characteristics'!H:H,MATCH($C545,'Policy Characteristics'!$C:$C,0))),"",INDEX('Policy Characteristics'!H:H,MATCH($C545,'Policy Characteristics'!$C:$C,0)))</f>
        <v>0.01</v>
      </c>
      <c r="O545" s="304" t="str">
        <f>IF(ISBLANK(INDEX('Policy Characteristics'!I:I,MATCH($C545,'Policy Characteristics'!$C:$C,0))),"",INDEX('Policy Characteristics'!I:I,MATCH($C545,'Policy Characteristics'!$C:$C,0)))</f>
        <v>% of fuel shifted</v>
      </c>
      <c r="P545" s="304" t="str">
        <f>IF(ISBLANK(INDEX('Policy Characteristics'!J:J,MATCH($C545,'Policy Characteristics'!$C:$C,0))),"",INDEX('Policy Characteristics'!J:J,MATCH($C545,'Policy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45" s="304" t="str">
        <f>IF(ISBLANK(INDEX('Policy Characteristics'!K:K,MATCH($C545,'Policy Characteristics'!$C:$C,0))),"",INDEX('Policy Characteristics'!K:K,MATCH($C545,'Policy Characteristics'!$C:$C,0)))</f>
        <v>industry-ag-main.html#fuel-switching</v>
      </c>
      <c r="R545" s="304" t="str">
        <f>IF(ISBLANK(INDEX('Policy Characteristics'!L:L,MATCH($C545,'Policy Characteristics'!$C:$C,0))),"",INDEX('Policy Characteristics'!L:L,MATCH($C545,'Policy Characteristics'!$C:$C,0)))</f>
        <v>industry-elec-and-hydrogen.html</v>
      </c>
    </row>
    <row r="546" spans="1:18" x14ac:dyDescent="0.25">
      <c r="A546" s="304" t="str">
        <f>IF(ISBLANK(INDEX('Policy Characteristics'!A:A,MATCH($C546,'Policy Characteristics'!$C:$C,0))),"",INDEX('Policy Characteristics'!A:A,MATCH($C546,'Policy Characteristics'!$C:$C,0)))</f>
        <v>Industry</v>
      </c>
      <c r="B546" s="304" t="str">
        <f>IF(ISBLANK(INDEX('Policy Characteristics'!B:B,MATCH($C546,'Policy Characteristics'!$C:$C,0))),"",INDEX('Policy Characteristics'!B:B,MATCH($C546,'Policy Characteristics'!$C:$C,0)))</f>
        <v>Electrification + Hydrogen</v>
      </c>
      <c r="C546" s="308" t="str">
        <f t="shared" si="34"/>
        <v>Fraction of Industrial Fuel Use Shifted to Other Fuels</v>
      </c>
      <c r="D546" s="537" t="s">
        <v>3200</v>
      </c>
      <c r="E546" s="535" t="s">
        <v>2783</v>
      </c>
      <c r="F546" s="6" t="s">
        <v>3163</v>
      </c>
      <c r="G546" s="535" t="s">
        <v>3223</v>
      </c>
      <c r="H546" s="536">
        <v>1325</v>
      </c>
      <c r="I546" s="535" t="s">
        <v>46</v>
      </c>
      <c r="J546" s="306" t="str">
        <f>IF(ISBLANK(INDEX('Policy Characteristics'!D:D,MATCH($C546,'Policy Characteristics'!$C:$C,0))),"",INDEX('Policy Characteristics'!D:D,MATCH($C546,'Policy Characteristics'!$C:$C,0)))</f>
        <v>Electrification + Hydrogen</v>
      </c>
      <c r="K546" s="304" t="str">
        <f>IF(ISBLANK(INDEX('Policy Characteristics'!E:E,MATCH($C546,'Policy Characteristics'!$C:$C,0))),"",INDEX('Policy Characteristics'!E:E,MATCH($C546,'Policy Characteristics'!$C:$C,0)))</f>
        <v>indst fuel type shifting</v>
      </c>
      <c r="L546" s="315">
        <f>IF(ISBLANK(INDEX('Policy Characteristics'!F:F,MATCH($C546,'Policy Characteristics'!$C:$C,0))),"",INDEX('Policy Characteristics'!F:F,MATCH($C546,'Policy Characteristics'!$C:$C,0)))</f>
        <v>0</v>
      </c>
      <c r="M546" s="315">
        <f>IF(ISBLANK(INDEX('Policy Characteristics'!G:G,MATCH($C546,'Policy Characteristics'!$C:$C,0))),"",INDEX('Policy Characteristics'!G:G,MATCH($C546,'Policy Characteristics'!$C:$C,0)))</f>
        <v>1</v>
      </c>
      <c r="N546" s="315">
        <f>IF(ISBLANK(INDEX('Policy Characteristics'!H:H,MATCH($C546,'Policy Characteristics'!$C:$C,0))),"",INDEX('Policy Characteristics'!H:H,MATCH($C546,'Policy Characteristics'!$C:$C,0)))</f>
        <v>0.01</v>
      </c>
      <c r="O546" s="304" t="str">
        <f>IF(ISBLANK(INDEX('Policy Characteristics'!I:I,MATCH($C546,'Policy Characteristics'!$C:$C,0))),"",INDEX('Policy Characteristics'!I:I,MATCH($C546,'Policy Characteristics'!$C:$C,0)))</f>
        <v>% of fuel shifted</v>
      </c>
      <c r="P546" s="304" t="str">
        <f>IF(ISBLANK(INDEX('Policy Characteristics'!J:J,MATCH($C546,'Policy Characteristics'!$C:$C,0))),"",INDEX('Policy Characteristics'!J:J,MATCH($C546,'Policy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46" s="304" t="str">
        <f>IF(ISBLANK(INDEX('Policy Characteristics'!K:K,MATCH($C546,'Policy Characteristics'!$C:$C,0))),"",INDEX('Policy Characteristics'!K:K,MATCH($C546,'Policy Characteristics'!$C:$C,0)))</f>
        <v>industry-ag-main.html#fuel-switching</v>
      </c>
      <c r="R546" s="304" t="str">
        <f>IF(ISBLANK(INDEX('Policy Characteristics'!L:L,MATCH($C546,'Policy Characteristics'!$C:$C,0))),"",INDEX('Policy Characteristics'!L:L,MATCH($C546,'Policy Characteristics'!$C:$C,0)))</f>
        <v>industry-elec-and-hydrogen.html</v>
      </c>
    </row>
    <row r="547" spans="1:18" x14ac:dyDescent="0.25">
      <c r="A547" s="304" t="str">
        <f>IF(ISBLANK(INDEX('Policy Characteristics'!A:A,MATCH($C547,'Policy Characteristics'!$C:$C,0))),"",INDEX('Policy Characteristics'!A:A,MATCH($C547,'Policy Characteristics'!$C:$C,0)))</f>
        <v>Industry</v>
      </c>
      <c r="B547" s="304" t="str">
        <f>IF(ISBLANK(INDEX('Policy Characteristics'!B:B,MATCH($C547,'Policy Characteristics'!$C:$C,0))),"",INDEX('Policy Characteristics'!B:B,MATCH($C547,'Policy Characteristics'!$C:$C,0)))</f>
        <v>Electrification + Hydrogen</v>
      </c>
      <c r="C547" s="308" t="str">
        <f t="shared" si="34"/>
        <v>Fraction of Industrial Fuel Use Shifted to Other Fuels</v>
      </c>
      <c r="D547" s="537" t="s">
        <v>3200</v>
      </c>
      <c r="E547" s="535" t="s">
        <v>2784</v>
      </c>
      <c r="F547" s="6" t="s">
        <v>3163</v>
      </c>
      <c r="G547" s="535" t="s">
        <v>3224</v>
      </c>
      <c r="H547" s="536">
        <v>1326</v>
      </c>
      <c r="I547" s="535" t="s">
        <v>46</v>
      </c>
      <c r="J547" s="306" t="str">
        <f>IF(ISBLANK(INDEX('Policy Characteristics'!D:D,MATCH($C547,'Policy Characteristics'!$C:$C,0))),"",INDEX('Policy Characteristics'!D:D,MATCH($C547,'Policy Characteristics'!$C:$C,0)))</f>
        <v>Electrification + Hydrogen</v>
      </c>
      <c r="K547" s="304" t="str">
        <f>IF(ISBLANK(INDEX('Policy Characteristics'!E:E,MATCH($C547,'Policy Characteristics'!$C:$C,0))),"",INDEX('Policy Characteristics'!E:E,MATCH($C547,'Policy Characteristics'!$C:$C,0)))</f>
        <v>indst fuel type shifting</v>
      </c>
      <c r="L547" s="315">
        <f>IF(ISBLANK(INDEX('Policy Characteristics'!F:F,MATCH($C547,'Policy Characteristics'!$C:$C,0))),"",INDEX('Policy Characteristics'!F:F,MATCH($C547,'Policy Characteristics'!$C:$C,0)))</f>
        <v>0</v>
      </c>
      <c r="M547" s="315">
        <f>IF(ISBLANK(INDEX('Policy Characteristics'!G:G,MATCH($C547,'Policy Characteristics'!$C:$C,0))),"",INDEX('Policy Characteristics'!G:G,MATCH($C547,'Policy Characteristics'!$C:$C,0)))</f>
        <v>1</v>
      </c>
      <c r="N547" s="315">
        <f>IF(ISBLANK(INDEX('Policy Characteristics'!H:H,MATCH($C547,'Policy Characteristics'!$C:$C,0))),"",INDEX('Policy Characteristics'!H:H,MATCH($C547,'Policy Characteristics'!$C:$C,0)))</f>
        <v>0.01</v>
      </c>
      <c r="O547" s="304" t="str">
        <f>IF(ISBLANK(INDEX('Policy Characteristics'!I:I,MATCH($C547,'Policy Characteristics'!$C:$C,0))),"",INDEX('Policy Characteristics'!I:I,MATCH($C547,'Policy Characteristics'!$C:$C,0)))</f>
        <v>% of fuel shifted</v>
      </c>
      <c r="P547" s="304" t="str">
        <f>IF(ISBLANK(INDEX('Policy Characteristics'!J:J,MATCH($C547,'Policy Characteristics'!$C:$C,0))),"",INDEX('Policy Characteristics'!J:J,MATCH($C547,'Policy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47" s="304" t="str">
        <f>IF(ISBLANK(INDEX('Policy Characteristics'!K:K,MATCH($C547,'Policy Characteristics'!$C:$C,0))),"",INDEX('Policy Characteristics'!K:K,MATCH($C547,'Policy Characteristics'!$C:$C,0)))</f>
        <v>industry-ag-main.html#fuel-switching</v>
      </c>
      <c r="R547" s="304" t="str">
        <f>IF(ISBLANK(INDEX('Policy Characteristics'!L:L,MATCH($C547,'Policy Characteristics'!$C:$C,0))),"",INDEX('Policy Characteristics'!L:L,MATCH($C547,'Policy Characteristics'!$C:$C,0)))</f>
        <v>industry-elec-and-hydrogen.html</v>
      </c>
    </row>
    <row r="548" spans="1:18" x14ac:dyDescent="0.25">
      <c r="A548" s="304" t="str">
        <f>IF(ISBLANK(INDEX('Policy Characteristics'!A:A,MATCH($C548,'Policy Characteristics'!$C:$C,0))),"",INDEX('Policy Characteristics'!A:A,MATCH($C548,'Policy Characteristics'!$C:$C,0)))</f>
        <v>Industry</v>
      </c>
      <c r="B548" s="304" t="str">
        <f>IF(ISBLANK(INDEX('Policy Characteristics'!B:B,MATCH($C548,'Policy Characteristics'!$C:$C,0))),"",INDEX('Policy Characteristics'!B:B,MATCH($C548,'Policy Characteristics'!$C:$C,0)))</f>
        <v>Electrification + Hydrogen</v>
      </c>
      <c r="C548" s="308" t="str">
        <f t="shared" si="34"/>
        <v>Fraction of Industrial Fuel Use Shifted to Other Fuels</v>
      </c>
      <c r="D548" s="537" t="s">
        <v>3200</v>
      </c>
      <c r="E548" s="535" t="s">
        <v>2781</v>
      </c>
      <c r="F548" s="6" t="s">
        <v>3163</v>
      </c>
      <c r="G548" s="535" t="s">
        <v>3225</v>
      </c>
      <c r="H548" s="536">
        <v>1327</v>
      </c>
      <c r="I548" s="535" t="s">
        <v>45</v>
      </c>
      <c r="J548" s="306" t="str">
        <f>IF(ISBLANK(INDEX('Policy Characteristics'!D:D,MATCH($C548,'Policy Characteristics'!$C:$C,0))),"",INDEX('Policy Characteristics'!D:D,MATCH($C548,'Policy Characteristics'!$C:$C,0)))</f>
        <v>Electrification + Hydrogen</v>
      </c>
      <c r="K548" s="304" t="str">
        <f>IF(ISBLANK(INDEX('Policy Characteristics'!E:E,MATCH($C548,'Policy Characteristics'!$C:$C,0))),"",INDEX('Policy Characteristics'!E:E,MATCH($C548,'Policy Characteristics'!$C:$C,0)))</f>
        <v>indst fuel type shifting</v>
      </c>
      <c r="L548" s="315">
        <f>IF(ISBLANK(INDEX('Policy Characteristics'!F:F,MATCH($C548,'Policy Characteristics'!$C:$C,0))),"",INDEX('Policy Characteristics'!F:F,MATCH($C548,'Policy Characteristics'!$C:$C,0)))</f>
        <v>0</v>
      </c>
      <c r="M548" s="315">
        <f>IF(ISBLANK(INDEX('Policy Characteristics'!G:G,MATCH($C548,'Policy Characteristics'!$C:$C,0))),"",INDEX('Policy Characteristics'!G:G,MATCH($C548,'Policy Characteristics'!$C:$C,0)))</f>
        <v>1</v>
      </c>
      <c r="N548" s="315">
        <f>IF(ISBLANK(INDEX('Policy Characteristics'!H:H,MATCH($C548,'Policy Characteristics'!$C:$C,0))),"",INDEX('Policy Characteristics'!H:H,MATCH($C548,'Policy Characteristics'!$C:$C,0)))</f>
        <v>0.01</v>
      </c>
      <c r="O548" s="304" t="str">
        <f>IF(ISBLANK(INDEX('Policy Characteristics'!I:I,MATCH($C548,'Policy Characteristics'!$C:$C,0))),"",INDEX('Policy Characteristics'!I:I,MATCH($C548,'Policy Characteristics'!$C:$C,0)))</f>
        <v>% of fuel shifted</v>
      </c>
      <c r="P548" s="304" t="str">
        <f>IF(ISBLANK(INDEX('Policy Characteristics'!J:J,MATCH($C548,'Policy Characteristics'!$C:$C,0))),"",INDEX('Policy Characteristics'!J:J,MATCH($C548,'Policy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48" s="304" t="str">
        <f>IF(ISBLANK(INDEX('Policy Characteristics'!K:K,MATCH($C548,'Policy Characteristics'!$C:$C,0))),"",INDEX('Policy Characteristics'!K:K,MATCH($C548,'Policy Characteristics'!$C:$C,0)))</f>
        <v>industry-ag-main.html#fuel-switching</v>
      </c>
      <c r="R548" s="304" t="str">
        <f>IF(ISBLANK(INDEX('Policy Characteristics'!L:L,MATCH($C548,'Policy Characteristics'!$C:$C,0))),"",INDEX('Policy Characteristics'!L:L,MATCH($C548,'Policy Characteristics'!$C:$C,0)))</f>
        <v>industry-elec-and-hydrogen.html</v>
      </c>
    </row>
    <row r="549" spans="1:18" x14ac:dyDescent="0.25">
      <c r="A549" s="304" t="str">
        <f>IF(ISBLANK(INDEX('Policy Characteristics'!A:A,MATCH($C549,'Policy Characteristics'!$C:$C,0))),"",INDEX('Policy Characteristics'!A:A,MATCH($C549,'Policy Characteristics'!$C:$C,0)))</f>
        <v>Industry</v>
      </c>
      <c r="B549" s="304" t="str">
        <f>IF(ISBLANK(INDEX('Policy Characteristics'!B:B,MATCH($C549,'Policy Characteristics'!$C:$C,0))),"",INDEX('Policy Characteristics'!B:B,MATCH($C549,'Policy Characteristics'!$C:$C,0)))</f>
        <v>Electrification + Hydrogen</v>
      </c>
      <c r="C549" s="308" t="str">
        <f t="shared" si="34"/>
        <v>Fraction of Industrial Fuel Use Shifted to Other Fuels</v>
      </c>
      <c r="D549" s="537" t="s">
        <v>3201</v>
      </c>
      <c r="E549" s="535" t="s">
        <v>2427</v>
      </c>
      <c r="F549" s="6" t="s">
        <v>3164</v>
      </c>
      <c r="G549" s="535" t="s">
        <v>3216</v>
      </c>
      <c r="H549" s="536">
        <v>1328</v>
      </c>
      <c r="I549" s="535" t="s">
        <v>45</v>
      </c>
      <c r="J549" s="306" t="str">
        <f>IF(ISBLANK(INDEX('Policy Characteristics'!D:D,MATCH($C549,'Policy Characteristics'!$C:$C,0))),"",INDEX('Policy Characteristics'!D:D,MATCH($C549,'Policy Characteristics'!$C:$C,0)))</f>
        <v>Electrification + Hydrogen</v>
      </c>
      <c r="K549" s="304" t="str">
        <f>IF(ISBLANK(INDEX('Policy Characteristics'!E:E,MATCH($C549,'Policy Characteristics'!$C:$C,0))),"",INDEX('Policy Characteristics'!E:E,MATCH($C549,'Policy Characteristics'!$C:$C,0)))</f>
        <v>indst fuel type shifting</v>
      </c>
      <c r="L549" s="315">
        <f>IF(ISBLANK(INDEX('Policy Characteristics'!F:F,MATCH($C549,'Policy Characteristics'!$C:$C,0))),"",INDEX('Policy Characteristics'!F:F,MATCH($C549,'Policy Characteristics'!$C:$C,0)))</f>
        <v>0</v>
      </c>
      <c r="M549" s="315">
        <f>IF(ISBLANK(INDEX('Policy Characteristics'!G:G,MATCH($C549,'Policy Characteristics'!$C:$C,0))),"",INDEX('Policy Characteristics'!G:G,MATCH($C549,'Policy Characteristics'!$C:$C,0)))</f>
        <v>1</v>
      </c>
      <c r="N549" s="315">
        <f>IF(ISBLANK(INDEX('Policy Characteristics'!H:H,MATCH($C549,'Policy Characteristics'!$C:$C,0))),"",INDEX('Policy Characteristics'!H:H,MATCH($C549,'Policy Characteristics'!$C:$C,0)))</f>
        <v>0.01</v>
      </c>
      <c r="O549" s="304" t="str">
        <f>IF(ISBLANK(INDEX('Policy Characteristics'!I:I,MATCH($C549,'Policy Characteristics'!$C:$C,0))),"",INDEX('Policy Characteristics'!I:I,MATCH($C549,'Policy Characteristics'!$C:$C,0)))</f>
        <v>% of fuel shifted</v>
      </c>
      <c r="P549" s="304" t="str">
        <f>IF(ISBLANK(INDEX('Policy Characteristics'!J:J,MATCH($C549,'Policy Characteristics'!$C:$C,0))),"",INDEX('Policy Characteristics'!J:J,MATCH($C549,'Policy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49" s="304" t="str">
        <f>IF(ISBLANK(INDEX('Policy Characteristics'!K:K,MATCH($C549,'Policy Characteristics'!$C:$C,0))),"",INDEX('Policy Characteristics'!K:K,MATCH($C549,'Policy Characteristics'!$C:$C,0)))</f>
        <v>industry-ag-main.html#fuel-switching</v>
      </c>
      <c r="R549" s="304" t="str">
        <f>IF(ISBLANK(INDEX('Policy Characteristics'!L:L,MATCH($C549,'Policy Characteristics'!$C:$C,0))),"",INDEX('Policy Characteristics'!L:L,MATCH($C549,'Policy Characteristics'!$C:$C,0)))</f>
        <v>industry-elec-and-hydrogen.html</v>
      </c>
    </row>
    <row r="550" spans="1:18" x14ac:dyDescent="0.25">
      <c r="A550" s="304" t="str">
        <f>IF(ISBLANK(INDEX('Policy Characteristics'!A:A,MATCH($C550,'Policy Characteristics'!$C:$C,0))),"",INDEX('Policy Characteristics'!A:A,MATCH($C550,'Policy Characteristics'!$C:$C,0)))</f>
        <v>Industry</v>
      </c>
      <c r="B550" s="304" t="str">
        <f>IF(ISBLANK(INDEX('Policy Characteristics'!B:B,MATCH($C550,'Policy Characteristics'!$C:$C,0))),"",INDEX('Policy Characteristics'!B:B,MATCH($C550,'Policy Characteristics'!$C:$C,0)))</f>
        <v>Electrification + Hydrogen</v>
      </c>
      <c r="C550" s="308" t="str">
        <f t="shared" si="34"/>
        <v>Fraction of Industrial Fuel Use Shifted to Other Fuels</v>
      </c>
      <c r="D550" s="537" t="s">
        <v>3201</v>
      </c>
      <c r="E550" s="535" t="s">
        <v>2428</v>
      </c>
      <c r="F550" s="6" t="s">
        <v>3164</v>
      </c>
      <c r="G550" s="535" t="s">
        <v>3217</v>
      </c>
      <c r="H550" s="536">
        <v>1329</v>
      </c>
      <c r="I550" s="535" t="s">
        <v>46</v>
      </c>
      <c r="J550" s="306" t="str">
        <f>IF(ISBLANK(INDEX('Policy Characteristics'!D:D,MATCH($C550,'Policy Characteristics'!$C:$C,0))),"",INDEX('Policy Characteristics'!D:D,MATCH($C550,'Policy Characteristics'!$C:$C,0)))</f>
        <v>Electrification + Hydrogen</v>
      </c>
      <c r="K550" s="304" t="str">
        <f>IF(ISBLANK(INDEX('Policy Characteristics'!E:E,MATCH($C550,'Policy Characteristics'!$C:$C,0))),"",INDEX('Policy Characteristics'!E:E,MATCH($C550,'Policy Characteristics'!$C:$C,0)))</f>
        <v>indst fuel type shifting</v>
      </c>
      <c r="L550" s="315">
        <f>IF(ISBLANK(INDEX('Policy Characteristics'!F:F,MATCH($C550,'Policy Characteristics'!$C:$C,0))),"",INDEX('Policy Characteristics'!F:F,MATCH($C550,'Policy Characteristics'!$C:$C,0)))</f>
        <v>0</v>
      </c>
      <c r="M550" s="315">
        <f>IF(ISBLANK(INDEX('Policy Characteristics'!G:G,MATCH($C550,'Policy Characteristics'!$C:$C,0))),"",INDEX('Policy Characteristics'!G:G,MATCH($C550,'Policy Characteristics'!$C:$C,0)))</f>
        <v>1</v>
      </c>
      <c r="N550" s="315">
        <f>IF(ISBLANK(INDEX('Policy Characteristics'!H:H,MATCH($C550,'Policy Characteristics'!$C:$C,0))),"",INDEX('Policy Characteristics'!H:H,MATCH($C550,'Policy Characteristics'!$C:$C,0)))</f>
        <v>0.01</v>
      </c>
      <c r="O550" s="304" t="str">
        <f>IF(ISBLANK(INDEX('Policy Characteristics'!I:I,MATCH($C550,'Policy Characteristics'!$C:$C,0))),"",INDEX('Policy Characteristics'!I:I,MATCH($C550,'Policy Characteristics'!$C:$C,0)))</f>
        <v>% of fuel shifted</v>
      </c>
      <c r="P550" s="304" t="str">
        <f>IF(ISBLANK(INDEX('Policy Characteristics'!J:J,MATCH($C550,'Policy Characteristics'!$C:$C,0))),"",INDEX('Policy Characteristics'!J:J,MATCH($C550,'Policy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50" s="304" t="str">
        <f>IF(ISBLANK(INDEX('Policy Characteristics'!K:K,MATCH($C550,'Policy Characteristics'!$C:$C,0))),"",INDEX('Policy Characteristics'!K:K,MATCH($C550,'Policy Characteristics'!$C:$C,0)))</f>
        <v>industry-ag-main.html#fuel-switching</v>
      </c>
      <c r="R550" s="304" t="str">
        <f>IF(ISBLANK(INDEX('Policy Characteristics'!L:L,MATCH($C550,'Policy Characteristics'!$C:$C,0))),"",INDEX('Policy Characteristics'!L:L,MATCH($C550,'Policy Characteristics'!$C:$C,0)))</f>
        <v>industry-elec-and-hydrogen.html</v>
      </c>
    </row>
    <row r="551" spans="1:18" x14ac:dyDescent="0.25">
      <c r="A551" s="304" t="str">
        <f>IF(ISBLANK(INDEX('Policy Characteristics'!A:A,MATCH($C551,'Policy Characteristics'!$C:$C,0))),"",INDEX('Policy Characteristics'!A:A,MATCH($C551,'Policy Characteristics'!$C:$C,0)))</f>
        <v>Industry</v>
      </c>
      <c r="B551" s="304" t="str">
        <f>IF(ISBLANK(INDEX('Policy Characteristics'!B:B,MATCH($C551,'Policy Characteristics'!$C:$C,0))),"",INDEX('Policy Characteristics'!B:B,MATCH($C551,'Policy Characteristics'!$C:$C,0)))</f>
        <v>Electrification + Hydrogen</v>
      </c>
      <c r="C551" s="308" t="str">
        <f t="shared" si="34"/>
        <v>Fraction of Industrial Fuel Use Shifted to Other Fuels</v>
      </c>
      <c r="D551" s="537" t="s">
        <v>3201</v>
      </c>
      <c r="E551" s="535" t="s">
        <v>2429</v>
      </c>
      <c r="F551" s="6" t="s">
        <v>3164</v>
      </c>
      <c r="G551" s="535" t="s">
        <v>3218</v>
      </c>
      <c r="H551" s="536">
        <v>1330</v>
      </c>
      <c r="I551" s="535" t="s">
        <v>46</v>
      </c>
      <c r="J551" s="306" t="str">
        <f>IF(ISBLANK(INDEX('Policy Characteristics'!D:D,MATCH($C551,'Policy Characteristics'!$C:$C,0))),"",INDEX('Policy Characteristics'!D:D,MATCH($C551,'Policy Characteristics'!$C:$C,0)))</f>
        <v>Electrification + Hydrogen</v>
      </c>
      <c r="K551" s="304" t="str">
        <f>IF(ISBLANK(INDEX('Policy Characteristics'!E:E,MATCH($C551,'Policy Characteristics'!$C:$C,0))),"",INDEX('Policy Characteristics'!E:E,MATCH($C551,'Policy Characteristics'!$C:$C,0)))</f>
        <v>indst fuel type shifting</v>
      </c>
      <c r="L551" s="315">
        <f>IF(ISBLANK(INDEX('Policy Characteristics'!F:F,MATCH($C551,'Policy Characteristics'!$C:$C,0))),"",INDEX('Policy Characteristics'!F:F,MATCH($C551,'Policy Characteristics'!$C:$C,0)))</f>
        <v>0</v>
      </c>
      <c r="M551" s="315">
        <f>IF(ISBLANK(INDEX('Policy Characteristics'!G:G,MATCH($C551,'Policy Characteristics'!$C:$C,0))),"",INDEX('Policy Characteristics'!G:G,MATCH($C551,'Policy Characteristics'!$C:$C,0)))</f>
        <v>1</v>
      </c>
      <c r="N551" s="315">
        <f>IF(ISBLANK(INDEX('Policy Characteristics'!H:H,MATCH($C551,'Policy Characteristics'!$C:$C,0))),"",INDEX('Policy Characteristics'!H:H,MATCH($C551,'Policy Characteristics'!$C:$C,0)))</f>
        <v>0.01</v>
      </c>
      <c r="O551" s="304" t="str">
        <f>IF(ISBLANK(INDEX('Policy Characteristics'!I:I,MATCH($C551,'Policy Characteristics'!$C:$C,0))),"",INDEX('Policy Characteristics'!I:I,MATCH($C551,'Policy Characteristics'!$C:$C,0)))</f>
        <v>% of fuel shifted</v>
      </c>
      <c r="P551" s="304" t="str">
        <f>IF(ISBLANK(INDEX('Policy Characteristics'!J:J,MATCH($C551,'Policy Characteristics'!$C:$C,0))),"",INDEX('Policy Characteristics'!J:J,MATCH($C551,'Policy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51" s="304" t="str">
        <f>IF(ISBLANK(INDEX('Policy Characteristics'!K:K,MATCH($C551,'Policy Characteristics'!$C:$C,0))),"",INDEX('Policy Characteristics'!K:K,MATCH($C551,'Policy Characteristics'!$C:$C,0)))</f>
        <v>industry-ag-main.html#fuel-switching</v>
      </c>
      <c r="R551" s="304" t="str">
        <f>IF(ISBLANK(INDEX('Policy Characteristics'!L:L,MATCH($C551,'Policy Characteristics'!$C:$C,0))),"",INDEX('Policy Characteristics'!L:L,MATCH($C551,'Policy Characteristics'!$C:$C,0)))</f>
        <v>industry-elec-and-hydrogen.html</v>
      </c>
    </row>
    <row r="552" spans="1:18" x14ac:dyDescent="0.25">
      <c r="A552" s="304" t="str">
        <f>IF(ISBLANK(INDEX('Policy Characteristics'!A:A,MATCH($C552,'Policy Characteristics'!$C:$C,0))),"",INDEX('Policy Characteristics'!A:A,MATCH($C552,'Policy Characteristics'!$C:$C,0)))</f>
        <v>Industry</v>
      </c>
      <c r="B552" s="304" t="str">
        <f>IF(ISBLANK(INDEX('Policy Characteristics'!B:B,MATCH($C552,'Policy Characteristics'!$C:$C,0))),"",INDEX('Policy Characteristics'!B:B,MATCH($C552,'Policy Characteristics'!$C:$C,0)))</f>
        <v>Electrification + Hydrogen</v>
      </c>
      <c r="C552" s="308" t="str">
        <f t="shared" si="34"/>
        <v>Fraction of Industrial Fuel Use Shifted to Other Fuels</v>
      </c>
      <c r="D552" s="537" t="s">
        <v>3201</v>
      </c>
      <c r="E552" s="535" t="s">
        <v>2430</v>
      </c>
      <c r="F552" s="6" t="s">
        <v>3164</v>
      </c>
      <c r="G552" s="535" t="s">
        <v>3219</v>
      </c>
      <c r="H552" s="536">
        <v>1331</v>
      </c>
      <c r="I552" s="535" t="s">
        <v>46</v>
      </c>
      <c r="J552" s="306" t="str">
        <f>IF(ISBLANK(INDEX('Policy Characteristics'!D:D,MATCH($C552,'Policy Characteristics'!$C:$C,0))),"",INDEX('Policy Characteristics'!D:D,MATCH($C552,'Policy Characteristics'!$C:$C,0)))</f>
        <v>Electrification + Hydrogen</v>
      </c>
      <c r="K552" s="304" t="str">
        <f>IF(ISBLANK(INDEX('Policy Characteristics'!E:E,MATCH($C552,'Policy Characteristics'!$C:$C,0))),"",INDEX('Policy Characteristics'!E:E,MATCH($C552,'Policy Characteristics'!$C:$C,0)))</f>
        <v>indst fuel type shifting</v>
      </c>
      <c r="L552" s="315">
        <f>IF(ISBLANK(INDEX('Policy Characteristics'!F:F,MATCH($C552,'Policy Characteristics'!$C:$C,0))),"",INDEX('Policy Characteristics'!F:F,MATCH($C552,'Policy Characteristics'!$C:$C,0)))</f>
        <v>0</v>
      </c>
      <c r="M552" s="315">
        <f>IF(ISBLANK(INDEX('Policy Characteristics'!G:G,MATCH($C552,'Policy Characteristics'!$C:$C,0))),"",INDEX('Policy Characteristics'!G:G,MATCH($C552,'Policy Characteristics'!$C:$C,0)))</f>
        <v>1</v>
      </c>
      <c r="N552" s="315">
        <f>IF(ISBLANK(INDEX('Policy Characteristics'!H:H,MATCH($C552,'Policy Characteristics'!$C:$C,0))),"",INDEX('Policy Characteristics'!H:H,MATCH($C552,'Policy Characteristics'!$C:$C,0)))</f>
        <v>0.01</v>
      </c>
      <c r="O552" s="304" t="str">
        <f>IF(ISBLANK(INDEX('Policy Characteristics'!I:I,MATCH($C552,'Policy Characteristics'!$C:$C,0))),"",INDEX('Policy Characteristics'!I:I,MATCH($C552,'Policy Characteristics'!$C:$C,0)))</f>
        <v>% of fuel shifted</v>
      </c>
      <c r="P552" s="304" t="str">
        <f>IF(ISBLANK(INDEX('Policy Characteristics'!J:J,MATCH($C552,'Policy Characteristics'!$C:$C,0))),"",INDEX('Policy Characteristics'!J:J,MATCH($C552,'Policy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52" s="304" t="str">
        <f>IF(ISBLANK(INDEX('Policy Characteristics'!K:K,MATCH($C552,'Policy Characteristics'!$C:$C,0))),"",INDEX('Policy Characteristics'!K:K,MATCH($C552,'Policy Characteristics'!$C:$C,0)))</f>
        <v>industry-ag-main.html#fuel-switching</v>
      </c>
      <c r="R552" s="304" t="str">
        <f>IF(ISBLANK(INDEX('Policy Characteristics'!L:L,MATCH($C552,'Policy Characteristics'!$C:$C,0))),"",INDEX('Policy Characteristics'!L:L,MATCH($C552,'Policy Characteristics'!$C:$C,0)))</f>
        <v>industry-elec-and-hydrogen.html</v>
      </c>
    </row>
    <row r="553" spans="1:18" x14ac:dyDescent="0.25">
      <c r="A553" s="304" t="str">
        <f>IF(ISBLANK(INDEX('Policy Characteristics'!A:A,MATCH($C553,'Policy Characteristics'!$C:$C,0))),"",INDEX('Policy Characteristics'!A:A,MATCH($C553,'Policy Characteristics'!$C:$C,0)))</f>
        <v>Industry</v>
      </c>
      <c r="B553" s="304" t="str">
        <f>IF(ISBLANK(INDEX('Policy Characteristics'!B:B,MATCH($C553,'Policy Characteristics'!$C:$C,0))),"",INDEX('Policy Characteristics'!B:B,MATCH($C553,'Policy Characteristics'!$C:$C,0)))</f>
        <v>Electrification + Hydrogen</v>
      </c>
      <c r="C553" s="308" t="str">
        <f t="shared" si="34"/>
        <v>Fraction of Industrial Fuel Use Shifted to Other Fuels</v>
      </c>
      <c r="D553" s="537" t="s">
        <v>3201</v>
      </c>
      <c r="E553" s="535" t="s">
        <v>2431</v>
      </c>
      <c r="F553" s="6" t="s">
        <v>3164</v>
      </c>
      <c r="G553" s="535" t="s">
        <v>3220</v>
      </c>
      <c r="H553" s="536">
        <v>1332</v>
      </c>
      <c r="I553" s="535" t="s">
        <v>46</v>
      </c>
      <c r="J553" s="306" t="str">
        <f>IF(ISBLANK(INDEX('Policy Characteristics'!D:D,MATCH($C553,'Policy Characteristics'!$C:$C,0))),"",INDEX('Policy Characteristics'!D:D,MATCH($C553,'Policy Characteristics'!$C:$C,0)))</f>
        <v>Electrification + Hydrogen</v>
      </c>
      <c r="K553" s="304" t="str">
        <f>IF(ISBLANK(INDEX('Policy Characteristics'!E:E,MATCH($C553,'Policy Characteristics'!$C:$C,0))),"",INDEX('Policy Characteristics'!E:E,MATCH($C553,'Policy Characteristics'!$C:$C,0)))</f>
        <v>indst fuel type shifting</v>
      </c>
      <c r="L553" s="315">
        <f>IF(ISBLANK(INDEX('Policy Characteristics'!F:F,MATCH($C553,'Policy Characteristics'!$C:$C,0))),"",INDEX('Policy Characteristics'!F:F,MATCH($C553,'Policy Characteristics'!$C:$C,0)))</f>
        <v>0</v>
      </c>
      <c r="M553" s="315">
        <f>IF(ISBLANK(INDEX('Policy Characteristics'!G:G,MATCH($C553,'Policy Characteristics'!$C:$C,0))),"",INDEX('Policy Characteristics'!G:G,MATCH($C553,'Policy Characteristics'!$C:$C,0)))</f>
        <v>1</v>
      </c>
      <c r="N553" s="315">
        <f>IF(ISBLANK(INDEX('Policy Characteristics'!H:H,MATCH($C553,'Policy Characteristics'!$C:$C,0))),"",INDEX('Policy Characteristics'!H:H,MATCH($C553,'Policy Characteristics'!$C:$C,0)))</f>
        <v>0.01</v>
      </c>
      <c r="O553" s="304" t="str">
        <f>IF(ISBLANK(INDEX('Policy Characteristics'!I:I,MATCH($C553,'Policy Characteristics'!$C:$C,0))),"",INDEX('Policy Characteristics'!I:I,MATCH($C553,'Policy Characteristics'!$C:$C,0)))</f>
        <v>% of fuel shifted</v>
      </c>
      <c r="P553" s="304" t="str">
        <f>IF(ISBLANK(INDEX('Policy Characteristics'!J:J,MATCH($C553,'Policy Characteristics'!$C:$C,0))),"",INDEX('Policy Characteristics'!J:J,MATCH($C553,'Policy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53" s="304" t="str">
        <f>IF(ISBLANK(INDEX('Policy Characteristics'!K:K,MATCH($C553,'Policy Characteristics'!$C:$C,0))),"",INDEX('Policy Characteristics'!K:K,MATCH($C553,'Policy Characteristics'!$C:$C,0)))</f>
        <v>industry-ag-main.html#fuel-switching</v>
      </c>
      <c r="R553" s="304" t="str">
        <f>IF(ISBLANK(INDEX('Policy Characteristics'!L:L,MATCH($C553,'Policy Characteristics'!$C:$C,0))),"",INDEX('Policy Characteristics'!L:L,MATCH($C553,'Policy Characteristics'!$C:$C,0)))</f>
        <v>industry-elec-and-hydrogen.html</v>
      </c>
    </row>
    <row r="554" spans="1:18" x14ac:dyDescent="0.25">
      <c r="A554" s="304" t="str">
        <f>IF(ISBLANK(INDEX('Policy Characteristics'!A:A,MATCH($C554,'Policy Characteristics'!$C:$C,0))),"",INDEX('Policy Characteristics'!A:A,MATCH($C554,'Policy Characteristics'!$C:$C,0)))</f>
        <v>Industry</v>
      </c>
      <c r="B554" s="304" t="str">
        <f>IF(ISBLANK(INDEX('Policy Characteristics'!B:B,MATCH($C554,'Policy Characteristics'!$C:$C,0))),"",INDEX('Policy Characteristics'!B:B,MATCH($C554,'Policy Characteristics'!$C:$C,0)))</f>
        <v>Electrification + Hydrogen</v>
      </c>
      <c r="C554" s="308" t="str">
        <f t="shared" si="34"/>
        <v>Fraction of Industrial Fuel Use Shifted to Other Fuels</v>
      </c>
      <c r="D554" s="537" t="s">
        <v>3201</v>
      </c>
      <c r="E554" s="535" t="s">
        <v>2432</v>
      </c>
      <c r="F554" s="6" t="s">
        <v>3164</v>
      </c>
      <c r="G554" s="535" t="s">
        <v>3221</v>
      </c>
      <c r="H554" s="536">
        <v>1333</v>
      </c>
      <c r="I554" s="535" t="s">
        <v>46</v>
      </c>
      <c r="J554" s="306" t="str">
        <f>IF(ISBLANK(INDEX('Policy Characteristics'!D:D,MATCH($C554,'Policy Characteristics'!$C:$C,0))),"",INDEX('Policy Characteristics'!D:D,MATCH($C554,'Policy Characteristics'!$C:$C,0)))</f>
        <v>Electrification + Hydrogen</v>
      </c>
      <c r="K554" s="304" t="str">
        <f>IF(ISBLANK(INDEX('Policy Characteristics'!E:E,MATCH($C554,'Policy Characteristics'!$C:$C,0))),"",INDEX('Policy Characteristics'!E:E,MATCH($C554,'Policy Characteristics'!$C:$C,0)))</f>
        <v>indst fuel type shifting</v>
      </c>
      <c r="L554" s="315">
        <f>IF(ISBLANK(INDEX('Policy Characteristics'!F:F,MATCH($C554,'Policy Characteristics'!$C:$C,0))),"",INDEX('Policy Characteristics'!F:F,MATCH($C554,'Policy Characteristics'!$C:$C,0)))</f>
        <v>0</v>
      </c>
      <c r="M554" s="315">
        <f>IF(ISBLANK(INDEX('Policy Characteristics'!G:G,MATCH($C554,'Policy Characteristics'!$C:$C,0))),"",INDEX('Policy Characteristics'!G:G,MATCH($C554,'Policy Characteristics'!$C:$C,0)))</f>
        <v>1</v>
      </c>
      <c r="N554" s="315">
        <f>IF(ISBLANK(INDEX('Policy Characteristics'!H:H,MATCH($C554,'Policy Characteristics'!$C:$C,0))),"",INDEX('Policy Characteristics'!H:H,MATCH($C554,'Policy Characteristics'!$C:$C,0)))</f>
        <v>0.01</v>
      </c>
      <c r="O554" s="304" t="str">
        <f>IF(ISBLANK(INDEX('Policy Characteristics'!I:I,MATCH($C554,'Policy Characteristics'!$C:$C,0))),"",INDEX('Policy Characteristics'!I:I,MATCH($C554,'Policy Characteristics'!$C:$C,0)))</f>
        <v>% of fuel shifted</v>
      </c>
      <c r="P554" s="304" t="str">
        <f>IF(ISBLANK(INDEX('Policy Characteristics'!J:J,MATCH($C554,'Policy Characteristics'!$C:$C,0))),"",INDEX('Policy Characteristics'!J:J,MATCH($C554,'Policy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54" s="304" t="str">
        <f>IF(ISBLANK(INDEX('Policy Characteristics'!K:K,MATCH($C554,'Policy Characteristics'!$C:$C,0))),"",INDEX('Policy Characteristics'!K:K,MATCH($C554,'Policy Characteristics'!$C:$C,0)))</f>
        <v>industry-ag-main.html#fuel-switching</v>
      </c>
      <c r="R554" s="304" t="str">
        <f>IF(ISBLANK(INDEX('Policy Characteristics'!L:L,MATCH($C554,'Policy Characteristics'!$C:$C,0))),"",INDEX('Policy Characteristics'!L:L,MATCH($C554,'Policy Characteristics'!$C:$C,0)))</f>
        <v>industry-elec-and-hydrogen.html</v>
      </c>
    </row>
    <row r="555" spans="1:18" x14ac:dyDescent="0.25">
      <c r="A555" s="304" t="str">
        <f>IF(ISBLANK(INDEX('Policy Characteristics'!A:A,MATCH($C555,'Policy Characteristics'!$C:$C,0))),"",INDEX('Policy Characteristics'!A:A,MATCH($C555,'Policy Characteristics'!$C:$C,0)))</f>
        <v>Industry</v>
      </c>
      <c r="B555" s="304" t="str">
        <f>IF(ISBLANK(INDEX('Policy Characteristics'!B:B,MATCH($C555,'Policy Characteristics'!$C:$C,0))),"",INDEX('Policy Characteristics'!B:B,MATCH($C555,'Policy Characteristics'!$C:$C,0)))</f>
        <v>Electrification + Hydrogen</v>
      </c>
      <c r="C555" s="308" t="str">
        <f t="shared" si="34"/>
        <v>Fraction of Industrial Fuel Use Shifted to Other Fuels</v>
      </c>
      <c r="D555" s="537" t="s">
        <v>3201</v>
      </c>
      <c r="E555" s="535" t="s">
        <v>2782</v>
      </c>
      <c r="F555" s="6" t="s">
        <v>3164</v>
      </c>
      <c r="G555" s="535" t="s">
        <v>3222</v>
      </c>
      <c r="H555" s="536">
        <v>1334</v>
      </c>
      <c r="I555" s="535" t="s">
        <v>46</v>
      </c>
      <c r="J555" s="306" t="str">
        <f>IF(ISBLANK(INDEX('Policy Characteristics'!D:D,MATCH($C555,'Policy Characteristics'!$C:$C,0))),"",INDEX('Policy Characteristics'!D:D,MATCH($C555,'Policy Characteristics'!$C:$C,0)))</f>
        <v>Electrification + Hydrogen</v>
      </c>
      <c r="K555" s="304" t="str">
        <f>IF(ISBLANK(INDEX('Policy Characteristics'!E:E,MATCH($C555,'Policy Characteristics'!$C:$C,0))),"",INDEX('Policy Characteristics'!E:E,MATCH($C555,'Policy Characteristics'!$C:$C,0)))</f>
        <v>indst fuel type shifting</v>
      </c>
      <c r="L555" s="315">
        <f>IF(ISBLANK(INDEX('Policy Characteristics'!F:F,MATCH($C555,'Policy Characteristics'!$C:$C,0))),"",INDEX('Policy Characteristics'!F:F,MATCH($C555,'Policy Characteristics'!$C:$C,0)))</f>
        <v>0</v>
      </c>
      <c r="M555" s="315">
        <f>IF(ISBLANK(INDEX('Policy Characteristics'!G:G,MATCH($C555,'Policy Characteristics'!$C:$C,0))),"",INDEX('Policy Characteristics'!G:G,MATCH($C555,'Policy Characteristics'!$C:$C,0)))</f>
        <v>1</v>
      </c>
      <c r="N555" s="315">
        <f>IF(ISBLANK(INDEX('Policy Characteristics'!H:H,MATCH($C555,'Policy Characteristics'!$C:$C,0))),"",INDEX('Policy Characteristics'!H:H,MATCH($C555,'Policy Characteristics'!$C:$C,0)))</f>
        <v>0.01</v>
      </c>
      <c r="O555" s="304" t="str">
        <f>IF(ISBLANK(INDEX('Policy Characteristics'!I:I,MATCH($C555,'Policy Characteristics'!$C:$C,0))),"",INDEX('Policy Characteristics'!I:I,MATCH($C555,'Policy Characteristics'!$C:$C,0)))</f>
        <v>% of fuel shifted</v>
      </c>
      <c r="P555" s="304" t="str">
        <f>IF(ISBLANK(INDEX('Policy Characteristics'!J:J,MATCH($C555,'Policy Characteristics'!$C:$C,0))),"",INDEX('Policy Characteristics'!J:J,MATCH($C555,'Policy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55" s="304" t="str">
        <f>IF(ISBLANK(INDEX('Policy Characteristics'!K:K,MATCH($C555,'Policy Characteristics'!$C:$C,0))),"",INDEX('Policy Characteristics'!K:K,MATCH($C555,'Policy Characteristics'!$C:$C,0)))</f>
        <v>industry-ag-main.html#fuel-switching</v>
      </c>
      <c r="R555" s="304" t="str">
        <f>IF(ISBLANK(INDEX('Policy Characteristics'!L:L,MATCH($C555,'Policy Characteristics'!$C:$C,0))),"",INDEX('Policy Characteristics'!L:L,MATCH($C555,'Policy Characteristics'!$C:$C,0)))</f>
        <v>industry-elec-and-hydrogen.html</v>
      </c>
    </row>
    <row r="556" spans="1:18" x14ac:dyDescent="0.25">
      <c r="A556" s="304" t="str">
        <f>IF(ISBLANK(INDEX('Policy Characteristics'!A:A,MATCH($C556,'Policy Characteristics'!$C:$C,0))),"",INDEX('Policy Characteristics'!A:A,MATCH($C556,'Policy Characteristics'!$C:$C,0)))</f>
        <v>Industry</v>
      </c>
      <c r="B556" s="304" t="str">
        <f>IF(ISBLANK(INDEX('Policy Characteristics'!B:B,MATCH($C556,'Policy Characteristics'!$C:$C,0))),"",INDEX('Policy Characteristics'!B:B,MATCH($C556,'Policy Characteristics'!$C:$C,0)))</f>
        <v>Electrification + Hydrogen</v>
      </c>
      <c r="C556" s="308" t="str">
        <f t="shared" si="34"/>
        <v>Fraction of Industrial Fuel Use Shifted to Other Fuels</v>
      </c>
      <c r="D556" s="537" t="s">
        <v>3201</v>
      </c>
      <c r="E556" s="535" t="s">
        <v>2783</v>
      </c>
      <c r="F556" s="6" t="s">
        <v>3164</v>
      </c>
      <c r="G556" s="535" t="s">
        <v>3223</v>
      </c>
      <c r="H556" s="536">
        <v>1335</v>
      </c>
      <c r="I556" s="535" t="s">
        <v>46</v>
      </c>
      <c r="J556" s="306" t="str">
        <f>IF(ISBLANK(INDEX('Policy Characteristics'!D:D,MATCH($C556,'Policy Characteristics'!$C:$C,0))),"",INDEX('Policy Characteristics'!D:D,MATCH($C556,'Policy Characteristics'!$C:$C,0)))</f>
        <v>Electrification + Hydrogen</v>
      </c>
      <c r="K556" s="304" t="str">
        <f>IF(ISBLANK(INDEX('Policy Characteristics'!E:E,MATCH($C556,'Policy Characteristics'!$C:$C,0))),"",INDEX('Policy Characteristics'!E:E,MATCH($C556,'Policy Characteristics'!$C:$C,0)))</f>
        <v>indst fuel type shifting</v>
      </c>
      <c r="L556" s="315">
        <f>IF(ISBLANK(INDEX('Policy Characteristics'!F:F,MATCH($C556,'Policy Characteristics'!$C:$C,0))),"",INDEX('Policy Characteristics'!F:F,MATCH($C556,'Policy Characteristics'!$C:$C,0)))</f>
        <v>0</v>
      </c>
      <c r="M556" s="315">
        <f>IF(ISBLANK(INDEX('Policy Characteristics'!G:G,MATCH($C556,'Policy Characteristics'!$C:$C,0))),"",INDEX('Policy Characteristics'!G:G,MATCH($C556,'Policy Characteristics'!$C:$C,0)))</f>
        <v>1</v>
      </c>
      <c r="N556" s="315">
        <f>IF(ISBLANK(INDEX('Policy Characteristics'!H:H,MATCH($C556,'Policy Characteristics'!$C:$C,0))),"",INDEX('Policy Characteristics'!H:H,MATCH($C556,'Policy Characteristics'!$C:$C,0)))</f>
        <v>0.01</v>
      </c>
      <c r="O556" s="304" t="str">
        <f>IF(ISBLANK(INDEX('Policy Characteristics'!I:I,MATCH($C556,'Policy Characteristics'!$C:$C,0))),"",INDEX('Policy Characteristics'!I:I,MATCH($C556,'Policy Characteristics'!$C:$C,0)))</f>
        <v>% of fuel shifted</v>
      </c>
      <c r="P556" s="304" t="str">
        <f>IF(ISBLANK(INDEX('Policy Characteristics'!J:J,MATCH($C556,'Policy Characteristics'!$C:$C,0))),"",INDEX('Policy Characteristics'!J:J,MATCH($C556,'Policy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56" s="304" t="str">
        <f>IF(ISBLANK(INDEX('Policy Characteristics'!K:K,MATCH($C556,'Policy Characteristics'!$C:$C,0))),"",INDEX('Policy Characteristics'!K:K,MATCH($C556,'Policy Characteristics'!$C:$C,0)))</f>
        <v>industry-ag-main.html#fuel-switching</v>
      </c>
      <c r="R556" s="304" t="str">
        <f>IF(ISBLANK(INDEX('Policy Characteristics'!L:L,MATCH($C556,'Policy Characteristics'!$C:$C,0))),"",INDEX('Policy Characteristics'!L:L,MATCH($C556,'Policy Characteristics'!$C:$C,0)))</f>
        <v>industry-elec-and-hydrogen.html</v>
      </c>
    </row>
    <row r="557" spans="1:18" x14ac:dyDescent="0.25">
      <c r="A557" s="304" t="str">
        <f>IF(ISBLANK(INDEX('Policy Characteristics'!A:A,MATCH($C557,'Policy Characteristics'!$C:$C,0))),"",INDEX('Policy Characteristics'!A:A,MATCH($C557,'Policy Characteristics'!$C:$C,0)))</f>
        <v>Industry</v>
      </c>
      <c r="B557" s="304" t="str">
        <f>IF(ISBLANK(INDEX('Policy Characteristics'!B:B,MATCH($C557,'Policy Characteristics'!$C:$C,0))),"",INDEX('Policy Characteristics'!B:B,MATCH($C557,'Policy Characteristics'!$C:$C,0)))</f>
        <v>Electrification + Hydrogen</v>
      </c>
      <c r="C557" s="308" t="str">
        <f t="shared" si="34"/>
        <v>Fraction of Industrial Fuel Use Shifted to Other Fuels</v>
      </c>
      <c r="D557" s="537" t="s">
        <v>3201</v>
      </c>
      <c r="E557" s="535" t="s">
        <v>2784</v>
      </c>
      <c r="F557" s="6" t="s">
        <v>3164</v>
      </c>
      <c r="G557" s="535" t="s">
        <v>3224</v>
      </c>
      <c r="H557" s="536">
        <v>1336</v>
      </c>
      <c r="I557" s="535" t="s">
        <v>46</v>
      </c>
      <c r="J557" s="306" t="str">
        <f>IF(ISBLANK(INDEX('Policy Characteristics'!D:D,MATCH($C557,'Policy Characteristics'!$C:$C,0))),"",INDEX('Policy Characteristics'!D:D,MATCH($C557,'Policy Characteristics'!$C:$C,0)))</f>
        <v>Electrification + Hydrogen</v>
      </c>
      <c r="K557" s="304" t="str">
        <f>IF(ISBLANK(INDEX('Policy Characteristics'!E:E,MATCH($C557,'Policy Characteristics'!$C:$C,0))),"",INDEX('Policy Characteristics'!E:E,MATCH($C557,'Policy Characteristics'!$C:$C,0)))</f>
        <v>indst fuel type shifting</v>
      </c>
      <c r="L557" s="315">
        <f>IF(ISBLANK(INDEX('Policy Characteristics'!F:F,MATCH($C557,'Policy Characteristics'!$C:$C,0))),"",INDEX('Policy Characteristics'!F:F,MATCH($C557,'Policy Characteristics'!$C:$C,0)))</f>
        <v>0</v>
      </c>
      <c r="M557" s="315">
        <f>IF(ISBLANK(INDEX('Policy Characteristics'!G:G,MATCH($C557,'Policy Characteristics'!$C:$C,0))),"",INDEX('Policy Characteristics'!G:G,MATCH($C557,'Policy Characteristics'!$C:$C,0)))</f>
        <v>1</v>
      </c>
      <c r="N557" s="315">
        <f>IF(ISBLANK(INDEX('Policy Characteristics'!H:H,MATCH($C557,'Policy Characteristics'!$C:$C,0))),"",INDEX('Policy Characteristics'!H:H,MATCH($C557,'Policy Characteristics'!$C:$C,0)))</f>
        <v>0.01</v>
      </c>
      <c r="O557" s="304" t="str">
        <f>IF(ISBLANK(INDEX('Policy Characteristics'!I:I,MATCH($C557,'Policy Characteristics'!$C:$C,0))),"",INDEX('Policy Characteristics'!I:I,MATCH($C557,'Policy Characteristics'!$C:$C,0)))</f>
        <v>% of fuel shifted</v>
      </c>
      <c r="P557" s="304" t="str">
        <f>IF(ISBLANK(INDEX('Policy Characteristics'!J:J,MATCH($C557,'Policy Characteristics'!$C:$C,0))),"",INDEX('Policy Characteristics'!J:J,MATCH($C557,'Policy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57" s="304" t="str">
        <f>IF(ISBLANK(INDEX('Policy Characteristics'!K:K,MATCH($C557,'Policy Characteristics'!$C:$C,0))),"",INDEX('Policy Characteristics'!K:K,MATCH($C557,'Policy Characteristics'!$C:$C,0)))</f>
        <v>industry-ag-main.html#fuel-switching</v>
      </c>
      <c r="R557" s="304" t="str">
        <f>IF(ISBLANK(INDEX('Policy Characteristics'!L:L,MATCH($C557,'Policy Characteristics'!$C:$C,0))),"",INDEX('Policy Characteristics'!L:L,MATCH($C557,'Policy Characteristics'!$C:$C,0)))</f>
        <v>industry-elec-and-hydrogen.html</v>
      </c>
    </row>
    <row r="558" spans="1:18" x14ac:dyDescent="0.25">
      <c r="A558" s="304" t="str">
        <f>IF(ISBLANK(INDEX('Policy Characteristics'!A:A,MATCH($C558,'Policy Characteristics'!$C:$C,0))),"",INDEX('Policy Characteristics'!A:A,MATCH($C558,'Policy Characteristics'!$C:$C,0)))</f>
        <v>Industry</v>
      </c>
      <c r="B558" s="304" t="str">
        <f>IF(ISBLANK(INDEX('Policy Characteristics'!B:B,MATCH($C558,'Policy Characteristics'!$C:$C,0))),"",INDEX('Policy Characteristics'!B:B,MATCH($C558,'Policy Characteristics'!$C:$C,0)))</f>
        <v>Electrification + Hydrogen</v>
      </c>
      <c r="C558" s="308" t="str">
        <f t="shared" si="34"/>
        <v>Fraction of Industrial Fuel Use Shifted to Other Fuels</v>
      </c>
      <c r="D558" s="537" t="s">
        <v>3201</v>
      </c>
      <c r="E558" s="535" t="s">
        <v>2781</v>
      </c>
      <c r="F558" s="6" t="s">
        <v>3164</v>
      </c>
      <c r="G558" s="535" t="s">
        <v>3225</v>
      </c>
      <c r="H558" s="536">
        <v>1337</v>
      </c>
      <c r="I558" s="535" t="s">
        <v>45</v>
      </c>
      <c r="J558" s="306" t="str">
        <f>IF(ISBLANK(INDEX('Policy Characteristics'!D:D,MATCH($C558,'Policy Characteristics'!$C:$C,0))),"",INDEX('Policy Characteristics'!D:D,MATCH($C558,'Policy Characteristics'!$C:$C,0)))</f>
        <v>Electrification + Hydrogen</v>
      </c>
      <c r="K558" s="304" t="str">
        <f>IF(ISBLANK(INDEX('Policy Characteristics'!E:E,MATCH($C558,'Policy Characteristics'!$C:$C,0))),"",INDEX('Policy Characteristics'!E:E,MATCH($C558,'Policy Characteristics'!$C:$C,0)))</f>
        <v>indst fuel type shifting</v>
      </c>
      <c r="L558" s="315">
        <f>IF(ISBLANK(INDEX('Policy Characteristics'!F:F,MATCH($C558,'Policy Characteristics'!$C:$C,0))),"",INDEX('Policy Characteristics'!F:F,MATCH($C558,'Policy Characteristics'!$C:$C,0)))</f>
        <v>0</v>
      </c>
      <c r="M558" s="315">
        <f>IF(ISBLANK(INDEX('Policy Characteristics'!G:G,MATCH($C558,'Policy Characteristics'!$C:$C,0))),"",INDEX('Policy Characteristics'!G:G,MATCH($C558,'Policy Characteristics'!$C:$C,0)))</f>
        <v>1</v>
      </c>
      <c r="N558" s="315">
        <f>IF(ISBLANK(INDEX('Policy Characteristics'!H:H,MATCH($C558,'Policy Characteristics'!$C:$C,0))),"",INDEX('Policy Characteristics'!H:H,MATCH($C558,'Policy Characteristics'!$C:$C,0)))</f>
        <v>0.01</v>
      </c>
      <c r="O558" s="304" t="str">
        <f>IF(ISBLANK(INDEX('Policy Characteristics'!I:I,MATCH($C558,'Policy Characteristics'!$C:$C,0))),"",INDEX('Policy Characteristics'!I:I,MATCH($C558,'Policy Characteristics'!$C:$C,0)))</f>
        <v>% of fuel shifted</v>
      </c>
      <c r="P558" s="304" t="str">
        <f>IF(ISBLANK(INDEX('Policy Characteristics'!J:J,MATCH($C558,'Policy Characteristics'!$C:$C,0))),"",INDEX('Policy Characteristics'!J:J,MATCH($C558,'Policy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58" s="304" t="str">
        <f>IF(ISBLANK(INDEX('Policy Characteristics'!K:K,MATCH($C558,'Policy Characteristics'!$C:$C,0))),"",INDEX('Policy Characteristics'!K:K,MATCH($C558,'Policy Characteristics'!$C:$C,0)))</f>
        <v>industry-ag-main.html#fuel-switching</v>
      </c>
      <c r="R558" s="304" t="str">
        <f>IF(ISBLANK(INDEX('Policy Characteristics'!L:L,MATCH($C558,'Policy Characteristics'!$C:$C,0))),"",INDEX('Policy Characteristics'!L:L,MATCH($C558,'Policy Characteristics'!$C:$C,0)))</f>
        <v>industry-elec-and-hydrogen.html</v>
      </c>
    </row>
    <row r="559" spans="1:18" x14ac:dyDescent="0.25">
      <c r="A559" s="304" t="str">
        <f>IF(ISBLANK(INDEX('Policy Characteristics'!A:A,MATCH($C559,'Policy Characteristics'!$C:$C,0))),"",INDEX('Policy Characteristics'!A:A,MATCH($C559,'Policy Characteristics'!$C:$C,0)))</f>
        <v>Industry</v>
      </c>
      <c r="B559" s="304" t="str">
        <f>IF(ISBLANK(INDEX('Policy Characteristics'!B:B,MATCH($C559,'Policy Characteristics'!$C:$C,0))),"",INDEX('Policy Characteristics'!B:B,MATCH($C559,'Policy Characteristics'!$C:$C,0)))</f>
        <v>Electrification + Hydrogen</v>
      </c>
      <c r="C559" s="308" t="str">
        <f t="shared" si="34"/>
        <v>Fraction of Industrial Fuel Use Shifted to Other Fuels</v>
      </c>
      <c r="D559" s="537" t="s">
        <v>3202</v>
      </c>
      <c r="E559" s="535" t="s">
        <v>2427</v>
      </c>
      <c r="F559" s="6" t="s">
        <v>2640</v>
      </c>
      <c r="G559" s="535" t="s">
        <v>3216</v>
      </c>
      <c r="H559" s="536">
        <v>1338</v>
      </c>
      <c r="I559" s="535" t="s">
        <v>45</v>
      </c>
      <c r="J559" s="306" t="str">
        <f>IF(ISBLANK(INDEX('Policy Characteristics'!D:D,MATCH($C559,'Policy Characteristics'!$C:$C,0))),"",INDEX('Policy Characteristics'!D:D,MATCH($C559,'Policy Characteristics'!$C:$C,0)))</f>
        <v>Electrification + Hydrogen</v>
      </c>
      <c r="K559" s="304" t="str">
        <f>IF(ISBLANK(INDEX('Policy Characteristics'!E:E,MATCH($C559,'Policy Characteristics'!$C:$C,0))),"",INDEX('Policy Characteristics'!E:E,MATCH($C559,'Policy Characteristics'!$C:$C,0)))</f>
        <v>indst fuel type shifting</v>
      </c>
      <c r="L559" s="315">
        <f>IF(ISBLANK(INDEX('Policy Characteristics'!F:F,MATCH($C559,'Policy Characteristics'!$C:$C,0))),"",INDEX('Policy Characteristics'!F:F,MATCH($C559,'Policy Characteristics'!$C:$C,0)))</f>
        <v>0</v>
      </c>
      <c r="M559" s="315">
        <f>IF(ISBLANK(INDEX('Policy Characteristics'!G:G,MATCH($C559,'Policy Characteristics'!$C:$C,0))),"",INDEX('Policy Characteristics'!G:G,MATCH($C559,'Policy Characteristics'!$C:$C,0)))</f>
        <v>1</v>
      </c>
      <c r="N559" s="315">
        <f>IF(ISBLANK(INDEX('Policy Characteristics'!H:H,MATCH($C559,'Policy Characteristics'!$C:$C,0))),"",INDEX('Policy Characteristics'!H:H,MATCH($C559,'Policy Characteristics'!$C:$C,0)))</f>
        <v>0.01</v>
      </c>
      <c r="O559" s="304" t="str">
        <f>IF(ISBLANK(INDEX('Policy Characteristics'!I:I,MATCH($C559,'Policy Characteristics'!$C:$C,0))),"",INDEX('Policy Characteristics'!I:I,MATCH($C559,'Policy Characteristics'!$C:$C,0)))</f>
        <v>% of fuel shifted</v>
      </c>
      <c r="P559" s="304" t="str">
        <f>IF(ISBLANK(INDEX('Policy Characteristics'!J:J,MATCH($C559,'Policy Characteristics'!$C:$C,0))),"",INDEX('Policy Characteristics'!J:J,MATCH($C559,'Policy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59" s="304" t="str">
        <f>IF(ISBLANK(INDEX('Policy Characteristics'!K:K,MATCH($C559,'Policy Characteristics'!$C:$C,0))),"",INDEX('Policy Characteristics'!K:K,MATCH($C559,'Policy Characteristics'!$C:$C,0)))</f>
        <v>industry-ag-main.html#fuel-switching</v>
      </c>
      <c r="R559" s="304" t="str">
        <f>IF(ISBLANK(INDEX('Policy Characteristics'!L:L,MATCH($C559,'Policy Characteristics'!$C:$C,0))),"",INDEX('Policy Characteristics'!L:L,MATCH($C559,'Policy Characteristics'!$C:$C,0)))</f>
        <v>industry-elec-and-hydrogen.html</v>
      </c>
    </row>
    <row r="560" spans="1:18" x14ac:dyDescent="0.25">
      <c r="A560" s="304" t="str">
        <f>IF(ISBLANK(INDEX('Policy Characteristics'!A:A,MATCH($C560,'Policy Characteristics'!$C:$C,0))),"",INDEX('Policy Characteristics'!A:A,MATCH($C560,'Policy Characteristics'!$C:$C,0)))</f>
        <v>Industry</v>
      </c>
      <c r="B560" s="304" t="str">
        <f>IF(ISBLANK(INDEX('Policy Characteristics'!B:B,MATCH($C560,'Policy Characteristics'!$C:$C,0))),"",INDEX('Policy Characteristics'!B:B,MATCH($C560,'Policy Characteristics'!$C:$C,0)))</f>
        <v>Electrification + Hydrogen</v>
      </c>
      <c r="C560" s="308" t="str">
        <f t="shared" si="34"/>
        <v>Fraction of Industrial Fuel Use Shifted to Other Fuels</v>
      </c>
      <c r="D560" s="537" t="s">
        <v>3202</v>
      </c>
      <c r="E560" s="535" t="s">
        <v>2428</v>
      </c>
      <c r="F560" s="6" t="s">
        <v>2640</v>
      </c>
      <c r="G560" s="535" t="s">
        <v>3217</v>
      </c>
      <c r="H560" s="536">
        <v>1339</v>
      </c>
      <c r="I560" s="535" t="s">
        <v>46</v>
      </c>
      <c r="J560" s="306" t="str">
        <f>IF(ISBLANK(INDEX('Policy Characteristics'!D:D,MATCH($C560,'Policy Characteristics'!$C:$C,0))),"",INDEX('Policy Characteristics'!D:D,MATCH($C560,'Policy Characteristics'!$C:$C,0)))</f>
        <v>Electrification + Hydrogen</v>
      </c>
      <c r="K560" s="304" t="str">
        <f>IF(ISBLANK(INDEX('Policy Characteristics'!E:E,MATCH($C560,'Policy Characteristics'!$C:$C,0))),"",INDEX('Policy Characteristics'!E:E,MATCH($C560,'Policy Characteristics'!$C:$C,0)))</f>
        <v>indst fuel type shifting</v>
      </c>
      <c r="L560" s="315">
        <f>IF(ISBLANK(INDEX('Policy Characteristics'!F:F,MATCH($C560,'Policy Characteristics'!$C:$C,0))),"",INDEX('Policy Characteristics'!F:F,MATCH($C560,'Policy Characteristics'!$C:$C,0)))</f>
        <v>0</v>
      </c>
      <c r="M560" s="315">
        <f>IF(ISBLANK(INDEX('Policy Characteristics'!G:G,MATCH($C560,'Policy Characteristics'!$C:$C,0))),"",INDEX('Policy Characteristics'!G:G,MATCH($C560,'Policy Characteristics'!$C:$C,0)))</f>
        <v>1</v>
      </c>
      <c r="N560" s="315">
        <f>IF(ISBLANK(INDEX('Policy Characteristics'!H:H,MATCH($C560,'Policy Characteristics'!$C:$C,0))),"",INDEX('Policy Characteristics'!H:H,MATCH($C560,'Policy Characteristics'!$C:$C,0)))</f>
        <v>0.01</v>
      </c>
      <c r="O560" s="304" t="str">
        <f>IF(ISBLANK(INDEX('Policy Characteristics'!I:I,MATCH($C560,'Policy Characteristics'!$C:$C,0))),"",INDEX('Policy Characteristics'!I:I,MATCH($C560,'Policy Characteristics'!$C:$C,0)))</f>
        <v>% of fuel shifted</v>
      </c>
      <c r="P560" s="304" t="str">
        <f>IF(ISBLANK(INDEX('Policy Characteristics'!J:J,MATCH($C560,'Policy Characteristics'!$C:$C,0))),"",INDEX('Policy Characteristics'!J:J,MATCH($C560,'Policy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60" s="304" t="str">
        <f>IF(ISBLANK(INDEX('Policy Characteristics'!K:K,MATCH($C560,'Policy Characteristics'!$C:$C,0))),"",INDEX('Policy Characteristics'!K:K,MATCH($C560,'Policy Characteristics'!$C:$C,0)))</f>
        <v>industry-ag-main.html#fuel-switching</v>
      </c>
      <c r="R560" s="304" t="str">
        <f>IF(ISBLANK(INDEX('Policy Characteristics'!L:L,MATCH($C560,'Policy Characteristics'!$C:$C,0))),"",INDEX('Policy Characteristics'!L:L,MATCH($C560,'Policy Characteristics'!$C:$C,0)))</f>
        <v>industry-elec-and-hydrogen.html</v>
      </c>
    </row>
    <row r="561" spans="1:18" x14ac:dyDescent="0.25">
      <c r="A561" s="304" t="str">
        <f>IF(ISBLANK(INDEX('Policy Characteristics'!A:A,MATCH($C561,'Policy Characteristics'!$C:$C,0))),"",INDEX('Policy Characteristics'!A:A,MATCH($C561,'Policy Characteristics'!$C:$C,0)))</f>
        <v>Industry</v>
      </c>
      <c r="B561" s="304" t="str">
        <f>IF(ISBLANK(INDEX('Policy Characteristics'!B:B,MATCH($C561,'Policy Characteristics'!$C:$C,0))),"",INDEX('Policy Characteristics'!B:B,MATCH($C561,'Policy Characteristics'!$C:$C,0)))</f>
        <v>Electrification + Hydrogen</v>
      </c>
      <c r="C561" s="308" t="str">
        <f t="shared" si="34"/>
        <v>Fraction of Industrial Fuel Use Shifted to Other Fuels</v>
      </c>
      <c r="D561" s="537" t="s">
        <v>3202</v>
      </c>
      <c r="E561" s="535" t="s">
        <v>2429</v>
      </c>
      <c r="F561" s="6" t="s">
        <v>2640</v>
      </c>
      <c r="G561" s="535" t="s">
        <v>3218</v>
      </c>
      <c r="H561" s="536">
        <v>1340</v>
      </c>
      <c r="I561" s="535" t="s">
        <v>46</v>
      </c>
      <c r="J561" s="306" t="str">
        <f>IF(ISBLANK(INDEX('Policy Characteristics'!D:D,MATCH($C561,'Policy Characteristics'!$C:$C,0))),"",INDEX('Policy Characteristics'!D:D,MATCH($C561,'Policy Characteristics'!$C:$C,0)))</f>
        <v>Electrification + Hydrogen</v>
      </c>
      <c r="K561" s="304" t="str">
        <f>IF(ISBLANK(INDEX('Policy Characteristics'!E:E,MATCH($C561,'Policy Characteristics'!$C:$C,0))),"",INDEX('Policy Characteristics'!E:E,MATCH($C561,'Policy Characteristics'!$C:$C,0)))</f>
        <v>indst fuel type shifting</v>
      </c>
      <c r="L561" s="315">
        <f>IF(ISBLANK(INDEX('Policy Characteristics'!F:F,MATCH($C561,'Policy Characteristics'!$C:$C,0))),"",INDEX('Policy Characteristics'!F:F,MATCH($C561,'Policy Characteristics'!$C:$C,0)))</f>
        <v>0</v>
      </c>
      <c r="M561" s="315">
        <f>IF(ISBLANK(INDEX('Policy Characteristics'!G:G,MATCH($C561,'Policy Characteristics'!$C:$C,0))),"",INDEX('Policy Characteristics'!G:G,MATCH($C561,'Policy Characteristics'!$C:$C,0)))</f>
        <v>1</v>
      </c>
      <c r="N561" s="315">
        <f>IF(ISBLANK(INDEX('Policy Characteristics'!H:H,MATCH($C561,'Policy Characteristics'!$C:$C,0))),"",INDEX('Policy Characteristics'!H:H,MATCH($C561,'Policy Characteristics'!$C:$C,0)))</f>
        <v>0.01</v>
      </c>
      <c r="O561" s="304" t="str">
        <f>IF(ISBLANK(INDEX('Policy Characteristics'!I:I,MATCH($C561,'Policy Characteristics'!$C:$C,0))),"",INDEX('Policy Characteristics'!I:I,MATCH($C561,'Policy Characteristics'!$C:$C,0)))</f>
        <v>% of fuel shifted</v>
      </c>
      <c r="P561" s="304" t="str">
        <f>IF(ISBLANK(INDEX('Policy Characteristics'!J:J,MATCH($C561,'Policy Characteristics'!$C:$C,0))),"",INDEX('Policy Characteristics'!J:J,MATCH($C561,'Policy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61" s="304" t="str">
        <f>IF(ISBLANK(INDEX('Policy Characteristics'!K:K,MATCH($C561,'Policy Characteristics'!$C:$C,0))),"",INDEX('Policy Characteristics'!K:K,MATCH($C561,'Policy Characteristics'!$C:$C,0)))</f>
        <v>industry-ag-main.html#fuel-switching</v>
      </c>
      <c r="R561" s="304" t="str">
        <f>IF(ISBLANK(INDEX('Policy Characteristics'!L:L,MATCH($C561,'Policy Characteristics'!$C:$C,0))),"",INDEX('Policy Characteristics'!L:L,MATCH($C561,'Policy Characteristics'!$C:$C,0)))</f>
        <v>industry-elec-and-hydrogen.html</v>
      </c>
    </row>
    <row r="562" spans="1:18" x14ac:dyDescent="0.25">
      <c r="A562" s="304" t="str">
        <f>IF(ISBLANK(INDEX('Policy Characteristics'!A:A,MATCH($C562,'Policy Characteristics'!$C:$C,0))),"",INDEX('Policy Characteristics'!A:A,MATCH($C562,'Policy Characteristics'!$C:$C,0)))</f>
        <v>Industry</v>
      </c>
      <c r="B562" s="304" t="str">
        <f>IF(ISBLANK(INDEX('Policy Characteristics'!B:B,MATCH($C562,'Policy Characteristics'!$C:$C,0))),"",INDEX('Policy Characteristics'!B:B,MATCH($C562,'Policy Characteristics'!$C:$C,0)))</f>
        <v>Electrification + Hydrogen</v>
      </c>
      <c r="C562" s="308" t="str">
        <f t="shared" si="34"/>
        <v>Fraction of Industrial Fuel Use Shifted to Other Fuels</v>
      </c>
      <c r="D562" s="537" t="s">
        <v>3202</v>
      </c>
      <c r="E562" s="535" t="s">
        <v>2430</v>
      </c>
      <c r="F562" s="6" t="s">
        <v>2640</v>
      </c>
      <c r="G562" s="535" t="s">
        <v>3219</v>
      </c>
      <c r="H562" s="536">
        <v>1341</v>
      </c>
      <c r="I562" s="535" t="s">
        <v>46</v>
      </c>
      <c r="J562" s="306" t="str">
        <f>IF(ISBLANK(INDEX('Policy Characteristics'!D:D,MATCH($C562,'Policy Characteristics'!$C:$C,0))),"",INDEX('Policy Characteristics'!D:D,MATCH($C562,'Policy Characteristics'!$C:$C,0)))</f>
        <v>Electrification + Hydrogen</v>
      </c>
      <c r="K562" s="304" t="str">
        <f>IF(ISBLANK(INDEX('Policy Characteristics'!E:E,MATCH($C562,'Policy Characteristics'!$C:$C,0))),"",INDEX('Policy Characteristics'!E:E,MATCH($C562,'Policy Characteristics'!$C:$C,0)))</f>
        <v>indst fuel type shifting</v>
      </c>
      <c r="L562" s="315">
        <f>IF(ISBLANK(INDEX('Policy Characteristics'!F:F,MATCH($C562,'Policy Characteristics'!$C:$C,0))),"",INDEX('Policy Characteristics'!F:F,MATCH($C562,'Policy Characteristics'!$C:$C,0)))</f>
        <v>0</v>
      </c>
      <c r="M562" s="315">
        <f>IF(ISBLANK(INDEX('Policy Characteristics'!G:G,MATCH($C562,'Policy Characteristics'!$C:$C,0))),"",INDEX('Policy Characteristics'!G:G,MATCH($C562,'Policy Characteristics'!$C:$C,0)))</f>
        <v>1</v>
      </c>
      <c r="N562" s="315">
        <f>IF(ISBLANK(INDEX('Policy Characteristics'!H:H,MATCH($C562,'Policy Characteristics'!$C:$C,0))),"",INDEX('Policy Characteristics'!H:H,MATCH($C562,'Policy Characteristics'!$C:$C,0)))</f>
        <v>0.01</v>
      </c>
      <c r="O562" s="304" t="str">
        <f>IF(ISBLANK(INDEX('Policy Characteristics'!I:I,MATCH($C562,'Policy Characteristics'!$C:$C,0))),"",INDEX('Policy Characteristics'!I:I,MATCH($C562,'Policy Characteristics'!$C:$C,0)))</f>
        <v>% of fuel shifted</v>
      </c>
      <c r="P562" s="304" t="str">
        <f>IF(ISBLANK(INDEX('Policy Characteristics'!J:J,MATCH($C562,'Policy Characteristics'!$C:$C,0))),"",INDEX('Policy Characteristics'!J:J,MATCH($C562,'Policy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62" s="304" t="str">
        <f>IF(ISBLANK(INDEX('Policy Characteristics'!K:K,MATCH($C562,'Policy Characteristics'!$C:$C,0))),"",INDEX('Policy Characteristics'!K:K,MATCH($C562,'Policy Characteristics'!$C:$C,0)))</f>
        <v>industry-ag-main.html#fuel-switching</v>
      </c>
      <c r="R562" s="304" t="str">
        <f>IF(ISBLANK(INDEX('Policy Characteristics'!L:L,MATCH($C562,'Policy Characteristics'!$C:$C,0))),"",INDEX('Policy Characteristics'!L:L,MATCH($C562,'Policy Characteristics'!$C:$C,0)))</f>
        <v>industry-elec-and-hydrogen.html</v>
      </c>
    </row>
    <row r="563" spans="1:18" x14ac:dyDescent="0.25">
      <c r="A563" s="304" t="str">
        <f>IF(ISBLANK(INDEX('Policy Characteristics'!A:A,MATCH($C563,'Policy Characteristics'!$C:$C,0))),"",INDEX('Policy Characteristics'!A:A,MATCH($C563,'Policy Characteristics'!$C:$C,0)))</f>
        <v>Industry</v>
      </c>
      <c r="B563" s="304" t="str">
        <f>IF(ISBLANK(INDEX('Policy Characteristics'!B:B,MATCH($C563,'Policy Characteristics'!$C:$C,0))),"",INDEX('Policy Characteristics'!B:B,MATCH($C563,'Policy Characteristics'!$C:$C,0)))</f>
        <v>Electrification + Hydrogen</v>
      </c>
      <c r="C563" s="308" t="str">
        <f t="shared" si="34"/>
        <v>Fraction of Industrial Fuel Use Shifted to Other Fuels</v>
      </c>
      <c r="D563" s="537" t="s">
        <v>3202</v>
      </c>
      <c r="E563" s="535" t="s">
        <v>2431</v>
      </c>
      <c r="F563" s="6" t="s">
        <v>2640</v>
      </c>
      <c r="G563" s="535" t="s">
        <v>3220</v>
      </c>
      <c r="H563" s="536">
        <v>1342</v>
      </c>
      <c r="I563" s="535" t="s">
        <v>46</v>
      </c>
      <c r="J563" s="306" t="str">
        <f>IF(ISBLANK(INDEX('Policy Characteristics'!D:D,MATCH($C563,'Policy Characteristics'!$C:$C,0))),"",INDEX('Policy Characteristics'!D:D,MATCH($C563,'Policy Characteristics'!$C:$C,0)))</f>
        <v>Electrification + Hydrogen</v>
      </c>
      <c r="K563" s="304" t="str">
        <f>IF(ISBLANK(INDEX('Policy Characteristics'!E:E,MATCH($C563,'Policy Characteristics'!$C:$C,0))),"",INDEX('Policy Characteristics'!E:E,MATCH($C563,'Policy Characteristics'!$C:$C,0)))</f>
        <v>indst fuel type shifting</v>
      </c>
      <c r="L563" s="315">
        <f>IF(ISBLANK(INDEX('Policy Characteristics'!F:F,MATCH($C563,'Policy Characteristics'!$C:$C,0))),"",INDEX('Policy Characteristics'!F:F,MATCH($C563,'Policy Characteristics'!$C:$C,0)))</f>
        <v>0</v>
      </c>
      <c r="M563" s="315">
        <f>IF(ISBLANK(INDEX('Policy Characteristics'!G:G,MATCH($C563,'Policy Characteristics'!$C:$C,0))),"",INDEX('Policy Characteristics'!G:G,MATCH($C563,'Policy Characteristics'!$C:$C,0)))</f>
        <v>1</v>
      </c>
      <c r="N563" s="315">
        <f>IF(ISBLANK(INDEX('Policy Characteristics'!H:H,MATCH($C563,'Policy Characteristics'!$C:$C,0))),"",INDEX('Policy Characteristics'!H:H,MATCH($C563,'Policy Characteristics'!$C:$C,0)))</f>
        <v>0.01</v>
      </c>
      <c r="O563" s="304" t="str">
        <f>IF(ISBLANK(INDEX('Policy Characteristics'!I:I,MATCH($C563,'Policy Characteristics'!$C:$C,0))),"",INDEX('Policy Characteristics'!I:I,MATCH($C563,'Policy Characteristics'!$C:$C,0)))</f>
        <v>% of fuel shifted</v>
      </c>
      <c r="P563" s="304" t="str">
        <f>IF(ISBLANK(INDEX('Policy Characteristics'!J:J,MATCH($C563,'Policy Characteristics'!$C:$C,0))),"",INDEX('Policy Characteristics'!J:J,MATCH($C563,'Policy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63" s="304" t="str">
        <f>IF(ISBLANK(INDEX('Policy Characteristics'!K:K,MATCH($C563,'Policy Characteristics'!$C:$C,0))),"",INDEX('Policy Characteristics'!K:K,MATCH($C563,'Policy Characteristics'!$C:$C,0)))</f>
        <v>industry-ag-main.html#fuel-switching</v>
      </c>
      <c r="R563" s="304" t="str">
        <f>IF(ISBLANK(INDEX('Policy Characteristics'!L:L,MATCH($C563,'Policy Characteristics'!$C:$C,0))),"",INDEX('Policy Characteristics'!L:L,MATCH($C563,'Policy Characteristics'!$C:$C,0)))</f>
        <v>industry-elec-and-hydrogen.html</v>
      </c>
    </row>
    <row r="564" spans="1:18" x14ac:dyDescent="0.25">
      <c r="A564" s="304" t="str">
        <f>IF(ISBLANK(INDEX('Policy Characteristics'!A:A,MATCH($C564,'Policy Characteristics'!$C:$C,0))),"",INDEX('Policy Characteristics'!A:A,MATCH($C564,'Policy Characteristics'!$C:$C,0)))</f>
        <v>Industry</v>
      </c>
      <c r="B564" s="304" t="str">
        <f>IF(ISBLANK(INDEX('Policy Characteristics'!B:B,MATCH($C564,'Policy Characteristics'!$C:$C,0))),"",INDEX('Policy Characteristics'!B:B,MATCH($C564,'Policy Characteristics'!$C:$C,0)))</f>
        <v>Electrification + Hydrogen</v>
      </c>
      <c r="C564" s="308" t="str">
        <f t="shared" si="34"/>
        <v>Fraction of Industrial Fuel Use Shifted to Other Fuels</v>
      </c>
      <c r="D564" s="537" t="s">
        <v>3202</v>
      </c>
      <c r="E564" s="535" t="s">
        <v>2432</v>
      </c>
      <c r="F564" s="6" t="s">
        <v>2640</v>
      </c>
      <c r="G564" s="535" t="s">
        <v>3221</v>
      </c>
      <c r="H564" s="536">
        <v>1343</v>
      </c>
      <c r="I564" s="535" t="s">
        <v>46</v>
      </c>
      <c r="J564" s="306" t="str">
        <f>IF(ISBLANK(INDEX('Policy Characteristics'!D:D,MATCH($C564,'Policy Characteristics'!$C:$C,0))),"",INDEX('Policy Characteristics'!D:D,MATCH($C564,'Policy Characteristics'!$C:$C,0)))</f>
        <v>Electrification + Hydrogen</v>
      </c>
      <c r="K564" s="304" t="str">
        <f>IF(ISBLANK(INDEX('Policy Characteristics'!E:E,MATCH($C564,'Policy Characteristics'!$C:$C,0))),"",INDEX('Policy Characteristics'!E:E,MATCH($C564,'Policy Characteristics'!$C:$C,0)))</f>
        <v>indst fuel type shifting</v>
      </c>
      <c r="L564" s="315">
        <f>IF(ISBLANK(INDEX('Policy Characteristics'!F:F,MATCH($C564,'Policy Characteristics'!$C:$C,0))),"",INDEX('Policy Characteristics'!F:F,MATCH($C564,'Policy Characteristics'!$C:$C,0)))</f>
        <v>0</v>
      </c>
      <c r="M564" s="315">
        <f>IF(ISBLANK(INDEX('Policy Characteristics'!G:G,MATCH($C564,'Policy Characteristics'!$C:$C,0))),"",INDEX('Policy Characteristics'!G:G,MATCH($C564,'Policy Characteristics'!$C:$C,0)))</f>
        <v>1</v>
      </c>
      <c r="N564" s="315">
        <f>IF(ISBLANK(INDEX('Policy Characteristics'!H:H,MATCH($C564,'Policy Characteristics'!$C:$C,0))),"",INDEX('Policy Characteristics'!H:H,MATCH($C564,'Policy Characteristics'!$C:$C,0)))</f>
        <v>0.01</v>
      </c>
      <c r="O564" s="304" t="str">
        <f>IF(ISBLANK(INDEX('Policy Characteristics'!I:I,MATCH($C564,'Policy Characteristics'!$C:$C,0))),"",INDEX('Policy Characteristics'!I:I,MATCH($C564,'Policy Characteristics'!$C:$C,0)))</f>
        <v>% of fuel shifted</v>
      </c>
      <c r="P564" s="304" t="str">
        <f>IF(ISBLANK(INDEX('Policy Characteristics'!J:J,MATCH($C564,'Policy Characteristics'!$C:$C,0))),"",INDEX('Policy Characteristics'!J:J,MATCH($C564,'Policy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64" s="304" t="str">
        <f>IF(ISBLANK(INDEX('Policy Characteristics'!K:K,MATCH($C564,'Policy Characteristics'!$C:$C,0))),"",INDEX('Policy Characteristics'!K:K,MATCH($C564,'Policy Characteristics'!$C:$C,0)))</f>
        <v>industry-ag-main.html#fuel-switching</v>
      </c>
      <c r="R564" s="304" t="str">
        <f>IF(ISBLANK(INDEX('Policy Characteristics'!L:L,MATCH($C564,'Policy Characteristics'!$C:$C,0))),"",INDEX('Policy Characteristics'!L:L,MATCH($C564,'Policy Characteristics'!$C:$C,0)))</f>
        <v>industry-elec-and-hydrogen.html</v>
      </c>
    </row>
    <row r="565" spans="1:18" x14ac:dyDescent="0.25">
      <c r="A565" s="304" t="str">
        <f>IF(ISBLANK(INDEX('Policy Characteristics'!A:A,MATCH($C565,'Policy Characteristics'!$C:$C,0))),"",INDEX('Policy Characteristics'!A:A,MATCH($C565,'Policy Characteristics'!$C:$C,0)))</f>
        <v>Industry</v>
      </c>
      <c r="B565" s="304" t="str">
        <f>IF(ISBLANK(INDEX('Policy Characteristics'!B:B,MATCH($C565,'Policy Characteristics'!$C:$C,0))),"",INDEX('Policy Characteristics'!B:B,MATCH($C565,'Policy Characteristics'!$C:$C,0)))</f>
        <v>Electrification + Hydrogen</v>
      </c>
      <c r="C565" s="308" t="str">
        <f t="shared" si="34"/>
        <v>Fraction of Industrial Fuel Use Shifted to Other Fuels</v>
      </c>
      <c r="D565" s="537" t="s">
        <v>3202</v>
      </c>
      <c r="E565" s="535" t="s">
        <v>2782</v>
      </c>
      <c r="F565" s="6" t="s">
        <v>2640</v>
      </c>
      <c r="G565" s="535" t="s">
        <v>3222</v>
      </c>
      <c r="H565" s="536">
        <v>1344</v>
      </c>
      <c r="I565" s="535" t="s">
        <v>46</v>
      </c>
      <c r="J565" s="306" t="str">
        <f>IF(ISBLANK(INDEX('Policy Characteristics'!D:D,MATCH($C565,'Policy Characteristics'!$C:$C,0))),"",INDEX('Policy Characteristics'!D:D,MATCH($C565,'Policy Characteristics'!$C:$C,0)))</f>
        <v>Electrification + Hydrogen</v>
      </c>
      <c r="K565" s="304" t="str">
        <f>IF(ISBLANK(INDEX('Policy Characteristics'!E:E,MATCH($C565,'Policy Characteristics'!$C:$C,0))),"",INDEX('Policy Characteristics'!E:E,MATCH($C565,'Policy Characteristics'!$C:$C,0)))</f>
        <v>indst fuel type shifting</v>
      </c>
      <c r="L565" s="315">
        <f>IF(ISBLANK(INDEX('Policy Characteristics'!F:F,MATCH($C565,'Policy Characteristics'!$C:$C,0))),"",INDEX('Policy Characteristics'!F:F,MATCH($C565,'Policy Characteristics'!$C:$C,0)))</f>
        <v>0</v>
      </c>
      <c r="M565" s="315">
        <f>IF(ISBLANK(INDEX('Policy Characteristics'!G:G,MATCH($C565,'Policy Characteristics'!$C:$C,0))),"",INDEX('Policy Characteristics'!G:G,MATCH($C565,'Policy Characteristics'!$C:$C,0)))</f>
        <v>1</v>
      </c>
      <c r="N565" s="315">
        <f>IF(ISBLANK(INDEX('Policy Characteristics'!H:H,MATCH($C565,'Policy Characteristics'!$C:$C,0))),"",INDEX('Policy Characteristics'!H:H,MATCH($C565,'Policy Characteristics'!$C:$C,0)))</f>
        <v>0.01</v>
      </c>
      <c r="O565" s="304" t="str">
        <f>IF(ISBLANK(INDEX('Policy Characteristics'!I:I,MATCH($C565,'Policy Characteristics'!$C:$C,0))),"",INDEX('Policy Characteristics'!I:I,MATCH($C565,'Policy Characteristics'!$C:$C,0)))</f>
        <v>% of fuel shifted</v>
      </c>
      <c r="P565" s="304" t="str">
        <f>IF(ISBLANK(INDEX('Policy Characteristics'!J:J,MATCH($C565,'Policy Characteristics'!$C:$C,0))),"",INDEX('Policy Characteristics'!J:J,MATCH($C565,'Policy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65" s="304" t="str">
        <f>IF(ISBLANK(INDEX('Policy Characteristics'!K:K,MATCH($C565,'Policy Characteristics'!$C:$C,0))),"",INDEX('Policy Characteristics'!K:K,MATCH($C565,'Policy Characteristics'!$C:$C,0)))</f>
        <v>industry-ag-main.html#fuel-switching</v>
      </c>
      <c r="R565" s="304" t="str">
        <f>IF(ISBLANK(INDEX('Policy Characteristics'!L:L,MATCH($C565,'Policy Characteristics'!$C:$C,0))),"",INDEX('Policy Characteristics'!L:L,MATCH($C565,'Policy Characteristics'!$C:$C,0)))</f>
        <v>industry-elec-and-hydrogen.html</v>
      </c>
    </row>
    <row r="566" spans="1:18" x14ac:dyDescent="0.25">
      <c r="A566" s="304" t="str">
        <f>IF(ISBLANK(INDEX('Policy Characteristics'!A:A,MATCH($C566,'Policy Characteristics'!$C:$C,0))),"",INDEX('Policy Characteristics'!A:A,MATCH($C566,'Policy Characteristics'!$C:$C,0)))</f>
        <v>Industry</v>
      </c>
      <c r="B566" s="304" t="str">
        <f>IF(ISBLANK(INDEX('Policy Characteristics'!B:B,MATCH($C566,'Policy Characteristics'!$C:$C,0))),"",INDEX('Policy Characteristics'!B:B,MATCH($C566,'Policy Characteristics'!$C:$C,0)))</f>
        <v>Electrification + Hydrogen</v>
      </c>
      <c r="C566" s="308" t="str">
        <f t="shared" si="34"/>
        <v>Fraction of Industrial Fuel Use Shifted to Other Fuels</v>
      </c>
      <c r="D566" s="537" t="s">
        <v>3202</v>
      </c>
      <c r="E566" s="535" t="s">
        <v>2783</v>
      </c>
      <c r="F566" s="6" t="s">
        <v>2640</v>
      </c>
      <c r="G566" s="535" t="s">
        <v>3223</v>
      </c>
      <c r="H566" s="536">
        <v>1345</v>
      </c>
      <c r="I566" s="535" t="s">
        <v>46</v>
      </c>
      <c r="J566" s="306" t="str">
        <f>IF(ISBLANK(INDEX('Policy Characteristics'!D:D,MATCH($C566,'Policy Characteristics'!$C:$C,0))),"",INDEX('Policy Characteristics'!D:D,MATCH($C566,'Policy Characteristics'!$C:$C,0)))</f>
        <v>Electrification + Hydrogen</v>
      </c>
      <c r="K566" s="304" t="str">
        <f>IF(ISBLANK(INDEX('Policy Characteristics'!E:E,MATCH($C566,'Policy Characteristics'!$C:$C,0))),"",INDEX('Policy Characteristics'!E:E,MATCH($C566,'Policy Characteristics'!$C:$C,0)))</f>
        <v>indst fuel type shifting</v>
      </c>
      <c r="L566" s="315">
        <f>IF(ISBLANK(INDEX('Policy Characteristics'!F:F,MATCH($C566,'Policy Characteristics'!$C:$C,0))),"",INDEX('Policy Characteristics'!F:F,MATCH($C566,'Policy Characteristics'!$C:$C,0)))</f>
        <v>0</v>
      </c>
      <c r="M566" s="315">
        <f>IF(ISBLANK(INDEX('Policy Characteristics'!G:G,MATCH($C566,'Policy Characteristics'!$C:$C,0))),"",INDEX('Policy Characteristics'!G:G,MATCH($C566,'Policy Characteristics'!$C:$C,0)))</f>
        <v>1</v>
      </c>
      <c r="N566" s="315">
        <f>IF(ISBLANK(INDEX('Policy Characteristics'!H:H,MATCH($C566,'Policy Characteristics'!$C:$C,0))),"",INDEX('Policy Characteristics'!H:H,MATCH($C566,'Policy Characteristics'!$C:$C,0)))</f>
        <v>0.01</v>
      </c>
      <c r="O566" s="304" t="str">
        <f>IF(ISBLANK(INDEX('Policy Characteristics'!I:I,MATCH($C566,'Policy Characteristics'!$C:$C,0))),"",INDEX('Policy Characteristics'!I:I,MATCH($C566,'Policy Characteristics'!$C:$C,0)))</f>
        <v>% of fuel shifted</v>
      </c>
      <c r="P566" s="304" t="str">
        <f>IF(ISBLANK(INDEX('Policy Characteristics'!J:J,MATCH($C566,'Policy Characteristics'!$C:$C,0))),"",INDEX('Policy Characteristics'!J:J,MATCH($C566,'Policy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66" s="304" t="str">
        <f>IF(ISBLANK(INDEX('Policy Characteristics'!K:K,MATCH($C566,'Policy Characteristics'!$C:$C,0))),"",INDEX('Policy Characteristics'!K:K,MATCH($C566,'Policy Characteristics'!$C:$C,0)))</f>
        <v>industry-ag-main.html#fuel-switching</v>
      </c>
      <c r="R566" s="304" t="str">
        <f>IF(ISBLANK(INDEX('Policy Characteristics'!L:L,MATCH($C566,'Policy Characteristics'!$C:$C,0))),"",INDEX('Policy Characteristics'!L:L,MATCH($C566,'Policy Characteristics'!$C:$C,0)))</f>
        <v>industry-elec-and-hydrogen.html</v>
      </c>
    </row>
    <row r="567" spans="1:18" x14ac:dyDescent="0.25">
      <c r="A567" s="304" t="str">
        <f>IF(ISBLANK(INDEX('Policy Characteristics'!A:A,MATCH($C567,'Policy Characteristics'!$C:$C,0))),"",INDEX('Policy Characteristics'!A:A,MATCH($C567,'Policy Characteristics'!$C:$C,0)))</f>
        <v>Industry</v>
      </c>
      <c r="B567" s="304" t="str">
        <f>IF(ISBLANK(INDEX('Policy Characteristics'!B:B,MATCH($C567,'Policy Characteristics'!$C:$C,0))),"",INDEX('Policy Characteristics'!B:B,MATCH($C567,'Policy Characteristics'!$C:$C,0)))</f>
        <v>Electrification + Hydrogen</v>
      </c>
      <c r="C567" s="308" t="str">
        <f t="shared" si="34"/>
        <v>Fraction of Industrial Fuel Use Shifted to Other Fuels</v>
      </c>
      <c r="D567" s="537" t="s">
        <v>3202</v>
      </c>
      <c r="E567" s="535" t="s">
        <v>2784</v>
      </c>
      <c r="F567" s="6" t="s">
        <v>2640</v>
      </c>
      <c r="G567" s="535" t="s">
        <v>3224</v>
      </c>
      <c r="H567" s="536">
        <v>1346</v>
      </c>
      <c r="I567" s="535" t="s">
        <v>46</v>
      </c>
      <c r="J567" s="306" t="str">
        <f>IF(ISBLANK(INDEX('Policy Characteristics'!D:D,MATCH($C567,'Policy Characteristics'!$C:$C,0))),"",INDEX('Policy Characteristics'!D:D,MATCH($C567,'Policy Characteristics'!$C:$C,0)))</f>
        <v>Electrification + Hydrogen</v>
      </c>
      <c r="K567" s="304" t="str">
        <f>IF(ISBLANK(INDEX('Policy Characteristics'!E:E,MATCH($C567,'Policy Characteristics'!$C:$C,0))),"",INDEX('Policy Characteristics'!E:E,MATCH($C567,'Policy Characteristics'!$C:$C,0)))</f>
        <v>indst fuel type shifting</v>
      </c>
      <c r="L567" s="315">
        <f>IF(ISBLANK(INDEX('Policy Characteristics'!F:F,MATCH($C567,'Policy Characteristics'!$C:$C,0))),"",INDEX('Policy Characteristics'!F:F,MATCH($C567,'Policy Characteristics'!$C:$C,0)))</f>
        <v>0</v>
      </c>
      <c r="M567" s="315">
        <f>IF(ISBLANK(INDEX('Policy Characteristics'!G:G,MATCH($C567,'Policy Characteristics'!$C:$C,0))),"",INDEX('Policy Characteristics'!G:G,MATCH($C567,'Policy Characteristics'!$C:$C,0)))</f>
        <v>1</v>
      </c>
      <c r="N567" s="315">
        <f>IF(ISBLANK(INDEX('Policy Characteristics'!H:H,MATCH($C567,'Policy Characteristics'!$C:$C,0))),"",INDEX('Policy Characteristics'!H:H,MATCH($C567,'Policy Characteristics'!$C:$C,0)))</f>
        <v>0.01</v>
      </c>
      <c r="O567" s="304" t="str">
        <f>IF(ISBLANK(INDEX('Policy Characteristics'!I:I,MATCH($C567,'Policy Characteristics'!$C:$C,0))),"",INDEX('Policy Characteristics'!I:I,MATCH($C567,'Policy Characteristics'!$C:$C,0)))</f>
        <v>% of fuel shifted</v>
      </c>
      <c r="P567" s="304" t="str">
        <f>IF(ISBLANK(INDEX('Policy Characteristics'!J:J,MATCH($C567,'Policy Characteristics'!$C:$C,0))),"",INDEX('Policy Characteristics'!J:J,MATCH($C567,'Policy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67" s="304" t="str">
        <f>IF(ISBLANK(INDEX('Policy Characteristics'!K:K,MATCH($C567,'Policy Characteristics'!$C:$C,0))),"",INDEX('Policy Characteristics'!K:K,MATCH($C567,'Policy Characteristics'!$C:$C,0)))</f>
        <v>industry-ag-main.html#fuel-switching</v>
      </c>
      <c r="R567" s="304" t="str">
        <f>IF(ISBLANK(INDEX('Policy Characteristics'!L:L,MATCH($C567,'Policy Characteristics'!$C:$C,0))),"",INDEX('Policy Characteristics'!L:L,MATCH($C567,'Policy Characteristics'!$C:$C,0)))</f>
        <v>industry-elec-and-hydrogen.html</v>
      </c>
    </row>
    <row r="568" spans="1:18" x14ac:dyDescent="0.25">
      <c r="A568" s="304" t="str">
        <f>IF(ISBLANK(INDEX('Policy Characteristics'!A:A,MATCH($C568,'Policy Characteristics'!$C:$C,0))),"",INDEX('Policy Characteristics'!A:A,MATCH($C568,'Policy Characteristics'!$C:$C,0)))</f>
        <v>Industry</v>
      </c>
      <c r="B568" s="304" t="str">
        <f>IF(ISBLANK(INDEX('Policy Characteristics'!B:B,MATCH($C568,'Policy Characteristics'!$C:$C,0))),"",INDEX('Policy Characteristics'!B:B,MATCH($C568,'Policy Characteristics'!$C:$C,0)))</f>
        <v>Electrification + Hydrogen</v>
      </c>
      <c r="C568" s="308" t="str">
        <f t="shared" si="34"/>
        <v>Fraction of Industrial Fuel Use Shifted to Other Fuels</v>
      </c>
      <c r="D568" s="537" t="s">
        <v>3202</v>
      </c>
      <c r="E568" s="535" t="s">
        <v>2781</v>
      </c>
      <c r="F568" s="6" t="s">
        <v>2640</v>
      </c>
      <c r="G568" s="535" t="s">
        <v>3225</v>
      </c>
      <c r="H568" s="536">
        <v>1347</v>
      </c>
      <c r="I568" s="535" t="s">
        <v>45</v>
      </c>
      <c r="J568" s="306" t="str">
        <f>IF(ISBLANK(INDEX('Policy Characteristics'!D:D,MATCH($C568,'Policy Characteristics'!$C:$C,0))),"",INDEX('Policy Characteristics'!D:D,MATCH($C568,'Policy Characteristics'!$C:$C,0)))</f>
        <v>Electrification + Hydrogen</v>
      </c>
      <c r="K568" s="304" t="str">
        <f>IF(ISBLANK(INDEX('Policy Characteristics'!E:E,MATCH($C568,'Policy Characteristics'!$C:$C,0))),"",INDEX('Policy Characteristics'!E:E,MATCH($C568,'Policy Characteristics'!$C:$C,0)))</f>
        <v>indst fuel type shifting</v>
      </c>
      <c r="L568" s="315">
        <f>IF(ISBLANK(INDEX('Policy Characteristics'!F:F,MATCH($C568,'Policy Characteristics'!$C:$C,0))),"",INDEX('Policy Characteristics'!F:F,MATCH($C568,'Policy Characteristics'!$C:$C,0)))</f>
        <v>0</v>
      </c>
      <c r="M568" s="315">
        <f>IF(ISBLANK(INDEX('Policy Characteristics'!G:G,MATCH($C568,'Policy Characteristics'!$C:$C,0))),"",INDEX('Policy Characteristics'!G:G,MATCH($C568,'Policy Characteristics'!$C:$C,0)))</f>
        <v>1</v>
      </c>
      <c r="N568" s="315">
        <f>IF(ISBLANK(INDEX('Policy Characteristics'!H:H,MATCH($C568,'Policy Characteristics'!$C:$C,0))),"",INDEX('Policy Characteristics'!H:H,MATCH($C568,'Policy Characteristics'!$C:$C,0)))</f>
        <v>0.01</v>
      </c>
      <c r="O568" s="304" t="str">
        <f>IF(ISBLANK(INDEX('Policy Characteristics'!I:I,MATCH($C568,'Policy Characteristics'!$C:$C,0))),"",INDEX('Policy Characteristics'!I:I,MATCH($C568,'Policy Characteristics'!$C:$C,0)))</f>
        <v>% of fuel shifted</v>
      </c>
      <c r="P568" s="304" t="str">
        <f>IF(ISBLANK(INDEX('Policy Characteristics'!J:J,MATCH($C568,'Policy Characteristics'!$C:$C,0))),"",INDEX('Policy Characteristics'!J:J,MATCH($C568,'Policy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68" s="304" t="str">
        <f>IF(ISBLANK(INDEX('Policy Characteristics'!K:K,MATCH($C568,'Policy Characteristics'!$C:$C,0))),"",INDEX('Policy Characteristics'!K:K,MATCH($C568,'Policy Characteristics'!$C:$C,0)))</f>
        <v>industry-ag-main.html#fuel-switching</v>
      </c>
      <c r="R568" s="304" t="str">
        <f>IF(ISBLANK(INDEX('Policy Characteristics'!L:L,MATCH($C568,'Policy Characteristics'!$C:$C,0))),"",INDEX('Policy Characteristics'!L:L,MATCH($C568,'Policy Characteristics'!$C:$C,0)))</f>
        <v>industry-elec-and-hydrogen.html</v>
      </c>
    </row>
    <row r="569" spans="1:18" x14ac:dyDescent="0.25">
      <c r="A569" s="304" t="str">
        <f>IF(ISBLANK(INDEX('Policy Characteristics'!A:A,MATCH($C569,'Policy Characteristics'!$C:$C,0))),"",INDEX('Policy Characteristics'!A:A,MATCH($C569,'Policy Characteristics'!$C:$C,0)))</f>
        <v>Industry</v>
      </c>
      <c r="B569" s="304" t="str">
        <f>IF(ISBLANK(INDEX('Policy Characteristics'!B:B,MATCH($C569,'Policy Characteristics'!$C:$C,0))),"",INDEX('Policy Characteristics'!B:B,MATCH($C569,'Policy Characteristics'!$C:$C,0)))</f>
        <v>Electrification + Hydrogen</v>
      </c>
      <c r="C569" s="308" t="str">
        <f t="shared" si="34"/>
        <v>Fraction of Industrial Fuel Use Shifted to Other Fuels</v>
      </c>
      <c r="D569" s="537" t="s">
        <v>3203</v>
      </c>
      <c r="E569" s="535" t="s">
        <v>2427</v>
      </c>
      <c r="F569" s="6" t="s">
        <v>3165</v>
      </c>
      <c r="G569" s="535" t="s">
        <v>3216</v>
      </c>
      <c r="H569" s="536">
        <v>1348</v>
      </c>
      <c r="I569" s="535" t="s">
        <v>45</v>
      </c>
      <c r="J569" s="306" t="str">
        <f>IF(ISBLANK(INDEX('Policy Characteristics'!D:D,MATCH($C569,'Policy Characteristics'!$C:$C,0))),"",INDEX('Policy Characteristics'!D:D,MATCH($C569,'Policy Characteristics'!$C:$C,0)))</f>
        <v>Electrification + Hydrogen</v>
      </c>
      <c r="K569" s="304" t="str">
        <f>IF(ISBLANK(INDEX('Policy Characteristics'!E:E,MATCH($C569,'Policy Characteristics'!$C:$C,0))),"",INDEX('Policy Characteristics'!E:E,MATCH($C569,'Policy Characteristics'!$C:$C,0)))</f>
        <v>indst fuel type shifting</v>
      </c>
      <c r="L569" s="315">
        <f>IF(ISBLANK(INDEX('Policy Characteristics'!F:F,MATCH($C569,'Policy Characteristics'!$C:$C,0))),"",INDEX('Policy Characteristics'!F:F,MATCH($C569,'Policy Characteristics'!$C:$C,0)))</f>
        <v>0</v>
      </c>
      <c r="M569" s="315">
        <f>IF(ISBLANK(INDEX('Policy Characteristics'!G:G,MATCH($C569,'Policy Characteristics'!$C:$C,0))),"",INDEX('Policy Characteristics'!G:G,MATCH($C569,'Policy Characteristics'!$C:$C,0)))</f>
        <v>1</v>
      </c>
      <c r="N569" s="315">
        <f>IF(ISBLANK(INDEX('Policy Characteristics'!H:H,MATCH($C569,'Policy Characteristics'!$C:$C,0))),"",INDEX('Policy Characteristics'!H:H,MATCH($C569,'Policy Characteristics'!$C:$C,0)))</f>
        <v>0.01</v>
      </c>
      <c r="O569" s="304" t="str">
        <f>IF(ISBLANK(INDEX('Policy Characteristics'!I:I,MATCH($C569,'Policy Characteristics'!$C:$C,0))),"",INDEX('Policy Characteristics'!I:I,MATCH($C569,'Policy Characteristics'!$C:$C,0)))</f>
        <v>% of fuel shifted</v>
      </c>
      <c r="P569" s="304" t="str">
        <f>IF(ISBLANK(INDEX('Policy Characteristics'!J:J,MATCH($C569,'Policy Characteristics'!$C:$C,0))),"",INDEX('Policy Characteristics'!J:J,MATCH($C569,'Policy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69" s="304" t="str">
        <f>IF(ISBLANK(INDEX('Policy Characteristics'!K:K,MATCH($C569,'Policy Characteristics'!$C:$C,0))),"",INDEX('Policy Characteristics'!K:K,MATCH($C569,'Policy Characteristics'!$C:$C,0)))</f>
        <v>industry-ag-main.html#fuel-switching</v>
      </c>
      <c r="R569" s="304" t="str">
        <f>IF(ISBLANK(INDEX('Policy Characteristics'!L:L,MATCH($C569,'Policy Characteristics'!$C:$C,0))),"",INDEX('Policy Characteristics'!L:L,MATCH($C569,'Policy Characteristics'!$C:$C,0)))</f>
        <v>industry-elec-and-hydrogen.html</v>
      </c>
    </row>
    <row r="570" spans="1:18" x14ac:dyDescent="0.25">
      <c r="A570" s="304" t="str">
        <f>IF(ISBLANK(INDEX('Policy Characteristics'!A:A,MATCH($C570,'Policy Characteristics'!$C:$C,0))),"",INDEX('Policy Characteristics'!A:A,MATCH($C570,'Policy Characteristics'!$C:$C,0)))</f>
        <v>Industry</v>
      </c>
      <c r="B570" s="304" t="str">
        <f>IF(ISBLANK(INDEX('Policy Characteristics'!B:B,MATCH($C570,'Policy Characteristics'!$C:$C,0))),"",INDEX('Policy Characteristics'!B:B,MATCH($C570,'Policy Characteristics'!$C:$C,0)))</f>
        <v>Electrification + Hydrogen</v>
      </c>
      <c r="C570" s="308" t="str">
        <f t="shared" si="34"/>
        <v>Fraction of Industrial Fuel Use Shifted to Other Fuels</v>
      </c>
      <c r="D570" s="537" t="s">
        <v>3203</v>
      </c>
      <c r="E570" s="535" t="s">
        <v>2428</v>
      </c>
      <c r="F570" s="6" t="s">
        <v>3165</v>
      </c>
      <c r="G570" s="535" t="s">
        <v>3217</v>
      </c>
      <c r="H570" s="536">
        <v>1349</v>
      </c>
      <c r="I570" s="535" t="s">
        <v>46</v>
      </c>
      <c r="J570" s="306" t="str">
        <f>IF(ISBLANK(INDEX('Policy Characteristics'!D:D,MATCH($C570,'Policy Characteristics'!$C:$C,0))),"",INDEX('Policy Characteristics'!D:D,MATCH($C570,'Policy Characteristics'!$C:$C,0)))</f>
        <v>Electrification + Hydrogen</v>
      </c>
      <c r="K570" s="304" t="str">
        <f>IF(ISBLANK(INDEX('Policy Characteristics'!E:E,MATCH($C570,'Policy Characteristics'!$C:$C,0))),"",INDEX('Policy Characteristics'!E:E,MATCH($C570,'Policy Characteristics'!$C:$C,0)))</f>
        <v>indst fuel type shifting</v>
      </c>
      <c r="L570" s="315">
        <f>IF(ISBLANK(INDEX('Policy Characteristics'!F:F,MATCH($C570,'Policy Characteristics'!$C:$C,0))),"",INDEX('Policy Characteristics'!F:F,MATCH($C570,'Policy Characteristics'!$C:$C,0)))</f>
        <v>0</v>
      </c>
      <c r="M570" s="315">
        <f>IF(ISBLANK(INDEX('Policy Characteristics'!G:G,MATCH($C570,'Policy Characteristics'!$C:$C,0))),"",INDEX('Policy Characteristics'!G:G,MATCH($C570,'Policy Characteristics'!$C:$C,0)))</f>
        <v>1</v>
      </c>
      <c r="N570" s="315">
        <f>IF(ISBLANK(INDEX('Policy Characteristics'!H:H,MATCH($C570,'Policy Characteristics'!$C:$C,0))),"",INDEX('Policy Characteristics'!H:H,MATCH($C570,'Policy Characteristics'!$C:$C,0)))</f>
        <v>0.01</v>
      </c>
      <c r="O570" s="304" t="str">
        <f>IF(ISBLANK(INDEX('Policy Characteristics'!I:I,MATCH($C570,'Policy Characteristics'!$C:$C,0))),"",INDEX('Policy Characteristics'!I:I,MATCH($C570,'Policy Characteristics'!$C:$C,0)))</f>
        <v>% of fuel shifted</v>
      </c>
      <c r="P570" s="304" t="str">
        <f>IF(ISBLANK(INDEX('Policy Characteristics'!J:J,MATCH($C570,'Policy Characteristics'!$C:$C,0))),"",INDEX('Policy Characteristics'!J:J,MATCH($C570,'Policy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70" s="304" t="str">
        <f>IF(ISBLANK(INDEX('Policy Characteristics'!K:K,MATCH($C570,'Policy Characteristics'!$C:$C,0))),"",INDEX('Policy Characteristics'!K:K,MATCH($C570,'Policy Characteristics'!$C:$C,0)))</f>
        <v>industry-ag-main.html#fuel-switching</v>
      </c>
      <c r="R570" s="304" t="str">
        <f>IF(ISBLANK(INDEX('Policy Characteristics'!L:L,MATCH($C570,'Policy Characteristics'!$C:$C,0))),"",INDEX('Policy Characteristics'!L:L,MATCH($C570,'Policy Characteristics'!$C:$C,0)))</f>
        <v>industry-elec-and-hydrogen.html</v>
      </c>
    </row>
    <row r="571" spans="1:18" x14ac:dyDescent="0.25">
      <c r="A571" s="304" t="str">
        <f>IF(ISBLANK(INDEX('Policy Characteristics'!A:A,MATCH($C571,'Policy Characteristics'!$C:$C,0))),"",INDEX('Policy Characteristics'!A:A,MATCH($C571,'Policy Characteristics'!$C:$C,0)))</f>
        <v>Industry</v>
      </c>
      <c r="B571" s="304" t="str">
        <f>IF(ISBLANK(INDEX('Policy Characteristics'!B:B,MATCH($C571,'Policy Characteristics'!$C:$C,0))),"",INDEX('Policy Characteristics'!B:B,MATCH($C571,'Policy Characteristics'!$C:$C,0)))</f>
        <v>Electrification + Hydrogen</v>
      </c>
      <c r="C571" s="308" t="str">
        <f t="shared" si="34"/>
        <v>Fraction of Industrial Fuel Use Shifted to Other Fuels</v>
      </c>
      <c r="D571" s="537" t="s">
        <v>3203</v>
      </c>
      <c r="E571" s="535" t="s">
        <v>2429</v>
      </c>
      <c r="F571" s="6" t="s">
        <v>3165</v>
      </c>
      <c r="G571" s="535" t="s">
        <v>3218</v>
      </c>
      <c r="H571" s="536">
        <v>1350</v>
      </c>
      <c r="I571" s="535" t="s">
        <v>46</v>
      </c>
      <c r="J571" s="306" t="str">
        <f>IF(ISBLANK(INDEX('Policy Characteristics'!D:D,MATCH($C571,'Policy Characteristics'!$C:$C,0))),"",INDEX('Policy Characteristics'!D:D,MATCH($C571,'Policy Characteristics'!$C:$C,0)))</f>
        <v>Electrification + Hydrogen</v>
      </c>
      <c r="K571" s="304" t="str">
        <f>IF(ISBLANK(INDEX('Policy Characteristics'!E:E,MATCH($C571,'Policy Characteristics'!$C:$C,0))),"",INDEX('Policy Characteristics'!E:E,MATCH($C571,'Policy Characteristics'!$C:$C,0)))</f>
        <v>indst fuel type shifting</v>
      </c>
      <c r="L571" s="315">
        <f>IF(ISBLANK(INDEX('Policy Characteristics'!F:F,MATCH($C571,'Policy Characteristics'!$C:$C,0))),"",INDEX('Policy Characteristics'!F:F,MATCH($C571,'Policy Characteristics'!$C:$C,0)))</f>
        <v>0</v>
      </c>
      <c r="M571" s="315">
        <f>IF(ISBLANK(INDEX('Policy Characteristics'!G:G,MATCH($C571,'Policy Characteristics'!$C:$C,0))),"",INDEX('Policy Characteristics'!G:G,MATCH($C571,'Policy Characteristics'!$C:$C,0)))</f>
        <v>1</v>
      </c>
      <c r="N571" s="315">
        <f>IF(ISBLANK(INDEX('Policy Characteristics'!H:H,MATCH($C571,'Policy Characteristics'!$C:$C,0))),"",INDEX('Policy Characteristics'!H:H,MATCH($C571,'Policy Characteristics'!$C:$C,0)))</f>
        <v>0.01</v>
      </c>
      <c r="O571" s="304" t="str">
        <f>IF(ISBLANK(INDEX('Policy Characteristics'!I:I,MATCH($C571,'Policy Characteristics'!$C:$C,0))),"",INDEX('Policy Characteristics'!I:I,MATCH($C571,'Policy Characteristics'!$C:$C,0)))</f>
        <v>% of fuel shifted</v>
      </c>
      <c r="P571" s="304" t="str">
        <f>IF(ISBLANK(INDEX('Policy Characteristics'!J:J,MATCH($C571,'Policy Characteristics'!$C:$C,0))),"",INDEX('Policy Characteristics'!J:J,MATCH($C571,'Policy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71" s="304" t="str">
        <f>IF(ISBLANK(INDEX('Policy Characteristics'!K:K,MATCH($C571,'Policy Characteristics'!$C:$C,0))),"",INDEX('Policy Characteristics'!K:K,MATCH($C571,'Policy Characteristics'!$C:$C,0)))</f>
        <v>industry-ag-main.html#fuel-switching</v>
      </c>
      <c r="R571" s="304" t="str">
        <f>IF(ISBLANK(INDEX('Policy Characteristics'!L:L,MATCH($C571,'Policy Characteristics'!$C:$C,0))),"",INDEX('Policy Characteristics'!L:L,MATCH($C571,'Policy Characteristics'!$C:$C,0)))</f>
        <v>industry-elec-and-hydrogen.html</v>
      </c>
    </row>
    <row r="572" spans="1:18" x14ac:dyDescent="0.25">
      <c r="A572" s="304" t="str">
        <f>IF(ISBLANK(INDEX('Policy Characteristics'!A:A,MATCH($C572,'Policy Characteristics'!$C:$C,0))),"",INDEX('Policy Characteristics'!A:A,MATCH($C572,'Policy Characteristics'!$C:$C,0)))</f>
        <v>Industry</v>
      </c>
      <c r="B572" s="304" t="str">
        <f>IF(ISBLANK(INDEX('Policy Characteristics'!B:B,MATCH($C572,'Policy Characteristics'!$C:$C,0))),"",INDEX('Policy Characteristics'!B:B,MATCH($C572,'Policy Characteristics'!$C:$C,0)))</f>
        <v>Electrification + Hydrogen</v>
      </c>
      <c r="C572" s="308" t="str">
        <f t="shared" si="34"/>
        <v>Fraction of Industrial Fuel Use Shifted to Other Fuels</v>
      </c>
      <c r="D572" s="537" t="s">
        <v>3203</v>
      </c>
      <c r="E572" s="535" t="s">
        <v>2430</v>
      </c>
      <c r="F572" s="6" t="s">
        <v>3165</v>
      </c>
      <c r="G572" s="535" t="s">
        <v>3219</v>
      </c>
      <c r="H572" s="536">
        <v>1351</v>
      </c>
      <c r="I572" s="535" t="s">
        <v>46</v>
      </c>
      <c r="J572" s="306" t="str">
        <f>IF(ISBLANK(INDEX('Policy Characteristics'!D:D,MATCH($C572,'Policy Characteristics'!$C:$C,0))),"",INDEX('Policy Characteristics'!D:D,MATCH($C572,'Policy Characteristics'!$C:$C,0)))</f>
        <v>Electrification + Hydrogen</v>
      </c>
      <c r="K572" s="304" t="str">
        <f>IF(ISBLANK(INDEX('Policy Characteristics'!E:E,MATCH($C572,'Policy Characteristics'!$C:$C,0))),"",INDEX('Policy Characteristics'!E:E,MATCH($C572,'Policy Characteristics'!$C:$C,0)))</f>
        <v>indst fuel type shifting</v>
      </c>
      <c r="L572" s="315">
        <f>IF(ISBLANK(INDEX('Policy Characteristics'!F:F,MATCH($C572,'Policy Characteristics'!$C:$C,0))),"",INDEX('Policy Characteristics'!F:F,MATCH($C572,'Policy Characteristics'!$C:$C,0)))</f>
        <v>0</v>
      </c>
      <c r="M572" s="315">
        <f>IF(ISBLANK(INDEX('Policy Characteristics'!G:G,MATCH($C572,'Policy Characteristics'!$C:$C,0))),"",INDEX('Policy Characteristics'!G:G,MATCH($C572,'Policy Characteristics'!$C:$C,0)))</f>
        <v>1</v>
      </c>
      <c r="N572" s="315">
        <f>IF(ISBLANK(INDEX('Policy Characteristics'!H:H,MATCH($C572,'Policy Characteristics'!$C:$C,0))),"",INDEX('Policy Characteristics'!H:H,MATCH($C572,'Policy Characteristics'!$C:$C,0)))</f>
        <v>0.01</v>
      </c>
      <c r="O572" s="304" t="str">
        <f>IF(ISBLANK(INDEX('Policy Characteristics'!I:I,MATCH($C572,'Policy Characteristics'!$C:$C,0))),"",INDEX('Policy Characteristics'!I:I,MATCH($C572,'Policy Characteristics'!$C:$C,0)))</f>
        <v>% of fuel shifted</v>
      </c>
      <c r="P572" s="304" t="str">
        <f>IF(ISBLANK(INDEX('Policy Characteristics'!J:J,MATCH($C572,'Policy Characteristics'!$C:$C,0))),"",INDEX('Policy Characteristics'!J:J,MATCH($C572,'Policy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72" s="304" t="str">
        <f>IF(ISBLANK(INDEX('Policy Characteristics'!K:K,MATCH($C572,'Policy Characteristics'!$C:$C,0))),"",INDEX('Policy Characteristics'!K:K,MATCH($C572,'Policy Characteristics'!$C:$C,0)))</f>
        <v>industry-ag-main.html#fuel-switching</v>
      </c>
      <c r="R572" s="304" t="str">
        <f>IF(ISBLANK(INDEX('Policy Characteristics'!L:L,MATCH($C572,'Policy Characteristics'!$C:$C,0))),"",INDEX('Policy Characteristics'!L:L,MATCH($C572,'Policy Characteristics'!$C:$C,0)))</f>
        <v>industry-elec-and-hydrogen.html</v>
      </c>
    </row>
    <row r="573" spans="1:18" x14ac:dyDescent="0.25">
      <c r="A573" s="304" t="str">
        <f>IF(ISBLANK(INDEX('Policy Characteristics'!A:A,MATCH($C573,'Policy Characteristics'!$C:$C,0))),"",INDEX('Policy Characteristics'!A:A,MATCH($C573,'Policy Characteristics'!$C:$C,0)))</f>
        <v>Industry</v>
      </c>
      <c r="B573" s="304" t="str">
        <f>IF(ISBLANK(INDEX('Policy Characteristics'!B:B,MATCH($C573,'Policy Characteristics'!$C:$C,0))),"",INDEX('Policy Characteristics'!B:B,MATCH($C573,'Policy Characteristics'!$C:$C,0)))</f>
        <v>Electrification + Hydrogen</v>
      </c>
      <c r="C573" s="308" t="str">
        <f t="shared" si="34"/>
        <v>Fraction of Industrial Fuel Use Shifted to Other Fuels</v>
      </c>
      <c r="D573" s="537" t="s">
        <v>3203</v>
      </c>
      <c r="E573" s="535" t="s">
        <v>2431</v>
      </c>
      <c r="F573" s="6" t="s">
        <v>3165</v>
      </c>
      <c r="G573" s="535" t="s">
        <v>3220</v>
      </c>
      <c r="H573" s="536">
        <v>1352</v>
      </c>
      <c r="I573" s="535" t="s">
        <v>46</v>
      </c>
      <c r="J573" s="306" t="str">
        <f>IF(ISBLANK(INDEX('Policy Characteristics'!D:D,MATCH($C573,'Policy Characteristics'!$C:$C,0))),"",INDEX('Policy Characteristics'!D:D,MATCH($C573,'Policy Characteristics'!$C:$C,0)))</f>
        <v>Electrification + Hydrogen</v>
      </c>
      <c r="K573" s="304" t="str">
        <f>IF(ISBLANK(INDEX('Policy Characteristics'!E:E,MATCH($C573,'Policy Characteristics'!$C:$C,0))),"",INDEX('Policy Characteristics'!E:E,MATCH($C573,'Policy Characteristics'!$C:$C,0)))</f>
        <v>indst fuel type shifting</v>
      </c>
      <c r="L573" s="315">
        <f>IF(ISBLANK(INDEX('Policy Characteristics'!F:F,MATCH($C573,'Policy Characteristics'!$C:$C,0))),"",INDEX('Policy Characteristics'!F:F,MATCH($C573,'Policy Characteristics'!$C:$C,0)))</f>
        <v>0</v>
      </c>
      <c r="M573" s="315">
        <f>IF(ISBLANK(INDEX('Policy Characteristics'!G:G,MATCH($C573,'Policy Characteristics'!$C:$C,0))),"",INDEX('Policy Characteristics'!G:G,MATCH($C573,'Policy Characteristics'!$C:$C,0)))</f>
        <v>1</v>
      </c>
      <c r="N573" s="315">
        <f>IF(ISBLANK(INDEX('Policy Characteristics'!H:H,MATCH($C573,'Policy Characteristics'!$C:$C,0))),"",INDEX('Policy Characteristics'!H:H,MATCH($C573,'Policy Characteristics'!$C:$C,0)))</f>
        <v>0.01</v>
      </c>
      <c r="O573" s="304" t="str">
        <f>IF(ISBLANK(INDEX('Policy Characteristics'!I:I,MATCH($C573,'Policy Characteristics'!$C:$C,0))),"",INDEX('Policy Characteristics'!I:I,MATCH($C573,'Policy Characteristics'!$C:$C,0)))</f>
        <v>% of fuel shifted</v>
      </c>
      <c r="P573" s="304" t="str">
        <f>IF(ISBLANK(INDEX('Policy Characteristics'!J:J,MATCH($C573,'Policy Characteristics'!$C:$C,0))),"",INDEX('Policy Characteristics'!J:J,MATCH($C573,'Policy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73" s="304" t="str">
        <f>IF(ISBLANK(INDEX('Policy Characteristics'!K:K,MATCH($C573,'Policy Characteristics'!$C:$C,0))),"",INDEX('Policy Characteristics'!K:K,MATCH($C573,'Policy Characteristics'!$C:$C,0)))</f>
        <v>industry-ag-main.html#fuel-switching</v>
      </c>
      <c r="R573" s="304" t="str">
        <f>IF(ISBLANK(INDEX('Policy Characteristics'!L:L,MATCH($C573,'Policy Characteristics'!$C:$C,0))),"",INDEX('Policy Characteristics'!L:L,MATCH($C573,'Policy Characteristics'!$C:$C,0)))</f>
        <v>industry-elec-and-hydrogen.html</v>
      </c>
    </row>
    <row r="574" spans="1:18" x14ac:dyDescent="0.25">
      <c r="A574" s="304" t="str">
        <f>IF(ISBLANK(INDEX('Policy Characteristics'!A:A,MATCH($C574,'Policy Characteristics'!$C:$C,0))),"",INDEX('Policy Characteristics'!A:A,MATCH($C574,'Policy Characteristics'!$C:$C,0)))</f>
        <v>Industry</v>
      </c>
      <c r="B574" s="304" t="str">
        <f>IF(ISBLANK(INDEX('Policy Characteristics'!B:B,MATCH($C574,'Policy Characteristics'!$C:$C,0))),"",INDEX('Policy Characteristics'!B:B,MATCH($C574,'Policy Characteristics'!$C:$C,0)))</f>
        <v>Electrification + Hydrogen</v>
      </c>
      <c r="C574" s="308" t="str">
        <f t="shared" ref="C574:C637" si="35">C$429</f>
        <v>Fraction of Industrial Fuel Use Shifted to Other Fuels</v>
      </c>
      <c r="D574" s="537" t="s">
        <v>3203</v>
      </c>
      <c r="E574" s="535" t="s">
        <v>2432</v>
      </c>
      <c r="F574" s="6" t="s">
        <v>3165</v>
      </c>
      <c r="G574" s="535" t="s">
        <v>3221</v>
      </c>
      <c r="H574" s="536">
        <v>1353</v>
      </c>
      <c r="I574" s="535" t="s">
        <v>46</v>
      </c>
      <c r="J574" s="306" t="str">
        <f>IF(ISBLANK(INDEX('Policy Characteristics'!D:D,MATCH($C574,'Policy Characteristics'!$C:$C,0))),"",INDEX('Policy Characteristics'!D:D,MATCH($C574,'Policy Characteristics'!$C:$C,0)))</f>
        <v>Electrification + Hydrogen</v>
      </c>
      <c r="K574" s="304" t="str">
        <f>IF(ISBLANK(INDEX('Policy Characteristics'!E:E,MATCH($C574,'Policy Characteristics'!$C:$C,0))),"",INDEX('Policy Characteristics'!E:E,MATCH($C574,'Policy Characteristics'!$C:$C,0)))</f>
        <v>indst fuel type shifting</v>
      </c>
      <c r="L574" s="315">
        <f>IF(ISBLANK(INDEX('Policy Characteristics'!F:F,MATCH($C574,'Policy Characteristics'!$C:$C,0))),"",INDEX('Policy Characteristics'!F:F,MATCH($C574,'Policy Characteristics'!$C:$C,0)))</f>
        <v>0</v>
      </c>
      <c r="M574" s="315">
        <f>IF(ISBLANK(INDEX('Policy Characteristics'!G:G,MATCH($C574,'Policy Characteristics'!$C:$C,0))),"",INDEX('Policy Characteristics'!G:G,MATCH($C574,'Policy Characteristics'!$C:$C,0)))</f>
        <v>1</v>
      </c>
      <c r="N574" s="315">
        <f>IF(ISBLANK(INDEX('Policy Characteristics'!H:H,MATCH($C574,'Policy Characteristics'!$C:$C,0))),"",INDEX('Policy Characteristics'!H:H,MATCH($C574,'Policy Characteristics'!$C:$C,0)))</f>
        <v>0.01</v>
      </c>
      <c r="O574" s="304" t="str">
        <f>IF(ISBLANK(INDEX('Policy Characteristics'!I:I,MATCH($C574,'Policy Characteristics'!$C:$C,0))),"",INDEX('Policy Characteristics'!I:I,MATCH($C574,'Policy Characteristics'!$C:$C,0)))</f>
        <v>% of fuel shifted</v>
      </c>
      <c r="P574" s="304" t="str">
        <f>IF(ISBLANK(INDEX('Policy Characteristics'!J:J,MATCH($C574,'Policy Characteristics'!$C:$C,0))),"",INDEX('Policy Characteristics'!J:J,MATCH($C574,'Policy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74" s="304" t="str">
        <f>IF(ISBLANK(INDEX('Policy Characteristics'!K:K,MATCH($C574,'Policy Characteristics'!$C:$C,0))),"",INDEX('Policy Characteristics'!K:K,MATCH($C574,'Policy Characteristics'!$C:$C,0)))</f>
        <v>industry-ag-main.html#fuel-switching</v>
      </c>
      <c r="R574" s="304" t="str">
        <f>IF(ISBLANK(INDEX('Policy Characteristics'!L:L,MATCH($C574,'Policy Characteristics'!$C:$C,0))),"",INDEX('Policy Characteristics'!L:L,MATCH($C574,'Policy Characteristics'!$C:$C,0)))</f>
        <v>industry-elec-and-hydrogen.html</v>
      </c>
    </row>
    <row r="575" spans="1:18" x14ac:dyDescent="0.25">
      <c r="A575" s="304" t="str">
        <f>IF(ISBLANK(INDEX('Policy Characteristics'!A:A,MATCH($C575,'Policy Characteristics'!$C:$C,0))),"",INDEX('Policy Characteristics'!A:A,MATCH($C575,'Policy Characteristics'!$C:$C,0)))</f>
        <v>Industry</v>
      </c>
      <c r="B575" s="304" t="str">
        <f>IF(ISBLANK(INDEX('Policy Characteristics'!B:B,MATCH($C575,'Policy Characteristics'!$C:$C,0))),"",INDEX('Policy Characteristics'!B:B,MATCH($C575,'Policy Characteristics'!$C:$C,0)))</f>
        <v>Electrification + Hydrogen</v>
      </c>
      <c r="C575" s="308" t="str">
        <f t="shared" si="35"/>
        <v>Fraction of Industrial Fuel Use Shifted to Other Fuels</v>
      </c>
      <c r="D575" s="537" t="s">
        <v>3203</v>
      </c>
      <c r="E575" s="535" t="s">
        <v>2782</v>
      </c>
      <c r="F575" s="6" t="s">
        <v>3165</v>
      </c>
      <c r="G575" s="535" t="s">
        <v>3222</v>
      </c>
      <c r="H575" s="536">
        <v>1354</v>
      </c>
      <c r="I575" s="535" t="s">
        <v>46</v>
      </c>
      <c r="J575" s="306" t="str">
        <f>IF(ISBLANK(INDEX('Policy Characteristics'!D:D,MATCH($C575,'Policy Characteristics'!$C:$C,0))),"",INDEX('Policy Characteristics'!D:D,MATCH($C575,'Policy Characteristics'!$C:$C,0)))</f>
        <v>Electrification + Hydrogen</v>
      </c>
      <c r="K575" s="304" t="str">
        <f>IF(ISBLANK(INDEX('Policy Characteristics'!E:E,MATCH($C575,'Policy Characteristics'!$C:$C,0))),"",INDEX('Policy Characteristics'!E:E,MATCH($C575,'Policy Characteristics'!$C:$C,0)))</f>
        <v>indst fuel type shifting</v>
      </c>
      <c r="L575" s="315">
        <f>IF(ISBLANK(INDEX('Policy Characteristics'!F:F,MATCH($C575,'Policy Characteristics'!$C:$C,0))),"",INDEX('Policy Characteristics'!F:F,MATCH($C575,'Policy Characteristics'!$C:$C,0)))</f>
        <v>0</v>
      </c>
      <c r="M575" s="315">
        <f>IF(ISBLANK(INDEX('Policy Characteristics'!G:G,MATCH($C575,'Policy Characteristics'!$C:$C,0))),"",INDEX('Policy Characteristics'!G:G,MATCH($C575,'Policy Characteristics'!$C:$C,0)))</f>
        <v>1</v>
      </c>
      <c r="N575" s="315">
        <f>IF(ISBLANK(INDEX('Policy Characteristics'!H:H,MATCH($C575,'Policy Characteristics'!$C:$C,0))),"",INDEX('Policy Characteristics'!H:H,MATCH($C575,'Policy Characteristics'!$C:$C,0)))</f>
        <v>0.01</v>
      </c>
      <c r="O575" s="304" t="str">
        <f>IF(ISBLANK(INDEX('Policy Characteristics'!I:I,MATCH($C575,'Policy Characteristics'!$C:$C,0))),"",INDEX('Policy Characteristics'!I:I,MATCH($C575,'Policy Characteristics'!$C:$C,0)))</f>
        <v>% of fuel shifted</v>
      </c>
      <c r="P575" s="304" t="str">
        <f>IF(ISBLANK(INDEX('Policy Characteristics'!J:J,MATCH($C575,'Policy Characteristics'!$C:$C,0))),"",INDEX('Policy Characteristics'!J:J,MATCH($C575,'Policy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75" s="304" t="str">
        <f>IF(ISBLANK(INDEX('Policy Characteristics'!K:K,MATCH($C575,'Policy Characteristics'!$C:$C,0))),"",INDEX('Policy Characteristics'!K:K,MATCH($C575,'Policy Characteristics'!$C:$C,0)))</f>
        <v>industry-ag-main.html#fuel-switching</v>
      </c>
      <c r="R575" s="304" t="str">
        <f>IF(ISBLANK(INDEX('Policy Characteristics'!L:L,MATCH($C575,'Policy Characteristics'!$C:$C,0))),"",INDEX('Policy Characteristics'!L:L,MATCH($C575,'Policy Characteristics'!$C:$C,0)))</f>
        <v>industry-elec-and-hydrogen.html</v>
      </c>
    </row>
    <row r="576" spans="1:18" x14ac:dyDescent="0.25">
      <c r="A576" s="304" t="str">
        <f>IF(ISBLANK(INDEX('Policy Characteristics'!A:A,MATCH($C576,'Policy Characteristics'!$C:$C,0))),"",INDEX('Policy Characteristics'!A:A,MATCH($C576,'Policy Characteristics'!$C:$C,0)))</f>
        <v>Industry</v>
      </c>
      <c r="B576" s="304" t="str">
        <f>IF(ISBLANK(INDEX('Policy Characteristics'!B:B,MATCH($C576,'Policy Characteristics'!$C:$C,0))),"",INDEX('Policy Characteristics'!B:B,MATCH($C576,'Policy Characteristics'!$C:$C,0)))</f>
        <v>Electrification + Hydrogen</v>
      </c>
      <c r="C576" s="308" t="str">
        <f t="shared" si="35"/>
        <v>Fraction of Industrial Fuel Use Shifted to Other Fuels</v>
      </c>
      <c r="D576" s="537" t="s">
        <v>3203</v>
      </c>
      <c r="E576" s="535" t="s">
        <v>2783</v>
      </c>
      <c r="F576" s="6" t="s">
        <v>3165</v>
      </c>
      <c r="G576" s="535" t="s">
        <v>3223</v>
      </c>
      <c r="H576" s="536">
        <v>1355</v>
      </c>
      <c r="I576" s="535" t="s">
        <v>46</v>
      </c>
      <c r="J576" s="306" t="str">
        <f>IF(ISBLANK(INDEX('Policy Characteristics'!D:D,MATCH($C576,'Policy Characteristics'!$C:$C,0))),"",INDEX('Policy Characteristics'!D:D,MATCH($C576,'Policy Characteristics'!$C:$C,0)))</f>
        <v>Electrification + Hydrogen</v>
      </c>
      <c r="K576" s="304" t="str">
        <f>IF(ISBLANK(INDEX('Policy Characteristics'!E:E,MATCH($C576,'Policy Characteristics'!$C:$C,0))),"",INDEX('Policy Characteristics'!E:E,MATCH($C576,'Policy Characteristics'!$C:$C,0)))</f>
        <v>indst fuel type shifting</v>
      </c>
      <c r="L576" s="315">
        <f>IF(ISBLANK(INDEX('Policy Characteristics'!F:F,MATCH($C576,'Policy Characteristics'!$C:$C,0))),"",INDEX('Policy Characteristics'!F:F,MATCH($C576,'Policy Characteristics'!$C:$C,0)))</f>
        <v>0</v>
      </c>
      <c r="M576" s="315">
        <f>IF(ISBLANK(INDEX('Policy Characteristics'!G:G,MATCH($C576,'Policy Characteristics'!$C:$C,0))),"",INDEX('Policy Characteristics'!G:G,MATCH($C576,'Policy Characteristics'!$C:$C,0)))</f>
        <v>1</v>
      </c>
      <c r="N576" s="315">
        <f>IF(ISBLANK(INDEX('Policy Characteristics'!H:H,MATCH($C576,'Policy Characteristics'!$C:$C,0))),"",INDEX('Policy Characteristics'!H:H,MATCH($C576,'Policy Characteristics'!$C:$C,0)))</f>
        <v>0.01</v>
      </c>
      <c r="O576" s="304" t="str">
        <f>IF(ISBLANK(INDEX('Policy Characteristics'!I:I,MATCH($C576,'Policy Characteristics'!$C:$C,0))),"",INDEX('Policy Characteristics'!I:I,MATCH($C576,'Policy Characteristics'!$C:$C,0)))</f>
        <v>% of fuel shifted</v>
      </c>
      <c r="P576" s="304" t="str">
        <f>IF(ISBLANK(INDEX('Policy Characteristics'!J:J,MATCH($C576,'Policy Characteristics'!$C:$C,0))),"",INDEX('Policy Characteristics'!J:J,MATCH($C576,'Policy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76" s="304" t="str">
        <f>IF(ISBLANK(INDEX('Policy Characteristics'!K:K,MATCH($C576,'Policy Characteristics'!$C:$C,0))),"",INDEX('Policy Characteristics'!K:K,MATCH($C576,'Policy Characteristics'!$C:$C,0)))</f>
        <v>industry-ag-main.html#fuel-switching</v>
      </c>
      <c r="R576" s="304" t="str">
        <f>IF(ISBLANK(INDEX('Policy Characteristics'!L:L,MATCH($C576,'Policy Characteristics'!$C:$C,0))),"",INDEX('Policy Characteristics'!L:L,MATCH($C576,'Policy Characteristics'!$C:$C,0)))</f>
        <v>industry-elec-and-hydrogen.html</v>
      </c>
    </row>
    <row r="577" spans="1:18" x14ac:dyDescent="0.25">
      <c r="A577" s="304" t="str">
        <f>IF(ISBLANK(INDEX('Policy Characteristics'!A:A,MATCH($C577,'Policy Characteristics'!$C:$C,0))),"",INDEX('Policy Characteristics'!A:A,MATCH($C577,'Policy Characteristics'!$C:$C,0)))</f>
        <v>Industry</v>
      </c>
      <c r="B577" s="304" t="str">
        <f>IF(ISBLANK(INDEX('Policy Characteristics'!B:B,MATCH($C577,'Policy Characteristics'!$C:$C,0))),"",INDEX('Policy Characteristics'!B:B,MATCH($C577,'Policy Characteristics'!$C:$C,0)))</f>
        <v>Electrification + Hydrogen</v>
      </c>
      <c r="C577" s="308" t="str">
        <f t="shared" si="35"/>
        <v>Fraction of Industrial Fuel Use Shifted to Other Fuels</v>
      </c>
      <c r="D577" s="537" t="s">
        <v>3203</v>
      </c>
      <c r="E577" s="535" t="s">
        <v>2784</v>
      </c>
      <c r="F577" s="6" t="s">
        <v>3165</v>
      </c>
      <c r="G577" s="535" t="s">
        <v>3224</v>
      </c>
      <c r="H577" s="536">
        <v>1356</v>
      </c>
      <c r="I577" s="535" t="s">
        <v>46</v>
      </c>
      <c r="J577" s="306" t="str">
        <f>IF(ISBLANK(INDEX('Policy Characteristics'!D:D,MATCH($C577,'Policy Characteristics'!$C:$C,0))),"",INDEX('Policy Characteristics'!D:D,MATCH($C577,'Policy Characteristics'!$C:$C,0)))</f>
        <v>Electrification + Hydrogen</v>
      </c>
      <c r="K577" s="304" t="str">
        <f>IF(ISBLANK(INDEX('Policy Characteristics'!E:E,MATCH($C577,'Policy Characteristics'!$C:$C,0))),"",INDEX('Policy Characteristics'!E:E,MATCH($C577,'Policy Characteristics'!$C:$C,0)))</f>
        <v>indst fuel type shifting</v>
      </c>
      <c r="L577" s="315">
        <f>IF(ISBLANK(INDEX('Policy Characteristics'!F:F,MATCH($C577,'Policy Characteristics'!$C:$C,0))),"",INDEX('Policy Characteristics'!F:F,MATCH($C577,'Policy Characteristics'!$C:$C,0)))</f>
        <v>0</v>
      </c>
      <c r="M577" s="315">
        <f>IF(ISBLANK(INDEX('Policy Characteristics'!G:G,MATCH($C577,'Policy Characteristics'!$C:$C,0))),"",INDEX('Policy Characteristics'!G:G,MATCH($C577,'Policy Characteristics'!$C:$C,0)))</f>
        <v>1</v>
      </c>
      <c r="N577" s="315">
        <f>IF(ISBLANK(INDEX('Policy Characteristics'!H:H,MATCH($C577,'Policy Characteristics'!$C:$C,0))),"",INDEX('Policy Characteristics'!H:H,MATCH($C577,'Policy Characteristics'!$C:$C,0)))</f>
        <v>0.01</v>
      </c>
      <c r="O577" s="304" t="str">
        <f>IF(ISBLANK(INDEX('Policy Characteristics'!I:I,MATCH($C577,'Policy Characteristics'!$C:$C,0))),"",INDEX('Policy Characteristics'!I:I,MATCH($C577,'Policy Characteristics'!$C:$C,0)))</f>
        <v>% of fuel shifted</v>
      </c>
      <c r="P577" s="304" t="str">
        <f>IF(ISBLANK(INDEX('Policy Characteristics'!J:J,MATCH($C577,'Policy Characteristics'!$C:$C,0))),"",INDEX('Policy Characteristics'!J:J,MATCH($C577,'Policy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77" s="304" t="str">
        <f>IF(ISBLANK(INDEX('Policy Characteristics'!K:K,MATCH($C577,'Policy Characteristics'!$C:$C,0))),"",INDEX('Policy Characteristics'!K:K,MATCH($C577,'Policy Characteristics'!$C:$C,0)))</f>
        <v>industry-ag-main.html#fuel-switching</v>
      </c>
      <c r="R577" s="304" t="str">
        <f>IF(ISBLANK(INDEX('Policy Characteristics'!L:L,MATCH($C577,'Policy Characteristics'!$C:$C,0))),"",INDEX('Policy Characteristics'!L:L,MATCH($C577,'Policy Characteristics'!$C:$C,0)))</f>
        <v>industry-elec-and-hydrogen.html</v>
      </c>
    </row>
    <row r="578" spans="1:18" x14ac:dyDescent="0.25">
      <c r="A578" s="304" t="str">
        <f>IF(ISBLANK(INDEX('Policy Characteristics'!A:A,MATCH($C578,'Policy Characteristics'!$C:$C,0))),"",INDEX('Policy Characteristics'!A:A,MATCH($C578,'Policy Characteristics'!$C:$C,0)))</f>
        <v>Industry</v>
      </c>
      <c r="B578" s="304" t="str">
        <f>IF(ISBLANK(INDEX('Policy Characteristics'!B:B,MATCH($C578,'Policy Characteristics'!$C:$C,0))),"",INDEX('Policy Characteristics'!B:B,MATCH($C578,'Policy Characteristics'!$C:$C,0)))</f>
        <v>Electrification + Hydrogen</v>
      </c>
      <c r="C578" s="308" t="str">
        <f t="shared" si="35"/>
        <v>Fraction of Industrial Fuel Use Shifted to Other Fuels</v>
      </c>
      <c r="D578" s="537" t="s">
        <v>3203</v>
      </c>
      <c r="E578" s="535" t="s">
        <v>2781</v>
      </c>
      <c r="F578" s="6" t="s">
        <v>3165</v>
      </c>
      <c r="G578" s="535" t="s">
        <v>3225</v>
      </c>
      <c r="H578" s="536">
        <v>1357</v>
      </c>
      <c r="I578" s="535" t="s">
        <v>45</v>
      </c>
      <c r="J578" s="306" t="str">
        <f>IF(ISBLANK(INDEX('Policy Characteristics'!D:D,MATCH($C578,'Policy Characteristics'!$C:$C,0))),"",INDEX('Policy Characteristics'!D:D,MATCH($C578,'Policy Characteristics'!$C:$C,0)))</f>
        <v>Electrification + Hydrogen</v>
      </c>
      <c r="K578" s="304" t="str">
        <f>IF(ISBLANK(INDEX('Policy Characteristics'!E:E,MATCH($C578,'Policy Characteristics'!$C:$C,0))),"",INDEX('Policy Characteristics'!E:E,MATCH($C578,'Policy Characteristics'!$C:$C,0)))</f>
        <v>indst fuel type shifting</v>
      </c>
      <c r="L578" s="315">
        <f>IF(ISBLANK(INDEX('Policy Characteristics'!F:F,MATCH($C578,'Policy Characteristics'!$C:$C,0))),"",INDEX('Policy Characteristics'!F:F,MATCH($C578,'Policy Characteristics'!$C:$C,0)))</f>
        <v>0</v>
      </c>
      <c r="M578" s="315">
        <f>IF(ISBLANK(INDEX('Policy Characteristics'!G:G,MATCH($C578,'Policy Characteristics'!$C:$C,0))),"",INDEX('Policy Characteristics'!G:G,MATCH($C578,'Policy Characteristics'!$C:$C,0)))</f>
        <v>1</v>
      </c>
      <c r="N578" s="315">
        <f>IF(ISBLANK(INDEX('Policy Characteristics'!H:H,MATCH($C578,'Policy Characteristics'!$C:$C,0))),"",INDEX('Policy Characteristics'!H:H,MATCH($C578,'Policy Characteristics'!$C:$C,0)))</f>
        <v>0.01</v>
      </c>
      <c r="O578" s="304" t="str">
        <f>IF(ISBLANK(INDEX('Policy Characteristics'!I:I,MATCH($C578,'Policy Characteristics'!$C:$C,0))),"",INDEX('Policy Characteristics'!I:I,MATCH($C578,'Policy Characteristics'!$C:$C,0)))</f>
        <v>% of fuel shifted</v>
      </c>
      <c r="P578" s="304" t="str">
        <f>IF(ISBLANK(INDEX('Policy Characteristics'!J:J,MATCH($C578,'Policy Characteristics'!$C:$C,0))),"",INDEX('Policy Characteristics'!J:J,MATCH($C578,'Policy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78" s="304" t="str">
        <f>IF(ISBLANK(INDEX('Policy Characteristics'!K:K,MATCH($C578,'Policy Characteristics'!$C:$C,0))),"",INDEX('Policy Characteristics'!K:K,MATCH($C578,'Policy Characteristics'!$C:$C,0)))</f>
        <v>industry-ag-main.html#fuel-switching</v>
      </c>
      <c r="R578" s="304" t="str">
        <f>IF(ISBLANK(INDEX('Policy Characteristics'!L:L,MATCH($C578,'Policy Characteristics'!$C:$C,0))),"",INDEX('Policy Characteristics'!L:L,MATCH($C578,'Policy Characteristics'!$C:$C,0)))</f>
        <v>industry-elec-and-hydrogen.html</v>
      </c>
    </row>
    <row r="579" spans="1:18" x14ac:dyDescent="0.25">
      <c r="A579" s="304" t="str">
        <f>IF(ISBLANK(INDEX('Policy Characteristics'!A:A,MATCH($C579,'Policy Characteristics'!$C:$C,0))),"",INDEX('Policy Characteristics'!A:A,MATCH($C579,'Policy Characteristics'!$C:$C,0)))</f>
        <v>Industry</v>
      </c>
      <c r="B579" s="304" t="str">
        <f>IF(ISBLANK(INDEX('Policy Characteristics'!B:B,MATCH($C579,'Policy Characteristics'!$C:$C,0))),"",INDEX('Policy Characteristics'!B:B,MATCH($C579,'Policy Characteristics'!$C:$C,0)))</f>
        <v>Electrification + Hydrogen</v>
      </c>
      <c r="C579" s="308" t="str">
        <f t="shared" si="35"/>
        <v>Fraction of Industrial Fuel Use Shifted to Other Fuels</v>
      </c>
      <c r="D579" s="537" t="s">
        <v>3204</v>
      </c>
      <c r="E579" s="535" t="s">
        <v>2427</v>
      </c>
      <c r="F579" s="6" t="s">
        <v>3166</v>
      </c>
      <c r="G579" s="535" t="s">
        <v>3216</v>
      </c>
      <c r="H579" s="536">
        <v>1358</v>
      </c>
      <c r="I579" s="535" t="s">
        <v>45</v>
      </c>
      <c r="J579" s="306" t="str">
        <f>IF(ISBLANK(INDEX('Policy Characteristics'!D:D,MATCH($C579,'Policy Characteristics'!$C:$C,0))),"",INDEX('Policy Characteristics'!D:D,MATCH($C579,'Policy Characteristics'!$C:$C,0)))</f>
        <v>Electrification + Hydrogen</v>
      </c>
      <c r="K579" s="304" t="str">
        <f>IF(ISBLANK(INDEX('Policy Characteristics'!E:E,MATCH($C579,'Policy Characteristics'!$C:$C,0))),"",INDEX('Policy Characteristics'!E:E,MATCH($C579,'Policy Characteristics'!$C:$C,0)))</f>
        <v>indst fuel type shifting</v>
      </c>
      <c r="L579" s="315">
        <f>IF(ISBLANK(INDEX('Policy Characteristics'!F:F,MATCH($C579,'Policy Characteristics'!$C:$C,0))),"",INDEX('Policy Characteristics'!F:F,MATCH($C579,'Policy Characteristics'!$C:$C,0)))</f>
        <v>0</v>
      </c>
      <c r="M579" s="315">
        <f>IF(ISBLANK(INDEX('Policy Characteristics'!G:G,MATCH($C579,'Policy Characteristics'!$C:$C,0))),"",INDEX('Policy Characteristics'!G:G,MATCH($C579,'Policy Characteristics'!$C:$C,0)))</f>
        <v>1</v>
      </c>
      <c r="N579" s="315">
        <f>IF(ISBLANK(INDEX('Policy Characteristics'!H:H,MATCH($C579,'Policy Characteristics'!$C:$C,0))),"",INDEX('Policy Characteristics'!H:H,MATCH($C579,'Policy Characteristics'!$C:$C,0)))</f>
        <v>0.01</v>
      </c>
      <c r="O579" s="304" t="str">
        <f>IF(ISBLANK(INDEX('Policy Characteristics'!I:I,MATCH($C579,'Policy Characteristics'!$C:$C,0))),"",INDEX('Policy Characteristics'!I:I,MATCH($C579,'Policy Characteristics'!$C:$C,0)))</f>
        <v>% of fuel shifted</v>
      </c>
      <c r="P579" s="304" t="str">
        <f>IF(ISBLANK(INDEX('Policy Characteristics'!J:J,MATCH($C579,'Policy Characteristics'!$C:$C,0))),"",INDEX('Policy Characteristics'!J:J,MATCH($C579,'Policy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79" s="304" t="str">
        <f>IF(ISBLANK(INDEX('Policy Characteristics'!K:K,MATCH($C579,'Policy Characteristics'!$C:$C,0))),"",INDEX('Policy Characteristics'!K:K,MATCH($C579,'Policy Characteristics'!$C:$C,0)))</f>
        <v>industry-ag-main.html#fuel-switching</v>
      </c>
      <c r="R579" s="304" t="str">
        <f>IF(ISBLANK(INDEX('Policy Characteristics'!L:L,MATCH($C579,'Policy Characteristics'!$C:$C,0))),"",INDEX('Policy Characteristics'!L:L,MATCH($C579,'Policy Characteristics'!$C:$C,0)))</f>
        <v>industry-elec-and-hydrogen.html</v>
      </c>
    </row>
    <row r="580" spans="1:18" x14ac:dyDescent="0.25">
      <c r="A580" s="304" t="str">
        <f>IF(ISBLANK(INDEX('Policy Characteristics'!A:A,MATCH($C580,'Policy Characteristics'!$C:$C,0))),"",INDEX('Policy Characteristics'!A:A,MATCH($C580,'Policy Characteristics'!$C:$C,0)))</f>
        <v>Industry</v>
      </c>
      <c r="B580" s="304" t="str">
        <f>IF(ISBLANK(INDEX('Policy Characteristics'!B:B,MATCH($C580,'Policy Characteristics'!$C:$C,0))),"",INDEX('Policy Characteristics'!B:B,MATCH($C580,'Policy Characteristics'!$C:$C,0)))</f>
        <v>Electrification + Hydrogen</v>
      </c>
      <c r="C580" s="308" t="str">
        <f t="shared" si="35"/>
        <v>Fraction of Industrial Fuel Use Shifted to Other Fuels</v>
      </c>
      <c r="D580" s="537" t="s">
        <v>3204</v>
      </c>
      <c r="E580" s="535" t="s">
        <v>2428</v>
      </c>
      <c r="F580" s="6" t="s">
        <v>3166</v>
      </c>
      <c r="G580" s="535" t="s">
        <v>3217</v>
      </c>
      <c r="H580" s="536">
        <v>1359</v>
      </c>
      <c r="I580" s="535" t="s">
        <v>46</v>
      </c>
      <c r="J580" s="306" t="str">
        <f>IF(ISBLANK(INDEX('Policy Characteristics'!D:D,MATCH($C580,'Policy Characteristics'!$C:$C,0))),"",INDEX('Policy Characteristics'!D:D,MATCH($C580,'Policy Characteristics'!$C:$C,0)))</f>
        <v>Electrification + Hydrogen</v>
      </c>
      <c r="K580" s="304" t="str">
        <f>IF(ISBLANK(INDEX('Policy Characteristics'!E:E,MATCH($C580,'Policy Characteristics'!$C:$C,0))),"",INDEX('Policy Characteristics'!E:E,MATCH($C580,'Policy Characteristics'!$C:$C,0)))</f>
        <v>indst fuel type shifting</v>
      </c>
      <c r="L580" s="315">
        <f>IF(ISBLANK(INDEX('Policy Characteristics'!F:F,MATCH($C580,'Policy Characteristics'!$C:$C,0))),"",INDEX('Policy Characteristics'!F:F,MATCH($C580,'Policy Characteristics'!$C:$C,0)))</f>
        <v>0</v>
      </c>
      <c r="M580" s="315">
        <f>IF(ISBLANK(INDEX('Policy Characteristics'!G:G,MATCH($C580,'Policy Characteristics'!$C:$C,0))),"",INDEX('Policy Characteristics'!G:G,MATCH($C580,'Policy Characteristics'!$C:$C,0)))</f>
        <v>1</v>
      </c>
      <c r="N580" s="315">
        <f>IF(ISBLANK(INDEX('Policy Characteristics'!H:H,MATCH($C580,'Policy Characteristics'!$C:$C,0))),"",INDEX('Policy Characteristics'!H:H,MATCH($C580,'Policy Characteristics'!$C:$C,0)))</f>
        <v>0.01</v>
      </c>
      <c r="O580" s="304" t="str">
        <f>IF(ISBLANK(INDEX('Policy Characteristics'!I:I,MATCH($C580,'Policy Characteristics'!$C:$C,0))),"",INDEX('Policy Characteristics'!I:I,MATCH($C580,'Policy Characteristics'!$C:$C,0)))</f>
        <v>% of fuel shifted</v>
      </c>
      <c r="P580" s="304" t="str">
        <f>IF(ISBLANK(INDEX('Policy Characteristics'!J:J,MATCH($C580,'Policy Characteristics'!$C:$C,0))),"",INDEX('Policy Characteristics'!J:J,MATCH($C580,'Policy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80" s="304" t="str">
        <f>IF(ISBLANK(INDEX('Policy Characteristics'!K:K,MATCH($C580,'Policy Characteristics'!$C:$C,0))),"",INDEX('Policy Characteristics'!K:K,MATCH($C580,'Policy Characteristics'!$C:$C,0)))</f>
        <v>industry-ag-main.html#fuel-switching</v>
      </c>
      <c r="R580" s="304" t="str">
        <f>IF(ISBLANK(INDEX('Policy Characteristics'!L:L,MATCH($C580,'Policy Characteristics'!$C:$C,0))),"",INDEX('Policy Characteristics'!L:L,MATCH($C580,'Policy Characteristics'!$C:$C,0)))</f>
        <v>industry-elec-and-hydrogen.html</v>
      </c>
    </row>
    <row r="581" spans="1:18" x14ac:dyDescent="0.25">
      <c r="A581" s="304" t="str">
        <f>IF(ISBLANK(INDEX('Policy Characteristics'!A:A,MATCH($C581,'Policy Characteristics'!$C:$C,0))),"",INDEX('Policy Characteristics'!A:A,MATCH($C581,'Policy Characteristics'!$C:$C,0)))</f>
        <v>Industry</v>
      </c>
      <c r="B581" s="304" t="str">
        <f>IF(ISBLANK(INDEX('Policy Characteristics'!B:B,MATCH($C581,'Policy Characteristics'!$C:$C,0))),"",INDEX('Policy Characteristics'!B:B,MATCH($C581,'Policy Characteristics'!$C:$C,0)))</f>
        <v>Electrification + Hydrogen</v>
      </c>
      <c r="C581" s="308" t="str">
        <f t="shared" si="35"/>
        <v>Fraction of Industrial Fuel Use Shifted to Other Fuels</v>
      </c>
      <c r="D581" s="537" t="s">
        <v>3204</v>
      </c>
      <c r="E581" s="535" t="s">
        <v>2429</v>
      </c>
      <c r="F581" s="6" t="s">
        <v>3166</v>
      </c>
      <c r="G581" s="535" t="s">
        <v>3218</v>
      </c>
      <c r="H581" s="536">
        <v>1360</v>
      </c>
      <c r="I581" s="535" t="s">
        <v>46</v>
      </c>
      <c r="J581" s="306" t="str">
        <f>IF(ISBLANK(INDEX('Policy Characteristics'!D:D,MATCH($C581,'Policy Characteristics'!$C:$C,0))),"",INDEX('Policy Characteristics'!D:D,MATCH($C581,'Policy Characteristics'!$C:$C,0)))</f>
        <v>Electrification + Hydrogen</v>
      </c>
      <c r="K581" s="304" t="str">
        <f>IF(ISBLANK(INDEX('Policy Characteristics'!E:E,MATCH($C581,'Policy Characteristics'!$C:$C,0))),"",INDEX('Policy Characteristics'!E:E,MATCH($C581,'Policy Characteristics'!$C:$C,0)))</f>
        <v>indst fuel type shifting</v>
      </c>
      <c r="L581" s="315">
        <f>IF(ISBLANK(INDEX('Policy Characteristics'!F:F,MATCH($C581,'Policy Characteristics'!$C:$C,0))),"",INDEX('Policy Characteristics'!F:F,MATCH($C581,'Policy Characteristics'!$C:$C,0)))</f>
        <v>0</v>
      </c>
      <c r="M581" s="315">
        <f>IF(ISBLANK(INDEX('Policy Characteristics'!G:G,MATCH($C581,'Policy Characteristics'!$C:$C,0))),"",INDEX('Policy Characteristics'!G:G,MATCH($C581,'Policy Characteristics'!$C:$C,0)))</f>
        <v>1</v>
      </c>
      <c r="N581" s="315">
        <f>IF(ISBLANK(INDEX('Policy Characteristics'!H:H,MATCH($C581,'Policy Characteristics'!$C:$C,0))),"",INDEX('Policy Characteristics'!H:H,MATCH($C581,'Policy Characteristics'!$C:$C,0)))</f>
        <v>0.01</v>
      </c>
      <c r="O581" s="304" t="str">
        <f>IF(ISBLANK(INDEX('Policy Characteristics'!I:I,MATCH($C581,'Policy Characteristics'!$C:$C,0))),"",INDEX('Policy Characteristics'!I:I,MATCH($C581,'Policy Characteristics'!$C:$C,0)))</f>
        <v>% of fuel shifted</v>
      </c>
      <c r="P581" s="304" t="str">
        <f>IF(ISBLANK(INDEX('Policy Characteristics'!J:J,MATCH($C581,'Policy Characteristics'!$C:$C,0))),"",INDEX('Policy Characteristics'!J:J,MATCH($C581,'Policy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81" s="304" t="str">
        <f>IF(ISBLANK(INDEX('Policy Characteristics'!K:K,MATCH($C581,'Policy Characteristics'!$C:$C,0))),"",INDEX('Policy Characteristics'!K:K,MATCH($C581,'Policy Characteristics'!$C:$C,0)))</f>
        <v>industry-ag-main.html#fuel-switching</v>
      </c>
      <c r="R581" s="304" t="str">
        <f>IF(ISBLANK(INDEX('Policy Characteristics'!L:L,MATCH($C581,'Policy Characteristics'!$C:$C,0))),"",INDEX('Policy Characteristics'!L:L,MATCH($C581,'Policy Characteristics'!$C:$C,0)))</f>
        <v>industry-elec-and-hydrogen.html</v>
      </c>
    </row>
    <row r="582" spans="1:18" x14ac:dyDescent="0.25">
      <c r="A582" s="304" t="str">
        <f>IF(ISBLANK(INDEX('Policy Characteristics'!A:A,MATCH($C582,'Policy Characteristics'!$C:$C,0))),"",INDEX('Policy Characteristics'!A:A,MATCH($C582,'Policy Characteristics'!$C:$C,0)))</f>
        <v>Industry</v>
      </c>
      <c r="B582" s="304" t="str">
        <f>IF(ISBLANK(INDEX('Policy Characteristics'!B:B,MATCH($C582,'Policy Characteristics'!$C:$C,0))),"",INDEX('Policy Characteristics'!B:B,MATCH($C582,'Policy Characteristics'!$C:$C,0)))</f>
        <v>Electrification + Hydrogen</v>
      </c>
      <c r="C582" s="308" t="str">
        <f t="shared" si="35"/>
        <v>Fraction of Industrial Fuel Use Shifted to Other Fuels</v>
      </c>
      <c r="D582" s="537" t="s">
        <v>3204</v>
      </c>
      <c r="E582" s="535" t="s">
        <v>2430</v>
      </c>
      <c r="F582" s="6" t="s">
        <v>3166</v>
      </c>
      <c r="G582" s="535" t="s">
        <v>3219</v>
      </c>
      <c r="H582" s="536">
        <v>1361</v>
      </c>
      <c r="I582" s="535" t="s">
        <v>46</v>
      </c>
      <c r="J582" s="306" t="str">
        <f>IF(ISBLANK(INDEX('Policy Characteristics'!D:D,MATCH($C582,'Policy Characteristics'!$C:$C,0))),"",INDEX('Policy Characteristics'!D:D,MATCH($C582,'Policy Characteristics'!$C:$C,0)))</f>
        <v>Electrification + Hydrogen</v>
      </c>
      <c r="K582" s="304" t="str">
        <f>IF(ISBLANK(INDEX('Policy Characteristics'!E:E,MATCH($C582,'Policy Characteristics'!$C:$C,0))),"",INDEX('Policy Characteristics'!E:E,MATCH($C582,'Policy Characteristics'!$C:$C,0)))</f>
        <v>indst fuel type shifting</v>
      </c>
      <c r="L582" s="315">
        <f>IF(ISBLANK(INDEX('Policy Characteristics'!F:F,MATCH($C582,'Policy Characteristics'!$C:$C,0))),"",INDEX('Policy Characteristics'!F:F,MATCH($C582,'Policy Characteristics'!$C:$C,0)))</f>
        <v>0</v>
      </c>
      <c r="M582" s="315">
        <f>IF(ISBLANK(INDEX('Policy Characteristics'!G:G,MATCH($C582,'Policy Characteristics'!$C:$C,0))),"",INDEX('Policy Characteristics'!G:G,MATCH($C582,'Policy Characteristics'!$C:$C,0)))</f>
        <v>1</v>
      </c>
      <c r="N582" s="315">
        <f>IF(ISBLANK(INDEX('Policy Characteristics'!H:H,MATCH($C582,'Policy Characteristics'!$C:$C,0))),"",INDEX('Policy Characteristics'!H:H,MATCH($C582,'Policy Characteristics'!$C:$C,0)))</f>
        <v>0.01</v>
      </c>
      <c r="O582" s="304" t="str">
        <f>IF(ISBLANK(INDEX('Policy Characteristics'!I:I,MATCH($C582,'Policy Characteristics'!$C:$C,0))),"",INDEX('Policy Characteristics'!I:I,MATCH($C582,'Policy Characteristics'!$C:$C,0)))</f>
        <v>% of fuel shifted</v>
      </c>
      <c r="P582" s="304" t="str">
        <f>IF(ISBLANK(INDEX('Policy Characteristics'!J:J,MATCH($C582,'Policy Characteristics'!$C:$C,0))),"",INDEX('Policy Characteristics'!J:J,MATCH($C582,'Policy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82" s="304" t="str">
        <f>IF(ISBLANK(INDEX('Policy Characteristics'!K:K,MATCH($C582,'Policy Characteristics'!$C:$C,0))),"",INDEX('Policy Characteristics'!K:K,MATCH($C582,'Policy Characteristics'!$C:$C,0)))</f>
        <v>industry-ag-main.html#fuel-switching</v>
      </c>
      <c r="R582" s="304" t="str">
        <f>IF(ISBLANK(INDEX('Policy Characteristics'!L:L,MATCH($C582,'Policy Characteristics'!$C:$C,0))),"",INDEX('Policy Characteristics'!L:L,MATCH($C582,'Policy Characteristics'!$C:$C,0)))</f>
        <v>industry-elec-and-hydrogen.html</v>
      </c>
    </row>
    <row r="583" spans="1:18" x14ac:dyDescent="0.25">
      <c r="A583" s="304" t="str">
        <f>IF(ISBLANK(INDEX('Policy Characteristics'!A:A,MATCH($C583,'Policy Characteristics'!$C:$C,0))),"",INDEX('Policy Characteristics'!A:A,MATCH($C583,'Policy Characteristics'!$C:$C,0)))</f>
        <v>Industry</v>
      </c>
      <c r="B583" s="304" t="str">
        <f>IF(ISBLANK(INDEX('Policy Characteristics'!B:B,MATCH($C583,'Policy Characteristics'!$C:$C,0))),"",INDEX('Policy Characteristics'!B:B,MATCH($C583,'Policy Characteristics'!$C:$C,0)))</f>
        <v>Electrification + Hydrogen</v>
      </c>
      <c r="C583" s="308" t="str">
        <f t="shared" si="35"/>
        <v>Fraction of Industrial Fuel Use Shifted to Other Fuels</v>
      </c>
      <c r="D583" s="537" t="s">
        <v>3204</v>
      </c>
      <c r="E583" s="535" t="s">
        <v>2431</v>
      </c>
      <c r="F583" s="6" t="s">
        <v>3166</v>
      </c>
      <c r="G583" s="535" t="s">
        <v>3220</v>
      </c>
      <c r="H583" s="536">
        <v>1362</v>
      </c>
      <c r="I583" s="535" t="s">
        <v>46</v>
      </c>
      <c r="J583" s="306" t="str">
        <f>IF(ISBLANK(INDEX('Policy Characteristics'!D:D,MATCH($C583,'Policy Characteristics'!$C:$C,0))),"",INDEX('Policy Characteristics'!D:D,MATCH($C583,'Policy Characteristics'!$C:$C,0)))</f>
        <v>Electrification + Hydrogen</v>
      </c>
      <c r="K583" s="304" t="str">
        <f>IF(ISBLANK(INDEX('Policy Characteristics'!E:E,MATCH($C583,'Policy Characteristics'!$C:$C,0))),"",INDEX('Policy Characteristics'!E:E,MATCH($C583,'Policy Characteristics'!$C:$C,0)))</f>
        <v>indst fuel type shifting</v>
      </c>
      <c r="L583" s="315">
        <f>IF(ISBLANK(INDEX('Policy Characteristics'!F:F,MATCH($C583,'Policy Characteristics'!$C:$C,0))),"",INDEX('Policy Characteristics'!F:F,MATCH($C583,'Policy Characteristics'!$C:$C,0)))</f>
        <v>0</v>
      </c>
      <c r="M583" s="315">
        <f>IF(ISBLANK(INDEX('Policy Characteristics'!G:G,MATCH($C583,'Policy Characteristics'!$C:$C,0))),"",INDEX('Policy Characteristics'!G:G,MATCH($C583,'Policy Characteristics'!$C:$C,0)))</f>
        <v>1</v>
      </c>
      <c r="N583" s="315">
        <f>IF(ISBLANK(INDEX('Policy Characteristics'!H:H,MATCH($C583,'Policy Characteristics'!$C:$C,0))),"",INDEX('Policy Characteristics'!H:H,MATCH($C583,'Policy Characteristics'!$C:$C,0)))</f>
        <v>0.01</v>
      </c>
      <c r="O583" s="304" t="str">
        <f>IF(ISBLANK(INDEX('Policy Characteristics'!I:I,MATCH($C583,'Policy Characteristics'!$C:$C,0))),"",INDEX('Policy Characteristics'!I:I,MATCH($C583,'Policy Characteristics'!$C:$C,0)))</f>
        <v>% of fuel shifted</v>
      </c>
      <c r="P583" s="304" t="str">
        <f>IF(ISBLANK(INDEX('Policy Characteristics'!J:J,MATCH($C583,'Policy Characteristics'!$C:$C,0))),"",INDEX('Policy Characteristics'!J:J,MATCH($C583,'Policy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83" s="304" t="str">
        <f>IF(ISBLANK(INDEX('Policy Characteristics'!K:K,MATCH($C583,'Policy Characteristics'!$C:$C,0))),"",INDEX('Policy Characteristics'!K:K,MATCH($C583,'Policy Characteristics'!$C:$C,0)))</f>
        <v>industry-ag-main.html#fuel-switching</v>
      </c>
      <c r="R583" s="304" t="str">
        <f>IF(ISBLANK(INDEX('Policy Characteristics'!L:L,MATCH($C583,'Policy Characteristics'!$C:$C,0))),"",INDEX('Policy Characteristics'!L:L,MATCH($C583,'Policy Characteristics'!$C:$C,0)))</f>
        <v>industry-elec-and-hydrogen.html</v>
      </c>
    </row>
    <row r="584" spans="1:18" x14ac:dyDescent="0.25">
      <c r="A584" s="304" t="str">
        <f>IF(ISBLANK(INDEX('Policy Characteristics'!A:A,MATCH($C584,'Policy Characteristics'!$C:$C,0))),"",INDEX('Policy Characteristics'!A:A,MATCH($C584,'Policy Characteristics'!$C:$C,0)))</f>
        <v>Industry</v>
      </c>
      <c r="B584" s="304" t="str">
        <f>IF(ISBLANK(INDEX('Policy Characteristics'!B:B,MATCH($C584,'Policy Characteristics'!$C:$C,0))),"",INDEX('Policy Characteristics'!B:B,MATCH($C584,'Policy Characteristics'!$C:$C,0)))</f>
        <v>Electrification + Hydrogen</v>
      </c>
      <c r="C584" s="308" t="str">
        <f t="shared" si="35"/>
        <v>Fraction of Industrial Fuel Use Shifted to Other Fuels</v>
      </c>
      <c r="D584" s="537" t="s">
        <v>3204</v>
      </c>
      <c r="E584" s="535" t="s">
        <v>2432</v>
      </c>
      <c r="F584" s="6" t="s">
        <v>3166</v>
      </c>
      <c r="G584" s="535" t="s">
        <v>3221</v>
      </c>
      <c r="H584" s="536">
        <v>1363</v>
      </c>
      <c r="I584" s="535" t="s">
        <v>46</v>
      </c>
      <c r="J584" s="306" t="str">
        <f>IF(ISBLANK(INDEX('Policy Characteristics'!D:D,MATCH($C584,'Policy Characteristics'!$C:$C,0))),"",INDEX('Policy Characteristics'!D:D,MATCH($C584,'Policy Characteristics'!$C:$C,0)))</f>
        <v>Electrification + Hydrogen</v>
      </c>
      <c r="K584" s="304" t="str">
        <f>IF(ISBLANK(INDEX('Policy Characteristics'!E:E,MATCH($C584,'Policy Characteristics'!$C:$C,0))),"",INDEX('Policy Characteristics'!E:E,MATCH($C584,'Policy Characteristics'!$C:$C,0)))</f>
        <v>indst fuel type shifting</v>
      </c>
      <c r="L584" s="315">
        <f>IF(ISBLANK(INDEX('Policy Characteristics'!F:F,MATCH($C584,'Policy Characteristics'!$C:$C,0))),"",INDEX('Policy Characteristics'!F:F,MATCH($C584,'Policy Characteristics'!$C:$C,0)))</f>
        <v>0</v>
      </c>
      <c r="M584" s="315">
        <f>IF(ISBLANK(INDEX('Policy Characteristics'!G:G,MATCH($C584,'Policy Characteristics'!$C:$C,0))),"",INDEX('Policy Characteristics'!G:G,MATCH($C584,'Policy Characteristics'!$C:$C,0)))</f>
        <v>1</v>
      </c>
      <c r="N584" s="315">
        <f>IF(ISBLANK(INDEX('Policy Characteristics'!H:H,MATCH($C584,'Policy Characteristics'!$C:$C,0))),"",INDEX('Policy Characteristics'!H:H,MATCH($C584,'Policy Characteristics'!$C:$C,0)))</f>
        <v>0.01</v>
      </c>
      <c r="O584" s="304" t="str">
        <f>IF(ISBLANK(INDEX('Policy Characteristics'!I:I,MATCH($C584,'Policy Characteristics'!$C:$C,0))),"",INDEX('Policy Characteristics'!I:I,MATCH($C584,'Policy Characteristics'!$C:$C,0)))</f>
        <v>% of fuel shifted</v>
      </c>
      <c r="P584" s="304" t="str">
        <f>IF(ISBLANK(INDEX('Policy Characteristics'!J:J,MATCH($C584,'Policy Characteristics'!$C:$C,0))),"",INDEX('Policy Characteristics'!J:J,MATCH($C584,'Policy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84" s="304" t="str">
        <f>IF(ISBLANK(INDEX('Policy Characteristics'!K:K,MATCH($C584,'Policy Characteristics'!$C:$C,0))),"",INDEX('Policy Characteristics'!K:K,MATCH($C584,'Policy Characteristics'!$C:$C,0)))</f>
        <v>industry-ag-main.html#fuel-switching</v>
      </c>
      <c r="R584" s="304" t="str">
        <f>IF(ISBLANK(INDEX('Policy Characteristics'!L:L,MATCH($C584,'Policy Characteristics'!$C:$C,0))),"",INDEX('Policy Characteristics'!L:L,MATCH($C584,'Policy Characteristics'!$C:$C,0)))</f>
        <v>industry-elec-and-hydrogen.html</v>
      </c>
    </row>
    <row r="585" spans="1:18" x14ac:dyDescent="0.25">
      <c r="A585" s="304" t="str">
        <f>IF(ISBLANK(INDEX('Policy Characteristics'!A:A,MATCH($C585,'Policy Characteristics'!$C:$C,0))),"",INDEX('Policy Characteristics'!A:A,MATCH($C585,'Policy Characteristics'!$C:$C,0)))</f>
        <v>Industry</v>
      </c>
      <c r="B585" s="304" t="str">
        <f>IF(ISBLANK(INDEX('Policy Characteristics'!B:B,MATCH($C585,'Policy Characteristics'!$C:$C,0))),"",INDEX('Policy Characteristics'!B:B,MATCH($C585,'Policy Characteristics'!$C:$C,0)))</f>
        <v>Electrification + Hydrogen</v>
      </c>
      <c r="C585" s="308" t="str">
        <f t="shared" si="35"/>
        <v>Fraction of Industrial Fuel Use Shifted to Other Fuels</v>
      </c>
      <c r="D585" s="537" t="s">
        <v>3204</v>
      </c>
      <c r="E585" s="535" t="s">
        <v>2782</v>
      </c>
      <c r="F585" s="6" t="s">
        <v>3166</v>
      </c>
      <c r="G585" s="535" t="s">
        <v>3222</v>
      </c>
      <c r="H585" s="536">
        <v>1364</v>
      </c>
      <c r="I585" s="535" t="s">
        <v>46</v>
      </c>
      <c r="J585" s="306" t="str">
        <f>IF(ISBLANK(INDEX('Policy Characteristics'!D:D,MATCH($C585,'Policy Characteristics'!$C:$C,0))),"",INDEX('Policy Characteristics'!D:D,MATCH($C585,'Policy Characteristics'!$C:$C,0)))</f>
        <v>Electrification + Hydrogen</v>
      </c>
      <c r="K585" s="304" t="str">
        <f>IF(ISBLANK(INDEX('Policy Characteristics'!E:E,MATCH($C585,'Policy Characteristics'!$C:$C,0))),"",INDEX('Policy Characteristics'!E:E,MATCH($C585,'Policy Characteristics'!$C:$C,0)))</f>
        <v>indst fuel type shifting</v>
      </c>
      <c r="L585" s="315">
        <f>IF(ISBLANK(INDEX('Policy Characteristics'!F:F,MATCH($C585,'Policy Characteristics'!$C:$C,0))),"",INDEX('Policy Characteristics'!F:F,MATCH($C585,'Policy Characteristics'!$C:$C,0)))</f>
        <v>0</v>
      </c>
      <c r="M585" s="315">
        <f>IF(ISBLANK(INDEX('Policy Characteristics'!G:G,MATCH($C585,'Policy Characteristics'!$C:$C,0))),"",INDEX('Policy Characteristics'!G:G,MATCH($C585,'Policy Characteristics'!$C:$C,0)))</f>
        <v>1</v>
      </c>
      <c r="N585" s="315">
        <f>IF(ISBLANK(INDEX('Policy Characteristics'!H:H,MATCH($C585,'Policy Characteristics'!$C:$C,0))),"",INDEX('Policy Characteristics'!H:H,MATCH($C585,'Policy Characteristics'!$C:$C,0)))</f>
        <v>0.01</v>
      </c>
      <c r="O585" s="304" t="str">
        <f>IF(ISBLANK(INDEX('Policy Characteristics'!I:I,MATCH($C585,'Policy Characteristics'!$C:$C,0))),"",INDEX('Policy Characteristics'!I:I,MATCH($C585,'Policy Characteristics'!$C:$C,0)))</f>
        <v>% of fuel shifted</v>
      </c>
      <c r="P585" s="304" t="str">
        <f>IF(ISBLANK(INDEX('Policy Characteristics'!J:J,MATCH($C585,'Policy Characteristics'!$C:$C,0))),"",INDEX('Policy Characteristics'!J:J,MATCH($C585,'Policy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85" s="304" t="str">
        <f>IF(ISBLANK(INDEX('Policy Characteristics'!K:K,MATCH($C585,'Policy Characteristics'!$C:$C,0))),"",INDEX('Policy Characteristics'!K:K,MATCH($C585,'Policy Characteristics'!$C:$C,0)))</f>
        <v>industry-ag-main.html#fuel-switching</v>
      </c>
      <c r="R585" s="304" t="str">
        <f>IF(ISBLANK(INDEX('Policy Characteristics'!L:L,MATCH($C585,'Policy Characteristics'!$C:$C,0))),"",INDEX('Policy Characteristics'!L:L,MATCH($C585,'Policy Characteristics'!$C:$C,0)))</f>
        <v>industry-elec-and-hydrogen.html</v>
      </c>
    </row>
    <row r="586" spans="1:18" x14ac:dyDescent="0.25">
      <c r="A586" s="304" t="str">
        <f>IF(ISBLANK(INDEX('Policy Characteristics'!A:A,MATCH($C586,'Policy Characteristics'!$C:$C,0))),"",INDEX('Policy Characteristics'!A:A,MATCH($C586,'Policy Characteristics'!$C:$C,0)))</f>
        <v>Industry</v>
      </c>
      <c r="B586" s="304" t="str">
        <f>IF(ISBLANK(INDEX('Policy Characteristics'!B:B,MATCH($C586,'Policy Characteristics'!$C:$C,0))),"",INDEX('Policy Characteristics'!B:B,MATCH($C586,'Policy Characteristics'!$C:$C,0)))</f>
        <v>Electrification + Hydrogen</v>
      </c>
      <c r="C586" s="308" t="str">
        <f t="shared" si="35"/>
        <v>Fraction of Industrial Fuel Use Shifted to Other Fuels</v>
      </c>
      <c r="D586" s="537" t="s">
        <v>3204</v>
      </c>
      <c r="E586" s="535" t="s">
        <v>2783</v>
      </c>
      <c r="F586" s="6" t="s">
        <v>3166</v>
      </c>
      <c r="G586" s="535" t="s">
        <v>3223</v>
      </c>
      <c r="H586" s="536">
        <v>1365</v>
      </c>
      <c r="I586" s="535" t="s">
        <v>46</v>
      </c>
      <c r="J586" s="306" t="str">
        <f>IF(ISBLANK(INDEX('Policy Characteristics'!D:D,MATCH($C586,'Policy Characteristics'!$C:$C,0))),"",INDEX('Policy Characteristics'!D:D,MATCH($C586,'Policy Characteristics'!$C:$C,0)))</f>
        <v>Electrification + Hydrogen</v>
      </c>
      <c r="K586" s="304" t="str">
        <f>IF(ISBLANK(INDEX('Policy Characteristics'!E:E,MATCH($C586,'Policy Characteristics'!$C:$C,0))),"",INDEX('Policy Characteristics'!E:E,MATCH($C586,'Policy Characteristics'!$C:$C,0)))</f>
        <v>indst fuel type shifting</v>
      </c>
      <c r="L586" s="315">
        <f>IF(ISBLANK(INDEX('Policy Characteristics'!F:F,MATCH($C586,'Policy Characteristics'!$C:$C,0))),"",INDEX('Policy Characteristics'!F:F,MATCH($C586,'Policy Characteristics'!$C:$C,0)))</f>
        <v>0</v>
      </c>
      <c r="M586" s="315">
        <f>IF(ISBLANK(INDEX('Policy Characteristics'!G:G,MATCH($C586,'Policy Characteristics'!$C:$C,0))),"",INDEX('Policy Characteristics'!G:G,MATCH($C586,'Policy Characteristics'!$C:$C,0)))</f>
        <v>1</v>
      </c>
      <c r="N586" s="315">
        <f>IF(ISBLANK(INDEX('Policy Characteristics'!H:H,MATCH($C586,'Policy Characteristics'!$C:$C,0))),"",INDEX('Policy Characteristics'!H:H,MATCH($C586,'Policy Characteristics'!$C:$C,0)))</f>
        <v>0.01</v>
      </c>
      <c r="O586" s="304" t="str">
        <f>IF(ISBLANK(INDEX('Policy Characteristics'!I:I,MATCH($C586,'Policy Characteristics'!$C:$C,0))),"",INDEX('Policy Characteristics'!I:I,MATCH($C586,'Policy Characteristics'!$C:$C,0)))</f>
        <v>% of fuel shifted</v>
      </c>
      <c r="P586" s="304" t="str">
        <f>IF(ISBLANK(INDEX('Policy Characteristics'!J:J,MATCH($C586,'Policy Characteristics'!$C:$C,0))),"",INDEX('Policy Characteristics'!J:J,MATCH($C586,'Policy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86" s="304" t="str">
        <f>IF(ISBLANK(INDEX('Policy Characteristics'!K:K,MATCH($C586,'Policy Characteristics'!$C:$C,0))),"",INDEX('Policy Characteristics'!K:K,MATCH($C586,'Policy Characteristics'!$C:$C,0)))</f>
        <v>industry-ag-main.html#fuel-switching</v>
      </c>
      <c r="R586" s="304" t="str">
        <f>IF(ISBLANK(INDEX('Policy Characteristics'!L:L,MATCH($C586,'Policy Characteristics'!$C:$C,0))),"",INDEX('Policy Characteristics'!L:L,MATCH($C586,'Policy Characteristics'!$C:$C,0)))</f>
        <v>industry-elec-and-hydrogen.html</v>
      </c>
    </row>
    <row r="587" spans="1:18" x14ac:dyDescent="0.25">
      <c r="A587" s="304" t="str">
        <f>IF(ISBLANK(INDEX('Policy Characteristics'!A:A,MATCH($C587,'Policy Characteristics'!$C:$C,0))),"",INDEX('Policy Characteristics'!A:A,MATCH($C587,'Policy Characteristics'!$C:$C,0)))</f>
        <v>Industry</v>
      </c>
      <c r="B587" s="304" t="str">
        <f>IF(ISBLANK(INDEX('Policy Characteristics'!B:B,MATCH($C587,'Policy Characteristics'!$C:$C,0))),"",INDEX('Policy Characteristics'!B:B,MATCH($C587,'Policy Characteristics'!$C:$C,0)))</f>
        <v>Electrification + Hydrogen</v>
      </c>
      <c r="C587" s="308" t="str">
        <f t="shared" si="35"/>
        <v>Fraction of Industrial Fuel Use Shifted to Other Fuels</v>
      </c>
      <c r="D587" s="537" t="s">
        <v>3204</v>
      </c>
      <c r="E587" s="535" t="s">
        <v>2784</v>
      </c>
      <c r="F587" s="6" t="s">
        <v>3166</v>
      </c>
      <c r="G587" s="535" t="s">
        <v>3224</v>
      </c>
      <c r="H587" s="536">
        <v>1366</v>
      </c>
      <c r="I587" s="535" t="s">
        <v>46</v>
      </c>
      <c r="J587" s="306" t="str">
        <f>IF(ISBLANK(INDEX('Policy Characteristics'!D:D,MATCH($C587,'Policy Characteristics'!$C:$C,0))),"",INDEX('Policy Characteristics'!D:D,MATCH($C587,'Policy Characteristics'!$C:$C,0)))</f>
        <v>Electrification + Hydrogen</v>
      </c>
      <c r="K587" s="304" t="str">
        <f>IF(ISBLANK(INDEX('Policy Characteristics'!E:E,MATCH($C587,'Policy Characteristics'!$C:$C,0))),"",INDEX('Policy Characteristics'!E:E,MATCH($C587,'Policy Characteristics'!$C:$C,0)))</f>
        <v>indst fuel type shifting</v>
      </c>
      <c r="L587" s="315">
        <f>IF(ISBLANK(INDEX('Policy Characteristics'!F:F,MATCH($C587,'Policy Characteristics'!$C:$C,0))),"",INDEX('Policy Characteristics'!F:F,MATCH($C587,'Policy Characteristics'!$C:$C,0)))</f>
        <v>0</v>
      </c>
      <c r="M587" s="315">
        <f>IF(ISBLANK(INDEX('Policy Characteristics'!G:G,MATCH($C587,'Policy Characteristics'!$C:$C,0))),"",INDEX('Policy Characteristics'!G:G,MATCH($C587,'Policy Characteristics'!$C:$C,0)))</f>
        <v>1</v>
      </c>
      <c r="N587" s="315">
        <f>IF(ISBLANK(INDEX('Policy Characteristics'!H:H,MATCH($C587,'Policy Characteristics'!$C:$C,0))),"",INDEX('Policy Characteristics'!H:H,MATCH($C587,'Policy Characteristics'!$C:$C,0)))</f>
        <v>0.01</v>
      </c>
      <c r="O587" s="304" t="str">
        <f>IF(ISBLANK(INDEX('Policy Characteristics'!I:I,MATCH($C587,'Policy Characteristics'!$C:$C,0))),"",INDEX('Policy Characteristics'!I:I,MATCH($C587,'Policy Characteristics'!$C:$C,0)))</f>
        <v>% of fuel shifted</v>
      </c>
      <c r="P587" s="304" t="str">
        <f>IF(ISBLANK(INDEX('Policy Characteristics'!J:J,MATCH($C587,'Policy Characteristics'!$C:$C,0))),"",INDEX('Policy Characteristics'!J:J,MATCH($C587,'Policy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87" s="304" t="str">
        <f>IF(ISBLANK(INDEX('Policy Characteristics'!K:K,MATCH($C587,'Policy Characteristics'!$C:$C,0))),"",INDEX('Policy Characteristics'!K:K,MATCH($C587,'Policy Characteristics'!$C:$C,0)))</f>
        <v>industry-ag-main.html#fuel-switching</v>
      </c>
      <c r="R587" s="304" t="str">
        <f>IF(ISBLANK(INDEX('Policy Characteristics'!L:L,MATCH($C587,'Policy Characteristics'!$C:$C,0))),"",INDEX('Policy Characteristics'!L:L,MATCH($C587,'Policy Characteristics'!$C:$C,0)))</f>
        <v>industry-elec-and-hydrogen.html</v>
      </c>
    </row>
    <row r="588" spans="1:18" x14ac:dyDescent="0.25">
      <c r="A588" s="304" t="str">
        <f>IF(ISBLANK(INDEX('Policy Characteristics'!A:A,MATCH($C588,'Policy Characteristics'!$C:$C,0))),"",INDEX('Policy Characteristics'!A:A,MATCH($C588,'Policy Characteristics'!$C:$C,0)))</f>
        <v>Industry</v>
      </c>
      <c r="B588" s="304" t="str">
        <f>IF(ISBLANK(INDEX('Policy Characteristics'!B:B,MATCH($C588,'Policy Characteristics'!$C:$C,0))),"",INDEX('Policy Characteristics'!B:B,MATCH($C588,'Policy Characteristics'!$C:$C,0)))</f>
        <v>Electrification + Hydrogen</v>
      </c>
      <c r="C588" s="308" t="str">
        <f t="shared" si="35"/>
        <v>Fraction of Industrial Fuel Use Shifted to Other Fuels</v>
      </c>
      <c r="D588" s="537" t="s">
        <v>3204</v>
      </c>
      <c r="E588" s="535" t="s">
        <v>2781</v>
      </c>
      <c r="F588" s="6" t="s">
        <v>3166</v>
      </c>
      <c r="G588" s="535" t="s">
        <v>3225</v>
      </c>
      <c r="H588" s="536">
        <v>1367</v>
      </c>
      <c r="I588" s="535" t="s">
        <v>45</v>
      </c>
      <c r="J588" s="306" t="str">
        <f>IF(ISBLANK(INDEX('Policy Characteristics'!D:D,MATCH($C588,'Policy Characteristics'!$C:$C,0))),"",INDEX('Policy Characteristics'!D:D,MATCH($C588,'Policy Characteristics'!$C:$C,0)))</f>
        <v>Electrification + Hydrogen</v>
      </c>
      <c r="K588" s="304" t="str">
        <f>IF(ISBLANK(INDEX('Policy Characteristics'!E:E,MATCH($C588,'Policy Characteristics'!$C:$C,0))),"",INDEX('Policy Characteristics'!E:E,MATCH($C588,'Policy Characteristics'!$C:$C,0)))</f>
        <v>indst fuel type shifting</v>
      </c>
      <c r="L588" s="315">
        <f>IF(ISBLANK(INDEX('Policy Characteristics'!F:F,MATCH($C588,'Policy Characteristics'!$C:$C,0))),"",INDEX('Policy Characteristics'!F:F,MATCH($C588,'Policy Characteristics'!$C:$C,0)))</f>
        <v>0</v>
      </c>
      <c r="M588" s="315">
        <f>IF(ISBLANK(INDEX('Policy Characteristics'!G:G,MATCH($C588,'Policy Characteristics'!$C:$C,0))),"",INDEX('Policy Characteristics'!G:G,MATCH($C588,'Policy Characteristics'!$C:$C,0)))</f>
        <v>1</v>
      </c>
      <c r="N588" s="315">
        <f>IF(ISBLANK(INDEX('Policy Characteristics'!H:H,MATCH($C588,'Policy Characteristics'!$C:$C,0))),"",INDEX('Policy Characteristics'!H:H,MATCH($C588,'Policy Characteristics'!$C:$C,0)))</f>
        <v>0.01</v>
      </c>
      <c r="O588" s="304" t="str">
        <f>IF(ISBLANK(INDEX('Policy Characteristics'!I:I,MATCH($C588,'Policy Characteristics'!$C:$C,0))),"",INDEX('Policy Characteristics'!I:I,MATCH($C588,'Policy Characteristics'!$C:$C,0)))</f>
        <v>% of fuel shifted</v>
      </c>
      <c r="P588" s="304" t="str">
        <f>IF(ISBLANK(INDEX('Policy Characteristics'!J:J,MATCH($C588,'Policy Characteristics'!$C:$C,0))),"",INDEX('Policy Characteristics'!J:J,MATCH($C588,'Policy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88" s="304" t="str">
        <f>IF(ISBLANK(INDEX('Policy Characteristics'!K:K,MATCH($C588,'Policy Characteristics'!$C:$C,0))),"",INDEX('Policy Characteristics'!K:K,MATCH($C588,'Policy Characteristics'!$C:$C,0)))</f>
        <v>industry-ag-main.html#fuel-switching</v>
      </c>
      <c r="R588" s="304" t="str">
        <f>IF(ISBLANK(INDEX('Policy Characteristics'!L:L,MATCH($C588,'Policy Characteristics'!$C:$C,0))),"",INDEX('Policy Characteristics'!L:L,MATCH($C588,'Policy Characteristics'!$C:$C,0)))</f>
        <v>industry-elec-and-hydrogen.html</v>
      </c>
    </row>
    <row r="589" spans="1:18" x14ac:dyDescent="0.25">
      <c r="A589" s="304" t="str">
        <f>IF(ISBLANK(INDEX('Policy Characteristics'!A:A,MATCH($C589,'Policy Characteristics'!$C:$C,0))),"",INDEX('Policy Characteristics'!A:A,MATCH($C589,'Policy Characteristics'!$C:$C,0)))</f>
        <v>Industry</v>
      </c>
      <c r="B589" s="304" t="str">
        <f>IF(ISBLANK(INDEX('Policy Characteristics'!B:B,MATCH($C589,'Policy Characteristics'!$C:$C,0))),"",INDEX('Policy Characteristics'!B:B,MATCH($C589,'Policy Characteristics'!$C:$C,0)))</f>
        <v>Electrification + Hydrogen</v>
      </c>
      <c r="C589" s="308" t="str">
        <f t="shared" si="35"/>
        <v>Fraction of Industrial Fuel Use Shifted to Other Fuels</v>
      </c>
      <c r="D589" s="537" t="s">
        <v>3205</v>
      </c>
      <c r="E589" s="535" t="s">
        <v>2427</v>
      </c>
      <c r="F589" s="6" t="s">
        <v>3167</v>
      </c>
      <c r="G589" s="535" t="s">
        <v>3216</v>
      </c>
      <c r="H589" s="536">
        <v>1368</v>
      </c>
      <c r="I589" s="535" t="s">
        <v>45</v>
      </c>
      <c r="J589" s="306" t="str">
        <f>IF(ISBLANK(INDEX('Policy Characteristics'!D:D,MATCH($C589,'Policy Characteristics'!$C:$C,0))),"",INDEX('Policy Characteristics'!D:D,MATCH($C589,'Policy Characteristics'!$C:$C,0)))</f>
        <v>Electrification + Hydrogen</v>
      </c>
      <c r="K589" s="304" t="str">
        <f>IF(ISBLANK(INDEX('Policy Characteristics'!E:E,MATCH($C589,'Policy Characteristics'!$C:$C,0))),"",INDEX('Policy Characteristics'!E:E,MATCH($C589,'Policy Characteristics'!$C:$C,0)))</f>
        <v>indst fuel type shifting</v>
      </c>
      <c r="L589" s="315">
        <f>IF(ISBLANK(INDEX('Policy Characteristics'!F:F,MATCH($C589,'Policy Characteristics'!$C:$C,0))),"",INDEX('Policy Characteristics'!F:F,MATCH($C589,'Policy Characteristics'!$C:$C,0)))</f>
        <v>0</v>
      </c>
      <c r="M589" s="315">
        <f>IF(ISBLANK(INDEX('Policy Characteristics'!G:G,MATCH($C589,'Policy Characteristics'!$C:$C,0))),"",INDEX('Policy Characteristics'!G:G,MATCH($C589,'Policy Characteristics'!$C:$C,0)))</f>
        <v>1</v>
      </c>
      <c r="N589" s="315">
        <f>IF(ISBLANK(INDEX('Policy Characteristics'!H:H,MATCH($C589,'Policy Characteristics'!$C:$C,0))),"",INDEX('Policy Characteristics'!H:H,MATCH($C589,'Policy Characteristics'!$C:$C,0)))</f>
        <v>0.01</v>
      </c>
      <c r="O589" s="304" t="str">
        <f>IF(ISBLANK(INDEX('Policy Characteristics'!I:I,MATCH($C589,'Policy Characteristics'!$C:$C,0))),"",INDEX('Policy Characteristics'!I:I,MATCH($C589,'Policy Characteristics'!$C:$C,0)))</f>
        <v>% of fuel shifted</v>
      </c>
      <c r="P589" s="304" t="str">
        <f>IF(ISBLANK(INDEX('Policy Characteristics'!J:J,MATCH($C589,'Policy Characteristics'!$C:$C,0))),"",INDEX('Policy Characteristics'!J:J,MATCH($C589,'Policy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89" s="304" t="str">
        <f>IF(ISBLANK(INDEX('Policy Characteristics'!K:K,MATCH($C589,'Policy Characteristics'!$C:$C,0))),"",INDEX('Policy Characteristics'!K:K,MATCH($C589,'Policy Characteristics'!$C:$C,0)))</f>
        <v>industry-ag-main.html#fuel-switching</v>
      </c>
      <c r="R589" s="304" t="str">
        <f>IF(ISBLANK(INDEX('Policy Characteristics'!L:L,MATCH($C589,'Policy Characteristics'!$C:$C,0))),"",INDEX('Policy Characteristics'!L:L,MATCH($C589,'Policy Characteristics'!$C:$C,0)))</f>
        <v>industry-elec-and-hydrogen.html</v>
      </c>
    </row>
    <row r="590" spans="1:18" x14ac:dyDescent="0.25">
      <c r="A590" s="304" t="str">
        <f>IF(ISBLANK(INDEX('Policy Characteristics'!A:A,MATCH($C590,'Policy Characteristics'!$C:$C,0))),"",INDEX('Policy Characteristics'!A:A,MATCH($C590,'Policy Characteristics'!$C:$C,0)))</f>
        <v>Industry</v>
      </c>
      <c r="B590" s="304" t="str">
        <f>IF(ISBLANK(INDEX('Policy Characteristics'!B:B,MATCH($C590,'Policy Characteristics'!$C:$C,0))),"",INDEX('Policy Characteristics'!B:B,MATCH($C590,'Policy Characteristics'!$C:$C,0)))</f>
        <v>Electrification + Hydrogen</v>
      </c>
      <c r="C590" s="308" t="str">
        <f t="shared" si="35"/>
        <v>Fraction of Industrial Fuel Use Shifted to Other Fuels</v>
      </c>
      <c r="D590" s="537" t="s">
        <v>3205</v>
      </c>
      <c r="E590" s="535" t="s">
        <v>2428</v>
      </c>
      <c r="F590" s="6" t="s">
        <v>3167</v>
      </c>
      <c r="G590" s="535" t="s">
        <v>3217</v>
      </c>
      <c r="H590" s="536">
        <v>1369</v>
      </c>
      <c r="I590" s="535" t="s">
        <v>46</v>
      </c>
      <c r="J590" s="306" t="str">
        <f>IF(ISBLANK(INDEX('Policy Characteristics'!D:D,MATCH($C590,'Policy Characteristics'!$C:$C,0))),"",INDEX('Policy Characteristics'!D:D,MATCH($C590,'Policy Characteristics'!$C:$C,0)))</f>
        <v>Electrification + Hydrogen</v>
      </c>
      <c r="K590" s="304" t="str">
        <f>IF(ISBLANK(INDEX('Policy Characteristics'!E:E,MATCH($C590,'Policy Characteristics'!$C:$C,0))),"",INDEX('Policy Characteristics'!E:E,MATCH($C590,'Policy Characteristics'!$C:$C,0)))</f>
        <v>indst fuel type shifting</v>
      </c>
      <c r="L590" s="315">
        <f>IF(ISBLANK(INDEX('Policy Characteristics'!F:F,MATCH($C590,'Policy Characteristics'!$C:$C,0))),"",INDEX('Policy Characteristics'!F:F,MATCH($C590,'Policy Characteristics'!$C:$C,0)))</f>
        <v>0</v>
      </c>
      <c r="M590" s="315">
        <f>IF(ISBLANK(INDEX('Policy Characteristics'!G:G,MATCH($C590,'Policy Characteristics'!$C:$C,0))),"",INDEX('Policy Characteristics'!G:G,MATCH($C590,'Policy Characteristics'!$C:$C,0)))</f>
        <v>1</v>
      </c>
      <c r="N590" s="315">
        <f>IF(ISBLANK(INDEX('Policy Characteristics'!H:H,MATCH($C590,'Policy Characteristics'!$C:$C,0))),"",INDEX('Policy Characteristics'!H:H,MATCH($C590,'Policy Characteristics'!$C:$C,0)))</f>
        <v>0.01</v>
      </c>
      <c r="O590" s="304" t="str">
        <f>IF(ISBLANK(INDEX('Policy Characteristics'!I:I,MATCH($C590,'Policy Characteristics'!$C:$C,0))),"",INDEX('Policy Characteristics'!I:I,MATCH($C590,'Policy Characteristics'!$C:$C,0)))</f>
        <v>% of fuel shifted</v>
      </c>
      <c r="P590" s="304" t="str">
        <f>IF(ISBLANK(INDEX('Policy Characteristics'!J:J,MATCH($C590,'Policy Characteristics'!$C:$C,0))),"",INDEX('Policy Characteristics'!J:J,MATCH($C590,'Policy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90" s="304" t="str">
        <f>IF(ISBLANK(INDEX('Policy Characteristics'!K:K,MATCH($C590,'Policy Characteristics'!$C:$C,0))),"",INDEX('Policy Characteristics'!K:K,MATCH($C590,'Policy Characteristics'!$C:$C,0)))</f>
        <v>industry-ag-main.html#fuel-switching</v>
      </c>
      <c r="R590" s="304" t="str">
        <f>IF(ISBLANK(INDEX('Policy Characteristics'!L:L,MATCH($C590,'Policy Characteristics'!$C:$C,0))),"",INDEX('Policy Characteristics'!L:L,MATCH($C590,'Policy Characteristics'!$C:$C,0)))</f>
        <v>industry-elec-and-hydrogen.html</v>
      </c>
    </row>
    <row r="591" spans="1:18" x14ac:dyDescent="0.25">
      <c r="A591" s="304" t="str">
        <f>IF(ISBLANK(INDEX('Policy Characteristics'!A:A,MATCH($C591,'Policy Characteristics'!$C:$C,0))),"",INDEX('Policy Characteristics'!A:A,MATCH($C591,'Policy Characteristics'!$C:$C,0)))</f>
        <v>Industry</v>
      </c>
      <c r="B591" s="304" t="str">
        <f>IF(ISBLANK(INDEX('Policy Characteristics'!B:B,MATCH($C591,'Policy Characteristics'!$C:$C,0))),"",INDEX('Policy Characteristics'!B:B,MATCH($C591,'Policy Characteristics'!$C:$C,0)))</f>
        <v>Electrification + Hydrogen</v>
      </c>
      <c r="C591" s="308" t="str">
        <f t="shared" si="35"/>
        <v>Fraction of Industrial Fuel Use Shifted to Other Fuels</v>
      </c>
      <c r="D591" s="537" t="s">
        <v>3205</v>
      </c>
      <c r="E591" s="535" t="s">
        <v>2429</v>
      </c>
      <c r="F591" s="6" t="s">
        <v>3167</v>
      </c>
      <c r="G591" s="535" t="s">
        <v>3218</v>
      </c>
      <c r="H591" s="536">
        <v>1370</v>
      </c>
      <c r="I591" s="535" t="s">
        <v>46</v>
      </c>
      <c r="J591" s="306" t="str">
        <f>IF(ISBLANK(INDEX('Policy Characteristics'!D:D,MATCH($C591,'Policy Characteristics'!$C:$C,0))),"",INDEX('Policy Characteristics'!D:D,MATCH($C591,'Policy Characteristics'!$C:$C,0)))</f>
        <v>Electrification + Hydrogen</v>
      </c>
      <c r="K591" s="304" t="str">
        <f>IF(ISBLANK(INDEX('Policy Characteristics'!E:E,MATCH($C591,'Policy Characteristics'!$C:$C,0))),"",INDEX('Policy Characteristics'!E:E,MATCH($C591,'Policy Characteristics'!$C:$C,0)))</f>
        <v>indst fuel type shifting</v>
      </c>
      <c r="L591" s="315">
        <f>IF(ISBLANK(INDEX('Policy Characteristics'!F:F,MATCH($C591,'Policy Characteristics'!$C:$C,0))),"",INDEX('Policy Characteristics'!F:F,MATCH($C591,'Policy Characteristics'!$C:$C,0)))</f>
        <v>0</v>
      </c>
      <c r="M591" s="315">
        <f>IF(ISBLANK(INDEX('Policy Characteristics'!G:G,MATCH($C591,'Policy Characteristics'!$C:$C,0))),"",INDEX('Policy Characteristics'!G:G,MATCH($C591,'Policy Characteristics'!$C:$C,0)))</f>
        <v>1</v>
      </c>
      <c r="N591" s="315">
        <f>IF(ISBLANK(INDEX('Policy Characteristics'!H:H,MATCH($C591,'Policy Characteristics'!$C:$C,0))),"",INDEX('Policy Characteristics'!H:H,MATCH($C591,'Policy Characteristics'!$C:$C,0)))</f>
        <v>0.01</v>
      </c>
      <c r="O591" s="304" t="str">
        <f>IF(ISBLANK(INDEX('Policy Characteristics'!I:I,MATCH($C591,'Policy Characteristics'!$C:$C,0))),"",INDEX('Policy Characteristics'!I:I,MATCH($C591,'Policy Characteristics'!$C:$C,0)))</f>
        <v>% of fuel shifted</v>
      </c>
      <c r="P591" s="304" t="str">
        <f>IF(ISBLANK(INDEX('Policy Characteristics'!J:J,MATCH($C591,'Policy Characteristics'!$C:$C,0))),"",INDEX('Policy Characteristics'!J:J,MATCH($C591,'Policy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91" s="304" t="str">
        <f>IF(ISBLANK(INDEX('Policy Characteristics'!K:K,MATCH($C591,'Policy Characteristics'!$C:$C,0))),"",INDEX('Policy Characteristics'!K:K,MATCH($C591,'Policy Characteristics'!$C:$C,0)))</f>
        <v>industry-ag-main.html#fuel-switching</v>
      </c>
      <c r="R591" s="304" t="str">
        <f>IF(ISBLANK(INDEX('Policy Characteristics'!L:L,MATCH($C591,'Policy Characteristics'!$C:$C,0))),"",INDEX('Policy Characteristics'!L:L,MATCH($C591,'Policy Characteristics'!$C:$C,0)))</f>
        <v>industry-elec-and-hydrogen.html</v>
      </c>
    </row>
    <row r="592" spans="1:18" x14ac:dyDescent="0.25">
      <c r="A592" s="304" t="str">
        <f>IF(ISBLANK(INDEX('Policy Characteristics'!A:A,MATCH($C592,'Policy Characteristics'!$C:$C,0))),"",INDEX('Policy Characteristics'!A:A,MATCH($C592,'Policy Characteristics'!$C:$C,0)))</f>
        <v>Industry</v>
      </c>
      <c r="B592" s="304" t="str">
        <f>IF(ISBLANK(INDEX('Policy Characteristics'!B:B,MATCH($C592,'Policy Characteristics'!$C:$C,0))),"",INDEX('Policy Characteristics'!B:B,MATCH($C592,'Policy Characteristics'!$C:$C,0)))</f>
        <v>Electrification + Hydrogen</v>
      </c>
      <c r="C592" s="308" t="str">
        <f t="shared" si="35"/>
        <v>Fraction of Industrial Fuel Use Shifted to Other Fuels</v>
      </c>
      <c r="D592" s="537" t="s">
        <v>3205</v>
      </c>
      <c r="E592" s="535" t="s">
        <v>2430</v>
      </c>
      <c r="F592" s="6" t="s">
        <v>3167</v>
      </c>
      <c r="G592" s="535" t="s">
        <v>3219</v>
      </c>
      <c r="H592" s="536">
        <v>1371</v>
      </c>
      <c r="I592" s="535" t="s">
        <v>46</v>
      </c>
      <c r="J592" s="306" t="str">
        <f>IF(ISBLANK(INDEX('Policy Characteristics'!D:D,MATCH($C592,'Policy Characteristics'!$C:$C,0))),"",INDEX('Policy Characteristics'!D:D,MATCH($C592,'Policy Characteristics'!$C:$C,0)))</f>
        <v>Electrification + Hydrogen</v>
      </c>
      <c r="K592" s="304" t="str">
        <f>IF(ISBLANK(INDEX('Policy Characteristics'!E:E,MATCH($C592,'Policy Characteristics'!$C:$C,0))),"",INDEX('Policy Characteristics'!E:E,MATCH($C592,'Policy Characteristics'!$C:$C,0)))</f>
        <v>indst fuel type shifting</v>
      </c>
      <c r="L592" s="315">
        <f>IF(ISBLANK(INDEX('Policy Characteristics'!F:F,MATCH($C592,'Policy Characteristics'!$C:$C,0))),"",INDEX('Policy Characteristics'!F:F,MATCH($C592,'Policy Characteristics'!$C:$C,0)))</f>
        <v>0</v>
      </c>
      <c r="M592" s="315">
        <f>IF(ISBLANK(INDEX('Policy Characteristics'!G:G,MATCH($C592,'Policy Characteristics'!$C:$C,0))),"",INDEX('Policy Characteristics'!G:G,MATCH($C592,'Policy Characteristics'!$C:$C,0)))</f>
        <v>1</v>
      </c>
      <c r="N592" s="315">
        <f>IF(ISBLANK(INDEX('Policy Characteristics'!H:H,MATCH($C592,'Policy Characteristics'!$C:$C,0))),"",INDEX('Policy Characteristics'!H:H,MATCH($C592,'Policy Characteristics'!$C:$C,0)))</f>
        <v>0.01</v>
      </c>
      <c r="O592" s="304" t="str">
        <f>IF(ISBLANK(INDEX('Policy Characteristics'!I:I,MATCH($C592,'Policy Characteristics'!$C:$C,0))),"",INDEX('Policy Characteristics'!I:I,MATCH($C592,'Policy Characteristics'!$C:$C,0)))</f>
        <v>% of fuel shifted</v>
      </c>
      <c r="P592" s="304" t="str">
        <f>IF(ISBLANK(INDEX('Policy Characteristics'!J:J,MATCH($C592,'Policy Characteristics'!$C:$C,0))),"",INDEX('Policy Characteristics'!J:J,MATCH($C592,'Policy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92" s="304" t="str">
        <f>IF(ISBLANK(INDEX('Policy Characteristics'!K:K,MATCH($C592,'Policy Characteristics'!$C:$C,0))),"",INDEX('Policy Characteristics'!K:K,MATCH($C592,'Policy Characteristics'!$C:$C,0)))</f>
        <v>industry-ag-main.html#fuel-switching</v>
      </c>
      <c r="R592" s="304" t="str">
        <f>IF(ISBLANK(INDEX('Policy Characteristics'!L:L,MATCH($C592,'Policy Characteristics'!$C:$C,0))),"",INDEX('Policy Characteristics'!L:L,MATCH($C592,'Policy Characteristics'!$C:$C,0)))</f>
        <v>industry-elec-and-hydrogen.html</v>
      </c>
    </row>
    <row r="593" spans="1:18" x14ac:dyDescent="0.25">
      <c r="A593" s="304" t="str">
        <f>IF(ISBLANK(INDEX('Policy Characteristics'!A:A,MATCH($C593,'Policy Characteristics'!$C:$C,0))),"",INDEX('Policy Characteristics'!A:A,MATCH($C593,'Policy Characteristics'!$C:$C,0)))</f>
        <v>Industry</v>
      </c>
      <c r="B593" s="304" t="str">
        <f>IF(ISBLANK(INDEX('Policy Characteristics'!B:B,MATCH($C593,'Policy Characteristics'!$C:$C,0))),"",INDEX('Policy Characteristics'!B:B,MATCH($C593,'Policy Characteristics'!$C:$C,0)))</f>
        <v>Electrification + Hydrogen</v>
      </c>
      <c r="C593" s="308" t="str">
        <f t="shared" si="35"/>
        <v>Fraction of Industrial Fuel Use Shifted to Other Fuels</v>
      </c>
      <c r="D593" s="537" t="s">
        <v>3205</v>
      </c>
      <c r="E593" s="535" t="s">
        <v>2431</v>
      </c>
      <c r="F593" s="6" t="s">
        <v>3167</v>
      </c>
      <c r="G593" s="535" t="s">
        <v>3220</v>
      </c>
      <c r="H593" s="536">
        <v>1372</v>
      </c>
      <c r="I593" s="535" t="s">
        <v>46</v>
      </c>
      <c r="J593" s="306" t="str">
        <f>IF(ISBLANK(INDEX('Policy Characteristics'!D:D,MATCH($C593,'Policy Characteristics'!$C:$C,0))),"",INDEX('Policy Characteristics'!D:D,MATCH($C593,'Policy Characteristics'!$C:$C,0)))</f>
        <v>Electrification + Hydrogen</v>
      </c>
      <c r="K593" s="304" t="str">
        <f>IF(ISBLANK(INDEX('Policy Characteristics'!E:E,MATCH($C593,'Policy Characteristics'!$C:$C,0))),"",INDEX('Policy Characteristics'!E:E,MATCH($C593,'Policy Characteristics'!$C:$C,0)))</f>
        <v>indst fuel type shifting</v>
      </c>
      <c r="L593" s="315">
        <f>IF(ISBLANK(INDEX('Policy Characteristics'!F:F,MATCH($C593,'Policy Characteristics'!$C:$C,0))),"",INDEX('Policy Characteristics'!F:F,MATCH($C593,'Policy Characteristics'!$C:$C,0)))</f>
        <v>0</v>
      </c>
      <c r="M593" s="315">
        <f>IF(ISBLANK(INDEX('Policy Characteristics'!G:G,MATCH($C593,'Policy Characteristics'!$C:$C,0))),"",INDEX('Policy Characteristics'!G:G,MATCH($C593,'Policy Characteristics'!$C:$C,0)))</f>
        <v>1</v>
      </c>
      <c r="N593" s="315">
        <f>IF(ISBLANK(INDEX('Policy Characteristics'!H:H,MATCH($C593,'Policy Characteristics'!$C:$C,0))),"",INDEX('Policy Characteristics'!H:H,MATCH($C593,'Policy Characteristics'!$C:$C,0)))</f>
        <v>0.01</v>
      </c>
      <c r="O593" s="304" t="str">
        <f>IF(ISBLANK(INDEX('Policy Characteristics'!I:I,MATCH($C593,'Policy Characteristics'!$C:$C,0))),"",INDEX('Policy Characteristics'!I:I,MATCH($C593,'Policy Characteristics'!$C:$C,0)))</f>
        <v>% of fuel shifted</v>
      </c>
      <c r="P593" s="304" t="str">
        <f>IF(ISBLANK(INDEX('Policy Characteristics'!J:J,MATCH($C593,'Policy Characteristics'!$C:$C,0))),"",INDEX('Policy Characteristics'!J:J,MATCH($C593,'Policy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93" s="304" t="str">
        <f>IF(ISBLANK(INDEX('Policy Characteristics'!K:K,MATCH($C593,'Policy Characteristics'!$C:$C,0))),"",INDEX('Policy Characteristics'!K:K,MATCH($C593,'Policy Characteristics'!$C:$C,0)))</f>
        <v>industry-ag-main.html#fuel-switching</v>
      </c>
      <c r="R593" s="304" t="str">
        <f>IF(ISBLANK(INDEX('Policy Characteristics'!L:L,MATCH($C593,'Policy Characteristics'!$C:$C,0))),"",INDEX('Policy Characteristics'!L:L,MATCH($C593,'Policy Characteristics'!$C:$C,0)))</f>
        <v>industry-elec-and-hydrogen.html</v>
      </c>
    </row>
    <row r="594" spans="1:18" x14ac:dyDescent="0.25">
      <c r="A594" s="304" t="str">
        <f>IF(ISBLANK(INDEX('Policy Characteristics'!A:A,MATCH($C594,'Policy Characteristics'!$C:$C,0))),"",INDEX('Policy Characteristics'!A:A,MATCH($C594,'Policy Characteristics'!$C:$C,0)))</f>
        <v>Industry</v>
      </c>
      <c r="B594" s="304" t="str">
        <f>IF(ISBLANK(INDEX('Policy Characteristics'!B:B,MATCH($C594,'Policy Characteristics'!$C:$C,0))),"",INDEX('Policy Characteristics'!B:B,MATCH($C594,'Policy Characteristics'!$C:$C,0)))</f>
        <v>Electrification + Hydrogen</v>
      </c>
      <c r="C594" s="308" t="str">
        <f t="shared" si="35"/>
        <v>Fraction of Industrial Fuel Use Shifted to Other Fuels</v>
      </c>
      <c r="D594" s="537" t="s">
        <v>3205</v>
      </c>
      <c r="E594" s="535" t="s">
        <v>2432</v>
      </c>
      <c r="F594" s="6" t="s">
        <v>3167</v>
      </c>
      <c r="G594" s="535" t="s">
        <v>3221</v>
      </c>
      <c r="H594" s="536">
        <v>1373</v>
      </c>
      <c r="I594" s="535" t="s">
        <v>46</v>
      </c>
      <c r="J594" s="306" t="str">
        <f>IF(ISBLANK(INDEX('Policy Characteristics'!D:D,MATCH($C594,'Policy Characteristics'!$C:$C,0))),"",INDEX('Policy Characteristics'!D:D,MATCH($C594,'Policy Characteristics'!$C:$C,0)))</f>
        <v>Electrification + Hydrogen</v>
      </c>
      <c r="K594" s="304" t="str">
        <f>IF(ISBLANK(INDEX('Policy Characteristics'!E:E,MATCH($C594,'Policy Characteristics'!$C:$C,0))),"",INDEX('Policy Characteristics'!E:E,MATCH($C594,'Policy Characteristics'!$C:$C,0)))</f>
        <v>indst fuel type shifting</v>
      </c>
      <c r="L594" s="315">
        <f>IF(ISBLANK(INDEX('Policy Characteristics'!F:F,MATCH($C594,'Policy Characteristics'!$C:$C,0))),"",INDEX('Policy Characteristics'!F:F,MATCH($C594,'Policy Characteristics'!$C:$C,0)))</f>
        <v>0</v>
      </c>
      <c r="M594" s="315">
        <f>IF(ISBLANK(INDEX('Policy Characteristics'!G:G,MATCH($C594,'Policy Characteristics'!$C:$C,0))),"",INDEX('Policy Characteristics'!G:G,MATCH($C594,'Policy Characteristics'!$C:$C,0)))</f>
        <v>1</v>
      </c>
      <c r="N594" s="315">
        <f>IF(ISBLANK(INDEX('Policy Characteristics'!H:H,MATCH($C594,'Policy Characteristics'!$C:$C,0))),"",INDEX('Policy Characteristics'!H:H,MATCH($C594,'Policy Characteristics'!$C:$C,0)))</f>
        <v>0.01</v>
      </c>
      <c r="O594" s="304" t="str">
        <f>IF(ISBLANK(INDEX('Policy Characteristics'!I:I,MATCH($C594,'Policy Characteristics'!$C:$C,0))),"",INDEX('Policy Characteristics'!I:I,MATCH($C594,'Policy Characteristics'!$C:$C,0)))</f>
        <v>% of fuel shifted</v>
      </c>
      <c r="P594" s="304" t="str">
        <f>IF(ISBLANK(INDEX('Policy Characteristics'!J:J,MATCH($C594,'Policy Characteristics'!$C:$C,0))),"",INDEX('Policy Characteristics'!J:J,MATCH($C594,'Policy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94" s="304" t="str">
        <f>IF(ISBLANK(INDEX('Policy Characteristics'!K:K,MATCH($C594,'Policy Characteristics'!$C:$C,0))),"",INDEX('Policy Characteristics'!K:K,MATCH($C594,'Policy Characteristics'!$C:$C,0)))</f>
        <v>industry-ag-main.html#fuel-switching</v>
      </c>
      <c r="R594" s="304" t="str">
        <f>IF(ISBLANK(INDEX('Policy Characteristics'!L:L,MATCH($C594,'Policy Characteristics'!$C:$C,0))),"",INDEX('Policy Characteristics'!L:L,MATCH($C594,'Policy Characteristics'!$C:$C,0)))</f>
        <v>industry-elec-and-hydrogen.html</v>
      </c>
    </row>
    <row r="595" spans="1:18" x14ac:dyDescent="0.25">
      <c r="A595" s="304" t="str">
        <f>IF(ISBLANK(INDEX('Policy Characteristics'!A:A,MATCH($C595,'Policy Characteristics'!$C:$C,0))),"",INDEX('Policy Characteristics'!A:A,MATCH($C595,'Policy Characteristics'!$C:$C,0)))</f>
        <v>Industry</v>
      </c>
      <c r="B595" s="304" t="str">
        <f>IF(ISBLANK(INDEX('Policy Characteristics'!B:B,MATCH($C595,'Policy Characteristics'!$C:$C,0))),"",INDEX('Policy Characteristics'!B:B,MATCH($C595,'Policy Characteristics'!$C:$C,0)))</f>
        <v>Electrification + Hydrogen</v>
      </c>
      <c r="C595" s="308" t="str">
        <f t="shared" si="35"/>
        <v>Fraction of Industrial Fuel Use Shifted to Other Fuels</v>
      </c>
      <c r="D595" s="537" t="s">
        <v>3205</v>
      </c>
      <c r="E595" s="535" t="s">
        <v>2782</v>
      </c>
      <c r="F595" s="6" t="s">
        <v>3167</v>
      </c>
      <c r="G595" s="535" t="s">
        <v>3222</v>
      </c>
      <c r="H595" s="536">
        <v>1374</v>
      </c>
      <c r="I595" s="535" t="s">
        <v>46</v>
      </c>
      <c r="J595" s="306" t="str">
        <f>IF(ISBLANK(INDEX('Policy Characteristics'!D:D,MATCH($C595,'Policy Characteristics'!$C:$C,0))),"",INDEX('Policy Characteristics'!D:D,MATCH($C595,'Policy Characteristics'!$C:$C,0)))</f>
        <v>Electrification + Hydrogen</v>
      </c>
      <c r="K595" s="304" t="str">
        <f>IF(ISBLANK(INDEX('Policy Characteristics'!E:E,MATCH($C595,'Policy Characteristics'!$C:$C,0))),"",INDEX('Policy Characteristics'!E:E,MATCH($C595,'Policy Characteristics'!$C:$C,0)))</f>
        <v>indst fuel type shifting</v>
      </c>
      <c r="L595" s="315">
        <f>IF(ISBLANK(INDEX('Policy Characteristics'!F:F,MATCH($C595,'Policy Characteristics'!$C:$C,0))),"",INDEX('Policy Characteristics'!F:F,MATCH($C595,'Policy Characteristics'!$C:$C,0)))</f>
        <v>0</v>
      </c>
      <c r="M595" s="315">
        <f>IF(ISBLANK(INDEX('Policy Characteristics'!G:G,MATCH($C595,'Policy Characteristics'!$C:$C,0))),"",INDEX('Policy Characteristics'!G:G,MATCH($C595,'Policy Characteristics'!$C:$C,0)))</f>
        <v>1</v>
      </c>
      <c r="N595" s="315">
        <f>IF(ISBLANK(INDEX('Policy Characteristics'!H:H,MATCH($C595,'Policy Characteristics'!$C:$C,0))),"",INDEX('Policy Characteristics'!H:H,MATCH($C595,'Policy Characteristics'!$C:$C,0)))</f>
        <v>0.01</v>
      </c>
      <c r="O595" s="304" t="str">
        <f>IF(ISBLANK(INDEX('Policy Characteristics'!I:I,MATCH($C595,'Policy Characteristics'!$C:$C,0))),"",INDEX('Policy Characteristics'!I:I,MATCH($C595,'Policy Characteristics'!$C:$C,0)))</f>
        <v>% of fuel shifted</v>
      </c>
      <c r="P595" s="304" t="str">
        <f>IF(ISBLANK(INDEX('Policy Characteristics'!J:J,MATCH($C595,'Policy Characteristics'!$C:$C,0))),"",INDEX('Policy Characteristics'!J:J,MATCH($C595,'Policy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95" s="304" t="str">
        <f>IF(ISBLANK(INDEX('Policy Characteristics'!K:K,MATCH($C595,'Policy Characteristics'!$C:$C,0))),"",INDEX('Policy Characteristics'!K:K,MATCH($C595,'Policy Characteristics'!$C:$C,0)))</f>
        <v>industry-ag-main.html#fuel-switching</v>
      </c>
      <c r="R595" s="304" t="str">
        <f>IF(ISBLANK(INDEX('Policy Characteristics'!L:L,MATCH($C595,'Policy Characteristics'!$C:$C,0))),"",INDEX('Policy Characteristics'!L:L,MATCH($C595,'Policy Characteristics'!$C:$C,0)))</f>
        <v>industry-elec-and-hydrogen.html</v>
      </c>
    </row>
    <row r="596" spans="1:18" x14ac:dyDescent="0.25">
      <c r="A596" s="304" t="str">
        <f>IF(ISBLANK(INDEX('Policy Characteristics'!A:A,MATCH($C596,'Policy Characteristics'!$C:$C,0))),"",INDEX('Policy Characteristics'!A:A,MATCH($C596,'Policy Characteristics'!$C:$C,0)))</f>
        <v>Industry</v>
      </c>
      <c r="B596" s="304" t="str">
        <f>IF(ISBLANK(INDEX('Policy Characteristics'!B:B,MATCH($C596,'Policy Characteristics'!$C:$C,0))),"",INDEX('Policy Characteristics'!B:B,MATCH($C596,'Policy Characteristics'!$C:$C,0)))</f>
        <v>Electrification + Hydrogen</v>
      </c>
      <c r="C596" s="308" t="str">
        <f t="shared" si="35"/>
        <v>Fraction of Industrial Fuel Use Shifted to Other Fuels</v>
      </c>
      <c r="D596" s="537" t="s">
        <v>3205</v>
      </c>
      <c r="E596" s="535" t="s">
        <v>2783</v>
      </c>
      <c r="F596" s="6" t="s">
        <v>3167</v>
      </c>
      <c r="G596" s="535" t="s">
        <v>3223</v>
      </c>
      <c r="H596" s="536">
        <v>1375</v>
      </c>
      <c r="I596" s="535" t="s">
        <v>46</v>
      </c>
      <c r="J596" s="306" t="str">
        <f>IF(ISBLANK(INDEX('Policy Characteristics'!D:D,MATCH($C596,'Policy Characteristics'!$C:$C,0))),"",INDEX('Policy Characteristics'!D:D,MATCH($C596,'Policy Characteristics'!$C:$C,0)))</f>
        <v>Electrification + Hydrogen</v>
      </c>
      <c r="K596" s="304" t="str">
        <f>IF(ISBLANK(INDEX('Policy Characteristics'!E:E,MATCH($C596,'Policy Characteristics'!$C:$C,0))),"",INDEX('Policy Characteristics'!E:E,MATCH($C596,'Policy Characteristics'!$C:$C,0)))</f>
        <v>indst fuel type shifting</v>
      </c>
      <c r="L596" s="315">
        <f>IF(ISBLANK(INDEX('Policy Characteristics'!F:F,MATCH($C596,'Policy Characteristics'!$C:$C,0))),"",INDEX('Policy Characteristics'!F:F,MATCH($C596,'Policy Characteristics'!$C:$C,0)))</f>
        <v>0</v>
      </c>
      <c r="M596" s="315">
        <f>IF(ISBLANK(INDEX('Policy Characteristics'!G:G,MATCH($C596,'Policy Characteristics'!$C:$C,0))),"",INDEX('Policy Characteristics'!G:G,MATCH($C596,'Policy Characteristics'!$C:$C,0)))</f>
        <v>1</v>
      </c>
      <c r="N596" s="315">
        <f>IF(ISBLANK(INDEX('Policy Characteristics'!H:H,MATCH($C596,'Policy Characteristics'!$C:$C,0))),"",INDEX('Policy Characteristics'!H:H,MATCH($C596,'Policy Characteristics'!$C:$C,0)))</f>
        <v>0.01</v>
      </c>
      <c r="O596" s="304" t="str">
        <f>IF(ISBLANK(INDEX('Policy Characteristics'!I:I,MATCH($C596,'Policy Characteristics'!$C:$C,0))),"",INDEX('Policy Characteristics'!I:I,MATCH($C596,'Policy Characteristics'!$C:$C,0)))</f>
        <v>% of fuel shifted</v>
      </c>
      <c r="P596" s="304" t="str">
        <f>IF(ISBLANK(INDEX('Policy Characteristics'!J:J,MATCH($C596,'Policy Characteristics'!$C:$C,0))),"",INDEX('Policy Characteristics'!J:J,MATCH($C596,'Policy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96" s="304" t="str">
        <f>IF(ISBLANK(INDEX('Policy Characteristics'!K:K,MATCH($C596,'Policy Characteristics'!$C:$C,0))),"",INDEX('Policy Characteristics'!K:K,MATCH($C596,'Policy Characteristics'!$C:$C,0)))</f>
        <v>industry-ag-main.html#fuel-switching</v>
      </c>
      <c r="R596" s="304" t="str">
        <f>IF(ISBLANK(INDEX('Policy Characteristics'!L:L,MATCH($C596,'Policy Characteristics'!$C:$C,0))),"",INDEX('Policy Characteristics'!L:L,MATCH($C596,'Policy Characteristics'!$C:$C,0)))</f>
        <v>industry-elec-and-hydrogen.html</v>
      </c>
    </row>
    <row r="597" spans="1:18" x14ac:dyDescent="0.25">
      <c r="A597" s="304" t="str">
        <f>IF(ISBLANK(INDEX('Policy Characteristics'!A:A,MATCH($C597,'Policy Characteristics'!$C:$C,0))),"",INDEX('Policy Characteristics'!A:A,MATCH($C597,'Policy Characteristics'!$C:$C,0)))</f>
        <v>Industry</v>
      </c>
      <c r="B597" s="304" t="str">
        <f>IF(ISBLANK(INDEX('Policy Characteristics'!B:B,MATCH($C597,'Policy Characteristics'!$C:$C,0))),"",INDEX('Policy Characteristics'!B:B,MATCH($C597,'Policy Characteristics'!$C:$C,0)))</f>
        <v>Electrification + Hydrogen</v>
      </c>
      <c r="C597" s="308" t="str">
        <f t="shared" si="35"/>
        <v>Fraction of Industrial Fuel Use Shifted to Other Fuels</v>
      </c>
      <c r="D597" s="537" t="s">
        <v>3205</v>
      </c>
      <c r="E597" s="535" t="s">
        <v>2784</v>
      </c>
      <c r="F597" s="6" t="s">
        <v>3167</v>
      </c>
      <c r="G597" s="535" t="s">
        <v>3224</v>
      </c>
      <c r="H597" s="536">
        <v>1376</v>
      </c>
      <c r="I597" s="535" t="s">
        <v>46</v>
      </c>
      <c r="J597" s="306" t="str">
        <f>IF(ISBLANK(INDEX('Policy Characteristics'!D:D,MATCH($C597,'Policy Characteristics'!$C:$C,0))),"",INDEX('Policy Characteristics'!D:D,MATCH($C597,'Policy Characteristics'!$C:$C,0)))</f>
        <v>Electrification + Hydrogen</v>
      </c>
      <c r="K597" s="304" t="str">
        <f>IF(ISBLANK(INDEX('Policy Characteristics'!E:E,MATCH($C597,'Policy Characteristics'!$C:$C,0))),"",INDEX('Policy Characteristics'!E:E,MATCH($C597,'Policy Characteristics'!$C:$C,0)))</f>
        <v>indst fuel type shifting</v>
      </c>
      <c r="L597" s="315">
        <f>IF(ISBLANK(INDEX('Policy Characteristics'!F:F,MATCH($C597,'Policy Characteristics'!$C:$C,0))),"",INDEX('Policy Characteristics'!F:F,MATCH($C597,'Policy Characteristics'!$C:$C,0)))</f>
        <v>0</v>
      </c>
      <c r="M597" s="315">
        <f>IF(ISBLANK(INDEX('Policy Characteristics'!G:G,MATCH($C597,'Policy Characteristics'!$C:$C,0))),"",INDEX('Policy Characteristics'!G:G,MATCH($C597,'Policy Characteristics'!$C:$C,0)))</f>
        <v>1</v>
      </c>
      <c r="N597" s="315">
        <f>IF(ISBLANK(INDEX('Policy Characteristics'!H:H,MATCH($C597,'Policy Characteristics'!$C:$C,0))),"",INDEX('Policy Characteristics'!H:H,MATCH($C597,'Policy Characteristics'!$C:$C,0)))</f>
        <v>0.01</v>
      </c>
      <c r="O597" s="304" t="str">
        <f>IF(ISBLANK(INDEX('Policy Characteristics'!I:I,MATCH($C597,'Policy Characteristics'!$C:$C,0))),"",INDEX('Policy Characteristics'!I:I,MATCH($C597,'Policy Characteristics'!$C:$C,0)))</f>
        <v>% of fuel shifted</v>
      </c>
      <c r="P597" s="304" t="str">
        <f>IF(ISBLANK(INDEX('Policy Characteristics'!J:J,MATCH($C597,'Policy Characteristics'!$C:$C,0))),"",INDEX('Policy Characteristics'!J:J,MATCH($C597,'Policy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97" s="304" t="str">
        <f>IF(ISBLANK(INDEX('Policy Characteristics'!K:K,MATCH($C597,'Policy Characteristics'!$C:$C,0))),"",INDEX('Policy Characteristics'!K:K,MATCH($C597,'Policy Characteristics'!$C:$C,0)))</f>
        <v>industry-ag-main.html#fuel-switching</v>
      </c>
      <c r="R597" s="304" t="str">
        <f>IF(ISBLANK(INDEX('Policy Characteristics'!L:L,MATCH($C597,'Policy Characteristics'!$C:$C,0))),"",INDEX('Policy Characteristics'!L:L,MATCH($C597,'Policy Characteristics'!$C:$C,0)))</f>
        <v>industry-elec-and-hydrogen.html</v>
      </c>
    </row>
    <row r="598" spans="1:18" x14ac:dyDescent="0.25">
      <c r="A598" s="304" t="str">
        <f>IF(ISBLANK(INDEX('Policy Characteristics'!A:A,MATCH($C598,'Policy Characteristics'!$C:$C,0))),"",INDEX('Policy Characteristics'!A:A,MATCH($C598,'Policy Characteristics'!$C:$C,0)))</f>
        <v>Industry</v>
      </c>
      <c r="B598" s="304" t="str">
        <f>IF(ISBLANK(INDEX('Policy Characteristics'!B:B,MATCH($C598,'Policy Characteristics'!$C:$C,0))),"",INDEX('Policy Characteristics'!B:B,MATCH($C598,'Policy Characteristics'!$C:$C,0)))</f>
        <v>Electrification + Hydrogen</v>
      </c>
      <c r="C598" s="308" t="str">
        <f t="shared" si="35"/>
        <v>Fraction of Industrial Fuel Use Shifted to Other Fuels</v>
      </c>
      <c r="D598" s="537" t="s">
        <v>3205</v>
      </c>
      <c r="E598" s="535" t="s">
        <v>2781</v>
      </c>
      <c r="F598" s="6" t="s">
        <v>3167</v>
      </c>
      <c r="G598" s="535" t="s">
        <v>3225</v>
      </c>
      <c r="H598" s="536">
        <v>1377</v>
      </c>
      <c r="I598" s="535" t="s">
        <v>45</v>
      </c>
      <c r="J598" s="306" t="str">
        <f>IF(ISBLANK(INDEX('Policy Characteristics'!D:D,MATCH($C598,'Policy Characteristics'!$C:$C,0))),"",INDEX('Policy Characteristics'!D:D,MATCH($C598,'Policy Characteristics'!$C:$C,0)))</f>
        <v>Electrification + Hydrogen</v>
      </c>
      <c r="K598" s="304" t="str">
        <f>IF(ISBLANK(INDEX('Policy Characteristics'!E:E,MATCH($C598,'Policy Characteristics'!$C:$C,0))),"",INDEX('Policy Characteristics'!E:E,MATCH($C598,'Policy Characteristics'!$C:$C,0)))</f>
        <v>indst fuel type shifting</v>
      </c>
      <c r="L598" s="315">
        <f>IF(ISBLANK(INDEX('Policy Characteristics'!F:F,MATCH($C598,'Policy Characteristics'!$C:$C,0))),"",INDEX('Policy Characteristics'!F:F,MATCH($C598,'Policy Characteristics'!$C:$C,0)))</f>
        <v>0</v>
      </c>
      <c r="M598" s="315">
        <f>IF(ISBLANK(INDEX('Policy Characteristics'!G:G,MATCH($C598,'Policy Characteristics'!$C:$C,0))),"",INDEX('Policy Characteristics'!G:G,MATCH($C598,'Policy Characteristics'!$C:$C,0)))</f>
        <v>1</v>
      </c>
      <c r="N598" s="315">
        <f>IF(ISBLANK(INDEX('Policy Characteristics'!H:H,MATCH($C598,'Policy Characteristics'!$C:$C,0))),"",INDEX('Policy Characteristics'!H:H,MATCH($C598,'Policy Characteristics'!$C:$C,0)))</f>
        <v>0.01</v>
      </c>
      <c r="O598" s="304" t="str">
        <f>IF(ISBLANK(INDEX('Policy Characteristics'!I:I,MATCH($C598,'Policy Characteristics'!$C:$C,0))),"",INDEX('Policy Characteristics'!I:I,MATCH($C598,'Policy Characteristics'!$C:$C,0)))</f>
        <v>% of fuel shifted</v>
      </c>
      <c r="P598" s="304" t="str">
        <f>IF(ISBLANK(INDEX('Policy Characteristics'!J:J,MATCH($C598,'Policy Characteristics'!$C:$C,0))),"",INDEX('Policy Characteristics'!J:J,MATCH($C598,'Policy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98" s="304" t="str">
        <f>IF(ISBLANK(INDEX('Policy Characteristics'!K:K,MATCH($C598,'Policy Characteristics'!$C:$C,0))),"",INDEX('Policy Characteristics'!K:K,MATCH($C598,'Policy Characteristics'!$C:$C,0)))</f>
        <v>industry-ag-main.html#fuel-switching</v>
      </c>
      <c r="R598" s="304" t="str">
        <f>IF(ISBLANK(INDEX('Policy Characteristics'!L:L,MATCH($C598,'Policy Characteristics'!$C:$C,0))),"",INDEX('Policy Characteristics'!L:L,MATCH($C598,'Policy Characteristics'!$C:$C,0)))</f>
        <v>industry-elec-and-hydrogen.html</v>
      </c>
    </row>
    <row r="599" spans="1:18" x14ac:dyDescent="0.25">
      <c r="A599" s="304" t="str">
        <f>IF(ISBLANK(INDEX('Policy Characteristics'!A:A,MATCH($C599,'Policy Characteristics'!$C:$C,0))),"",INDEX('Policy Characteristics'!A:A,MATCH($C599,'Policy Characteristics'!$C:$C,0)))</f>
        <v>Industry</v>
      </c>
      <c r="B599" s="304" t="str">
        <f>IF(ISBLANK(INDEX('Policy Characteristics'!B:B,MATCH($C599,'Policy Characteristics'!$C:$C,0))),"",INDEX('Policy Characteristics'!B:B,MATCH($C599,'Policy Characteristics'!$C:$C,0)))</f>
        <v>Electrification + Hydrogen</v>
      </c>
      <c r="C599" s="308" t="str">
        <f t="shared" si="35"/>
        <v>Fraction of Industrial Fuel Use Shifted to Other Fuels</v>
      </c>
      <c r="D599" s="537" t="s">
        <v>3206</v>
      </c>
      <c r="E599" s="535" t="s">
        <v>2427</v>
      </c>
      <c r="F599" s="6" t="s">
        <v>3168</v>
      </c>
      <c r="G599" s="535" t="s">
        <v>3216</v>
      </c>
      <c r="H599" s="536">
        <v>1378</v>
      </c>
      <c r="I599" s="535" t="s">
        <v>45</v>
      </c>
      <c r="J599" s="306" t="str">
        <f>IF(ISBLANK(INDEX('Policy Characteristics'!D:D,MATCH($C599,'Policy Characteristics'!$C:$C,0))),"",INDEX('Policy Characteristics'!D:D,MATCH($C599,'Policy Characteristics'!$C:$C,0)))</f>
        <v>Electrification + Hydrogen</v>
      </c>
      <c r="K599" s="304" t="str">
        <f>IF(ISBLANK(INDEX('Policy Characteristics'!E:E,MATCH($C599,'Policy Characteristics'!$C:$C,0))),"",INDEX('Policy Characteristics'!E:E,MATCH($C599,'Policy Characteristics'!$C:$C,0)))</f>
        <v>indst fuel type shifting</v>
      </c>
      <c r="L599" s="315">
        <f>IF(ISBLANK(INDEX('Policy Characteristics'!F:F,MATCH($C599,'Policy Characteristics'!$C:$C,0))),"",INDEX('Policy Characteristics'!F:F,MATCH($C599,'Policy Characteristics'!$C:$C,0)))</f>
        <v>0</v>
      </c>
      <c r="M599" s="315">
        <f>IF(ISBLANK(INDEX('Policy Characteristics'!G:G,MATCH($C599,'Policy Characteristics'!$C:$C,0))),"",INDEX('Policy Characteristics'!G:G,MATCH($C599,'Policy Characteristics'!$C:$C,0)))</f>
        <v>1</v>
      </c>
      <c r="N599" s="315">
        <f>IF(ISBLANK(INDEX('Policy Characteristics'!H:H,MATCH($C599,'Policy Characteristics'!$C:$C,0))),"",INDEX('Policy Characteristics'!H:H,MATCH($C599,'Policy Characteristics'!$C:$C,0)))</f>
        <v>0.01</v>
      </c>
      <c r="O599" s="304" t="str">
        <f>IF(ISBLANK(INDEX('Policy Characteristics'!I:I,MATCH($C599,'Policy Characteristics'!$C:$C,0))),"",INDEX('Policy Characteristics'!I:I,MATCH($C599,'Policy Characteristics'!$C:$C,0)))</f>
        <v>% of fuel shifted</v>
      </c>
      <c r="P599" s="304" t="str">
        <f>IF(ISBLANK(INDEX('Policy Characteristics'!J:J,MATCH($C599,'Policy Characteristics'!$C:$C,0))),"",INDEX('Policy Characteristics'!J:J,MATCH($C599,'Policy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99" s="304" t="str">
        <f>IF(ISBLANK(INDEX('Policy Characteristics'!K:K,MATCH($C599,'Policy Characteristics'!$C:$C,0))),"",INDEX('Policy Characteristics'!K:K,MATCH($C599,'Policy Characteristics'!$C:$C,0)))</f>
        <v>industry-ag-main.html#fuel-switching</v>
      </c>
      <c r="R599" s="304" t="str">
        <f>IF(ISBLANK(INDEX('Policy Characteristics'!L:L,MATCH($C599,'Policy Characteristics'!$C:$C,0))),"",INDEX('Policy Characteristics'!L:L,MATCH($C599,'Policy Characteristics'!$C:$C,0)))</f>
        <v>industry-elec-and-hydrogen.html</v>
      </c>
    </row>
    <row r="600" spans="1:18" x14ac:dyDescent="0.25">
      <c r="A600" s="304" t="str">
        <f>IF(ISBLANK(INDEX('Policy Characteristics'!A:A,MATCH($C600,'Policy Characteristics'!$C:$C,0))),"",INDEX('Policy Characteristics'!A:A,MATCH($C600,'Policy Characteristics'!$C:$C,0)))</f>
        <v>Industry</v>
      </c>
      <c r="B600" s="304" t="str">
        <f>IF(ISBLANK(INDEX('Policy Characteristics'!B:B,MATCH($C600,'Policy Characteristics'!$C:$C,0))),"",INDEX('Policy Characteristics'!B:B,MATCH($C600,'Policy Characteristics'!$C:$C,0)))</f>
        <v>Electrification + Hydrogen</v>
      </c>
      <c r="C600" s="308" t="str">
        <f t="shared" si="35"/>
        <v>Fraction of Industrial Fuel Use Shifted to Other Fuels</v>
      </c>
      <c r="D600" s="537" t="s">
        <v>3206</v>
      </c>
      <c r="E600" s="535" t="s">
        <v>2428</v>
      </c>
      <c r="F600" s="6" t="s">
        <v>3168</v>
      </c>
      <c r="G600" s="535" t="s">
        <v>3217</v>
      </c>
      <c r="H600" s="536">
        <v>1379</v>
      </c>
      <c r="I600" s="535" t="s">
        <v>46</v>
      </c>
      <c r="J600" s="306" t="str">
        <f>IF(ISBLANK(INDEX('Policy Characteristics'!D:D,MATCH($C600,'Policy Characteristics'!$C:$C,0))),"",INDEX('Policy Characteristics'!D:D,MATCH($C600,'Policy Characteristics'!$C:$C,0)))</f>
        <v>Electrification + Hydrogen</v>
      </c>
      <c r="K600" s="304" t="str">
        <f>IF(ISBLANK(INDEX('Policy Characteristics'!E:E,MATCH($C600,'Policy Characteristics'!$C:$C,0))),"",INDEX('Policy Characteristics'!E:E,MATCH($C600,'Policy Characteristics'!$C:$C,0)))</f>
        <v>indst fuel type shifting</v>
      </c>
      <c r="L600" s="315">
        <f>IF(ISBLANK(INDEX('Policy Characteristics'!F:F,MATCH($C600,'Policy Characteristics'!$C:$C,0))),"",INDEX('Policy Characteristics'!F:F,MATCH($C600,'Policy Characteristics'!$C:$C,0)))</f>
        <v>0</v>
      </c>
      <c r="M600" s="315">
        <f>IF(ISBLANK(INDEX('Policy Characteristics'!G:G,MATCH($C600,'Policy Characteristics'!$C:$C,0))),"",INDEX('Policy Characteristics'!G:G,MATCH($C600,'Policy Characteristics'!$C:$C,0)))</f>
        <v>1</v>
      </c>
      <c r="N600" s="315">
        <f>IF(ISBLANK(INDEX('Policy Characteristics'!H:H,MATCH($C600,'Policy Characteristics'!$C:$C,0))),"",INDEX('Policy Characteristics'!H:H,MATCH($C600,'Policy Characteristics'!$C:$C,0)))</f>
        <v>0.01</v>
      </c>
      <c r="O600" s="304" t="str">
        <f>IF(ISBLANK(INDEX('Policy Characteristics'!I:I,MATCH($C600,'Policy Characteristics'!$C:$C,0))),"",INDEX('Policy Characteristics'!I:I,MATCH($C600,'Policy Characteristics'!$C:$C,0)))</f>
        <v>% of fuel shifted</v>
      </c>
      <c r="P600" s="304" t="str">
        <f>IF(ISBLANK(INDEX('Policy Characteristics'!J:J,MATCH($C600,'Policy Characteristics'!$C:$C,0))),"",INDEX('Policy Characteristics'!J:J,MATCH($C600,'Policy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00" s="304" t="str">
        <f>IF(ISBLANK(INDEX('Policy Characteristics'!K:K,MATCH($C600,'Policy Characteristics'!$C:$C,0))),"",INDEX('Policy Characteristics'!K:K,MATCH($C600,'Policy Characteristics'!$C:$C,0)))</f>
        <v>industry-ag-main.html#fuel-switching</v>
      </c>
      <c r="R600" s="304" t="str">
        <f>IF(ISBLANK(INDEX('Policy Characteristics'!L:L,MATCH($C600,'Policy Characteristics'!$C:$C,0))),"",INDEX('Policy Characteristics'!L:L,MATCH($C600,'Policy Characteristics'!$C:$C,0)))</f>
        <v>industry-elec-and-hydrogen.html</v>
      </c>
    </row>
    <row r="601" spans="1:18" x14ac:dyDescent="0.25">
      <c r="A601" s="304" t="str">
        <f>IF(ISBLANK(INDEX('Policy Characteristics'!A:A,MATCH($C601,'Policy Characteristics'!$C:$C,0))),"",INDEX('Policy Characteristics'!A:A,MATCH($C601,'Policy Characteristics'!$C:$C,0)))</f>
        <v>Industry</v>
      </c>
      <c r="B601" s="304" t="str">
        <f>IF(ISBLANK(INDEX('Policy Characteristics'!B:B,MATCH($C601,'Policy Characteristics'!$C:$C,0))),"",INDEX('Policy Characteristics'!B:B,MATCH($C601,'Policy Characteristics'!$C:$C,0)))</f>
        <v>Electrification + Hydrogen</v>
      </c>
      <c r="C601" s="308" t="str">
        <f t="shared" si="35"/>
        <v>Fraction of Industrial Fuel Use Shifted to Other Fuels</v>
      </c>
      <c r="D601" s="537" t="s">
        <v>3206</v>
      </c>
      <c r="E601" s="535" t="s">
        <v>2429</v>
      </c>
      <c r="F601" s="6" t="s">
        <v>3168</v>
      </c>
      <c r="G601" s="535" t="s">
        <v>3218</v>
      </c>
      <c r="H601" s="536">
        <v>1380</v>
      </c>
      <c r="I601" s="535" t="s">
        <v>46</v>
      </c>
      <c r="J601" s="306" t="str">
        <f>IF(ISBLANK(INDEX('Policy Characteristics'!D:D,MATCH($C601,'Policy Characteristics'!$C:$C,0))),"",INDEX('Policy Characteristics'!D:D,MATCH($C601,'Policy Characteristics'!$C:$C,0)))</f>
        <v>Electrification + Hydrogen</v>
      </c>
      <c r="K601" s="304" t="str">
        <f>IF(ISBLANK(INDEX('Policy Characteristics'!E:E,MATCH($C601,'Policy Characteristics'!$C:$C,0))),"",INDEX('Policy Characteristics'!E:E,MATCH($C601,'Policy Characteristics'!$C:$C,0)))</f>
        <v>indst fuel type shifting</v>
      </c>
      <c r="L601" s="315">
        <f>IF(ISBLANK(INDEX('Policy Characteristics'!F:F,MATCH($C601,'Policy Characteristics'!$C:$C,0))),"",INDEX('Policy Characteristics'!F:F,MATCH($C601,'Policy Characteristics'!$C:$C,0)))</f>
        <v>0</v>
      </c>
      <c r="M601" s="315">
        <f>IF(ISBLANK(INDEX('Policy Characteristics'!G:G,MATCH($C601,'Policy Characteristics'!$C:$C,0))),"",INDEX('Policy Characteristics'!G:G,MATCH($C601,'Policy Characteristics'!$C:$C,0)))</f>
        <v>1</v>
      </c>
      <c r="N601" s="315">
        <f>IF(ISBLANK(INDEX('Policy Characteristics'!H:H,MATCH($C601,'Policy Characteristics'!$C:$C,0))),"",INDEX('Policy Characteristics'!H:H,MATCH($C601,'Policy Characteristics'!$C:$C,0)))</f>
        <v>0.01</v>
      </c>
      <c r="O601" s="304" t="str">
        <f>IF(ISBLANK(INDEX('Policy Characteristics'!I:I,MATCH($C601,'Policy Characteristics'!$C:$C,0))),"",INDEX('Policy Characteristics'!I:I,MATCH($C601,'Policy Characteristics'!$C:$C,0)))</f>
        <v>% of fuel shifted</v>
      </c>
      <c r="P601" s="304" t="str">
        <f>IF(ISBLANK(INDEX('Policy Characteristics'!J:J,MATCH($C601,'Policy Characteristics'!$C:$C,0))),"",INDEX('Policy Characteristics'!J:J,MATCH($C601,'Policy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01" s="304" t="str">
        <f>IF(ISBLANK(INDEX('Policy Characteristics'!K:K,MATCH($C601,'Policy Characteristics'!$C:$C,0))),"",INDEX('Policy Characteristics'!K:K,MATCH($C601,'Policy Characteristics'!$C:$C,0)))</f>
        <v>industry-ag-main.html#fuel-switching</v>
      </c>
      <c r="R601" s="304" t="str">
        <f>IF(ISBLANK(INDEX('Policy Characteristics'!L:L,MATCH($C601,'Policy Characteristics'!$C:$C,0))),"",INDEX('Policy Characteristics'!L:L,MATCH($C601,'Policy Characteristics'!$C:$C,0)))</f>
        <v>industry-elec-and-hydrogen.html</v>
      </c>
    </row>
    <row r="602" spans="1:18" x14ac:dyDescent="0.25">
      <c r="A602" s="304" t="str">
        <f>IF(ISBLANK(INDEX('Policy Characteristics'!A:A,MATCH($C602,'Policy Characteristics'!$C:$C,0))),"",INDEX('Policy Characteristics'!A:A,MATCH($C602,'Policy Characteristics'!$C:$C,0)))</f>
        <v>Industry</v>
      </c>
      <c r="B602" s="304" t="str">
        <f>IF(ISBLANK(INDEX('Policy Characteristics'!B:B,MATCH($C602,'Policy Characteristics'!$C:$C,0))),"",INDEX('Policy Characteristics'!B:B,MATCH($C602,'Policy Characteristics'!$C:$C,0)))</f>
        <v>Electrification + Hydrogen</v>
      </c>
      <c r="C602" s="308" t="str">
        <f t="shared" si="35"/>
        <v>Fraction of Industrial Fuel Use Shifted to Other Fuels</v>
      </c>
      <c r="D602" s="537" t="s">
        <v>3206</v>
      </c>
      <c r="E602" s="535" t="s">
        <v>2430</v>
      </c>
      <c r="F602" s="6" t="s">
        <v>3168</v>
      </c>
      <c r="G602" s="535" t="s">
        <v>3219</v>
      </c>
      <c r="H602" s="536">
        <v>1381</v>
      </c>
      <c r="I602" s="535" t="s">
        <v>46</v>
      </c>
      <c r="J602" s="306" t="str">
        <f>IF(ISBLANK(INDEX('Policy Characteristics'!D:D,MATCH($C602,'Policy Characteristics'!$C:$C,0))),"",INDEX('Policy Characteristics'!D:D,MATCH($C602,'Policy Characteristics'!$C:$C,0)))</f>
        <v>Electrification + Hydrogen</v>
      </c>
      <c r="K602" s="304" t="str">
        <f>IF(ISBLANK(INDEX('Policy Characteristics'!E:E,MATCH($C602,'Policy Characteristics'!$C:$C,0))),"",INDEX('Policy Characteristics'!E:E,MATCH($C602,'Policy Characteristics'!$C:$C,0)))</f>
        <v>indst fuel type shifting</v>
      </c>
      <c r="L602" s="315">
        <f>IF(ISBLANK(INDEX('Policy Characteristics'!F:F,MATCH($C602,'Policy Characteristics'!$C:$C,0))),"",INDEX('Policy Characteristics'!F:F,MATCH($C602,'Policy Characteristics'!$C:$C,0)))</f>
        <v>0</v>
      </c>
      <c r="M602" s="315">
        <f>IF(ISBLANK(INDEX('Policy Characteristics'!G:G,MATCH($C602,'Policy Characteristics'!$C:$C,0))),"",INDEX('Policy Characteristics'!G:G,MATCH($C602,'Policy Characteristics'!$C:$C,0)))</f>
        <v>1</v>
      </c>
      <c r="N602" s="315">
        <f>IF(ISBLANK(INDEX('Policy Characteristics'!H:H,MATCH($C602,'Policy Characteristics'!$C:$C,0))),"",INDEX('Policy Characteristics'!H:H,MATCH($C602,'Policy Characteristics'!$C:$C,0)))</f>
        <v>0.01</v>
      </c>
      <c r="O602" s="304" t="str">
        <f>IF(ISBLANK(INDEX('Policy Characteristics'!I:I,MATCH($C602,'Policy Characteristics'!$C:$C,0))),"",INDEX('Policy Characteristics'!I:I,MATCH($C602,'Policy Characteristics'!$C:$C,0)))</f>
        <v>% of fuel shifted</v>
      </c>
      <c r="P602" s="304" t="str">
        <f>IF(ISBLANK(INDEX('Policy Characteristics'!J:J,MATCH($C602,'Policy Characteristics'!$C:$C,0))),"",INDEX('Policy Characteristics'!J:J,MATCH($C602,'Policy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02" s="304" t="str">
        <f>IF(ISBLANK(INDEX('Policy Characteristics'!K:K,MATCH($C602,'Policy Characteristics'!$C:$C,0))),"",INDEX('Policy Characteristics'!K:K,MATCH($C602,'Policy Characteristics'!$C:$C,0)))</f>
        <v>industry-ag-main.html#fuel-switching</v>
      </c>
      <c r="R602" s="304" t="str">
        <f>IF(ISBLANK(INDEX('Policy Characteristics'!L:L,MATCH($C602,'Policy Characteristics'!$C:$C,0))),"",INDEX('Policy Characteristics'!L:L,MATCH($C602,'Policy Characteristics'!$C:$C,0)))</f>
        <v>industry-elec-and-hydrogen.html</v>
      </c>
    </row>
    <row r="603" spans="1:18" x14ac:dyDescent="0.25">
      <c r="A603" s="304" t="str">
        <f>IF(ISBLANK(INDEX('Policy Characteristics'!A:A,MATCH($C603,'Policy Characteristics'!$C:$C,0))),"",INDEX('Policy Characteristics'!A:A,MATCH($C603,'Policy Characteristics'!$C:$C,0)))</f>
        <v>Industry</v>
      </c>
      <c r="B603" s="304" t="str">
        <f>IF(ISBLANK(INDEX('Policy Characteristics'!B:B,MATCH($C603,'Policy Characteristics'!$C:$C,0))),"",INDEX('Policy Characteristics'!B:B,MATCH($C603,'Policy Characteristics'!$C:$C,0)))</f>
        <v>Electrification + Hydrogen</v>
      </c>
      <c r="C603" s="308" t="str">
        <f t="shared" si="35"/>
        <v>Fraction of Industrial Fuel Use Shifted to Other Fuels</v>
      </c>
      <c r="D603" s="537" t="s">
        <v>3206</v>
      </c>
      <c r="E603" s="535" t="s">
        <v>2431</v>
      </c>
      <c r="F603" s="6" t="s">
        <v>3168</v>
      </c>
      <c r="G603" s="535" t="s">
        <v>3220</v>
      </c>
      <c r="H603" s="536">
        <v>1382</v>
      </c>
      <c r="I603" s="535" t="s">
        <v>46</v>
      </c>
      <c r="J603" s="306" t="str">
        <f>IF(ISBLANK(INDEX('Policy Characteristics'!D:D,MATCH($C603,'Policy Characteristics'!$C:$C,0))),"",INDEX('Policy Characteristics'!D:D,MATCH($C603,'Policy Characteristics'!$C:$C,0)))</f>
        <v>Electrification + Hydrogen</v>
      </c>
      <c r="K603" s="304" t="str">
        <f>IF(ISBLANK(INDEX('Policy Characteristics'!E:E,MATCH($C603,'Policy Characteristics'!$C:$C,0))),"",INDEX('Policy Characteristics'!E:E,MATCH($C603,'Policy Characteristics'!$C:$C,0)))</f>
        <v>indst fuel type shifting</v>
      </c>
      <c r="L603" s="315">
        <f>IF(ISBLANK(INDEX('Policy Characteristics'!F:F,MATCH($C603,'Policy Characteristics'!$C:$C,0))),"",INDEX('Policy Characteristics'!F:F,MATCH($C603,'Policy Characteristics'!$C:$C,0)))</f>
        <v>0</v>
      </c>
      <c r="M603" s="315">
        <f>IF(ISBLANK(INDEX('Policy Characteristics'!G:G,MATCH($C603,'Policy Characteristics'!$C:$C,0))),"",INDEX('Policy Characteristics'!G:G,MATCH($C603,'Policy Characteristics'!$C:$C,0)))</f>
        <v>1</v>
      </c>
      <c r="N603" s="315">
        <f>IF(ISBLANK(INDEX('Policy Characteristics'!H:H,MATCH($C603,'Policy Characteristics'!$C:$C,0))),"",INDEX('Policy Characteristics'!H:H,MATCH($C603,'Policy Characteristics'!$C:$C,0)))</f>
        <v>0.01</v>
      </c>
      <c r="O603" s="304" t="str">
        <f>IF(ISBLANK(INDEX('Policy Characteristics'!I:I,MATCH($C603,'Policy Characteristics'!$C:$C,0))),"",INDEX('Policy Characteristics'!I:I,MATCH($C603,'Policy Characteristics'!$C:$C,0)))</f>
        <v>% of fuel shifted</v>
      </c>
      <c r="P603" s="304" t="str">
        <f>IF(ISBLANK(INDEX('Policy Characteristics'!J:J,MATCH($C603,'Policy Characteristics'!$C:$C,0))),"",INDEX('Policy Characteristics'!J:J,MATCH($C603,'Policy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03" s="304" t="str">
        <f>IF(ISBLANK(INDEX('Policy Characteristics'!K:K,MATCH($C603,'Policy Characteristics'!$C:$C,0))),"",INDEX('Policy Characteristics'!K:K,MATCH($C603,'Policy Characteristics'!$C:$C,0)))</f>
        <v>industry-ag-main.html#fuel-switching</v>
      </c>
      <c r="R603" s="304" t="str">
        <f>IF(ISBLANK(INDEX('Policy Characteristics'!L:L,MATCH($C603,'Policy Characteristics'!$C:$C,0))),"",INDEX('Policy Characteristics'!L:L,MATCH($C603,'Policy Characteristics'!$C:$C,0)))</f>
        <v>industry-elec-and-hydrogen.html</v>
      </c>
    </row>
    <row r="604" spans="1:18" x14ac:dyDescent="0.25">
      <c r="A604" s="304" t="str">
        <f>IF(ISBLANK(INDEX('Policy Characteristics'!A:A,MATCH($C604,'Policy Characteristics'!$C:$C,0))),"",INDEX('Policy Characteristics'!A:A,MATCH($C604,'Policy Characteristics'!$C:$C,0)))</f>
        <v>Industry</v>
      </c>
      <c r="B604" s="304" t="str">
        <f>IF(ISBLANK(INDEX('Policy Characteristics'!B:B,MATCH($C604,'Policy Characteristics'!$C:$C,0))),"",INDEX('Policy Characteristics'!B:B,MATCH($C604,'Policy Characteristics'!$C:$C,0)))</f>
        <v>Electrification + Hydrogen</v>
      </c>
      <c r="C604" s="308" t="str">
        <f t="shared" si="35"/>
        <v>Fraction of Industrial Fuel Use Shifted to Other Fuels</v>
      </c>
      <c r="D604" s="537" t="s">
        <v>3206</v>
      </c>
      <c r="E604" s="535" t="s">
        <v>2432</v>
      </c>
      <c r="F604" s="6" t="s">
        <v>3168</v>
      </c>
      <c r="G604" s="535" t="s">
        <v>3221</v>
      </c>
      <c r="H604" s="536">
        <v>1383</v>
      </c>
      <c r="I604" s="535" t="s">
        <v>46</v>
      </c>
      <c r="J604" s="306" t="str">
        <f>IF(ISBLANK(INDEX('Policy Characteristics'!D:D,MATCH($C604,'Policy Characteristics'!$C:$C,0))),"",INDEX('Policy Characteristics'!D:D,MATCH($C604,'Policy Characteristics'!$C:$C,0)))</f>
        <v>Electrification + Hydrogen</v>
      </c>
      <c r="K604" s="304" t="str">
        <f>IF(ISBLANK(INDEX('Policy Characteristics'!E:E,MATCH($C604,'Policy Characteristics'!$C:$C,0))),"",INDEX('Policy Characteristics'!E:E,MATCH($C604,'Policy Characteristics'!$C:$C,0)))</f>
        <v>indst fuel type shifting</v>
      </c>
      <c r="L604" s="315">
        <f>IF(ISBLANK(INDEX('Policy Characteristics'!F:F,MATCH($C604,'Policy Characteristics'!$C:$C,0))),"",INDEX('Policy Characteristics'!F:F,MATCH($C604,'Policy Characteristics'!$C:$C,0)))</f>
        <v>0</v>
      </c>
      <c r="M604" s="315">
        <f>IF(ISBLANK(INDEX('Policy Characteristics'!G:G,MATCH($C604,'Policy Characteristics'!$C:$C,0))),"",INDEX('Policy Characteristics'!G:G,MATCH($C604,'Policy Characteristics'!$C:$C,0)))</f>
        <v>1</v>
      </c>
      <c r="N604" s="315">
        <f>IF(ISBLANK(INDEX('Policy Characteristics'!H:H,MATCH($C604,'Policy Characteristics'!$C:$C,0))),"",INDEX('Policy Characteristics'!H:H,MATCH($C604,'Policy Characteristics'!$C:$C,0)))</f>
        <v>0.01</v>
      </c>
      <c r="O604" s="304" t="str">
        <f>IF(ISBLANK(INDEX('Policy Characteristics'!I:I,MATCH($C604,'Policy Characteristics'!$C:$C,0))),"",INDEX('Policy Characteristics'!I:I,MATCH($C604,'Policy Characteristics'!$C:$C,0)))</f>
        <v>% of fuel shifted</v>
      </c>
      <c r="P604" s="304" t="str">
        <f>IF(ISBLANK(INDEX('Policy Characteristics'!J:J,MATCH($C604,'Policy Characteristics'!$C:$C,0))),"",INDEX('Policy Characteristics'!J:J,MATCH($C604,'Policy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04" s="304" t="str">
        <f>IF(ISBLANK(INDEX('Policy Characteristics'!K:K,MATCH($C604,'Policy Characteristics'!$C:$C,0))),"",INDEX('Policy Characteristics'!K:K,MATCH($C604,'Policy Characteristics'!$C:$C,0)))</f>
        <v>industry-ag-main.html#fuel-switching</v>
      </c>
      <c r="R604" s="304" t="str">
        <f>IF(ISBLANK(INDEX('Policy Characteristics'!L:L,MATCH($C604,'Policy Characteristics'!$C:$C,0))),"",INDEX('Policy Characteristics'!L:L,MATCH($C604,'Policy Characteristics'!$C:$C,0)))</f>
        <v>industry-elec-and-hydrogen.html</v>
      </c>
    </row>
    <row r="605" spans="1:18" x14ac:dyDescent="0.25">
      <c r="A605" s="304" t="str">
        <f>IF(ISBLANK(INDEX('Policy Characteristics'!A:A,MATCH($C605,'Policy Characteristics'!$C:$C,0))),"",INDEX('Policy Characteristics'!A:A,MATCH($C605,'Policy Characteristics'!$C:$C,0)))</f>
        <v>Industry</v>
      </c>
      <c r="B605" s="304" t="str">
        <f>IF(ISBLANK(INDEX('Policy Characteristics'!B:B,MATCH($C605,'Policy Characteristics'!$C:$C,0))),"",INDEX('Policy Characteristics'!B:B,MATCH($C605,'Policy Characteristics'!$C:$C,0)))</f>
        <v>Electrification + Hydrogen</v>
      </c>
      <c r="C605" s="308" t="str">
        <f t="shared" si="35"/>
        <v>Fraction of Industrial Fuel Use Shifted to Other Fuels</v>
      </c>
      <c r="D605" s="537" t="s">
        <v>3206</v>
      </c>
      <c r="E605" s="535" t="s">
        <v>2782</v>
      </c>
      <c r="F605" s="6" t="s">
        <v>3168</v>
      </c>
      <c r="G605" s="535" t="s">
        <v>3222</v>
      </c>
      <c r="H605" s="536">
        <v>1384</v>
      </c>
      <c r="I605" s="535" t="s">
        <v>46</v>
      </c>
      <c r="J605" s="306" t="str">
        <f>IF(ISBLANK(INDEX('Policy Characteristics'!D:D,MATCH($C605,'Policy Characteristics'!$C:$C,0))),"",INDEX('Policy Characteristics'!D:D,MATCH($C605,'Policy Characteristics'!$C:$C,0)))</f>
        <v>Electrification + Hydrogen</v>
      </c>
      <c r="K605" s="304" t="str">
        <f>IF(ISBLANK(INDEX('Policy Characteristics'!E:E,MATCH($C605,'Policy Characteristics'!$C:$C,0))),"",INDEX('Policy Characteristics'!E:E,MATCH($C605,'Policy Characteristics'!$C:$C,0)))</f>
        <v>indst fuel type shifting</v>
      </c>
      <c r="L605" s="315">
        <f>IF(ISBLANK(INDEX('Policy Characteristics'!F:F,MATCH($C605,'Policy Characteristics'!$C:$C,0))),"",INDEX('Policy Characteristics'!F:F,MATCH($C605,'Policy Characteristics'!$C:$C,0)))</f>
        <v>0</v>
      </c>
      <c r="M605" s="315">
        <f>IF(ISBLANK(INDEX('Policy Characteristics'!G:G,MATCH($C605,'Policy Characteristics'!$C:$C,0))),"",INDEX('Policy Characteristics'!G:G,MATCH($C605,'Policy Characteristics'!$C:$C,0)))</f>
        <v>1</v>
      </c>
      <c r="N605" s="315">
        <f>IF(ISBLANK(INDEX('Policy Characteristics'!H:H,MATCH($C605,'Policy Characteristics'!$C:$C,0))),"",INDEX('Policy Characteristics'!H:H,MATCH($C605,'Policy Characteristics'!$C:$C,0)))</f>
        <v>0.01</v>
      </c>
      <c r="O605" s="304" t="str">
        <f>IF(ISBLANK(INDEX('Policy Characteristics'!I:I,MATCH($C605,'Policy Characteristics'!$C:$C,0))),"",INDEX('Policy Characteristics'!I:I,MATCH($C605,'Policy Characteristics'!$C:$C,0)))</f>
        <v>% of fuel shifted</v>
      </c>
      <c r="P605" s="304" t="str">
        <f>IF(ISBLANK(INDEX('Policy Characteristics'!J:J,MATCH($C605,'Policy Characteristics'!$C:$C,0))),"",INDEX('Policy Characteristics'!J:J,MATCH($C605,'Policy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05" s="304" t="str">
        <f>IF(ISBLANK(INDEX('Policy Characteristics'!K:K,MATCH($C605,'Policy Characteristics'!$C:$C,0))),"",INDEX('Policy Characteristics'!K:K,MATCH($C605,'Policy Characteristics'!$C:$C,0)))</f>
        <v>industry-ag-main.html#fuel-switching</v>
      </c>
      <c r="R605" s="304" t="str">
        <f>IF(ISBLANK(INDEX('Policy Characteristics'!L:L,MATCH($C605,'Policy Characteristics'!$C:$C,0))),"",INDEX('Policy Characteristics'!L:L,MATCH($C605,'Policy Characteristics'!$C:$C,0)))</f>
        <v>industry-elec-and-hydrogen.html</v>
      </c>
    </row>
    <row r="606" spans="1:18" x14ac:dyDescent="0.25">
      <c r="A606" s="304" t="str">
        <f>IF(ISBLANK(INDEX('Policy Characteristics'!A:A,MATCH($C606,'Policy Characteristics'!$C:$C,0))),"",INDEX('Policy Characteristics'!A:A,MATCH($C606,'Policy Characteristics'!$C:$C,0)))</f>
        <v>Industry</v>
      </c>
      <c r="B606" s="304" t="str">
        <f>IF(ISBLANK(INDEX('Policy Characteristics'!B:B,MATCH($C606,'Policy Characteristics'!$C:$C,0))),"",INDEX('Policy Characteristics'!B:B,MATCH($C606,'Policy Characteristics'!$C:$C,0)))</f>
        <v>Electrification + Hydrogen</v>
      </c>
      <c r="C606" s="308" t="str">
        <f t="shared" si="35"/>
        <v>Fraction of Industrial Fuel Use Shifted to Other Fuels</v>
      </c>
      <c r="D606" s="537" t="s">
        <v>3206</v>
      </c>
      <c r="E606" s="535" t="s">
        <v>2783</v>
      </c>
      <c r="F606" s="6" t="s">
        <v>3168</v>
      </c>
      <c r="G606" s="535" t="s">
        <v>3223</v>
      </c>
      <c r="H606" s="536">
        <v>1385</v>
      </c>
      <c r="I606" s="535" t="s">
        <v>46</v>
      </c>
      <c r="J606" s="306" t="str">
        <f>IF(ISBLANK(INDEX('Policy Characteristics'!D:D,MATCH($C606,'Policy Characteristics'!$C:$C,0))),"",INDEX('Policy Characteristics'!D:D,MATCH($C606,'Policy Characteristics'!$C:$C,0)))</f>
        <v>Electrification + Hydrogen</v>
      </c>
      <c r="K606" s="304" t="str">
        <f>IF(ISBLANK(INDEX('Policy Characteristics'!E:E,MATCH($C606,'Policy Characteristics'!$C:$C,0))),"",INDEX('Policy Characteristics'!E:E,MATCH($C606,'Policy Characteristics'!$C:$C,0)))</f>
        <v>indst fuel type shifting</v>
      </c>
      <c r="L606" s="315">
        <f>IF(ISBLANK(INDEX('Policy Characteristics'!F:F,MATCH($C606,'Policy Characteristics'!$C:$C,0))),"",INDEX('Policy Characteristics'!F:F,MATCH($C606,'Policy Characteristics'!$C:$C,0)))</f>
        <v>0</v>
      </c>
      <c r="M606" s="315">
        <f>IF(ISBLANK(INDEX('Policy Characteristics'!G:G,MATCH($C606,'Policy Characteristics'!$C:$C,0))),"",INDEX('Policy Characteristics'!G:G,MATCH($C606,'Policy Characteristics'!$C:$C,0)))</f>
        <v>1</v>
      </c>
      <c r="N606" s="315">
        <f>IF(ISBLANK(INDEX('Policy Characteristics'!H:H,MATCH($C606,'Policy Characteristics'!$C:$C,0))),"",INDEX('Policy Characteristics'!H:H,MATCH($C606,'Policy Characteristics'!$C:$C,0)))</f>
        <v>0.01</v>
      </c>
      <c r="O606" s="304" t="str">
        <f>IF(ISBLANK(INDEX('Policy Characteristics'!I:I,MATCH($C606,'Policy Characteristics'!$C:$C,0))),"",INDEX('Policy Characteristics'!I:I,MATCH($C606,'Policy Characteristics'!$C:$C,0)))</f>
        <v>% of fuel shifted</v>
      </c>
      <c r="P606" s="304" t="str">
        <f>IF(ISBLANK(INDEX('Policy Characteristics'!J:J,MATCH($C606,'Policy Characteristics'!$C:$C,0))),"",INDEX('Policy Characteristics'!J:J,MATCH($C606,'Policy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06" s="304" t="str">
        <f>IF(ISBLANK(INDEX('Policy Characteristics'!K:K,MATCH($C606,'Policy Characteristics'!$C:$C,0))),"",INDEX('Policy Characteristics'!K:K,MATCH($C606,'Policy Characteristics'!$C:$C,0)))</f>
        <v>industry-ag-main.html#fuel-switching</v>
      </c>
      <c r="R606" s="304" t="str">
        <f>IF(ISBLANK(INDEX('Policy Characteristics'!L:L,MATCH($C606,'Policy Characteristics'!$C:$C,0))),"",INDEX('Policy Characteristics'!L:L,MATCH($C606,'Policy Characteristics'!$C:$C,0)))</f>
        <v>industry-elec-and-hydrogen.html</v>
      </c>
    </row>
    <row r="607" spans="1:18" x14ac:dyDescent="0.25">
      <c r="A607" s="304" t="str">
        <f>IF(ISBLANK(INDEX('Policy Characteristics'!A:A,MATCH($C607,'Policy Characteristics'!$C:$C,0))),"",INDEX('Policy Characteristics'!A:A,MATCH($C607,'Policy Characteristics'!$C:$C,0)))</f>
        <v>Industry</v>
      </c>
      <c r="B607" s="304" t="str">
        <f>IF(ISBLANK(INDEX('Policy Characteristics'!B:B,MATCH($C607,'Policy Characteristics'!$C:$C,0))),"",INDEX('Policy Characteristics'!B:B,MATCH($C607,'Policy Characteristics'!$C:$C,0)))</f>
        <v>Electrification + Hydrogen</v>
      </c>
      <c r="C607" s="308" t="str">
        <f t="shared" si="35"/>
        <v>Fraction of Industrial Fuel Use Shifted to Other Fuels</v>
      </c>
      <c r="D607" s="537" t="s">
        <v>3206</v>
      </c>
      <c r="E607" s="535" t="s">
        <v>2784</v>
      </c>
      <c r="F607" s="6" t="s">
        <v>3168</v>
      </c>
      <c r="G607" s="535" t="s">
        <v>3224</v>
      </c>
      <c r="H607" s="536">
        <v>1386</v>
      </c>
      <c r="I607" s="535" t="s">
        <v>46</v>
      </c>
      <c r="J607" s="306" t="str">
        <f>IF(ISBLANK(INDEX('Policy Characteristics'!D:D,MATCH($C607,'Policy Characteristics'!$C:$C,0))),"",INDEX('Policy Characteristics'!D:D,MATCH($C607,'Policy Characteristics'!$C:$C,0)))</f>
        <v>Electrification + Hydrogen</v>
      </c>
      <c r="K607" s="304" t="str">
        <f>IF(ISBLANK(INDEX('Policy Characteristics'!E:E,MATCH($C607,'Policy Characteristics'!$C:$C,0))),"",INDEX('Policy Characteristics'!E:E,MATCH($C607,'Policy Characteristics'!$C:$C,0)))</f>
        <v>indst fuel type shifting</v>
      </c>
      <c r="L607" s="315">
        <f>IF(ISBLANK(INDEX('Policy Characteristics'!F:F,MATCH($C607,'Policy Characteristics'!$C:$C,0))),"",INDEX('Policy Characteristics'!F:F,MATCH($C607,'Policy Characteristics'!$C:$C,0)))</f>
        <v>0</v>
      </c>
      <c r="M607" s="315">
        <f>IF(ISBLANK(INDEX('Policy Characteristics'!G:G,MATCH($C607,'Policy Characteristics'!$C:$C,0))),"",INDEX('Policy Characteristics'!G:G,MATCH($C607,'Policy Characteristics'!$C:$C,0)))</f>
        <v>1</v>
      </c>
      <c r="N607" s="315">
        <f>IF(ISBLANK(INDEX('Policy Characteristics'!H:H,MATCH($C607,'Policy Characteristics'!$C:$C,0))),"",INDEX('Policy Characteristics'!H:H,MATCH($C607,'Policy Characteristics'!$C:$C,0)))</f>
        <v>0.01</v>
      </c>
      <c r="O607" s="304" t="str">
        <f>IF(ISBLANK(INDEX('Policy Characteristics'!I:I,MATCH($C607,'Policy Characteristics'!$C:$C,0))),"",INDEX('Policy Characteristics'!I:I,MATCH($C607,'Policy Characteristics'!$C:$C,0)))</f>
        <v>% of fuel shifted</v>
      </c>
      <c r="P607" s="304" t="str">
        <f>IF(ISBLANK(INDEX('Policy Characteristics'!J:J,MATCH($C607,'Policy Characteristics'!$C:$C,0))),"",INDEX('Policy Characteristics'!J:J,MATCH($C607,'Policy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07" s="304" t="str">
        <f>IF(ISBLANK(INDEX('Policy Characteristics'!K:K,MATCH($C607,'Policy Characteristics'!$C:$C,0))),"",INDEX('Policy Characteristics'!K:K,MATCH($C607,'Policy Characteristics'!$C:$C,0)))</f>
        <v>industry-ag-main.html#fuel-switching</v>
      </c>
      <c r="R607" s="304" t="str">
        <f>IF(ISBLANK(INDEX('Policy Characteristics'!L:L,MATCH($C607,'Policy Characteristics'!$C:$C,0))),"",INDEX('Policy Characteristics'!L:L,MATCH($C607,'Policy Characteristics'!$C:$C,0)))</f>
        <v>industry-elec-and-hydrogen.html</v>
      </c>
    </row>
    <row r="608" spans="1:18" x14ac:dyDescent="0.25">
      <c r="A608" s="304" t="str">
        <f>IF(ISBLANK(INDEX('Policy Characteristics'!A:A,MATCH($C608,'Policy Characteristics'!$C:$C,0))),"",INDEX('Policy Characteristics'!A:A,MATCH($C608,'Policy Characteristics'!$C:$C,0)))</f>
        <v>Industry</v>
      </c>
      <c r="B608" s="304" t="str">
        <f>IF(ISBLANK(INDEX('Policy Characteristics'!B:B,MATCH($C608,'Policy Characteristics'!$C:$C,0))),"",INDEX('Policy Characteristics'!B:B,MATCH($C608,'Policy Characteristics'!$C:$C,0)))</f>
        <v>Electrification + Hydrogen</v>
      </c>
      <c r="C608" s="308" t="str">
        <f t="shared" si="35"/>
        <v>Fraction of Industrial Fuel Use Shifted to Other Fuels</v>
      </c>
      <c r="D608" s="537" t="s">
        <v>3206</v>
      </c>
      <c r="E608" s="535" t="s">
        <v>2781</v>
      </c>
      <c r="F608" s="6" t="s">
        <v>3168</v>
      </c>
      <c r="G608" s="535" t="s">
        <v>3225</v>
      </c>
      <c r="H608" s="536">
        <v>1387</v>
      </c>
      <c r="I608" s="535" t="s">
        <v>45</v>
      </c>
      <c r="J608" s="306" t="str">
        <f>IF(ISBLANK(INDEX('Policy Characteristics'!D:D,MATCH($C608,'Policy Characteristics'!$C:$C,0))),"",INDEX('Policy Characteristics'!D:D,MATCH($C608,'Policy Characteristics'!$C:$C,0)))</f>
        <v>Electrification + Hydrogen</v>
      </c>
      <c r="K608" s="304" t="str">
        <f>IF(ISBLANK(INDEX('Policy Characteristics'!E:E,MATCH($C608,'Policy Characteristics'!$C:$C,0))),"",INDEX('Policy Characteristics'!E:E,MATCH($C608,'Policy Characteristics'!$C:$C,0)))</f>
        <v>indst fuel type shifting</v>
      </c>
      <c r="L608" s="315">
        <f>IF(ISBLANK(INDEX('Policy Characteristics'!F:F,MATCH($C608,'Policy Characteristics'!$C:$C,0))),"",INDEX('Policy Characteristics'!F:F,MATCH($C608,'Policy Characteristics'!$C:$C,0)))</f>
        <v>0</v>
      </c>
      <c r="M608" s="315">
        <f>IF(ISBLANK(INDEX('Policy Characteristics'!G:G,MATCH($C608,'Policy Characteristics'!$C:$C,0))),"",INDEX('Policy Characteristics'!G:G,MATCH($C608,'Policy Characteristics'!$C:$C,0)))</f>
        <v>1</v>
      </c>
      <c r="N608" s="315">
        <f>IF(ISBLANK(INDEX('Policy Characteristics'!H:H,MATCH($C608,'Policy Characteristics'!$C:$C,0))),"",INDEX('Policy Characteristics'!H:H,MATCH($C608,'Policy Characteristics'!$C:$C,0)))</f>
        <v>0.01</v>
      </c>
      <c r="O608" s="304" t="str">
        <f>IF(ISBLANK(INDEX('Policy Characteristics'!I:I,MATCH($C608,'Policy Characteristics'!$C:$C,0))),"",INDEX('Policy Characteristics'!I:I,MATCH($C608,'Policy Characteristics'!$C:$C,0)))</f>
        <v>% of fuel shifted</v>
      </c>
      <c r="P608" s="304" t="str">
        <f>IF(ISBLANK(INDEX('Policy Characteristics'!J:J,MATCH($C608,'Policy Characteristics'!$C:$C,0))),"",INDEX('Policy Characteristics'!J:J,MATCH($C608,'Policy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08" s="304" t="str">
        <f>IF(ISBLANK(INDEX('Policy Characteristics'!K:K,MATCH($C608,'Policy Characteristics'!$C:$C,0))),"",INDEX('Policy Characteristics'!K:K,MATCH($C608,'Policy Characteristics'!$C:$C,0)))</f>
        <v>industry-ag-main.html#fuel-switching</v>
      </c>
      <c r="R608" s="304" t="str">
        <f>IF(ISBLANK(INDEX('Policy Characteristics'!L:L,MATCH($C608,'Policy Characteristics'!$C:$C,0))),"",INDEX('Policy Characteristics'!L:L,MATCH($C608,'Policy Characteristics'!$C:$C,0)))</f>
        <v>industry-elec-and-hydrogen.html</v>
      </c>
    </row>
    <row r="609" spans="1:18" x14ac:dyDescent="0.25">
      <c r="A609" s="304" t="str">
        <f>IF(ISBLANK(INDEX('Policy Characteristics'!A:A,MATCH($C609,'Policy Characteristics'!$C:$C,0))),"",INDEX('Policy Characteristics'!A:A,MATCH($C609,'Policy Characteristics'!$C:$C,0)))</f>
        <v>Industry</v>
      </c>
      <c r="B609" s="304" t="str">
        <f>IF(ISBLANK(INDEX('Policy Characteristics'!B:B,MATCH($C609,'Policy Characteristics'!$C:$C,0))),"",INDEX('Policy Characteristics'!B:B,MATCH($C609,'Policy Characteristics'!$C:$C,0)))</f>
        <v>Electrification + Hydrogen</v>
      </c>
      <c r="C609" s="308" t="str">
        <f t="shared" si="35"/>
        <v>Fraction of Industrial Fuel Use Shifted to Other Fuels</v>
      </c>
      <c r="D609" s="537" t="s">
        <v>3207</v>
      </c>
      <c r="E609" s="535" t="s">
        <v>2427</v>
      </c>
      <c r="F609" s="6" t="s">
        <v>3169</v>
      </c>
      <c r="G609" s="535" t="s">
        <v>3216</v>
      </c>
      <c r="H609" s="536">
        <v>1388</v>
      </c>
      <c r="I609" s="535" t="s">
        <v>45</v>
      </c>
      <c r="J609" s="306" t="str">
        <f>IF(ISBLANK(INDEX('Policy Characteristics'!D:D,MATCH($C609,'Policy Characteristics'!$C:$C,0))),"",INDEX('Policy Characteristics'!D:D,MATCH($C609,'Policy Characteristics'!$C:$C,0)))</f>
        <v>Electrification + Hydrogen</v>
      </c>
      <c r="K609" s="304" t="str">
        <f>IF(ISBLANK(INDEX('Policy Characteristics'!E:E,MATCH($C609,'Policy Characteristics'!$C:$C,0))),"",INDEX('Policy Characteristics'!E:E,MATCH($C609,'Policy Characteristics'!$C:$C,0)))</f>
        <v>indst fuel type shifting</v>
      </c>
      <c r="L609" s="315">
        <f>IF(ISBLANK(INDEX('Policy Characteristics'!F:F,MATCH($C609,'Policy Characteristics'!$C:$C,0))),"",INDEX('Policy Characteristics'!F:F,MATCH($C609,'Policy Characteristics'!$C:$C,0)))</f>
        <v>0</v>
      </c>
      <c r="M609" s="315">
        <f>IF(ISBLANK(INDEX('Policy Characteristics'!G:G,MATCH($C609,'Policy Characteristics'!$C:$C,0))),"",INDEX('Policy Characteristics'!G:G,MATCH($C609,'Policy Characteristics'!$C:$C,0)))</f>
        <v>1</v>
      </c>
      <c r="N609" s="315">
        <f>IF(ISBLANK(INDEX('Policy Characteristics'!H:H,MATCH($C609,'Policy Characteristics'!$C:$C,0))),"",INDEX('Policy Characteristics'!H:H,MATCH($C609,'Policy Characteristics'!$C:$C,0)))</f>
        <v>0.01</v>
      </c>
      <c r="O609" s="304" t="str">
        <f>IF(ISBLANK(INDEX('Policy Characteristics'!I:I,MATCH($C609,'Policy Characteristics'!$C:$C,0))),"",INDEX('Policy Characteristics'!I:I,MATCH($C609,'Policy Characteristics'!$C:$C,0)))</f>
        <v>% of fuel shifted</v>
      </c>
      <c r="P609" s="304" t="str">
        <f>IF(ISBLANK(INDEX('Policy Characteristics'!J:J,MATCH($C609,'Policy Characteristics'!$C:$C,0))),"",INDEX('Policy Characteristics'!J:J,MATCH($C609,'Policy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09" s="304" t="str">
        <f>IF(ISBLANK(INDEX('Policy Characteristics'!K:K,MATCH($C609,'Policy Characteristics'!$C:$C,0))),"",INDEX('Policy Characteristics'!K:K,MATCH($C609,'Policy Characteristics'!$C:$C,0)))</f>
        <v>industry-ag-main.html#fuel-switching</v>
      </c>
      <c r="R609" s="304" t="str">
        <f>IF(ISBLANK(INDEX('Policy Characteristics'!L:L,MATCH($C609,'Policy Characteristics'!$C:$C,0))),"",INDEX('Policy Characteristics'!L:L,MATCH($C609,'Policy Characteristics'!$C:$C,0)))</f>
        <v>industry-elec-and-hydrogen.html</v>
      </c>
    </row>
    <row r="610" spans="1:18" x14ac:dyDescent="0.25">
      <c r="A610" s="304" t="str">
        <f>IF(ISBLANK(INDEX('Policy Characteristics'!A:A,MATCH($C610,'Policy Characteristics'!$C:$C,0))),"",INDEX('Policy Characteristics'!A:A,MATCH($C610,'Policy Characteristics'!$C:$C,0)))</f>
        <v>Industry</v>
      </c>
      <c r="B610" s="304" t="str">
        <f>IF(ISBLANK(INDEX('Policy Characteristics'!B:B,MATCH($C610,'Policy Characteristics'!$C:$C,0))),"",INDEX('Policy Characteristics'!B:B,MATCH($C610,'Policy Characteristics'!$C:$C,0)))</f>
        <v>Electrification + Hydrogen</v>
      </c>
      <c r="C610" s="308" t="str">
        <f t="shared" si="35"/>
        <v>Fraction of Industrial Fuel Use Shifted to Other Fuels</v>
      </c>
      <c r="D610" s="537" t="s">
        <v>3207</v>
      </c>
      <c r="E610" s="535" t="s">
        <v>2428</v>
      </c>
      <c r="F610" s="6" t="s">
        <v>3169</v>
      </c>
      <c r="G610" s="535" t="s">
        <v>3217</v>
      </c>
      <c r="H610" s="536">
        <v>1389</v>
      </c>
      <c r="I610" s="535" t="s">
        <v>46</v>
      </c>
      <c r="J610" s="306" t="str">
        <f>IF(ISBLANK(INDEX('Policy Characteristics'!D:D,MATCH($C610,'Policy Characteristics'!$C:$C,0))),"",INDEX('Policy Characteristics'!D:D,MATCH($C610,'Policy Characteristics'!$C:$C,0)))</f>
        <v>Electrification + Hydrogen</v>
      </c>
      <c r="K610" s="304" t="str">
        <f>IF(ISBLANK(INDEX('Policy Characteristics'!E:E,MATCH($C610,'Policy Characteristics'!$C:$C,0))),"",INDEX('Policy Characteristics'!E:E,MATCH($C610,'Policy Characteristics'!$C:$C,0)))</f>
        <v>indst fuel type shifting</v>
      </c>
      <c r="L610" s="315">
        <f>IF(ISBLANK(INDEX('Policy Characteristics'!F:F,MATCH($C610,'Policy Characteristics'!$C:$C,0))),"",INDEX('Policy Characteristics'!F:F,MATCH($C610,'Policy Characteristics'!$C:$C,0)))</f>
        <v>0</v>
      </c>
      <c r="M610" s="315">
        <f>IF(ISBLANK(INDEX('Policy Characteristics'!G:G,MATCH($C610,'Policy Characteristics'!$C:$C,0))),"",INDEX('Policy Characteristics'!G:G,MATCH($C610,'Policy Characteristics'!$C:$C,0)))</f>
        <v>1</v>
      </c>
      <c r="N610" s="315">
        <f>IF(ISBLANK(INDEX('Policy Characteristics'!H:H,MATCH($C610,'Policy Characteristics'!$C:$C,0))),"",INDEX('Policy Characteristics'!H:H,MATCH($C610,'Policy Characteristics'!$C:$C,0)))</f>
        <v>0.01</v>
      </c>
      <c r="O610" s="304" t="str">
        <f>IF(ISBLANK(INDEX('Policy Characteristics'!I:I,MATCH($C610,'Policy Characteristics'!$C:$C,0))),"",INDEX('Policy Characteristics'!I:I,MATCH($C610,'Policy Characteristics'!$C:$C,0)))</f>
        <v>% of fuel shifted</v>
      </c>
      <c r="P610" s="304" t="str">
        <f>IF(ISBLANK(INDEX('Policy Characteristics'!J:J,MATCH($C610,'Policy Characteristics'!$C:$C,0))),"",INDEX('Policy Characteristics'!J:J,MATCH($C610,'Policy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10" s="304" t="str">
        <f>IF(ISBLANK(INDEX('Policy Characteristics'!K:K,MATCH($C610,'Policy Characteristics'!$C:$C,0))),"",INDEX('Policy Characteristics'!K:K,MATCH($C610,'Policy Characteristics'!$C:$C,0)))</f>
        <v>industry-ag-main.html#fuel-switching</v>
      </c>
      <c r="R610" s="304" t="str">
        <f>IF(ISBLANK(INDEX('Policy Characteristics'!L:L,MATCH($C610,'Policy Characteristics'!$C:$C,0))),"",INDEX('Policy Characteristics'!L:L,MATCH($C610,'Policy Characteristics'!$C:$C,0)))</f>
        <v>industry-elec-and-hydrogen.html</v>
      </c>
    </row>
    <row r="611" spans="1:18" x14ac:dyDescent="0.25">
      <c r="A611" s="304" t="str">
        <f>IF(ISBLANK(INDEX('Policy Characteristics'!A:A,MATCH($C611,'Policy Characteristics'!$C:$C,0))),"",INDEX('Policy Characteristics'!A:A,MATCH($C611,'Policy Characteristics'!$C:$C,0)))</f>
        <v>Industry</v>
      </c>
      <c r="B611" s="304" t="str">
        <f>IF(ISBLANK(INDEX('Policy Characteristics'!B:B,MATCH($C611,'Policy Characteristics'!$C:$C,0))),"",INDEX('Policy Characteristics'!B:B,MATCH($C611,'Policy Characteristics'!$C:$C,0)))</f>
        <v>Electrification + Hydrogen</v>
      </c>
      <c r="C611" s="308" t="str">
        <f t="shared" si="35"/>
        <v>Fraction of Industrial Fuel Use Shifted to Other Fuels</v>
      </c>
      <c r="D611" s="537" t="s">
        <v>3207</v>
      </c>
      <c r="E611" s="535" t="s">
        <v>2429</v>
      </c>
      <c r="F611" s="6" t="s">
        <v>3169</v>
      </c>
      <c r="G611" s="535" t="s">
        <v>3218</v>
      </c>
      <c r="H611" s="536">
        <v>1390</v>
      </c>
      <c r="I611" s="535" t="s">
        <v>46</v>
      </c>
      <c r="J611" s="306" t="str">
        <f>IF(ISBLANK(INDEX('Policy Characteristics'!D:D,MATCH($C611,'Policy Characteristics'!$C:$C,0))),"",INDEX('Policy Characteristics'!D:D,MATCH($C611,'Policy Characteristics'!$C:$C,0)))</f>
        <v>Electrification + Hydrogen</v>
      </c>
      <c r="K611" s="304" t="str">
        <f>IF(ISBLANK(INDEX('Policy Characteristics'!E:E,MATCH($C611,'Policy Characteristics'!$C:$C,0))),"",INDEX('Policy Characteristics'!E:E,MATCH($C611,'Policy Characteristics'!$C:$C,0)))</f>
        <v>indst fuel type shifting</v>
      </c>
      <c r="L611" s="315">
        <f>IF(ISBLANK(INDEX('Policy Characteristics'!F:F,MATCH($C611,'Policy Characteristics'!$C:$C,0))),"",INDEX('Policy Characteristics'!F:F,MATCH($C611,'Policy Characteristics'!$C:$C,0)))</f>
        <v>0</v>
      </c>
      <c r="M611" s="315">
        <f>IF(ISBLANK(INDEX('Policy Characteristics'!G:G,MATCH($C611,'Policy Characteristics'!$C:$C,0))),"",INDEX('Policy Characteristics'!G:G,MATCH($C611,'Policy Characteristics'!$C:$C,0)))</f>
        <v>1</v>
      </c>
      <c r="N611" s="315">
        <f>IF(ISBLANK(INDEX('Policy Characteristics'!H:H,MATCH($C611,'Policy Characteristics'!$C:$C,0))),"",INDEX('Policy Characteristics'!H:H,MATCH($C611,'Policy Characteristics'!$C:$C,0)))</f>
        <v>0.01</v>
      </c>
      <c r="O611" s="304" t="str">
        <f>IF(ISBLANK(INDEX('Policy Characteristics'!I:I,MATCH($C611,'Policy Characteristics'!$C:$C,0))),"",INDEX('Policy Characteristics'!I:I,MATCH($C611,'Policy Characteristics'!$C:$C,0)))</f>
        <v>% of fuel shifted</v>
      </c>
      <c r="P611" s="304" t="str">
        <f>IF(ISBLANK(INDEX('Policy Characteristics'!J:J,MATCH($C611,'Policy Characteristics'!$C:$C,0))),"",INDEX('Policy Characteristics'!J:J,MATCH($C611,'Policy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11" s="304" t="str">
        <f>IF(ISBLANK(INDEX('Policy Characteristics'!K:K,MATCH($C611,'Policy Characteristics'!$C:$C,0))),"",INDEX('Policy Characteristics'!K:K,MATCH($C611,'Policy Characteristics'!$C:$C,0)))</f>
        <v>industry-ag-main.html#fuel-switching</v>
      </c>
      <c r="R611" s="304" t="str">
        <f>IF(ISBLANK(INDEX('Policy Characteristics'!L:L,MATCH($C611,'Policy Characteristics'!$C:$C,0))),"",INDEX('Policy Characteristics'!L:L,MATCH($C611,'Policy Characteristics'!$C:$C,0)))</f>
        <v>industry-elec-and-hydrogen.html</v>
      </c>
    </row>
    <row r="612" spans="1:18" x14ac:dyDescent="0.25">
      <c r="A612" s="304" t="str">
        <f>IF(ISBLANK(INDEX('Policy Characteristics'!A:A,MATCH($C612,'Policy Characteristics'!$C:$C,0))),"",INDEX('Policy Characteristics'!A:A,MATCH($C612,'Policy Characteristics'!$C:$C,0)))</f>
        <v>Industry</v>
      </c>
      <c r="B612" s="304" t="str">
        <f>IF(ISBLANK(INDEX('Policy Characteristics'!B:B,MATCH($C612,'Policy Characteristics'!$C:$C,0))),"",INDEX('Policy Characteristics'!B:B,MATCH($C612,'Policy Characteristics'!$C:$C,0)))</f>
        <v>Electrification + Hydrogen</v>
      </c>
      <c r="C612" s="308" t="str">
        <f t="shared" si="35"/>
        <v>Fraction of Industrial Fuel Use Shifted to Other Fuels</v>
      </c>
      <c r="D612" s="537" t="s">
        <v>3207</v>
      </c>
      <c r="E612" s="535" t="s">
        <v>2430</v>
      </c>
      <c r="F612" s="6" t="s">
        <v>3169</v>
      </c>
      <c r="G612" s="535" t="s">
        <v>3219</v>
      </c>
      <c r="H612" s="536">
        <v>1391</v>
      </c>
      <c r="I612" s="535" t="s">
        <v>46</v>
      </c>
      <c r="J612" s="306" t="str">
        <f>IF(ISBLANK(INDEX('Policy Characteristics'!D:D,MATCH($C612,'Policy Characteristics'!$C:$C,0))),"",INDEX('Policy Characteristics'!D:D,MATCH($C612,'Policy Characteristics'!$C:$C,0)))</f>
        <v>Electrification + Hydrogen</v>
      </c>
      <c r="K612" s="304" t="str">
        <f>IF(ISBLANK(INDEX('Policy Characteristics'!E:E,MATCH($C612,'Policy Characteristics'!$C:$C,0))),"",INDEX('Policy Characteristics'!E:E,MATCH($C612,'Policy Characteristics'!$C:$C,0)))</f>
        <v>indst fuel type shifting</v>
      </c>
      <c r="L612" s="315">
        <f>IF(ISBLANK(INDEX('Policy Characteristics'!F:F,MATCH($C612,'Policy Characteristics'!$C:$C,0))),"",INDEX('Policy Characteristics'!F:F,MATCH($C612,'Policy Characteristics'!$C:$C,0)))</f>
        <v>0</v>
      </c>
      <c r="M612" s="315">
        <f>IF(ISBLANK(INDEX('Policy Characteristics'!G:G,MATCH($C612,'Policy Characteristics'!$C:$C,0))),"",INDEX('Policy Characteristics'!G:G,MATCH($C612,'Policy Characteristics'!$C:$C,0)))</f>
        <v>1</v>
      </c>
      <c r="N612" s="315">
        <f>IF(ISBLANK(INDEX('Policy Characteristics'!H:H,MATCH($C612,'Policy Characteristics'!$C:$C,0))),"",INDEX('Policy Characteristics'!H:H,MATCH($C612,'Policy Characteristics'!$C:$C,0)))</f>
        <v>0.01</v>
      </c>
      <c r="O612" s="304" t="str">
        <f>IF(ISBLANK(INDEX('Policy Characteristics'!I:I,MATCH($C612,'Policy Characteristics'!$C:$C,0))),"",INDEX('Policy Characteristics'!I:I,MATCH($C612,'Policy Characteristics'!$C:$C,0)))</f>
        <v>% of fuel shifted</v>
      </c>
      <c r="P612" s="304" t="str">
        <f>IF(ISBLANK(INDEX('Policy Characteristics'!J:J,MATCH($C612,'Policy Characteristics'!$C:$C,0))),"",INDEX('Policy Characteristics'!J:J,MATCH($C612,'Policy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12" s="304" t="str">
        <f>IF(ISBLANK(INDEX('Policy Characteristics'!K:K,MATCH($C612,'Policy Characteristics'!$C:$C,0))),"",INDEX('Policy Characteristics'!K:K,MATCH($C612,'Policy Characteristics'!$C:$C,0)))</f>
        <v>industry-ag-main.html#fuel-switching</v>
      </c>
      <c r="R612" s="304" t="str">
        <f>IF(ISBLANK(INDEX('Policy Characteristics'!L:L,MATCH($C612,'Policy Characteristics'!$C:$C,0))),"",INDEX('Policy Characteristics'!L:L,MATCH($C612,'Policy Characteristics'!$C:$C,0)))</f>
        <v>industry-elec-and-hydrogen.html</v>
      </c>
    </row>
    <row r="613" spans="1:18" x14ac:dyDescent="0.25">
      <c r="A613" s="304" t="str">
        <f>IF(ISBLANK(INDEX('Policy Characteristics'!A:A,MATCH($C613,'Policy Characteristics'!$C:$C,0))),"",INDEX('Policy Characteristics'!A:A,MATCH($C613,'Policy Characteristics'!$C:$C,0)))</f>
        <v>Industry</v>
      </c>
      <c r="B613" s="304" t="str">
        <f>IF(ISBLANK(INDEX('Policy Characteristics'!B:B,MATCH($C613,'Policy Characteristics'!$C:$C,0))),"",INDEX('Policy Characteristics'!B:B,MATCH($C613,'Policy Characteristics'!$C:$C,0)))</f>
        <v>Electrification + Hydrogen</v>
      </c>
      <c r="C613" s="308" t="str">
        <f t="shared" si="35"/>
        <v>Fraction of Industrial Fuel Use Shifted to Other Fuels</v>
      </c>
      <c r="D613" s="537" t="s">
        <v>3207</v>
      </c>
      <c r="E613" s="535" t="s">
        <v>2431</v>
      </c>
      <c r="F613" s="6" t="s">
        <v>3169</v>
      </c>
      <c r="G613" s="535" t="s">
        <v>3220</v>
      </c>
      <c r="H613" s="536">
        <v>1392</v>
      </c>
      <c r="I613" s="535" t="s">
        <v>46</v>
      </c>
      <c r="J613" s="306" t="str">
        <f>IF(ISBLANK(INDEX('Policy Characteristics'!D:D,MATCH($C613,'Policy Characteristics'!$C:$C,0))),"",INDEX('Policy Characteristics'!D:D,MATCH($C613,'Policy Characteristics'!$C:$C,0)))</f>
        <v>Electrification + Hydrogen</v>
      </c>
      <c r="K613" s="304" t="str">
        <f>IF(ISBLANK(INDEX('Policy Characteristics'!E:E,MATCH($C613,'Policy Characteristics'!$C:$C,0))),"",INDEX('Policy Characteristics'!E:E,MATCH($C613,'Policy Characteristics'!$C:$C,0)))</f>
        <v>indst fuel type shifting</v>
      </c>
      <c r="L613" s="315">
        <f>IF(ISBLANK(INDEX('Policy Characteristics'!F:F,MATCH($C613,'Policy Characteristics'!$C:$C,0))),"",INDEX('Policy Characteristics'!F:F,MATCH($C613,'Policy Characteristics'!$C:$C,0)))</f>
        <v>0</v>
      </c>
      <c r="M613" s="315">
        <f>IF(ISBLANK(INDEX('Policy Characteristics'!G:G,MATCH($C613,'Policy Characteristics'!$C:$C,0))),"",INDEX('Policy Characteristics'!G:G,MATCH($C613,'Policy Characteristics'!$C:$C,0)))</f>
        <v>1</v>
      </c>
      <c r="N613" s="315">
        <f>IF(ISBLANK(INDEX('Policy Characteristics'!H:H,MATCH($C613,'Policy Characteristics'!$C:$C,0))),"",INDEX('Policy Characteristics'!H:H,MATCH($C613,'Policy Characteristics'!$C:$C,0)))</f>
        <v>0.01</v>
      </c>
      <c r="O613" s="304" t="str">
        <f>IF(ISBLANK(INDEX('Policy Characteristics'!I:I,MATCH($C613,'Policy Characteristics'!$C:$C,0))),"",INDEX('Policy Characteristics'!I:I,MATCH($C613,'Policy Characteristics'!$C:$C,0)))</f>
        <v>% of fuel shifted</v>
      </c>
      <c r="P613" s="304" t="str">
        <f>IF(ISBLANK(INDEX('Policy Characteristics'!J:J,MATCH($C613,'Policy Characteristics'!$C:$C,0))),"",INDEX('Policy Characteristics'!J:J,MATCH($C613,'Policy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13" s="304" t="str">
        <f>IF(ISBLANK(INDEX('Policy Characteristics'!K:K,MATCH($C613,'Policy Characteristics'!$C:$C,0))),"",INDEX('Policy Characteristics'!K:K,MATCH($C613,'Policy Characteristics'!$C:$C,0)))</f>
        <v>industry-ag-main.html#fuel-switching</v>
      </c>
      <c r="R613" s="304" t="str">
        <f>IF(ISBLANK(INDEX('Policy Characteristics'!L:L,MATCH($C613,'Policy Characteristics'!$C:$C,0))),"",INDEX('Policy Characteristics'!L:L,MATCH($C613,'Policy Characteristics'!$C:$C,0)))</f>
        <v>industry-elec-and-hydrogen.html</v>
      </c>
    </row>
    <row r="614" spans="1:18" x14ac:dyDescent="0.25">
      <c r="A614" s="304" t="str">
        <f>IF(ISBLANK(INDEX('Policy Characteristics'!A:A,MATCH($C614,'Policy Characteristics'!$C:$C,0))),"",INDEX('Policy Characteristics'!A:A,MATCH($C614,'Policy Characteristics'!$C:$C,0)))</f>
        <v>Industry</v>
      </c>
      <c r="B614" s="304" t="str">
        <f>IF(ISBLANK(INDEX('Policy Characteristics'!B:B,MATCH($C614,'Policy Characteristics'!$C:$C,0))),"",INDEX('Policy Characteristics'!B:B,MATCH($C614,'Policy Characteristics'!$C:$C,0)))</f>
        <v>Electrification + Hydrogen</v>
      </c>
      <c r="C614" s="308" t="str">
        <f t="shared" si="35"/>
        <v>Fraction of Industrial Fuel Use Shifted to Other Fuels</v>
      </c>
      <c r="D614" s="537" t="s">
        <v>3207</v>
      </c>
      <c r="E614" s="535" t="s">
        <v>2432</v>
      </c>
      <c r="F614" s="6" t="s">
        <v>3169</v>
      </c>
      <c r="G614" s="535" t="s">
        <v>3221</v>
      </c>
      <c r="H614" s="536">
        <v>1393</v>
      </c>
      <c r="I614" s="535" t="s">
        <v>46</v>
      </c>
      <c r="J614" s="306" t="str">
        <f>IF(ISBLANK(INDEX('Policy Characteristics'!D:D,MATCH($C614,'Policy Characteristics'!$C:$C,0))),"",INDEX('Policy Characteristics'!D:D,MATCH($C614,'Policy Characteristics'!$C:$C,0)))</f>
        <v>Electrification + Hydrogen</v>
      </c>
      <c r="K614" s="304" t="str">
        <f>IF(ISBLANK(INDEX('Policy Characteristics'!E:E,MATCH($C614,'Policy Characteristics'!$C:$C,0))),"",INDEX('Policy Characteristics'!E:E,MATCH($C614,'Policy Characteristics'!$C:$C,0)))</f>
        <v>indst fuel type shifting</v>
      </c>
      <c r="L614" s="315">
        <f>IF(ISBLANK(INDEX('Policy Characteristics'!F:F,MATCH($C614,'Policy Characteristics'!$C:$C,0))),"",INDEX('Policy Characteristics'!F:F,MATCH($C614,'Policy Characteristics'!$C:$C,0)))</f>
        <v>0</v>
      </c>
      <c r="M614" s="315">
        <f>IF(ISBLANK(INDEX('Policy Characteristics'!G:G,MATCH($C614,'Policy Characteristics'!$C:$C,0))),"",INDEX('Policy Characteristics'!G:G,MATCH($C614,'Policy Characteristics'!$C:$C,0)))</f>
        <v>1</v>
      </c>
      <c r="N614" s="315">
        <f>IF(ISBLANK(INDEX('Policy Characteristics'!H:H,MATCH($C614,'Policy Characteristics'!$C:$C,0))),"",INDEX('Policy Characteristics'!H:H,MATCH($C614,'Policy Characteristics'!$C:$C,0)))</f>
        <v>0.01</v>
      </c>
      <c r="O614" s="304" t="str">
        <f>IF(ISBLANK(INDEX('Policy Characteristics'!I:I,MATCH($C614,'Policy Characteristics'!$C:$C,0))),"",INDEX('Policy Characteristics'!I:I,MATCH($C614,'Policy Characteristics'!$C:$C,0)))</f>
        <v>% of fuel shifted</v>
      </c>
      <c r="P614" s="304" t="str">
        <f>IF(ISBLANK(INDEX('Policy Characteristics'!J:J,MATCH($C614,'Policy Characteristics'!$C:$C,0))),"",INDEX('Policy Characteristics'!J:J,MATCH($C614,'Policy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14" s="304" t="str">
        <f>IF(ISBLANK(INDEX('Policy Characteristics'!K:K,MATCH($C614,'Policy Characteristics'!$C:$C,0))),"",INDEX('Policy Characteristics'!K:K,MATCH($C614,'Policy Characteristics'!$C:$C,0)))</f>
        <v>industry-ag-main.html#fuel-switching</v>
      </c>
      <c r="R614" s="304" t="str">
        <f>IF(ISBLANK(INDEX('Policy Characteristics'!L:L,MATCH($C614,'Policy Characteristics'!$C:$C,0))),"",INDEX('Policy Characteristics'!L:L,MATCH($C614,'Policy Characteristics'!$C:$C,0)))</f>
        <v>industry-elec-and-hydrogen.html</v>
      </c>
    </row>
    <row r="615" spans="1:18" x14ac:dyDescent="0.25">
      <c r="A615" s="304" t="str">
        <f>IF(ISBLANK(INDEX('Policy Characteristics'!A:A,MATCH($C615,'Policy Characteristics'!$C:$C,0))),"",INDEX('Policy Characteristics'!A:A,MATCH($C615,'Policy Characteristics'!$C:$C,0)))</f>
        <v>Industry</v>
      </c>
      <c r="B615" s="304" t="str">
        <f>IF(ISBLANK(INDEX('Policy Characteristics'!B:B,MATCH($C615,'Policy Characteristics'!$C:$C,0))),"",INDEX('Policy Characteristics'!B:B,MATCH($C615,'Policy Characteristics'!$C:$C,0)))</f>
        <v>Electrification + Hydrogen</v>
      </c>
      <c r="C615" s="308" t="str">
        <f t="shared" si="35"/>
        <v>Fraction of Industrial Fuel Use Shifted to Other Fuels</v>
      </c>
      <c r="D615" s="537" t="s">
        <v>3207</v>
      </c>
      <c r="E615" s="535" t="s">
        <v>2782</v>
      </c>
      <c r="F615" s="6" t="s">
        <v>3169</v>
      </c>
      <c r="G615" s="535" t="s">
        <v>3222</v>
      </c>
      <c r="H615" s="536">
        <v>1394</v>
      </c>
      <c r="I615" s="535" t="s">
        <v>46</v>
      </c>
      <c r="J615" s="306" t="str">
        <f>IF(ISBLANK(INDEX('Policy Characteristics'!D:D,MATCH($C615,'Policy Characteristics'!$C:$C,0))),"",INDEX('Policy Characteristics'!D:D,MATCH($C615,'Policy Characteristics'!$C:$C,0)))</f>
        <v>Electrification + Hydrogen</v>
      </c>
      <c r="K615" s="304" t="str">
        <f>IF(ISBLANK(INDEX('Policy Characteristics'!E:E,MATCH($C615,'Policy Characteristics'!$C:$C,0))),"",INDEX('Policy Characteristics'!E:E,MATCH($C615,'Policy Characteristics'!$C:$C,0)))</f>
        <v>indst fuel type shifting</v>
      </c>
      <c r="L615" s="315">
        <f>IF(ISBLANK(INDEX('Policy Characteristics'!F:F,MATCH($C615,'Policy Characteristics'!$C:$C,0))),"",INDEX('Policy Characteristics'!F:F,MATCH($C615,'Policy Characteristics'!$C:$C,0)))</f>
        <v>0</v>
      </c>
      <c r="M615" s="315">
        <f>IF(ISBLANK(INDEX('Policy Characteristics'!G:G,MATCH($C615,'Policy Characteristics'!$C:$C,0))),"",INDEX('Policy Characteristics'!G:G,MATCH($C615,'Policy Characteristics'!$C:$C,0)))</f>
        <v>1</v>
      </c>
      <c r="N615" s="315">
        <f>IF(ISBLANK(INDEX('Policy Characteristics'!H:H,MATCH($C615,'Policy Characteristics'!$C:$C,0))),"",INDEX('Policy Characteristics'!H:H,MATCH($C615,'Policy Characteristics'!$C:$C,0)))</f>
        <v>0.01</v>
      </c>
      <c r="O615" s="304" t="str">
        <f>IF(ISBLANK(INDEX('Policy Characteristics'!I:I,MATCH($C615,'Policy Characteristics'!$C:$C,0))),"",INDEX('Policy Characteristics'!I:I,MATCH($C615,'Policy Characteristics'!$C:$C,0)))</f>
        <v>% of fuel shifted</v>
      </c>
      <c r="P615" s="304" t="str">
        <f>IF(ISBLANK(INDEX('Policy Characteristics'!J:J,MATCH($C615,'Policy Characteristics'!$C:$C,0))),"",INDEX('Policy Characteristics'!J:J,MATCH($C615,'Policy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15" s="304" t="str">
        <f>IF(ISBLANK(INDEX('Policy Characteristics'!K:K,MATCH($C615,'Policy Characteristics'!$C:$C,0))),"",INDEX('Policy Characteristics'!K:K,MATCH($C615,'Policy Characteristics'!$C:$C,0)))</f>
        <v>industry-ag-main.html#fuel-switching</v>
      </c>
      <c r="R615" s="304" t="str">
        <f>IF(ISBLANK(INDEX('Policy Characteristics'!L:L,MATCH($C615,'Policy Characteristics'!$C:$C,0))),"",INDEX('Policy Characteristics'!L:L,MATCH($C615,'Policy Characteristics'!$C:$C,0)))</f>
        <v>industry-elec-and-hydrogen.html</v>
      </c>
    </row>
    <row r="616" spans="1:18" x14ac:dyDescent="0.25">
      <c r="A616" s="304" t="str">
        <f>IF(ISBLANK(INDEX('Policy Characteristics'!A:A,MATCH($C616,'Policy Characteristics'!$C:$C,0))),"",INDEX('Policy Characteristics'!A:A,MATCH($C616,'Policy Characteristics'!$C:$C,0)))</f>
        <v>Industry</v>
      </c>
      <c r="B616" s="304" t="str">
        <f>IF(ISBLANK(INDEX('Policy Characteristics'!B:B,MATCH($C616,'Policy Characteristics'!$C:$C,0))),"",INDEX('Policy Characteristics'!B:B,MATCH($C616,'Policy Characteristics'!$C:$C,0)))</f>
        <v>Electrification + Hydrogen</v>
      </c>
      <c r="C616" s="308" t="str">
        <f t="shared" si="35"/>
        <v>Fraction of Industrial Fuel Use Shifted to Other Fuels</v>
      </c>
      <c r="D616" s="537" t="s">
        <v>3207</v>
      </c>
      <c r="E616" s="535" t="s">
        <v>2783</v>
      </c>
      <c r="F616" s="6" t="s">
        <v>3169</v>
      </c>
      <c r="G616" s="535" t="s">
        <v>3223</v>
      </c>
      <c r="H616" s="536">
        <v>1395</v>
      </c>
      <c r="I616" s="535" t="s">
        <v>46</v>
      </c>
      <c r="J616" s="306" t="str">
        <f>IF(ISBLANK(INDEX('Policy Characteristics'!D:D,MATCH($C616,'Policy Characteristics'!$C:$C,0))),"",INDEX('Policy Characteristics'!D:D,MATCH($C616,'Policy Characteristics'!$C:$C,0)))</f>
        <v>Electrification + Hydrogen</v>
      </c>
      <c r="K616" s="304" t="str">
        <f>IF(ISBLANK(INDEX('Policy Characteristics'!E:E,MATCH($C616,'Policy Characteristics'!$C:$C,0))),"",INDEX('Policy Characteristics'!E:E,MATCH($C616,'Policy Characteristics'!$C:$C,0)))</f>
        <v>indst fuel type shifting</v>
      </c>
      <c r="L616" s="315">
        <f>IF(ISBLANK(INDEX('Policy Characteristics'!F:F,MATCH($C616,'Policy Characteristics'!$C:$C,0))),"",INDEX('Policy Characteristics'!F:F,MATCH($C616,'Policy Characteristics'!$C:$C,0)))</f>
        <v>0</v>
      </c>
      <c r="M616" s="315">
        <f>IF(ISBLANK(INDEX('Policy Characteristics'!G:G,MATCH($C616,'Policy Characteristics'!$C:$C,0))),"",INDEX('Policy Characteristics'!G:G,MATCH($C616,'Policy Characteristics'!$C:$C,0)))</f>
        <v>1</v>
      </c>
      <c r="N616" s="315">
        <f>IF(ISBLANK(INDEX('Policy Characteristics'!H:H,MATCH($C616,'Policy Characteristics'!$C:$C,0))),"",INDEX('Policy Characteristics'!H:H,MATCH($C616,'Policy Characteristics'!$C:$C,0)))</f>
        <v>0.01</v>
      </c>
      <c r="O616" s="304" t="str">
        <f>IF(ISBLANK(INDEX('Policy Characteristics'!I:I,MATCH($C616,'Policy Characteristics'!$C:$C,0))),"",INDEX('Policy Characteristics'!I:I,MATCH($C616,'Policy Characteristics'!$C:$C,0)))</f>
        <v>% of fuel shifted</v>
      </c>
      <c r="P616" s="304" t="str">
        <f>IF(ISBLANK(INDEX('Policy Characteristics'!J:J,MATCH($C616,'Policy Characteristics'!$C:$C,0))),"",INDEX('Policy Characteristics'!J:J,MATCH($C616,'Policy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16" s="304" t="str">
        <f>IF(ISBLANK(INDEX('Policy Characteristics'!K:K,MATCH($C616,'Policy Characteristics'!$C:$C,0))),"",INDEX('Policy Characteristics'!K:K,MATCH($C616,'Policy Characteristics'!$C:$C,0)))</f>
        <v>industry-ag-main.html#fuel-switching</v>
      </c>
      <c r="R616" s="304" t="str">
        <f>IF(ISBLANK(INDEX('Policy Characteristics'!L:L,MATCH($C616,'Policy Characteristics'!$C:$C,0))),"",INDEX('Policy Characteristics'!L:L,MATCH($C616,'Policy Characteristics'!$C:$C,0)))</f>
        <v>industry-elec-and-hydrogen.html</v>
      </c>
    </row>
    <row r="617" spans="1:18" x14ac:dyDescent="0.25">
      <c r="A617" s="304" t="str">
        <f>IF(ISBLANK(INDEX('Policy Characteristics'!A:A,MATCH($C617,'Policy Characteristics'!$C:$C,0))),"",INDEX('Policy Characteristics'!A:A,MATCH($C617,'Policy Characteristics'!$C:$C,0)))</f>
        <v>Industry</v>
      </c>
      <c r="B617" s="304" t="str">
        <f>IF(ISBLANK(INDEX('Policy Characteristics'!B:B,MATCH($C617,'Policy Characteristics'!$C:$C,0))),"",INDEX('Policy Characteristics'!B:B,MATCH($C617,'Policy Characteristics'!$C:$C,0)))</f>
        <v>Electrification + Hydrogen</v>
      </c>
      <c r="C617" s="308" t="str">
        <f t="shared" si="35"/>
        <v>Fraction of Industrial Fuel Use Shifted to Other Fuels</v>
      </c>
      <c r="D617" s="537" t="s">
        <v>3207</v>
      </c>
      <c r="E617" s="535" t="s">
        <v>2784</v>
      </c>
      <c r="F617" s="6" t="s">
        <v>3169</v>
      </c>
      <c r="G617" s="535" t="s">
        <v>3224</v>
      </c>
      <c r="H617" s="536">
        <v>1396</v>
      </c>
      <c r="I617" s="535" t="s">
        <v>46</v>
      </c>
      <c r="J617" s="306" t="str">
        <f>IF(ISBLANK(INDEX('Policy Characteristics'!D:D,MATCH($C617,'Policy Characteristics'!$C:$C,0))),"",INDEX('Policy Characteristics'!D:D,MATCH($C617,'Policy Characteristics'!$C:$C,0)))</f>
        <v>Electrification + Hydrogen</v>
      </c>
      <c r="K617" s="304" t="str">
        <f>IF(ISBLANK(INDEX('Policy Characteristics'!E:E,MATCH($C617,'Policy Characteristics'!$C:$C,0))),"",INDEX('Policy Characteristics'!E:E,MATCH($C617,'Policy Characteristics'!$C:$C,0)))</f>
        <v>indst fuel type shifting</v>
      </c>
      <c r="L617" s="315">
        <f>IF(ISBLANK(INDEX('Policy Characteristics'!F:F,MATCH($C617,'Policy Characteristics'!$C:$C,0))),"",INDEX('Policy Characteristics'!F:F,MATCH($C617,'Policy Characteristics'!$C:$C,0)))</f>
        <v>0</v>
      </c>
      <c r="M617" s="315">
        <f>IF(ISBLANK(INDEX('Policy Characteristics'!G:G,MATCH($C617,'Policy Characteristics'!$C:$C,0))),"",INDEX('Policy Characteristics'!G:G,MATCH($C617,'Policy Characteristics'!$C:$C,0)))</f>
        <v>1</v>
      </c>
      <c r="N617" s="315">
        <f>IF(ISBLANK(INDEX('Policy Characteristics'!H:H,MATCH($C617,'Policy Characteristics'!$C:$C,0))),"",INDEX('Policy Characteristics'!H:H,MATCH($C617,'Policy Characteristics'!$C:$C,0)))</f>
        <v>0.01</v>
      </c>
      <c r="O617" s="304" t="str">
        <f>IF(ISBLANK(INDEX('Policy Characteristics'!I:I,MATCH($C617,'Policy Characteristics'!$C:$C,0))),"",INDEX('Policy Characteristics'!I:I,MATCH($C617,'Policy Characteristics'!$C:$C,0)))</f>
        <v>% of fuel shifted</v>
      </c>
      <c r="P617" s="304" t="str">
        <f>IF(ISBLANK(INDEX('Policy Characteristics'!J:J,MATCH($C617,'Policy Characteristics'!$C:$C,0))),"",INDEX('Policy Characteristics'!J:J,MATCH($C617,'Policy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17" s="304" t="str">
        <f>IF(ISBLANK(INDEX('Policy Characteristics'!K:K,MATCH($C617,'Policy Characteristics'!$C:$C,0))),"",INDEX('Policy Characteristics'!K:K,MATCH($C617,'Policy Characteristics'!$C:$C,0)))</f>
        <v>industry-ag-main.html#fuel-switching</v>
      </c>
      <c r="R617" s="304" t="str">
        <f>IF(ISBLANK(INDEX('Policy Characteristics'!L:L,MATCH($C617,'Policy Characteristics'!$C:$C,0))),"",INDEX('Policy Characteristics'!L:L,MATCH($C617,'Policy Characteristics'!$C:$C,0)))</f>
        <v>industry-elec-and-hydrogen.html</v>
      </c>
    </row>
    <row r="618" spans="1:18" x14ac:dyDescent="0.25">
      <c r="A618" s="304" t="str">
        <f>IF(ISBLANK(INDEX('Policy Characteristics'!A:A,MATCH($C618,'Policy Characteristics'!$C:$C,0))),"",INDEX('Policy Characteristics'!A:A,MATCH($C618,'Policy Characteristics'!$C:$C,0)))</f>
        <v>Industry</v>
      </c>
      <c r="B618" s="304" t="str">
        <f>IF(ISBLANK(INDEX('Policy Characteristics'!B:B,MATCH($C618,'Policy Characteristics'!$C:$C,0))),"",INDEX('Policy Characteristics'!B:B,MATCH($C618,'Policy Characteristics'!$C:$C,0)))</f>
        <v>Electrification + Hydrogen</v>
      </c>
      <c r="C618" s="308" t="str">
        <f t="shared" si="35"/>
        <v>Fraction of Industrial Fuel Use Shifted to Other Fuels</v>
      </c>
      <c r="D618" s="537" t="s">
        <v>3207</v>
      </c>
      <c r="E618" s="535" t="s">
        <v>2781</v>
      </c>
      <c r="F618" s="6" t="s">
        <v>3169</v>
      </c>
      <c r="G618" s="535" t="s">
        <v>3225</v>
      </c>
      <c r="H618" s="536">
        <v>1397</v>
      </c>
      <c r="I618" s="535" t="s">
        <v>45</v>
      </c>
      <c r="J618" s="306" t="str">
        <f>IF(ISBLANK(INDEX('Policy Characteristics'!D:D,MATCH($C618,'Policy Characteristics'!$C:$C,0))),"",INDEX('Policy Characteristics'!D:D,MATCH($C618,'Policy Characteristics'!$C:$C,0)))</f>
        <v>Electrification + Hydrogen</v>
      </c>
      <c r="K618" s="304" t="str">
        <f>IF(ISBLANK(INDEX('Policy Characteristics'!E:E,MATCH($C618,'Policy Characteristics'!$C:$C,0))),"",INDEX('Policy Characteristics'!E:E,MATCH($C618,'Policy Characteristics'!$C:$C,0)))</f>
        <v>indst fuel type shifting</v>
      </c>
      <c r="L618" s="315">
        <f>IF(ISBLANK(INDEX('Policy Characteristics'!F:F,MATCH($C618,'Policy Characteristics'!$C:$C,0))),"",INDEX('Policy Characteristics'!F:F,MATCH($C618,'Policy Characteristics'!$C:$C,0)))</f>
        <v>0</v>
      </c>
      <c r="M618" s="315">
        <f>IF(ISBLANK(INDEX('Policy Characteristics'!G:G,MATCH($C618,'Policy Characteristics'!$C:$C,0))),"",INDEX('Policy Characteristics'!G:G,MATCH($C618,'Policy Characteristics'!$C:$C,0)))</f>
        <v>1</v>
      </c>
      <c r="N618" s="315">
        <f>IF(ISBLANK(INDEX('Policy Characteristics'!H:H,MATCH($C618,'Policy Characteristics'!$C:$C,0))),"",INDEX('Policy Characteristics'!H:H,MATCH($C618,'Policy Characteristics'!$C:$C,0)))</f>
        <v>0.01</v>
      </c>
      <c r="O618" s="304" t="str">
        <f>IF(ISBLANK(INDEX('Policy Characteristics'!I:I,MATCH($C618,'Policy Characteristics'!$C:$C,0))),"",INDEX('Policy Characteristics'!I:I,MATCH($C618,'Policy Characteristics'!$C:$C,0)))</f>
        <v>% of fuel shifted</v>
      </c>
      <c r="P618" s="304" t="str">
        <f>IF(ISBLANK(INDEX('Policy Characteristics'!J:J,MATCH($C618,'Policy Characteristics'!$C:$C,0))),"",INDEX('Policy Characteristics'!J:J,MATCH($C618,'Policy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18" s="304" t="str">
        <f>IF(ISBLANK(INDEX('Policy Characteristics'!K:K,MATCH($C618,'Policy Characteristics'!$C:$C,0))),"",INDEX('Policy Characteristics'!K:K,MATCH($C618,'Policy Characteristics'!$C:$C,0)))</f>
        <v>industry-ag-main.html#fuel-switching</v>
      </c>
      <c r="R618" s="304" t="str">
        <f>IF(ISBLANK(INDEX('Policy Characteristics'!L:L,MATCH($C618,'Policy Characteristics'!$C:$C,0))),"",INDEX('Policy Characteristics'!L:L,MATCH($C618,'Policy Characteristics'!$C:$C,0)))</f>
        <v>industry-elec-and-hydrogen.html</v>
      </c>
    </row>
    <row r="619" spans="1:18" x14ac:dyDescent="0.25">
      <c r="A619" s="304" t="str">
        <f>IF(ISBLANK(INDEX('Policy Characteristics'!A:A,MATCH($C619,'Policy Characteristics'!$C:$C,0))),"",INDEX('Policy Characteristics'!A:A,MATCH($C619,'Policy Characteristics'!$C:$C,0)))</f>
        <v>Industry</v>
      </c>
      <c r="B619" s="304" t="str">
        <f>IF(ISBLANK(INDEX('Policy Characteristics'!B:B,MATCH($C619,'Policy Characteristics'!$C:$C,0))),"",INDEX('Policy Characteristics'!B:B,MATCH($C619,'Policy Characteristics'!$C:$C,0)))</f>
        <v>Electrification + Hydrogen</v>
      </c>
      <c r="C619" s="308" t="str">
        <f t="shared" si="35"/>
        <v>Fraction of Industrial Fuel Use Shifted to Other Fuels</v>
      </c>
      <c r="D619" s="537" t="s">
        <v>3208</v>
      </c>
      <c r="E619" s="535" t="s">
        <v>2427</v>
      </c>
      <c r="F619" s="6" t="s">
        <v>3170</v>
      </c>
      <c r="G619" s="535" t="s">
        <v>3216</v>
      </c>
      <c r="H619" s="536">
        <v>1398</v>
      </c>
      <c r="I619" s="535" t="s">
        <v>45</v>
      </c>
      <c r="J619" s="306" t="str">
        <f>IF(ISBLANK(INDEX('Policy Characteristics'!D:D,MATCH($C619,'Policy Characteristics'!$C:$C,0))),"",INDEX('Policy Characteristics'!D:D,MATCH($C619,'Policy Characteristics'!$C:$C,0)))</f>
        <v>Electrification + Hydrogen</v>
      </c>
      <c r="K619" s="304" t="str">
        <f>IF(ISBLANK(INDEX('Policy Characteristics'!E:E,MATCH($C619,'Policy Characteristics'!$C:$C,0))),"",INDEX('Policy Characteristics'!E:E,MATCH($C619,'Policy Characteristics'!$C:$C,0)))</f>
        <v>indst fuel type shifting</v>
      </c>
      <c r="L619" s="315">
        <f>IF(ISBLANK(INDEX('Policy Characteristics'!F:F,MATCH($C619,'Policy Characteristics'!$C:$C,0))),"",INDEX('Policy Characteristics'!F:F,MATCH($C619,'Policy Characteristics'!$C:$C,0)))</f>
        <v>0</v>
      </c>
      <c r="M619" s="315">
        <f>IF(ISBLANK(INDEX('Policy Characteristics'!G:G,MATCH($C619,'Policy Characteristics'!$C:$C,0))),"",INDEX('Policy Characteristics'!G:G,MATCH($C619,'Policy Characteristics'!$C:$C,0)))</f>
        <v>1</v>
      </c>
      <c r="N619" s="315">
        <f>IF(ISBLANK(INDEX('Policy Characteristics'!H:H,MATCH($C619,'Policy Characteristics'!$C:$C,0))),"",INDEX('Policy Characteristics'!H:H,MATCH($C619,'Policy Characteristics'!$C:$C,0)))</f>
        <v>0.01</v>
      </c>
      <c r="O619" s="304" t="str">
        <f>IF(ISBLANK(INDEX('Policy Characteristics'!I:I,MATCH($C619,'Policy Characteristics'!$C:$C,0))),"",INDEX('Policy Characteristics'!I:I,MATCH($C619,'Policy Characteristics'!$C:$C,0)))</f>
        <v>% of fuel shifted</v>
      </c>
      <c r="P619" s="304" t="str">
        <f>IF(ISBLANK(INDEX('Policy Characteristics'!J:J,MATCH($C619,'Policy Characteristics'!$C:$C,0))),"",INDEX('Policy Characteristics'!J:J,MATCH($C619,'Policy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19" s="304" t="str">
        <f>IF(ISBLANK(INDEX('Policy Characteristics'!K:K,MATCH($C619,'Policy Characteristics'!$C:$C,0))),"",INDEX('Policy Characteristics'!K:K,MATCH($C619,'Policy Characteristics'!$C:$C,0)))</f>
        <v>industry-ag-main.html#fuel-switching</v>
      </c>
      <c r="R619" s="304" t="str">
        <f>IF(ISBLANK(INDEX('Policy Characteristics'!L:L,MATCH($C619,'Policy Characteristics'!$C:$C,0))),"",INDEX('Policy Characteristics'!L:L,MATCH($C619,'Policy Characteristics'!$C:$C,0)))</f>
        <v>industry-elec-and-hydrogen.html</v>
      </c>
    </row>
    <row r="620" spans="1:18" x14ac:dyDescent="0.25">
      <c r="A620" s="304" t="str">
        <f>IF(ISBLANK(INDEX('Policy Characteristics'!A:A,MATCH($C620,'Policy Characteristics'!$C:$C,0))),"",INDEX('Policy Characteristics'!A:A,MATCH($C620,'Policy Characteristics'!$C:$C,0)))</f>
        <v>Industry</v>
      </c>
      <c r="B620" s="304" t="str">
        <f>IF(ISBLANK(INDEX('Policy Characteristics'!B:B,MATCH($C620,'Policy Characteristics'!$C:$C,0))),"",INDEX('Policy Characteristics'!B:B,MATCH($C620,'Policy Characteristics'!$C:$C,0)))</f>
        <v>Electrification + Hydrogen</v>
      </c>
      <c r="C620" s="308" t="str">
        <f t="shared" si="35"/>
        <v>Fraction of Industrial Fuel Use Shifted to Other Fuels</v>
      </c>
      <c r="D620" s="537" t="s">
        <v>3208</v>
      </c>
      <c r="E620" s="535" t="s">
        <v>2428</v>
      </c>
      <c r="F620" s="6" t="s">
        <v>3170</v>
      </c>
      <c r="G620" s="535" t="s">
        <v>3217</v>
      </c>
      <c r="H620" s="536">
        <v>1399</v>
      </c>
      <c r="I620" s="535" t="s">
        <v>46</v>
      </c>
      <c r="J620" s="306" t="str">
        <f>IF(ISBLANK(INDEX('Policy Characteristics'!D:D,MATCH($C620,'Policy Characteristics'!$C:$C,0))),"",INDEX('Policy Characteristics'!D:D,MATCH($C620,'Policy Characteristics'!$C:$C,0)))</f>
        <v>Electrification + Hydrogen</v>
      </c>
      <c r="K620" s="304" t="str">
        <f>IF(ISBLANK(INDEX('Policy Characteristics'!E:E,MATCH($C620,'Policy Characteristics'!$C:$C,0))),"",INDEX('Policy Characteristics'!E:E,MATCH($C620,'Policy Characteristics'!$C:$C,0)))</f>
        <v>indst fuel type shifting</v>
      </c>
      <c r="L620" s="315">
        <f>IF(ISBLANK(INDEX('Policy Characteristics'!F:F,MATCH($C620,'Policy Characteristics'!$C:$C,0))),"",INDEX('Policy Characteristics'!F:F,MATCH($C620,'Policy Characteristics'!$C:$C,0)))</f>
        <v>0</v>
      </c>
      <c r="M620" s="315">
        <f>IF(ISBLANK(INDEX('Policy Characteristics'!G:G,MATCH($C620,'Policy Characteristics'!$C:$C,0))),"",INDEX('Policy Characteristics'!G:G,MATCH($C620,'Policy Characteristics'!$C:$C,0)))</f>
        <v>1</v>
      </c>
      <c r="N620" s="315">
        <f>IF(ISBLANK(INDEX('Policy Characteristics'!H:H,MATCH($C620,'Policy Characteristics'!$C:$C,0))),"",INDEX('Policy Characteristics'!H:H,MATCH($C620,'Policy Characteristics'!$C:$C,0)))</f>
        <v>0.01</v>
      </c>
      <c r="O620" s="304" t="str">
        <f>IF(ISBLANK(INDEX('Policy Characteristics'!I:I,MATCH($C620,'Policy Characteristics'!$C:$C,0))),"",INDEX('Policy Characteristics'!I:I,MATCH($C620,'Policy Characteristics'!$C:$C,0)))</f>
        <v>% of fuel shifted</v>
      </c>
      <c r="P620" s="304" t="str">
        <f>IF(ISBLANK(INDEX('Policy Characteristics'!J:J,MATCH($C620,'Policy Characteristics'!$C:$C,0))),"",INDEX('Policy Characteristics'!J:J,MATCH($C620,'Policy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20" s="304" t="str">
        <f>IF(ISBLANK(INDEX('Policy Characteristics'!K:K,MATCH($C620,'Policy Characteristics'!$C:$C,0))),"",INDEX('Policy Characteristics'!K:K,MATCH($C620,'Policy Characteristics'!$C:$C,0)))</f>
        <v>industry-ag-main.html#fuel-switching</v>
      </c>
      <c r="R620" s="304" t="str">
        <f>IF(ISBLANK(INDEX('Policy Characteristics'!L:L,MATCH($C620,'Policy Characteristics'!$C:$C,0))),"",INDEX('Policy Characteristics'!L:L,MATCH($C620,'Policy Characteristics'!$C:$C,0)))</f>
        <v>industry-elec-and-hydrogen.html</v>
      </c>
    </row>
    <row r="621" spans="1:18" x14ac:dyDescent="0.25">
      <c r="A621" s="304" t="str">
        <f>IF(ISBLANK(INDEX('Policy Characteristics'!A:A,MATCH($C621,'Policy Characteristics'!$C:$C,0))),"",INDEX('Policy Characteristics'!A:A,MATCH($C621,'Policy Characteristics'!$C:$C,0)))</f>
        <v>Industry</v>
      </c>
      <c r="B621" s="304" t="str">
        <f>IF(ISBLANK(INDEX('Policy Characteristics'!B:B,MATCH($C621,'Policy Characteristics'!$C:$C,0))),"",INDEX('Policy Characteristics'!B:B,MATCH($C621,'Policy Characteristics'!$C:$C,0)))</f>
        <v>Electrification + Hydrogen</v>
      </c>
      <c r="C621" s="308" t="str">
        <f t="shared" si="35"/>
        <v>Fraction of Industrial Fuel Use Shifted to Other Fuels</v>
      </c>
      <c r="D621" s="537" t="s">
        <v>3208</v>
      </c>
      <c r="E621" s="535" t="s">
        <v>2429</v>
      </c>
      <c r="F621" s="6" t="s">
        <v>3170</v>
      </c>
      <c r="G621" s="535" t="s">
        <v>3218</v>
      </c>
      <c r="H621" s="536">
        <v>1400</v>
      </c>
      <c r="I621" s="535" t="s">
        <v>46</v>
      </c>
      <c r="J621" s="306" t="str">
        <f>IF(ISBLANK(INDEX('Policy Characteristics'!D:D,MATCH($C621,'Policy Characteristics'!$C:$C,0))),"",INDEX('Policy Characteristics'!D:D,MATCH($C621,'Policy Characteristics'!$C:$C,0)))</f>
        <v>Electrification + Hydrogen</v>
      </c>
      <c r="K621" s="304" t="str">
        <f>IF(ISBLANK(INDEX('Policy Characteristics'!E:E,MATCH($C621,'Policy Characteristics'!$C:$C,0))),"",INDEX('Policy Characteristics'!E:E,MATCH($C621,'Policy Characteristics'!$C:$C,0)))</f>
        <v>indst fuel type shifting</v>
      </c>
      <c r="L621" s="315">
        <f>IF(ISBLANK(INDEX('Policy Characteristics'!F:F,MATCH($C621,'Policy Characteristics'!$C:$C,0))),"",INDEX('Policy Characteristics'!F:F,MATCH($C621,'Policy Characteristics'!$C:$C,0)))</f>
        <v>0</v>
      </c>
      <c r="M621" s="315">
        <f>IF(ISBLANK(INDEX('Policy Characteristics'!G:G,MATCH($C621,'Policy Characteristics'!$C:$C,0))),"",INDEX('Policy Characteristics'!G:G,MATCH($C621,'Policy Characteristics'!$C:$C,0)))</f>
        <v>1</v>
      </c>
      <c r="N621" s="315">
        <f>IF(ISBLANK(INDEX('Policy Characteristics'!H:H,MATCH($C621,'Policy Characteristics'!$C:$C,0))),"",INDEX('Policy Characteristics'!H:H,MATCH($C621,'Policy Characteristics'!$C:$C,0)))</f>
        <v>0.01</v>
      </c>
      <c r="O621" s="304" t="str">
        <f>IF(ISBLANK(INDEX('Policy Characteristics'!I:I,MATCH($C621,'Policy Characteristics'!$C:$C,0))),"",INDEX('Policy Characteristics'!I:I,MATCH($C621,'Policy Characteristics'!$C:$C,0)))</f>
        <v>% of fuel shifted</v>
      </c>
      <c r="P621" s="304" t="str">
        <f>IF(ISBLANK(INDEX('Policy Characteristics'!J:J,MATCH($C621,'Policy Characteristics'!$C:$C,0))),"",INDEX('Policy Characteristics'!J:J,MATCH($C621,'Policy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21" s="304" t="str">
        <f>IF(ISBLANK(INDEX('Policy Characteristics'!K:K,MATCH($C621,'Policy Characteristics'!$C:$C,0))),"",INDEX('Policy Characteristics'!K:K,MATCH($C621,'Policy Characteristics'!$C:$C,0)))</f>
        <v>industry-ag-main.html#fuel-switching</v>
      </c>
      <c r="R621" s="304" t="str">
        <f>IF(ISBLANK(INDEX('Policy Characteristics'!L:L,MATCH($C621,'Policy Characteristics'!$C:$C,0))),"",INDEX('Policy Characteristics'!L:L,MATCH($C621,'Policy Characteristics'!$C:$C,0)))</f>
        <v>industry-elec-and-hydrogen.html</v>
      </c>
    </row>
    <row r="622" spans="1:18" x14ac:dyDescent="0.25">
      <c r="A622" s="304" t="str">
        <f>IF(ISBLANK(INDEX('Policy Characteristics'!A:A,MATCH($C622,'Policy Characteristics'!$C:$C,0))),"",INDEX('Policy Characteristics'!A:A,MATCH($C622,'Policy Characteristics'!$C:$C,0)))</f>
        <v>Industry</v>
      </c>
      <c r="B622" s="304" t="str">
        <f>IF(ISBLANK(INDEX('Policy Characteristics'!B:B,MATCH($C622,'Policy Characteristics'!$C:$C,0))),"",INDEX('Policy Characteristics'!B:B,MATCH($C622,'Policy Characteristics'!$C:$C,0)))</f>
        <v>Electrification + Hydrogen</v>
      </c>
      <c r="C622" s="308" t="str">
        <f t="shared" si="35"/>
        <v>Fraction of Industrial Fuel Use Shifted to Other Fuels</v>
      </c>
      <c r="D622" s="537" t="s">
        <v>3208</v>
      </c>
      <c r="E622" s="535" t="s">
        <v>2430</v>
      </c>
      <c r="F622" s="6" t="s">
        <v>3170</v>
      </c>
      <c r="G622" s="535" t="s">
        <v>3219</v>
      </c>
      <c r="H622" s="536">
        <v>1401</v>
      </c>
      <c r="I622" s="535" t="s">
        <v>46</v>
      </c>
      <c r="J622" s="306" t="str">
        <f>IF(ISBLANK(INDEX('Policy Characteristics'!D:D,MATCH($C622,'Policy Characteristics'!$C:$C,0))),"",INDEX('Policy Characteristics'!D:D,MATCH($C622,'Policy Characteristics'!$C:$C,0)))</f>
        <v>Electrification + Hydrogen</v>
      </c>
      <c r="K622" s="304" t="str">
        <f>IF(ISBLANK(INDEX('Policy Characteristics'!E:E,MATCH($C622,'Policy Characteristics'!$C:$C,0))),"",INDEX('Policy Characteristics'!E:E,MATCH($C622,'Policy Characteristics'!$C:$C,0)))</f>
        <v>indst fuel type shifting</v>
      </c>
      <c r="L622" s="315">
        <f>IF(ISBLANK(INDEX('Policy Characteristics'!F:F,MATCH($C622,'Policy Characteristics'!$C:$C,0))),"",INDEX('Policy Characteristics'!F:F,MATCH($C622,'Policy Characteristics'!$C:$C,0)))</f>
        <v>0</v>
      </c>
      <c r="M622" s="315">
        <f>IF(ISBLANK(INDEX('Policy Characteristics'!G:G,MATCH($C622,'Policy Characteristics'!$C:$C,0))),"",INDEX('Policy Characteristics'!G:G,MATCH($C622,'Policy Characteristics'!$C:$C,0)))</f>
        <v>1</v>
      </c>
      <c r="N622" s="315">
        <f>IF(ISBLANK(INDEX('Policy Characteristics'!H:H,MATCH($C622,'Policy Characteristics'!$C:$C,0))),"",INDEX('Policy Characteristics'!H:H,MATCH($C622,'Policy Characteristics'!$C:$C,0)))</f>
        <v>0.01</v>
      </c>
      <c r="O622" s="304" t="str">
        <f>IF(ISBLANK(INDEX('Policy Characteristics'!I:I,MATCH($C622,'Policy Characteristics'!$C:$C,0))),"",INDEX('Policy Characteristics'!I:I,MATCH($C622,'Policy Characteristics'!$C:$C,0)))</f>
        <v>% of fuel shifted</v>
      </c>
      <c r="P622" s="304" t="str">
        <f>IF(ISBLANK(INDEX('Policy Characteristics'!J:J,MATCH($C622,'Policy Characteristics'!$C:$C,0))),"",INDEX('Policy Characteristics'!J:J,MATCH($C622,'Policy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22" s="304" t="str">
        <f>IF(ISBLANK(INDEX('Policy Characteristics'!K:K,MATCH($C622,'Policy Characteristics'!$C:$C,0))),"",INDEX('Policy Characteristics'!K:K,MATCH($C622,'Policy Characteristics'!$C:$C,0)))</f>
        <v>industry-ag-main.html#fuel-switching</v>
      </c>
      <c r="R622" s="304" t="str">
        <f>IF(ISBLANK(INDEX('Policy Characteristics'!L:L,MATCH($C622,'Policy Characteristics'!$C:$C,0))),"",INDEX('Policy Characteristics'!L:L,MATCH($C622,'Policy Characteristics'!$C:$C,0)))</f>
        <v>industry-elec-and-hydrogen.html</v>
      </c>
    </row>
    <row r="623" spans="1:18" x14ac:dyDescent="0.25">
      <c r="A623" s="304" t="str">
        <f>IF(ISBLANK(INDEX('Policy Characteristics'!A:A,MATCH($C623,'Policy Characteristics'!$C:$C,0))),"",INDEX('Policy Characteristics'!A:A,MATCH($C623,'Policy Characteristics'!$C:$C,0)))</f>
        <v>Industry</v>
      </c>
      <c r="B623" s="304" t="str">
        <f>IF(ISBLANK(INDEX('Policy Characteristics'!B:B,MATCH($C623,'Policy Characteristics'!$C:$C,0))),"",INDEX('Policy Characteristics'!B:B,MATCH($C623,'Policy Characteristics'!$C:$C,0)))</f>
        <v>Electrification + Hydrogen</v>
      </c>
      <c r="C623" s="308" t="str">
        <f t="shared" si="35"/>
        <v>Fraction of Industrial Fuel Use Shifted to Other Fuels</v>
      </c>
      <c r="D623" s="537" t="s">
        <v>3208</v>
      </c>
      <c r="E623" s="535" t="s">
        <v>2431</v>
      </c>
      <c r="F623" s="6" t="s">
        <v>3170</v>
      </c>
      <c r="G623" s="535" t="s">
        <v>3220</v>
      </c>
      <c r="H623" s="536">
        <v>1402</v>
      </c>
      <c r="I623" s="535" t="s">
        <v>46</v>
      </c>
      <c r="J623" s="306" t="str">
        <f>IF(ISBLANK(INDEX('Policy Characteristics'!D:D,MATCH($C623,'Policy Characteristics'!$C:$C,0))),"",INDEX('Policy Characteristics'!D:D,MATCH($C623,'Policy Characteristics'!$C:$C,0)))</f>
        <v>Electrification + Hydrogen</v>
      </c>
      <c r="K623" s="304" t="str">
        <f>IF(ISBLANK(INDEX('Policy Characteristics'!E:E,MATCH($C623,'Policy Characteristics'!$C:$C,0))),"",INDEX('Policy Characteristics'!E:E,MATCH($C623,'Policy Characteristics'!$C:$C,0)))</f>
        <v>indst fuel type shifting</v>
      </c>
      <c r="L623" s="315">
        <f>IF(ISBLANK(INDEX('Policy Characteristics'!F:F,MATCH($C623,'Policy Characteristics'!$C:$C,0))),"",INDEX('Policy Characteristics'!F:F,MATCH($C623,'Policy Characteristics'!$C:$C,0)))</f>
        <v>0</v>
      </c>
      <c r="M623" s="315">
        <f>IF(ISBLANK(INDEX('Policy Characteristics'!G:G,MATCH($C623,'Policy Characteristics'!$C:$C,0))),"",INDEX('Policy Characteristics'!G:G,MATCH($C623,'Policy Characteristics'!$C:$C,0)))</f>
        <v>1</v>
      </c>
      <c r="N623" s="315">
        <f>IF(ISBLANK(INDEX('Policy Characteristics'!H:H,MATCH($C623,'Policy Characteristics'!$C:$C,0))),"",INDEX('Policy Characteristics'!H:H,MATCH($C623,'Policy Characteristics'!$C:$C,0)))</f>
        <v>0.01</v>
      </c>
      <c r="O623" s="304" t="str">
        <f>IF(ISBLANK(INDEX('Policy Characteristics'!I:I,MATCH($C623,'Policy Characteristics'!$C:$C,0))),"",INDEX('Policy Characteristics'!I:I,MATCH($C623,'Policy Characteristics'!$C:$C,0)))</f>
        <v>% of fuel shifted</v>
      </c>
      <c r="P623" s="304" t="str">
        <f>IF(ISBLANK(INDEX('Policy Characteristics'!J:J,MATCH($C623,'Policy Characteristics'!$C:$C,0))),"",INDEX('Policy Characteristics'!J:J,MATCH($C623,'Policy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23" s="304" t="str">
        <f>IF(ISBLANK(INDEX('Policy Characteristics'!K:K,MATCH($C623,'Policy Characteristics'!$C:$C,0))),"",INDEX('Policy Characteristics'!K:K,MATCH($C623,'Policy Characteristics'!$C:$C,0)))</f>
        <v>industry-ag-main.html#fuel-switching</v>
      </c>
      <c r="R623" s="304" t="str">
        <f>IF(ISBLANK(INDEX('Policy Characteristics'!L:L,MATCH($C623,'Policy Characteristics'!$C:$C,0))),"",INDEX('Policy Characteristics'!L:L,MATCH($C623,'Policy Characteristics'!$C:$C,0)))</f>
        <v>industry-elec-and-hydrogen.html</v>
      </c>
    </row>
    <row r="624" spans="1:18" x14ac:dyDescent="0.25">
      <c r="A624" s="304" t="str">
        <f>IF(ISBLANK(INDEX('Policy Characteristics'!A:A,MATCH($C624,'Policy Characteristics'!$C:$C,0))),"",INDEX('Policy Characteristics'!A:A,MATCH($C624,'Policy Characteristics'!$C:$C,0)))</f>
        <v>Industry</v>
      </c>
      <c r="B624" s="304" t="str">
        <f>IF(ISBLANK(INDEX('Policy Characteristics'!B:B,MATCH($C624,'Policy Characteristics'!$C:$C,0))),"",INDEX('Policy Characteristics'!B:B,MATCH($C624,'Policy Characteristics'!$C:$C,0)))</f>
        <v>Electrification + Hydrogen</v>
      </c>
      <c r="C624" s="308" t="str">
        <f t="shared" si="35"/>
        <v>Fraction of Industrial Fuel Use Shifted to Other Fuels</v>
      </c>
      <c r="D624" s="537" t="s">
        <v>3208</v>
      </c>
      <c r="E624" s="535" t="s">
        <v>2432</v>
      </c>
      <c r="F624" s="6" t="s">
        <v>3170</v>
      </c>
      <c r="G624" s="535" t="s">
        <v>3221</v>
      </c>
      <c r="H624" s="536">
        <v>1403</v>
      </c>
      <c r="I624" s="535" t="s">
        <v>46</v>
      </c>
      <c r="J624" s="306" t="str">
        <f>IF(ISBLANK(INDEX('Policy Characteristics'!D:D,MATCH($C624,'Policy Characteristics'!$C:$C,0))),"",INDEX('Policy Characteristics'!D:D,MATCH($C624,'Policy Characteristics'!$C:$C,0)))</f>
        <v>Electrification + Hydrogen</v>
      </c>
      <c r="K624" s="304" t="str">
        <f>IF(ISBLANK(INDEX('Policy Characteristics'!E:E,MATCH($C624,'Policy Characteristics'!$C:$C,0))),"",INDEX('Policy Characteristics'!E:E,MATCH($C624,'Policy Characteristics'!$C:$C,0)))</f>
        <v>indst fuel type shifting</v>
      </c>
      <c r="L624" s="315">
        <f>IF(ISBLANK(INDEX('Policy Characteristics'!F:F,MATCH($C624,'Policy Characteristics'!$C:$C,0))),"",INDEX('Policy Characteristics'!F:F,MATCH($C624,'Policy Characteristics'!$C:$C,0)))</f>
        <v>0</v>
      </c>
      <c r="M624" s="315">
        <f>IF(ISBLANK(INDEX('Policy Characteristics'!G:G,MATCH($C624,'Policy Characteristics'!$C:$C,0))),"",INDEX('Policy Characteristics'!G:G,MATCH($C624,'Policy Characteristics'!$C:$C,0)))</f>
        <v>1</v>
      </c>
      <c r="N624" s="315">
        <f>IF(ISBLANK(INDEX('Policy Characteristics'!H:H,MATCH($C624,'Policy Characteristics'!$C:$C,0))),"",INDEX('Policy Characteristics'!H:H,MATCH($C624,'Policy Characteristics'!$C:$C,0)))</f>
        <v>0.01</v>
      </c>
      <c r="O624" s="304" t="str">
        <f>IF(ISBLANK(INDEX('Policy Characteristics'!I:I,MATCH($C624,'Policy Characteristics'!$C:$C,0))),"",INDEX('Policy Characteristics'!I:I,MATCH($C624,'Policy Characteristics'!$C:$C,0)))</f>
        <v>% of fuel shifted</v>
      </c>
      <c r="P624" s="304" t="str">
        <f>IF(ISBLANK(INDEX('Policy Characteristics'!J:J,MATCH($C624,'Policy Characteristics'!$C:$C,0))),"",INDEX('Policy Characteristics'!J:J,MATCH($C624,'Policy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24" s="304" t="str">
        <f>IF(ISBLANK(INDEX('Policy Characteristics'!K:K,MATCH($C624,'Policy Characteristics'!$C:$C,0))),"",INDEX('Policy Characteristics'!K:K,MATCH($C624,'Policy Characteristics'!$C:$C,0)))</f>
        <v>industry-ag-main.html#fuel-switching</v>
      </c>
      <c r="R624" s="304" t="str">
        <f>IF(ISBLANK(INDEX('Policy Characteristics'!L:L,MATCH($C624,'Policy Characteristics'!$C:$C,0))),"",INDEX('Policy Characteristics'!L:L,MATCH($C624,'Policy Characteristics'!$C:$C,0)))</f>
        <v>industry-elec-and-hydrogen.html</v>
      </c>
    </row>
    <row r="625" spans="1:18" x14ac:dyDescent="0.25">
      <c r="A625" s="304" t="str">
        <f>IF(ISBLANK(INDEX('Policy Characteristics'!A:A,MATCH($C625,'Policy Characteristics'!$C:$C,0))),"",INDEX('Policy Characteristics'!A:A,MATCH($C625,'Policy Characteristics'!$C:$C,0)))</f>
        <v>Industry</v>
      </c>
      <c r="B625" s="304" t="str">
        <f>IF(ISBLANK(INDEX('Policy Characteristics'!B:B,MATCH($C625,'Policy Characteristics'!$C:$C,0))),"",INDEX('Policy Characteristics'!B:B,MATCH($C625,'Policy Characteristics'!$C:$C,0)))</f>
        <v>Electrification + Hydrogen</v>
      </c>
      <c r="C625" s="308" t="str">
        <f t="shared" si="35"/>
        <v>Fraction of Industrial Fuel Use Shifted to Other Fuels</v>
      </c>
      <c r="D625" s="537" t="s">
        <v>3208</v>
      </c>
      <c r="E625" s="535" t="s">
        <v>2782</v>
      </c>
      <c r="F625" s="6" t="s">
        <v>3170</v>
      </c>
      <c r="G625" s="535" t="s">
        <v>3222</v>
      </c>
      <c r="H625" s="536">
        <v>1404</v>
      </c>
      <c r="I625" s="535" t="s">
        <v>46</v>
      </c>
      <c r="J625" s="306" t="str">
        <f>IF(ISBLANK(INDEX('Policy Characteristics'!D:D,MATCH($C625,'Policy Characteristics'!$C:$C,0))),"",INDEX('Policy Characteristics'!D:D,MATCH($C625,'Policy Characteristics'!$C:$C,0)))</f>
        <v>Electrification + Hydrogen</v>
      </c>
      <c r="K625" s="304" t="str">
        <f>IF(ISBLANK(INDEX('Policy Characteristics'!E:E,MATCH($C625,'Policy Characteristics'!$C:$C,0))),"",INDEX('Policy Characteristics'!E:E,MATCH($C625,'Policy Characteristics'!$C:$C,0)))</f>
        <v>indst fuel type shifting</v>
      </c>
      <c r="L625" s="315">
        <f>IF(ISBLANK(INDEX('Policy Characteristics'!F:F,MATCH($C625,'Policy Characteristics'!$C:$C,0))),"",INDEX('Policy Characteristics'!F:F,MATCH($C625,'Policy Characteristics'!$C:$C,0)))</f>
        <v>0</v>
      </c>
      <c r="M625" s="315">
        <f>IF(ISBLANK(INDEX('Policy Characteristics'!G:G,MATCH($C625,'Policy Characteristics'!$C:$C,0))),"",INDEX('Policy Characteristics'!G:G,MATCH($C625,'Policy Characteristics'!$C:$C,0)))</f>
        <v>1</v>
      </c>
      <c r="N625" s="315">
        <f>IF(ISBLANK(INDEX('Policy Characteristics'!H:H,MATCH($C625,'Policy Characteristics'!$C:$C,0))),"",INDEX('Policy Characteristics'!H:H,MATCH($C625,'Policy Characteristics'!$C:$C,0)))</f>
        <v>0.01</v>
      </c>
      <c r="O625" s="304" t="str">
        <f>IF(ISBLANK(INDEX('Policy Characteristics'!I:I,MATCH($C625,'Policy Characteristics'!$C:$C,0))),"",INDEX('Policy Characteristics'!I:I,MATCH($C625,'Policy Characteristics'!$C:$C,0)))</f>
        <v>% of fuel shifted</v>
      </c>
      <c r="P625" s="304" t="str">
        <f>IF(ISBLANK(INDEX('Policy Characteristics'!J:J,MATCH($C625,'Policy Characteristics'!$C:$C,0))),"",INDEX('Policy Characteristics'!J:J,MATCH($C625,'Policy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25" s="304" t="str">
        <f>IF(ISBLANK(INDEX('Policy Characteristics'!K:K,MATCH($C625,'Policy Characteristics'!$C:$C,0))),"",INDEX('Policy Characteristics'!K:K,MATCH($C625,'Policy Characteristics'!$C:$C,0)))</f>
        <v>industry-ag-main.html#fuel-switching</v>
      </c>
      <c r="R625" s="304" t="str">
        <f>IF(ISBLANK(INDEX('Policy Characteristics'!L:L,MATCH($C625,'Policy Characteristics'!$C:$C,0))),"",INDEX('Policy Characteristics'!L:L,MATCH($C625,'Policy Characteristics'!$C:$C,0)))</f>
        <v>industry-elec-and-hydrogen.html</v>
      </c>
    </row>
    <row r="626" spans="1:18" x14ac:dyDescent="0.25">
      <c r="A626" s="304" t="str">
        <f>IF(ISBLANK(INDEX('Policy Characteristics'!A:A,MATCH($C626,'Policy Characteristics'!$C:$C,0))),"",INDEX('Policy Characteristics'!A:A,MATCH($C626,'Policy Characteristics'!$C:$C,0)))</f>
        <v>Industry</v>
      </c>
      <c r="B626" s="304" t="str">
        <f>IF(ISBLANK(INDEX('Policy Characteristics'!B:B,MATCH($C626,'Policy Characteristics'!$C:$C,0))),"",INDEX('Policy Characteristics'!B:B,MATCH($C626,'Policy Characteristics'!$C:$C,0)))</f>
        <v>Electrification + Hydrogen</v>
      </c>
      <c r="C626" s="308" t="str">
        <f t="shared" si="35"/>
        <v>Fraction of Industrial Fuel Use Shifted to Other Fuels</v>
      </c>
      <c r="D626" s="537" t="s">
        <v>3208</v>
      </c>
      <c r="E626" s="535" t="s">
        <v>2783</v>
      </c>
      <c r="F626" s="6" t="s">
        <v>3170</v>
      </c>
      <c r="G626" s="535" t="s">
        <v>3223</v>
      </c>
      <c r="H626" s="536">
        <v>1405</v>
      </c>
      <c r="I626" s="535" t="s">
        <v>46</v>
      </c>
      <c r="J626" s="306" t="str">
        <f>IF(ISBLANK(INDEX('Policy Characteristics'!D:D,MATCH($C626,'Policy Characteristics'!$C:$C,0))),"",INDEX('Policy Characteristics'!D:D,MATCH($C626,'Policy Characteristics'!$C:$C,0)))</f>
        <v>Electrification + Hydrogen</v>
      </c>
      <c r="K626" s="304" t="str">
        <f>IF(ISBLANK(INDEX('Policy Characteristics'!E:E,MATCH($C626,'Policy Characteristics'!$C:$C,0))),"",INDEX('Policy Characteristics'!E:E,MATCH($C626,'Policy Characteristics'!$C:$C,0)))</f>
        <v>indst fuel type shifting</v>
      </c>
      <c r="L626" s="315">
        <f>IF(ISBLANK(INDEX('Policy Characteristics'!F:F,MATCH($C626,'Policy Characteristics'!$C:$C,0))),"",INDEX('Policy Characteristics'!F:F,MATCH($C626,'Policy Characteristics'!$C:$C,0)))</f>
        <v>0</v>
      </c>
      <c r="M626" s="315">
        <f>IF(ISBLANK(INDEX('Policy Characteristics'!G:G,MATCH($C626,'Policy Characteristics'!$C:$C,0))),"",INDEX('Policy Characteristics'!G:G,MATCH($C626,'Policy Characteristics'!$C:$C,0)))</f>
        <v>1</v>
      </c>
      <c r="N626" s="315">
        <f>IF(ISBLANK(INDEX('Policy Characteristics'!H:H,MATCH($C626,'Policy Characteristics'!$C:$C,0))),"",INDEX('Policy Characteristics'!H:H,MATCH($C626,'Policy Characteristics'!$C:$C,0)))</f>
        <v>0.01</v>
      </c>
      <c r="O626" s="304" t="str">
        <f>IF(ISBLANK(INDEX('Policy Characteristics'!I:I,MATCH($C626,'Policy Characteristics'!$C:$C,0))),"",INDEX('Policy Characteristics'!I:I,MATCH($C626,'Policy Characteristics'!$C:$C,0)))</f>
        <v>% of fuel shifted</v>
      </c>
      <c r="P626" s="304" t="str">
        <f>IF(ISBLANK(INDEX('Policy Characteristics'!J:J,MATCH($C626,'Policy Characteristics'!$C:$C,0))),"",INDEX('Policy Characteristics'!J:J,MATCH($C626,'Policy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26" s="304" t="str">
        <f>IF(ISBLANK(INDEX('Policy Characteristics'!K:K,MATCH($C626,'Policy Characteristics'!$C:$C,0))),"",INDEX('Policy Characteristics'!K:K,MATCH($C626,'Policy Characteristics'!$C:$C,0)))</f>
        <v>industry-ag-main.html#fuel-switching</v>
      </c>
      <c r="R626" s="304" t="str">
        <f>IF(ISBLANK(INDEX('Policy Characteristics'!L:L,MATCH($C626,'Policy Characteristics'!$C:$C,0))),"",INDEX('Policy Characteristics'!L:L,MATCH($C626,'Policy Characteristics'!$C:$C,0)))</f>
        <v>industry-elec-and-hydrogen.html</v>
      </c>
    </row>
    <row r="627" spans="1:18" x14ac:dyDescent="0.25">
      <c r="A627" s="304" t="str">
        <f>IF(ISBLANK(INDEX('Policy Characteristics'!A:A,MATCH($C627,'Policy Characteristics'!$C:$C,0))),"",INDEX('Policy Characteristics'!A:A,MATCH($C627,'Policy Characteristics'!$C:$C,0)))</f>
        <v>Industry</v>
      </c>
      <c r="B627" s="304" t="str">
        <f>IF(ISBLANK(INDEX('Policy Characteristics'!B:B,MATCH($C627,'Policy Characteristics'!$C:$C,0))),"",INDEX('Policy Characteristics'!B:B,MATCH($C627,'Policy Characteristics'!$C:$C,0)))</f>
        <v>Electrification + Hydrogen</v>
      </c>
      <c r="C627" s="308" t="str">
        <f t="shared" si="35"/>
        <v>Fraction of Industrial Fuel Use Shifted to Other Fuels</v>
      </c>
      <c r="D627" s="537" t="s">
        <v>3208</v>
      </c>
      <c r="E627" s="535" t="s">
        <v>2784</v>
      </c>
      <c r="F627" s="6" t="s">
        <v>3170</v>
      </c>
      <c r="G627" s="535" t="s">
        <v>3224</v>
      </c>
      <c r="H627" s="536">
        <v>1406</v>
      </c>
      <c r="I627" s="535" t="s">
        <v>46</v>
      </c>
      <c r="J627" s="306" t="str">
        <f>IF(ISBLANK(INDEX('Policy Characteristics'!D:D,MATCH($C627,'Policy Characteristics'!$C:$C,0))),"",INDEX('Policy Characteristics'!D:D,MATCH($C627,'Policy Characteristics'!$C:$C,0)))</f>
        <v>Electrification + Hydrogen</v>
      </c>
      <c r="K627" s="304" t="str">
        <f>IF(ISBLANK(INDEX('Policy Characteristics'!E:E,MATCH($C627,'Policy Characteristics'!$C:$C,0))),"",INDEX('Policy Characteristics'!E:E,MATCH($C627,'Policy Characteristics'!$C:$C,0)))</f>
        <v>indst fuel type shifting</v>
      </c>
      <c r="L627" s="315">
        <f>IF(ISBLANK(INDEX('Policy Characteristics'!F:F,MATCH($C627,'Policy Characteristics'!$C:$C,0))),"",INDEX('Policy Characteristics'!F:F,MATCH($C627,'Policy Characteristics'!$C:$C,0)))</f>
        <v>0</v>
      </c>
      <c r="M627" s="315">
        <f>IF(ISBLANK(INDEX('Policy Characteristics'!G:G,MATCH($C627,'Policy Characteristics'!$C:$C,0))),"",INDEX('Policy Characteristics'!G:G,MATCH($C627,'Policy Characteristics'!$C:$C,0)))</f>
        <v>1</v>
      </c>
      <c r="N627" s="315">
        <f>IF(ISBLANK(INDEX('Policy Characteristics'!H:H,MATCH($C627,'Policy Characteristics'!$C:$C,0))),"",INDEX('Policy Characteristics'!H:H,MATCH($C627,'Policy Characteristics'!$C:$C,0)))</f>
        <v>0.01</v>
      </c>
      <c r="O627" s="304" t="str">
        <f>IF(ISBLANK(INDEX('Policy Characteristics'!I:I,MATCH($C627,'Policy Characteristics'!$C:$C,0))),"",INDEX('Policy Characteristics'!I:I,MATCH($C627,'Policy Characteristics'!$C:$C,0)))</f>
        <v>% of fuel shifted</v>
      </c>
      <c r="P627" s="304" t="str">
        <f>IF(ISBLANK(INDEX('Policy Characteristics'!J:J,MATCH($C627,'Policy Characteristics'!$C:$C,0))),"",INDEX('Policy Characteristics'!J:J,MATCH($C627,'Policy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27" s="304" t="str">
        <f>IF(ISBLANK(INDEX('Policy Characteristics'!K:K,MATCH($C627,'Policy Characteristics'!$C:$C,0))),"",INDEX('Policy Characteristics'!K:K,MATCH($C627,'Policy Characteristics'!$C:$C,0)))</f>
        <v>industry-ag-main.html#fuel-switching</v>
      </c>
      <c r="R627" s="304" t="str">
        <f>IF(ISBLANK(INDEX('Policy Characteristics'!L:L,MATCH($C627,'Policy Characteristics'!$C:$C,0))),"",INDEX('Policy Characteristics'!L:L,MATCH($C627,'Policy Characteristics'!$C:$C,0)))</f>
        <v>industry-elec-and-hydrogen.html</v>
      </c>
    </row>
    <row r="628" spans="1:18" x14ac:dyDescent="0.25">
      <c r="A628" s="304" t="str">
        <f>IF(ISBLANK(INDEX('Policy Characteristics'!A:A,MATCH($C628,'Policy Characteristics'!$C:$C,0))),"",INDEX('Policy Characteristics'!A:A,MATCH($C628,'Policy Characteristics'!$C:$C,0)))</f>
        <v>Industry</v>
      </c>
      <c r="B628" s="304" t="str">
        <f>IF(ISBLANK(INDEX('Policy Characteristics'!B:B,MATCH($C628,'Policy Characteristics'!$C:$C,0))),"",INDEX('Policy Characteristics'!B:B,MATCH($C628,'Policy Characteristics'!$C:$C,0)))</f>
        <v>Electrification + Hydrogen</v>
      </c>
      <c r="C628" s="308" t="str">
        <f t="shared" si="35"/>
        <v>Fraction of Industrial Fuel Use Shifted to Other Fuels</v>
      </c>
      <c r="D628" s="537" t="s">
        <v>3208</v>
      </c>
      <c r="E628" s="535" t="s">
        <v>2781</v>
      </c>
      <c r="F628" s="6" t="s">
        <v>3170</v>
      </c>
      <c r="G628" s="535" t="s">
        <v>3225</v>
      </c>
      <c r="H628" s="536">
        <v>1407</v>
      </c>
      <c r="I628" s="535" t="s">
        <v>45</v>
      </c>
      <c r="J628" s="306" t="str">
        <f>IF(ISBLANK(INDEX('Policy Characteristics'!D:D,MATCH($C628,'Policy Characteristics'!$C:$C,0))),"",INDEX('Policy Characteristics'!D:D,MATCH($C628,'Policy Characteristics'!$C:$C,0)))</f>
        <v>Electrification + Hydrogen</v>
      </c>
      <c r="K628" s="304" t="str">
        <f>IF(ISBLANK(INDEX('Policy Characteristics'!E:E,MATCH($C628,'Policy Characteristics'!$C:$C,0))),"",INDEX('Policy Characteristics'!E:E,MATCH($C628,'Policy Characteristics'!$C:$C,0)))</f>
        <v>indst fuel type shifting</v>
      </c>
      <c r="L628" s="315">
        <f>IF(ISBLANK(INDEX('Policy Characteristics'!F:F,MATCH($C628,'Policy Characteristics'!$C:$C,0))),"",INDEX('Policy Characteristics'!F:F,MATCH($C628,'Policy Characteristics'!$C:$C,0)))</f>
        <v>0</v>
      </c>
      <c r="M628" s="315">
        <f>IF(ISBLANK(INDEX('Policy Characteristics'!G:G,MATCH($C628,'Policy Characteristics'!$C:$C,0))),"",INDEX('Policy Characteristics'!G:G,MATCH($C628,'Policy Characteristics'!$C:$C,0)))</f>
        <v>1</v>
      </c>
      <c r="N628" s="315">
        <f>IF(ISBLANK(INDEX('Policy Characteristics'!H:H,MATCH($C628,'Policy Characteristics'!$C:$C,0))),"",INDEX('Policy Characteristics'!H:H,MATCH($C628,'Policy Characteristics'!$C:$C,0)))</f>
        <v>0.01</v>
      </c>
      <c r="O628" s="304" t="str">
        <f>IF(ISBLANK(INDEX('Policy Characteristics'!I:I,MATCH($C628,'Policy Characteristics'!$C:$C,0))),"",INDEX('Policy Characteristics'!I:I,MATCH($C628,'Policy Characteristics'!$C:$C,0)))</f>
        <v>% of fuel shifted</v>
      </c>
      <c r="P628" s="304" t="str">
        <f>IF(ISBLANK(INDEX('Policy Characteristics'!J:J,MATCH($C628,'Policy Characteristics'!$C:$C,0))),"",INDEX('Policy Characteristics'!J:J,MATCH($C628,'Policy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28" s="304" t="str">
        <f>IF(ISBLANK(INDEX('Policy Characteristics'!K:K,MATCH($C628,'Policy Characteristics'!$C:$C,0))),"",INDEX('Policy Characteristics'!K:K,MATCH($C628,'Policy Characteristics'!$C:$C,0)))</f>
        <v>industry-ag-main.html#fuel-switching</v>
      </c>
      <c r="R628" s="304" t="str">
        <f>IF(ISBLANK(INDEX('Policy Characteristics'!L:L,MATCH($C628,'Policy Characteristics'!$C:$C,0))),"",INDEX('Policy Characteristics'!L:L,MATCH($C628,'Policy Characteristics'!$C:$C,0)))</f>
        <v>industry-elec-and-hydrogen.html</v>
      </c>
    </row>
    <row r="629" spans="1:18" x14ac:dyDescent="0.25">
      <c r="A629" s="304" t="str">
        <f>IF(ISBLANK(INDEX('Policy Characteristics'!A:A,MATCH($C629,'Policy Characteristics'!$C:$C,0))),"",INDEX('Policy Characteristics'!A:A,MATCH($C629,'Policy Characteristics'!$C:$C,0)))</f>
        <v>Industry</v>
      </c>
      <c r="B629" s="304" t="str">
        <f>IF(ISBLANK(INDEX('Policy Characteristics'!B:B,MATCH($C629,'Policy Characteristics'!$C:$C,0))),"",INDEX('Policy Characteristics'!B:B,MATCH($C629,'Policy Characteristics'!$C:$C,0)))</f>
        <v>Electrification + Hydrogen</v>
      </c>
      <c r="C629" s="308" t="str">
        <f t="shared" si="35"/>
        <v>Fraction of Industrial Fuel Use Shifted to Other Fuels</v>
      </c>
      <c r="D629" s="537" t="s">
        <v>3209</v>
      </c>
      <c r="E629" s="535" t="s">
        <v>2427</v>
      </c>
      <c r="F629" s="6" t="s">
        <v>3171</v>
      </c>
      <c r="G629" s="535" t="s">
        <v>3216</v>
      </c>
      <c r="H629" s="536">
        <v>1408</v>
      </c>
      <c r="I629" s="535" t="s">
        <v>45</v>
      </c>
      <c r="J629" s="306" t="str">
        <f>IF(ISBLANK(INDEX('Policy Characteristics'!D:D,MATCH($C629,'Policy Characteristics'!$C:$C,0))),"",INDEX('Policy Characteristics'!D:D,MATCH($C629,'Policy Characteristics'!$C:$C,0)))</f>
        <v>Electrification + Hydrogen</v>
      </c>
      <c r="K629" s="304" t="str">
        <f>IF(ISBLANK(INDEX('Policy Characteristics'!E:E,MATCH($C629,'Policy Characteristics'!$C:$C,0))),"",INDEX('Policy Characteristics'!E:E,MATCH($C629,'Policy Characteristics'!$C:$C,0)))</f>
        <v>indst fuel type shifting</v>
      </c>
      <c r="L629" s="315">
        <f>IF(ISBLANK(INDEX('Policy Characteristics'!F:F,MATCH($C629,'Policy Characteristics'!$C:$C,0))),"",INDEX('Policy Characteristics'!F:F,MATCH($C629,'Policy Characteristics'!$C:$C,0)))</f>
        <v>0</v>
      </c>
      <c r="M629" s="315">
        <f>IF(ISBLANK(INDEX('Policy Characteristics'!G:G,MATCH($C629,'Policy Characteristics'!$C:$C,0))),"",INDEX('Policy Characteristics'!G:G,MATCH($C629,'Policy Characteristics'!$C:$C,0)))</f>
        <v>1</v>
      </c>
      <c r="N629" s="315">
        <f>IF(ISBLANK(INDEX('Policy Characteristics'!H:H,MATCH($C629,'Policy Characteristics'!$C:$C,0))),"",INDEX('Policy Characteristics'!H:H,MATCH($C629,'Policy Characteristics'!$C:$C,0)))</f>
        <v>0.01</v>
      </c>
      <c r="O629" s="304" t="str">
        <f>IF(ISBLANK(INDEX('Policy Characteristics'!I:I,MATCH($C629,'Policy Characteristics'!$C:$C,0))),"",INDEX('Policy Characteristics'!I:I,MATCH($C629,'Policy Characteristics'!$C:$C,0)))</f>
        <v>% of fuel shifted</v>
      </c>
      <c r="P629" s="304" t="str">
        <f>IF(ISBLANK(INDEX('Policy Characteristics'!J:J,MATCH($C629,'Policy Characteristics'!$C:$C,0))),"",INDEX('Policy Characteristics'!J:J,MATCH($C629,'Policy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29" s="304" t="str">
        <f>IF(ISBLANK(INDEX('Policy Characteristics'!K:K,MATCH($C629,'Policy Characteristics'!$C:$C,0))),"",INDEX('Policy Characteristics'!K:K,MATCH($C629,'Policy Characteristics'!$C:$C,0)))</f>
        <v>industry-ag-main.html#fuel-switching</v>
      </c>
      <c r="R629" s="304" t="str">
        <f>IF(ISBLANK(INDEX('Policy Characteristics'!L:L,MATCH($C629,'Policy Characteristics'!$C:$C,0))),"",INDEX('Policy Characteristics'!L:L,MATCH($C629,'Policy Characteristics'!$C:$C,0)))</f>
        <v>industry-elec-and-hydrogen.html</v>
      </c>
    </row>
    <row r="630" spans="1:18" x14ac:dyDescent="0.25">
      <c r="A630" s="304" t="str">
        <f>IF(ISBLANK(INDEX('Policy Characteristics'!A:A,MATCH($C630,'Policy Characteristics'!$C:$C,0))),"",INDEX('Policy Characteristics'!A:A,MATCH($C630,'Policy Characteristics'!$C:$C,0)))</f>
        <v>Industry</v>
      </c>
      <c r="B630" s="304" t="str">
        <f>IF(ISBLANK(INDEX('Policy Characteristics'!B:B,MATCH($C630,'Policy Characteristics'!$C:$C,0))),"",INDEX('Policy Characteristics'!B:B,MATCH($C630,'Policy Characteristics'!$C:$C,0)))</f>
        <v>Electrification + Hydrogen</v>
      </c>
      <c r="C630" s="308" t="str">
        <f t="shared" si="35"/>
        <v>Fraction of Industrial Fuel Use Shifted to Other Fuels</v>
      </c>
      <c r="D630" s="537" t="s">
        <v>3209</v>
      </c>
      <c r="E630" s="535" t="s">
        <v>2428</v>
      </c>
      <c r="F630" s="6" t="s">
        <v>3171</v>
      </c>
      <c r="G630" s="535" t="s">
        <v>3217</v>
      </c>
      <c r="H630" s="536">
        <v>1409</v>
      </c>
      <c r="I630" s="535" t="s">
        <v>46</v>
      </c>
      <c r="J630" s="306" t="str">
        <f>IF(ISBLANK(INDEX('Policy Characteristics'!D:D,MATCH($C630,'Policy Characteristics'!$C:$C,0))),"",INDEX('Policy Characteristics'!D:D,MATCH($C630,'Policy Characteristics'!$C:$C,0)))</f>
        <v>Electrification + Hydrogen</v>
      </c>
      <c r="K630" s="304" t="str">
        <f>IF(ISBLANK(INDEX('Policy Characteristics'!E:E,MATCH($C630,'Policy Characteristics'!$C:$C,0))),"",INDEX('Policy Characteristics'!E:E,MATCH($C630,'Policy Characteristics'!$C:$C,0)))</f>
        <v>indst fuel type shifting</v>
      </c>
      <c r="L630" s="315">
        <f>IF(ISBLANK(INDEX('Policy Characteristics'!F:F,MATCH($C630,'Policy Characteristics'!$C:$C,0))),"",INDEX('Policy Characteristics'!F:F,MATCH($C630,'Policy Characteristics'!$C:$C,0)))</f>
        <v>0</v>
      </c>
      <c r="M630" s="315">
        <f>IF(ISBLANK(INDEX('Policy Characteristics'!G:G,MATCH($C630,'Policy Characteristics'!$C:$C,0))),"",INDEX('Policy Characteristics'!G:G,MATCH($C630,'Policy Characteristics'!$C:$C,0)))</f>
        <v>1</v>
      </c>
      <c r="N630" s="315">
        <f>IF(ISBLANK(INDEX('Policy Characteristics'!H:H,MATCH($C630,'Policy Characteristics'!$C:$C,0))),"",INDEX('Policy Characteristics'!H:H,MATCH($C630,'Policy Characteristics'!$C:$C,0)))</f>
        <v>0.01</v>
      </c>
      <c r="O630" s="304" t="str">
        <f>IF(ISBLANK(INDEX('Policy Characteristics'!I:I,MATCH($C630,'Policy Characteristics'!$C:$C,0))),"",INDEX('Policy Characteristics'!I:I,MATCH($C630,'Policy Characteristics'!$C:$C,0)))</f>
        <v>% of fuel shifted</v>
      </c>
      <c r="P630" s="304" t="str">
        <f>IF(ISBLANK(INDEX('Policy Characteristics'!J:J,MATCH($C630,'Policy Characteristics'!$C:$C,0))),"",INDEX('Policy Characteristics'!J:J,MATCH($C630,'Policy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30" s="304" t="str">
        <f>IF(ISBLANK(INDEX('Policy Characteristics'!K:K,MATCH($C630,'Policy Characteristics'!$C:$C,0))),"",INDEX('Policy Characteristics'!K:K,MATCH($C630,'Policy Characteristics'!$C:$C,0)))</f>
        <v>industry-ag-main.html#fuel-switching</v>
      </c>
      <c r="R630" s="304" t="str">
        <f>IF(ISBLANK(INDEX('Policy Characteristics'!L:L,MATCH($C630,'Policy Characteristics'!$C:$C,0))),"",INDEX('Policy Characteristics'!L:L,MATCH($C630,'Policy Characteristics'!$C:$C,0)))</f>
        <v>industry-elec-and-hydrogen.html</v>
      </c>
    </row>
    <row r="631" spans="1:18" x14ac:dyDescent="0.25">
      <c r="A631" s="304" t="str">
        <f>IF(ISBLANK(INDEX('Policy Characteristics'!A:A,MATCH($C631,'Policy Characteristics'!$C:$C,0))),"",INDEX('Policy Characteristics'!A:A,MATCH($C631,'Policy Characteristics'!$C:$C,0)))</f>
        <v>Industry</v>
      </c>
      <c r="B631" s="304" t="str">
        <f>IF(ISBLANK(INDEX('Policy Characteristics'!B:B,MATCH($C631,'Policy Characteristics'!$C:$C,0))),"",INDEX('Policy Characteristics'!B:B,MATCH($C631,'Policy Characteristics'!$C:$C,0)))</f>
        <v>Electrification + Hydrogen</v>
      </c>
      <c r="C631" s="308" t="str">
        <f t="shared" si="35"/>
        <v>Fraction of Industrial Fuel Use Shifted to Other Fuels</v>
      </c>
      <c r="D631" s="537" t="s">
        <v>3209</v>
      </c>
      <c r="E631" s="535" t="s">
        <v>2429</v>
      </c>
      <c r="F631" s="6" t="s">
        <v>3171</v>
      </c>
      <c r="G631" s="535" t="s">
        <v>3218</v>
      </c>
      <c r="H631" s="536">
        <v>1410</v>
      </c>
      <c r="I631" s="535" t="s">
        <v>46</v>
      </c>
      <c r="J631" s="306" t="str">
        <f>IF(ISBLANK(INDEX('Policy Characteristics'!D:D,MATCH($C631,'Policy Characteristics'!$C:$C,0))),"",INDEX('Policy Characteristics'!D:D,MATCH($C631,'Policy Characteristics'!$C:$C,0)))</f>
        <v>Electrification + Hydrogen</v>
      </c>
      <c r="K631" s="304" t="str">
        <f>IF(ISBLANK(INDEX('Policy Characteristics'!E:E,MATCH($C631,'Policy Characteristics'!$C:$C,0))),"",INDEX('Policy Characteristics'!E:E,MATCH($C631,'Policy Characteristics'!$C:$C,0)))</f>
        <v>indst fuel type shifting</v>
      </c>
      <c r="L631" s="315">
        <f>IF(ISBLANK(INDEX('Policy Characteristics'!F:F,MATCH($C631,'Policy Characteristics'!$C:$C,0))),"",INDEX('Policy Characteristics'!F:F,MATCH($C631,'Policy Characteristics'!$C:$C,0)))</f>
        <v>0</v>
      </c>
      <c r="M631" s="315">
        <f>IF(ISBLANK(INDEX('Policy Characteristics'!G:G,MATCH($C631,'Policy Characteristics'!$C:$C,0))),"",INDEX('Policy Characteristics'!G:G,MATCH($C631,'Policy Characteristics'!$C:$C,0)))</f>
        <v>1</v>
      </c>
      <c r="N631" s="315">
        <f>IF(ISBLANK(INDEX('Policy Characteristics'!H:H,MATCH($C631,'Policy Characteristics'!$C:$C,0))),"",INDEX('Policy Characteristics'!H:H,MATCH($C631,'Policy Characteristics'!$C:$C,0)))</f>
        <v>0.01</v>
      </c>
      <c r="O631" s="304" t="str">
        <f>IF(ISBLANK(INDEX('Policy Characteristics'!I:I,MATCH($C631,'Policy Characteristics'!$C:$C,0))),"",INDEX('Policy Characteristics'!I:I,MATCH($C631,'Policy Characteristics'!$C:$C,0)))</f>
        <v>% of fuel shifted</v>
      </c>
      <c r="P631" s="304" t="str">
        <f>IF(ISBLANK(INDEX('Policy Characteristics'!J:J,MATCH($C631,'Policy Characteristics'!$C:$C,0))),"",INDEX('Policy Characteristics'!J:J,MATCH($C631,'Policy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31" s="304" t="str">
        <f>IF(ISBLANK(INDEX('Policy Characteristics'!K:K,MATCH($C631,'Policy Characteristics'!$C:$C,0))),"",INDEX('Policy Characteristics'!K:K,MATCH($C631,'Policy Characteristics'!$C:$C,0)))</f>
        <v>industry-ag-main.html#fuel-switching</v>
      </c>
      <c r="R631" s="304" t="str">
        <f>IF(ISBLANK(INDEX('Policy Characteristics'!L:L,MATCH($C631,'Policy Characteristics'!$C:$C,0))),"",INDEX('Policy Characteristics'!L:L,MATCH($C631,'Policy Characteristics'!$C:$C,0)))</f>
        <v>industry-elec-and-hydrogen.html</v>
      </c>
    </row>
    <row r="632" spans="1:18" x14ac:dyDescent="0.25">
      <c r="A632" s="304" t="str">
        <f>IF(ISBLANK(INDEX('Policy Characteristics'!A:A,MATCH($C632,'Policy Characteristics'!$C:$C,0))),"",INDEX('Policy Characteristics'!A:A,MATCH($C632,'Policy Characteristics'!$C:$C,0)))</f>
        <v>Industry</v>
      </c>
      <c r="B632" s="304" t="str">
        <f>IF(ISBLANK(INDEX('Policy Characteristics'!B:B,MATCH($C632,'Policy Characteristics'!$C:$C,0))),"",INDEX('Policy Characteristics'!B:B,MATCH($C632,'Policy Characteristics'!$C:$C,0)))</f>
        <v>Electrification + Hydrogen</v>
      </c>
      <c r="C632" s="308" t="str">
        <f t="shared" si="35"/>
        <v>Fraction of Industrial Fuel Use Shifted to Other Fuels</v>
      </c>
      <c r="D632" s="537" t="s">
        <v>3209</v>
      </c>
      <c r="E632" s="535" t="s">
        <v>2430</v>
      </c>
      <c r="F632" s="6" t="s">
        <v>3171</v>
      </c>
      <c r="G632" s="535" t="s">
        <v>3219</v>
      </c>
      <c r="H632" s="536">
        <v>1411</v>
      </c>
      <c r="I632" s="535" t="s">
        <v>46</v>
      </c>
      <c r="J632" s="306" t="str">
        <f>IF(ISBLANK(INDEX('Policy Characteristics'!D:D,MATCH($C632,'Policy Characteristics'!$C:$C,0))),"",INDEX('Policy Characteristics'!D:D,MATCH($C632,'Policy Characteristics'!$C:$C,0)))</f>
        <v>Electrification + Hydrogen</v>
      </c>
      <c r="K632" s="304" t="str">
        <f>IF(ISBLANK(INDEX('Policy Characteristics'!E:E,MATCH($C632,'Policy Characteristics'!$C:$C,0))),"",INDEX('Policy Characteristics'!E:E,MATCH($C632,'Policy Characteristics'!$C:$C,0)))</f>
        <v>indst fuel type shifting</v>
      </c>
      <c r="L632" s="315">
        <f>IF(ISBLANK(INDEX('Policy Characteristics'!F:F,MATCH($C632,'Policy Characteristics'!$C:$C,0))),"",INDEX('Policy Characteristics'!F:F,MATCH($C632,'Policy Characteristics'!$C:$C,0)))</f>
        <v>0</v>
      </c>
      <c r="M632" s="315">
        <f>IF(ISBLANK(INDEX('Policy Characteristics'!G:G,MATCH($C632,'Policy Characteristics'!$C:$C,0))),"",INDEX('Policy Characteristics'!G:G,MATCH($C632,'Policy Characteristics'!$C:$C,0)))</f>
        <v>1</v>
      </c>
      <c r="N632" s="315">
        <f>IF(ISBLANK(INDEX('Policy Characteristics'!H:H,MATCH($C632,'Policy Characteristics'!$C:$C,0))),"",INDEX('Policy Characteristics'!H:H,MATCH($C632,'Policy Characteristics'!$C:$C,0)))</f>
        <v>0.01</v>
      </c>
      <c r="O632" s="304" t="str">
        <f>IF(ISBLANK(INDEX('Policy Characteristics'!I:I,MATCH($C632,'Policy Characteristics'!$C:$C,0))),"",INDEX('Policy Characteristics'!I:I,MATCH($C632,'Policy Characteristics'!$C:$C,0)))</f>
        <v>% of fuel shifted</v>
      </c>
      <c r="P632" s="304" t="str">
        <f>IF(ISBLANK(INDEX('Policy Characteristics'!J:J,MATCH($C632,'Policy Characteristics'!$C:$C,0))),"",INDEX('Policy Characteristics'!J:J,MATCH($C632,'Policy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32" s="304" t="str">
        <f>IF(ISBLANK(INDEX('Policy Characteristics'!K:K,MATCH($C632,'Policy Characteristics'!$C:$C,0))),"",INDEX('Policy Characteristics'!K:K,MATCH($C632,'Policy Characteristics'!$C:$C,0)))</f>
        <v>industry-ag-main.html#fuel-switching</v>
      </c>
      <c r="R632" s="304" t="str">
        <f>IF(ISBLANK(INDEX('Policy Characteristics'!L:L,MATCH($C632,'Policy Characteristics'!$C:$C,0))),"",INDEX('Policy Characteristics'!L:L,MATCH($C632,'Policy Characteristics'!$C:$C,0)))</f>
        <v>industry-elec-and-hydrogen.html</v>
      </c>
    </row>
    <row r="633" spans="1:18" x14ac:dyDescent="0.25">
      <c r="A633" s="304" t="str">
        <f>IF(ISBLANK(INDEX('Policy Characteristics'!A:A,MATCH($C633,'Policy Characteristics'!$C:$C,0))),"",INDEX('Policy Characteristics'!A:A,MATCH($C633,'Policy Characteristics'!$C:$C,0)))</f>
        <v>Industry</v>
      </c>
      <c r="B633" s="304" t="str">
        <f>IF(ISBLANK(INDEX('Policy Characteristics'!B:B,MATCH($C633,'Policy Characteristics'!$C:$C,0))),"",INDEX('Policy Characteristics'!B:B,MATCH($C633,'Policy Characteristics'!$C:$C,0)))</f>
        <v>Electrification + Hydrogen</v>
      </c>
      <c r="C633" s="308" t="str">
        <f t="shared" si="35"/>
        <v>Fraction of Industrial Fuel Use Shifted to Other Fuels</v>
      </c>
      <c r="D633" s="537" t="s">
        <v>3209</v>
      </c>
      <c r="E633" s="535" t="s">
        <v>2431</v>
      </c>
      <c r="F633" s="6" t="s">
        <v>3171</v>
      </c>
      <c r="G633" s="535" t="s">
        <v>3220</v>
      </c>
      <c r="H633" s="536">
        <v>1412</v>
      </c>
      <c r="I633" s="535" t="s">
        <v>46</v>
      </c>
      <c r="J633" s="306" t="str">
        <f>IF(ISBLANK(INDEX('Policy Characteristics'!D:D,MATCH($C633,'Policy Characteristics'!$C:$C,0))),"",INDEX('Policy Characteristics'!D:D,MATCH($C633,'Policy Characteristics'!$C:$C,0)))</f>
        <v>Electrification + Hydrogen</v>
      </c>
      <c r="K633" s="304" t="str">
        <f>IF(ISBLANK(INDEX('Policy Characteristics'!E:E,MATCH($C633,'Policy Characteristics'!$C:$C,0))),"",INDEX('Policy Characteristics'!E:E,MATCH($C633,'Policy Characteristics'!$C:$C,0)))</f>
        <v>indst fuel type shifting</v>
      </c>
      <c r="L633" s="315">
        <f>IF(ISBLANK(INDEX('Policy Characteristics'!F:F,MATCH($C633,'Policy Characteristics'!$C:$C,0))),"",INDEX('Policy Characteristics'!F:F,MATCH($C633,'Policy Characteristics'!$C:$C,0)))</f>
        <v>0</v>
      </c>
      <c r="M633" s="315">
        <f>IF(ISBLANK(INDEX('Policy Characteristics'!G:G,MATCH($C633,'Policy Characteristics'!$C:$C,0))),"",INDEX('Policy Characteristics'!G:G,MATCH($C633,'Policy Characteristics'!$C:$C,0)))</f>
        <v>1</v>
      </c>
      <c r="N633" s="315">
        <f>IF(ISBLANK(INDEX('Policy Characteristics'!H:H,MATCH($C633,'Policy Characteristics'!$C:$C,0))),"",INDEX('Policy Characteristics'!H:H,MATCH($C633,'Policy Characteristics'!$C:$C,0)))</f>
        <v>0.01</v>
      </c>
      <c r="O633" s="304" t="str">
        <f>IF(ISBLANK(INDEX('Policy Characteristics'!I:I,MATCH($C633,'Policy Characteristics'!$C:$C,0))),"",INDEX('Policy Characteristics'!I:I,MATCH($C633,'Policy Characteristics'!$C:$C,0)))</f>
        <v>% of fuel shifted</v>
      </c>
      <c r="P633" s="304" t="str">
        <f>IF(ISBLANK(INDEX('Policy Characteristics'!J:J,MATCH($C633,'Policy Characteristics'!$C:$C,0))),"",INDEX('Policy Characteristics'!J:J,MATCH($C633,'Policy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33" s="304" t="str">
        <f>IF(ISBLANK(INDEX('Policy Characteristics'!K:K,MATCH($C633,'Policy Characteristics'!$C:$C,0))),"",INDEX('Policy Characteristics'!K:K,MATCH($C633,'Policy Characteristics'!$C:$C,0)))</f>
        <v>industry-ag-main.html#fuel-switching</v>
      </c>
      <c r="R633" s="304" t="str">
        <f>IF(ISBLANK(INDEX('Policy Characteristics'!L:L,MATCH($C633,'Policy Characteristics'!$C:$C,0))),"",INDEX('Policy Characteristics'!L:L,MATCH($C633,'Policy Characteristics'!$C:$C,0)))</f>
        <v>industry-elec-and-hydrogen.html</v>
      </c>
    </row>
    <row r="634" spans="1:18" x14ac:dyDescent="0.25">
      <c r="A634" s="304" t="str">
        <f>IF(ISBLANK(INDEX('Policy Characteristics'!A:A,MATCH($C634,'Policy Characteristics'!$C:$C,0))),"",INDEX('Policy Characteristics'!A:A,MATCH($C634,'Policy Characteristics'!$C:$C,0)))</f>
        <v>Industry</v>
      </c>
      <c r="B634" s="304" t="str">
        <f>IF(ISBLANK(INDEX('Policy Characteristics'!B:B,MATCH($C634,'Policy Characteristics'!$C:$C,0))),"",INDEX('Policy Characteristics'!B:B,MATCH($C634,'Policy Characteristics'!$C:$C,0)))</f>
        <v>Electrification + Hydrogen</v>
      </c>
      <c r="C634" s="308" t="str">
        <f t="shared" si="35"/>
        <v>Fraction of Industrial Fuel Use Shifted to Other Fuels</v>
      </c>
      <c r="D634" s="537" t="s">
        <v>3209</v>
      </c>
      <c r="E634" s="535" t="s">
        <v>2432</v>
      </c>
      <c r="F634" s="6" t="s">
        <v>3171</v>
      </c>
      <c r="G634" s="535" t="s">
        <v>3221</v>
      </c>
      <c r="H634" s="536">
        <v>1413</v>
      </c>
      <c r="I634" s="535" t="s">
        <v>46</v>
      </c>
      <c r="J634" s="306" t="str">
        <f>IF(ISBLANK(INDEX('Policy Characteristics'!D:D,MATCH($C634,'Policy Characteristics'!$C:$C,0))),"",INDEX('Policy Characteristics'!D:D,MATCH($C634,'Policy Characteristics'!$C:$C,0)))</f>
        <v>Electrification + Hydrogen</v>
      </c>
      <c r="K634" s="304" t="str">
        <f>IF(ISBLANK(INDEX('Policy Characteristics'!E:E,MATCH($C634,'Policy Characteristics'!$C:$C,0))),"",INDEX('Policy Characteristics'!E:E,MATCH($C634,'Policy Characteristics'!$C:$C,0)))</f>
        <v>indst fuel type shifting</v>
      </c>
      <c r="L634" s="315">
        <f>IF(ISBLANK(INDEX('Policy Characteristics'!F:F,MATCH($C634,'Policy Characteristics'!$C:$C,0))),"",INDEX('Policy Characteristics'!F:F,MATCH($C634,'Policy Characteristics'!$C:$C,0)))</f>
        <v>0</v>
      </c>
      <c r="M634" s="315">
        <f>IF(ISBLANK(INDEX('Policy Characteristics'!G:G,MATCH($C634,'Policy Characteristics'!$C:$C,0))),"",INDEX('Policy Characteristics'!G:G,MATCH($C634,'Policy Characteristics'!$C:$C,0)))</f>
        <v>1</v>
      </c>
      <c r="N634" s="315">
        <f>IF(ISBLANK(INDEX('Policy Characteristics'!H:H,MATCH($C634,'Policy Characteristics'!$C:$C,0))),"",INDEX('Policy Characteristics'!H:H,MATCH($C634,'Policy Characteristics'!$C:$C,0)))</f>
        <v>0.01</v>
      </c>
      <c r="O634" s="304" t="str">
        <f>IF(ISBLANK(INDEX('Policy Characteristics'!I:I,MATCH($C634,'Policy Characteristics'!$C:$C,0))),"",INDEX('Policy Characteristics'!I:I,MATCH($C634,'Policy Characteristics'!$C:$C,0)))</f>
        <v>% of fuel shifted</v>
      </c>
      <c r="P634" s="304" t="str">
        <f>IF(ISBLANK(INDEX('Policy Characteristics'!J:J,MATCH($C634,'Policy Characteristics'!$C:$C,0))),"",INDEX('Policy Characteristics'!J:J,MATCH($C634,'Policy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34" s="304" t="str">
        <f>IF(ISBLANK(INDEX('Policy Characteristics'!K:K,MATCH($C634,'Policy Characteristics'!$C:$C,0))),"",INDEX('Policy Characteristics'!K:K,MATCH($C634,'Policy Characteristics'!$C:$C,0)))</f>
        <v>industry-ag-main.html#fuel-switching</v>
      </c>
      <c r="R634" s="304" t="str">
        <f>IF(ISBLANK(INDEX('Policy Characteristics'!L:L,MATCH($C634,'Policy Characteristics'!$C:$C,0))),"",INDEX('Policy Characteristics'!L:L,MATCH($C634,'Policy Characteristics'!$C:$C,0)))</f>
        <v>industry-elec-and-hydrogen.html</v>
      </c>
    </row>
    <row r="635" spans="1:18" x14ac:dyDescent="0.25">
      <c r="A635" s="304" t="str">
        <f>IF(ISBLANK(INDEX('Policy Characteristics'!A:A,MATCH($C635,'Policy Characteristics'!$C:$C,0))),"",INDEX('Policy Characteristics'!A:A,MATCH($C635,'Policy Characteristics'!$C:$C,0)))</f>
        <v>Industry</v>
      </c>
      <c r="B635" s="304" t="str">
        <f>IF(ISBLANK(INDEX('Policy Characteristics'!B:B,MATCH($C635,'Policy Characteristics'!$C:$C,0))),"",INDEX('Policy Characteristics'!B:B,MATCH($C635,'Policy Characteristics'!$C:$C,0)))</f>
        <v>Electrification + Hydrogen</v>
      </c>
      <c r="C635" s="308" t="str">
        <f t="shared" si="35"/>
        <v>Fraction of Industrial Fuel Use Shifted to Other Fuels</v>
      </c>
      <c r="D635" s="537" t="s">
        <v>3209</v>
      </c>
      <c r="E635" s="535" t="s">
        <v>2782</v>
      </c>
      <c r="F635" s="6" t="s">
        <v>3171</v>
      </c>
      <c r="G635" s="535" t="s">
        <v>3222</v>
      </c>
      <c r="H635" s="536">
        <v>1414</v>
      </c>
      <c r="I635" s="535" t="s">
        <v>46</v>
      </c>
      <c r="J635" s="306" t="str">
        <f>IF(ISBLANK(INDEX('Policy Characteristics'!D:D,MATCH($C635,'Policy Characteristics'!$C:$C,0))),"",INDEX('Policy Characteristics'!D:D,MATCH($C635,'Policy Characteristics'!$C:$C,0)))</f>
        <v>Electrification + Hydrogen</v>
      </c>
      <c r="K635" s="304" t="str">
        <f>IF(ISBLANK(INDEX('Policy Characteristics'!E:E,MATCH($C635,'Policy Characteristics'!$C:$C,0))),"",INDEX('Policy Characteristics'!E:E,MATCH($C635,'Policy Characteristics'!$C:$C,0)))</f>
        <v>indst fuel type shifting</v>
      </c>
      <c r="L635" s="315">
        <f>IF(ISBLANK(INDEX('Policy Characteristics'!F:F,MATCH($C635,'Policy Characteristics'!$C:$C,0))),"",INDEX('Policy Characteristics'!F:F,MATCH($C635,'Policy Characteristics'!$C:$C,0)))</f>
        <v>0</v>
      </c>
      <c r="M635" s="315">
        <f>IF(ISBLANK(INDEX('Policy Characteristics'!G:G,MATCH($C635,'Policy Characteristics'!$C:$C,0))),"",INDEX('Policy Characteristics'!G:G,MATCH($C635,'Policy Characteristics'!$C:$C,0)))</f>
        <v>1</v>
      </c>
      <c r="N635" s="315">
        <f>IF(ISBLANK(INDEX('Policy Characteristics'!H:H,MATCH($C635,'Policy Characteristics'!$C:$C,0))),"",INDEX('Policy Characteristics'!H:H,MATCH($C635,'Policy Characteristics'!$C:$C,0)))</f>
        <v>0.01</v>
      </c>
      <c r="O635" s="304" t="str">
        <f>IF(ISBLANK(INDEX('Policy Characteristics'!I:I,MATCH($C635,'Policy Characteristics'!$C:$C,0))),"",INDEX('Policy Characteristics'!I:I,MATCH($C635,'Policy Characteristics'!$C:$C,0)))</f>
        <v>% of fuel shifted</v>
      </c>
      <c r="P635" s="304" t="str">
        <f>IF(ISBLANK(INDEX('Policy Characteristics'!J:J,MATCH($C635,'Policy Characteristics'!$C:$C,0))),"",INDEX('Policy Characteristics'!J:J,MATCH($C635,'Policy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35" s="304" t="str">
        <f>IF(ISBLANK(INDEX('Policy Characteristics'!K:K,MATCH($C635,'Policy Characteristics'!$C:$C,0))),"",INDEX('Policy Characteristics'!K:K,MATCH($C635,'Policy Characteristics'!$C:$C,0)))</f>
        <v>industry-ag-main.html#fuel-switching</v>
      </c>
      <c r="R635" s="304" t="str">
        <f>IF(ISBLANK(INDEX('Policy Characteristics'!L:L,MATCH($C635,'Policy Characteristics'!$C:$C,0))),"",INDEX('Policy Characteristics'!L:L,MATCH($C635,'Policy Characteristics'!$C:$C,0)))</f>
        <v>industry-elec-and-hydrogen.html</v>
      </c>
    </row>
    <row r="636" spans="1:18" x14ac:dyDescent="0.25">
      <c r="A636" s="304" t="str">
        <f>IF(ISBLANK(INDEX('Policy Characteristics'!A:A,MATCH($C636,'Policy Characteristics'!$C:$C,0))),"",INDEX('Policy Characteristics'!A:A,MATCH($C636,'Policy Characteristics'!$C:$C,0)))</f>
        <v>Industry</v>
      </c>
      <c r="B636" s="304" t="str">
        <f>IF(ISBLANK(INDEX('Policy Characteristics'!B:B,MATCH($C636,'Policy Characteristics'!$C:$C,0))),"",INDEX('Policy Characteristics'!B:B,MATCH($C636,'Policy Characteristics'!$C:$C,0)))</f>
        <v>Electrification + Hydrogen</v>
      </c>
      <c r="C636" s="308" t="str">
        <f t="shared" si="35"/>
        <v>Fraction of Industrial Fuel Use Shifted to Other Fuels</v>
      </c>
      <c r="D636" s="537" t="s">
        <v>3209</v>
      </c>
      <c r="E636" s="535" t="s">
        <v>2783</v>
      </c>
      <c r="F636" s="6" t="s">
        <v>3171</v>
      </c>
      <c r="G636" s="535" t="s">
        <v>3223</v>
      </c>
      <c r="H636" s="536">
        <v>1415</v>
      </c>
      <c r="I636" s="535" t="s">
        <v>46</v>
      </c>
      <c r="J636" s="306" t="str">
        <f>IF(ISBLANK(INDEX('Policy Characteristics'!D:D,MATCH($C636,'Policy Characteristics'!$C:$C,0))),"",INDEX('Policy Characteristics'!D:D,MATCH($C636,'Policy Characteristics'!$C:$C,0)))</f>
        <v>Electrification + Hydrogen</v>
      </c>
      <c r="K636" s="304" t="str">
        <f>IF(ISBLANK(INDEX('Policy Characteristics'!E:E,MATCH($C636,'Policy Characteristics'!$C:$C,0))),"",INDEX('Policy Characteristics'!E:E,MATCH($C636,'Policy Characteristics'!$C:$C,0)))</f>
        <v>indst fuel type shifting</v>
      </c>
      <c r="L636" s="315">
        <f>IF(ISBLANK(INDEX('Policy Characteristics'!F:F,MATCH($C636,'Policy Characteristics'!$C:$C,0))),"",INDEX('Policy Characteristics'!F:F,MATCH($C636,'Policy Characteristics'!$C:$C,0)))</f>
        <v>0</v>
      </c>
      <c r="M636" s="315">
        <f>IF(ISBLANK(INDEX('Policy Characteristics'!G:G,MATCH($C636,'Policy Characteristics'!$C:$C,0))),"",INDEX('Policy Characteristics'!G:G,MATCH($C636,'Policy Characteristics'!$C:$C,0)))</f>
        <v>1</v>
      </c>
      <c r="N636" s="315">
        <f>IF(ISBLANK(INDEX('Policy Characteristics'!H:H,MATCH($C636,'Policy Characteristics'!$C:$C,0))),"",INDEX('Policy Characteristics'!H:H,MATCH($C636,'Policy Characteristics'!$C:$C,0)))</f>
        <v>0.01</v>
      </c>
      <c r="O636" s="304" t="str">
        <f>IF(ISBLANK(INDEX('Policy Characteristics'!I:I,MATCH($C636,'Policy Characteristics'!$C:$C,0))),"",INDEX('Policy Characteristics'!I:I,MATCH($C636,'Policy Characteristics'!$C:$C,0)))</f>
        <v>% of fuel shifted</v>
      </c>
      <c r="P636" s="304" t="str">
        <f>IF(ISBLANK(INDEX('Policy Characteristics'!J:J,MATCH($C636,'Policy Characteristics'!$C:$C,0))),"",INDEX('Policy Characteristics'!J:J,MATCH($C636,'Policy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36" s="304" t="str">
        <f>IF(ISBLANK(INDEX('Policy Characteristics'!K:K,MATCH($C636,'Policy Characteristics'!$C:$C,0))),"",INDEX('Policy Characteristics'!K:K,MATCH($C636,'Policy Characteristics'!$C:$C,0)))</f>
        <v>industry-ag-main.html#fuel-switching</v>
      </c>
      <c r="R636" s="304" t="str">
        <f>IF(ISBLANK(INDEX('Policy Characteristics'!L:L,MATCH($C636,'Policy Characteristics'!$C:$C,0))),"",INDEX('Policy Characteristics'!L:L,MATCH($C636,'Policy Characteristics'!$C:$C,0)))</f>
        <v>industry-elec-and-hydrogen.html</v>
      </c>
    </row>
    <row r="637" spans="1:18" x14ac:dyDescent="0.25">
      <c r="A637" s="304" t="str">
        <f>IF(ISBLANK(INDEX('Policy Characteristics'!A:A,MATCH($C637,'Policy Characteristics'!$C:$C,0))),"",INDEX('Policy Characteristics'!A:A,MATCH($C637,'Policy Characteristics'!$C:$C,0)))</f>
        <v>Industry</v>
      </c>
      <c r="B637" s="304" t="str">
        <f>IF(ISBLANK(INDEX('Policy Characteristics'!B:B,MATCH($C637,'Policy Characteristics'!$C:$C,0))),"",INDEX('Policy Characteristics'!B:B,MATCH($C637,'Policy Characteristics'!$C:$C,0)))</f>
        <v>Electrification + Hydrogen</v>
      </c>
      <c r="C637" s="308" t="str">
        <f t="shared" si="35"/>
        <v>Fraction of Industrial Fuel Use Shifted to Other Fuels</v>
      </c>
      <c r="D637" s="537" t="s">
        <v>3209</v>
      </c>
      <c r="E637" s="535" t="s">
        <v>2784</v>
      </c>
      <c r="F637" s="6" t="s">
        <v>3171</v>
      </c>
      <c r="G637" s="535" t="s">
        <v>3224</v>
      </c>
      <c r="H637" s="536">
        <v>1416</v>
      </c>
      <c r="I637" s="535" t="s">
        <v>46</v>
      </c>
      <c r="J637" s="306" t="str">
        <f>IF(ISBLANK(INDEX('Policy Characteristics'!D:D,MATCH($C637,'Policy Characteristics'!$C:$C,0))),"",INDEX('Policy Characteristics'!D:D,MATCH($C637,'Policy Characteristics'!$C:$C,0)))</f>
        <v>Electrification + Hydrogen</v>
      </c>
      <c r="K637" s="304" t="str">
        <f>IF(ISBLANK(INDEX('Policy Characteristics'!E:E,MATCH($C637,'Policy Characteristics'!$C:$C,0))),"",INDEX('Policy Characteristics'!E:E,MATCH($C637,'Policy Characteristics'!$C:$C,0)))</f>
        <v>indst fuel type shifting</v>
      </c>
      <c r="L637" s="315">
        <f>IF(ISBLANK(INDEX('Policy Characteristics'!F:F,MATCH($C637,'Policy Characteristics'!$C:$C,0))),"",INDEX('Policy Characteristics'!F:F,MATCH($C637,'Policy Characteristics'!$C:$C,0)))</f>
        <v>0</v>
      </c>
      <c r="M637" s="315">
        <f>IF(ISBLANK(INDEX('Policy Characteristics'!G:G,MATCH($C637,'Policy Characteristics'!$C:$C,0))),"",INDEX('Policy Characteristics'!G:G,MATCH($C637,'Policy Characteristics'!$C:$C,0)))</f>
        <v>1</v>
      </c>
      <c r="N637" s="315">
        <f>IF(ISBLANK(INDEX('Policy Characteristics'!H:H,MATCH($C637,'Policy Characteristics'!$C:$C,0))),"",INDEX('Policy Characteristics'!H:H,MATCH($C637,'Policy Characteristics'!$C:$C,0)))</f>
        <v>0.01</v>
      </c>
      <c r="O637" s="304" t="str">
        <f>IF(ISBLANK(INDEX('Policy Characteristics'!I:I,MATCH($C637,'Policy Characteristics'!$C:$C,0))),"",INDEX('Policy Characteristics'!I:I,MATCH($C637,'Policy Characteristics'!$C:$C,0)))</f>
        <v>% of fuel shifted</v>
      </c>
      <c r="P637" s="304" t="str">
        <f>IF(ISBLANK(INDEX('Policy Characteristics'!J:J,MATCH($C637,'Policy Characteristics'!$C:$C,0))),"",INDEX('Policy Characteristics'!J:J,MATCH($C637,'Policy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37" s="304" t="str">
        <f>IF(ISBLANK(INDEX('Policy Characteristics'!K:K,MATCH($C637,'Policy Characteristics'!$C:$C,0))),"",INDEX('Policy Characteristics'!K:K,MATCH($C637,'Policy Characteristics'!$C:$C,0)))</f>
        <v>industry-ag-main.html#fuel-switching</v>
      </c>
      <c r="R637" s="304" t="str">
        <f>IF(ISBLANK(INDEX('Policy Characteristics'!L:L,MATCH($C637,'Policy Characteristics'!$C:$C,0))),"",INDEX('Policy Characteristics'!L:L,MATCH($C637,'Policy Characteristics'!$C:$C,0)))</f>
        <v>industry-elec-and-hydrogen.html</v>
      </c>
    </row>
    <row r="638" spans="1:18" x14ac:dyDescent="0.25">
      <c r="A638" s="304" t="str">
        <f>IF(ISBLANK(INDEX('Policy Characteristics'!A:A,MATCH($C638,'Policy Characteristics'!$C:$C,0))),"",INDEX('Policy Characteristics'!A:A,MATCH($C638,'Policy Characteristics'!$C:$C,0)))</f>
        <v>Industry</v>
      </c>
      <c r="B638" s="304" t="str">
        <f>IF(ISBLANK(INDEX('Policy Characteristics'!B:B,MATCH($C638,'Policy Characteristics'!$C:$C,0))),"",INDEX('Policy Characteristics'!B:B,MATCH($C638,'Policy Characteristics'!$C:$C,0)))</f>
        <v>Electrification + Hydrogen</v>
      </c>
      <c r="C638" s="308" t="str">
        <f t="shared" ref="C638:C678" si="36">C$429</f>
        <v>Fraction of Industrial Fuel Use Shifted to Other Fuels</v>
      </c>
      <c r="D638" s="537" t="s">
        <v>3209</v>
      </c>
      <c r="E638" s="535" t="s">
        <v>2781</v>
      </c>
      <c r="F638" s="6" t="s">
        <v>3171</v>
      </c>
      <c r="G638" s="535" t="s">
        <v>3225</v>
      </c>
      <c r="H638" s="536">
        <v>1417</v>
      </c>
      <c r="I638" s="535" t="s">
        <v>45</v>
      </c>
      <c r="J638" s="306" t="str">
        <f>IF(ISBLANK(INDEX('Policy Characteristics'!D:D,MATCH($C638,'Policy Characteristics'!$C:$C,0))),"",INDEX('Policy Characteristics'!D:D,MATCH($C638,'Policy Characteristics'!$C:$C,0)))</f>
        <v>Electrification + Hydrogen</v>
      </c>
      <c r="K638" s="304" t="str">
        <f>IF(ISBLANK(INDEX('Policy Characteristics'!E:E,MATCH($C638,'Policy Characteristics'!$C:$C,0))),"",INDEX('Policy Characteristics'!E:E,MATCH($C638,'Policy Characteristics'!$C:$C,0)))</f>
        <v>indst fuel type shifting</v>
      </c>
      <c r="L638" s="315">
        <f>IF(ISBLANK(INDEX('Policy Characteristics'!F:F,MATCH($C638,'Policy Characteristics'!$C:$C,0))),"",INDEX('Policy Characteristics'!F:F,MATCH($C638,'Policy Characteristics'!$C:$C,0)))</f>
        <v>0</v>
      </c>
      <c r="M638" s="315">
        <f>IF(ISBLANK(INDEX('Policy Characteristics'!G:G,MATCH($C638,'Policy Characteristics'!$C:$C,0))),"",INDEX('Policy Characteristics'!G:G,MATCH($C638,'Policy Characteristics'!$C:$C,0)))</f>
        <v>1</v>
      </c>
      <c r="N638" s="315">
        <f>IF(ISBLANK(INDEX('Policy Characteristics'!H:H,MATCH($C638,'Policy Characteristics'!$C:$C,0))),"",INDEX('Policy Characteristics'!H:H,MATCH($C638,'Policy Characteristics'!$C:$C,0)))</f>
        <v>0.01</v>
      </c>
      <c r="O638" s="304" t="str">
        <f>IF(ISBLANK(INDEX('Policy Characteristics'!I:I,MATCH($C638,'Policy Characteristics'!$C:$C,0))),"",INDEX('Policy Characteristics'!I:I,MATCH($C638,'Policy Characteristics'!$C:$C,0)))</f>
        <v>% of fuel shifted</v>
      </c>
      <c r="P638" s="304" t="str">
        <f>IF(ISBLANK(INDEX('Policy Characteristics'!J:J,MATCH($C638,'Policy Characteristics'!$C:$C,0))),"",INDEX('Policy Characteristics'!J:J,MATCH($C638,'Policy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38" s="304" t="str">
        <f>IF(ISBLANK(INDEX('Policy Characteristics'!K:K,MATCH($C638,'Policy Characteristics'!$C:$C,0))),"",INDEX('Policy Characteristics'!K:K,MATCH($C638,'Policy Characteristics'!$C:$C,0)))</f>
        <v>industry-ag-main.html#fuel-switching</v>
      </c>
      <c r="R638" s="304" t="str">
        <f>IF(ISBLANK(INDEX('Policy Characteristics'!L:L,MATCH($C638,'Policy Characteristics'!$C:$C,0))),"",INDEX('Policy Characteristics'!L:L,MATCH($C638,'Policy Characteristics'!$C:$C,0)))</f>
        <v>industry-elec-and-hydrogen.html</v>
      </c>
    </row>
    <row r="639" spans="1:18" x14ac:dyDescent="0.25">
      <c r="A639" s="304" t="str">
        <f>IF(ISBLANK(INDEX('Policy Characteristics'!A:A,MATCH($C639,'Policy Characteristics'!$C:$C,0))),"",INDEX('Policy Characteristics'!A:A,MATCH($C639,'Policy Characteristics'!$C:$C,0)))</f>
        <v>Industry</v>
      </c>
      <c r="B639" s="304" t="str">
        <f>IF(ISBLANK(INDEX('Policy Characteristics'!B:B,MATCH($C639,'Policy Characteristics'!$C:$C,0))),"",INDEX('Policy Characteristics'!B:B,MATCH($C639,'Policy Characteristics'!$C:$C,0)))</f>
        <v>Electrification + Hydrogen</v>
      </c>
      <c r="C639" s="308" t="str">
        <f t="shared" si="36"/>
        <v>Fraction of Industrial Fuel Use Shifted to Other Fuels</v>
      </c>
      <c r="D639" s="537" t="s">
        <v>3210</v>
      </c>
      <c r="E639" s="535" t="s">
        <v>2427</v>
      </c>
      <c r="F639" s="6" t="s">
        <v>3172</v>
      </c>
      <c r="G639" s="535" t="s">
        <v>3216</v>
      </c>
      <c r="H639" s="536">
        <v>1418</v>
      </c>
      <c r="I639" s="535" t="s">
        <v>45</v>
      </c>
      <c r="J639" s="306" t="str">
        <f>IF(ISBLANK(INDEX('Policy Characteristics'!D:D,MATCH($C639,'Policy Characteristics'!$C:$C,0))),"",INDEX('Policy Characteristics'!D:D,MATCH($C639,'Policy Characteristics'!$C:$C,0)))</f>
        <v>Electrification + Hydrogen</v>
      </c>
      <c r="K639" s="304" t="str">
        <f>IF(ISBLANK(INDEX('Policy Characteristics'!E:E,MATCH($C639,'Policy Characteristics'!$C:$C,0))),"",INDEX('Policy Characteristics'!E:E,MATCH($C639,'Policy Characteristics'!$C:$C,0)))</f>
        <v>indst fuel type shifting</v>
      </c>
      <c r="L639" s="315">
        <f>IF(ISBLANK(INDEX('Policy Characteristics'!F:F,MATCH($C639,'Policy Characteristics'!$C:$C,0))),"",INDEX('Policy Characteristics'!F:F,MATCH($C639,'Policy Characteristics'!$C:$C,0)))</f>
        <v>0</v>
      </c>
      <c r="M639" s="315">
        <f>IF(ISBLANK(INDEX('Policy Characteristics'!G:G,MATCH($C639,'Policy Characteristics'!$C:$C,0))),"",INDEX('Policy Characteristics'!G:G,MATCH($C639,'Policy Characteristics'!$C:$C,0)))</f>
        <v>1</v>
      </c>
      <c r="N639" s="315">
        <f>IF(ISBLANK(INDEX('Policy Characteristics'!H:H,MATCH($C639,'Policy Characteristics'!$C:$C,0))),"",INDEX('Policy Characteristics'!H:H,MATCH($C639,'Policy Characteristics'!$C:$C,0)))</f>
        <v>0.01</v>
      </c>
      <c r="O639" s="304" t="str">
        <f>IF(ISBLANK(INDEX('Policy Characteristics'!I:I,MATCH($C639,'Policy Characteristics'!$C:$C,0))),"",INDEX('Policy Characteristics'!I:I,MATCH($C639,'Policy Characteristics'!$C:$C,0)))</f>
        <v>% of fuel shifted</v>
      </c>
      <c r="P639" s="304" t="str">
        <f>IF(ISBLANK(INDEX('Policy Characteristics'!J:J,MATCH($C639,'Policy Characteristics'!$C:$C,0))),"",INDEX('Policy Characteristics'!J:J,MATCH($C639,'Policy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39" s="304" t="str">
        <f>IF(ISBLANK(INDEX('Policy Characteristics'!K:K,MATCH($C639,'Policy Characteristics'!$C:$C,0))),"",INDEX('Policy Characteristics'!K:K,MATCH($C639,'Policy Characteristics'!$C:$C,0)))</f>
        <v>industry-ag-main.html#fuel-switching</v>
      </c>
      <c r="R639" s="304" t="str">
        <f>IF(ISBLANK(INDEX('Policy Characteristics'!L:L,MATCH($C639,'Policy Characteristics'!$C:$C,0))),"",INDEX('Policy Characteristics'!L:L,MATCH($C639,'Policy Characteristics'!$C:$C,0)))</f>
        <v>industry-elec-and-hydrogen.html</v>
      </c>
    </row>
    <row r="640" spans="1:18" x14ac:dyDescent="0.25">
      <c r="A640" s="304" t="str">
        <f>IF(ISBLANK(INDEX('Policy Characteristics'!A:A,MATCH($C640,'Policy Characteristics'!$C:$C,0))),"",INDEX('Policy Characteristics'!A:A,MATCH($C640,'Policy Characteristics'!$C:$C,0)))</f>
        <v>Industry</v>
      </c>
      <c r="B640" s="304" t="str">
        <f>IF(ISBLANK(INDEX('Policy Characteristics'!B:B,MATCH($C640,'Policy Characteristics'!$C:$C,0))),"",INDEX('Policy Characteristics'!B:B,MATCH($C640,'Policy Characteristics'!$C:$C,0)))</f>
        <v>Electrification + Hydrogen</v>
      </c>
      <c r="C640" s="308" t="str">
        <f t="shared" si="36"/>
        <v>Fraction of Industrial Fuel Use Shifted to Other Fuels</v>
      </c>
      <c r="D640" s="537" t="s">
        <v>3210</v>
      </c>
      <c r="E640" s="535" t="s">
        <v>2428</v>
      </c>
      <c r="F640" s="6" t="s">
        <v>3172</v>
      </c>
      <c r="G640" s="535" t="s">
        <v>3217</v>
      </c>
      <c r="H640" s="536">
        <v>1419</v>
      </c>
      <c r="I640" s="535" t="s">
        <v>46</v>
      </c>
      <c r="J640" s="306" t="str">
        <f>IF(ISBLANK(INDEX('Policy Characteristics'!D:D,MATCH($C640,'Policy Characteristics'!$C:$C,0))),"",INDEX('Policy Characteristics'!D:D,MATCH($C640,'Policy Characteristics'!$C:$C,0)))</f>
        <v>Electrification + Hydrogen</v>
      </c>
      <c r="K640" s="304" t="str">
        <f>IF(ISBLANK(INDEX('Policy Characteristics'!E:E,MATCH($C640,'Policy Characteristics'!$C:$C,0))),"",INDEX('Policy Characteristics'!E:E,MATCH($C640,'Policy Characteristics'!$C:$C,0)))</f>
        <v>indst fuel type shifting</v>
      </c>
      <c r="L640" s="315">
        <f>IF(ISBLANK(INDEX('Policy Characteristics'!F:F,MATCH($C640,'Policy Characteristics'!$C:$C,0))),"",INDEX('Policy Characteristics'!F:F,MATCH($C640,'Policy Characteristics'!$C:$C,0)))</f>
        <v>0</v>
      </c>
      <c r="M640" s="315">
        <f>IF(ISBLANK(INDEX('Policy Characteristics'!G:G,MATCH($C640,'Policy Characteristics'!$C:$C,0))),"",INDEX('Policy Characteristics'!G:G,MATCH($C640,'Policy Characteristics'!$C:$C,0)))</f>
        <v>1</v>
      </c>
      <c r="N640" s="315">
        <f>IF(ISBLANK(INDEX('Policy Characteristics'!H:H,MATCH($C640,'Policy Characteristics'!$C:$C,0))),"",INDEX('Policy Characteristics'!H:H,MATCH($C640,'Policy Characteristics'!$C:$C,0)))</f>
        <v>0.01</v>
      </c>
      <c r="O640" s="304" t="str">
        <f>IF(ISBLANK(INDEX('Policy Characteristics'!I:I,MATCH($C640,'Policy Characteristics'!$C:$C,0))),"",INDEX('Policy Characteristics'!I:I,MATCH($C640,'Policy Characteristics'!$C:$C,0)))</f>
        <v>% of fuel shifted</v>
      </c>
      <c r="P640" s="304" t="str">
        <f>IF(ISBLANK(INDEX('Policy Characteristics'!J:J,MATCH($C640,'Policy Characteristics'!$C:$C,0))),"",INDEX('Policy Characteristics'!J:J,MATCH($C640,'Policy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40" s="304" t="str">
        <f>IF(ISBLANK(INDEX('Policy Characteristics'!K:K,MATCH($C640,'Policy Characteristics'!$C:$C,0))),"",INDEX('Policy Characteristics'!K:K,MATCH($C640,'Policy Characteristics'!$C:$C,0)))</f>
        <v>industry-ag-main.html#fuel-switching</v>
      </c>
      <c r="R640" s="304" t="str">
        <f>IF(ISBLANK(INDEX('Policy Characteristics'!L:L,MATCH($C640,'Policy Characteristics'!$C:$C,0))),"",INDEX('Policy Characteristics'!L:L,MATCH($C640,'Policy Characteristics'!$C:$C,0)))</f>
        <v>industry-elec-and-hydrogen.html</v>
      </c>
    </row>
    <row r="641" spans="1:18" x14ac:dyDescent="0.25">
      <c r="A641" s="304" t="str">
        <f>IF(ISBLANK(INDEX('Policy Characteristics'!A:A,MATCH($C641,'Policy Characteristics'!$C:$C,0))),"",INDEX('Policy Characteristics'!A:A,MATCH($C641,'Policy Characteristics'!$C:$C,0)))</f>
        <v>Industry</v>
      </c>
      <c r="B641" s="304" t="str">
        <f>IF(ISBLANK(INDEX('Policy Characteristics'!B:B,MATCH($C641,'Policy Characteristics'!$C:$C,0))),"",INDEX('Policy Characteristics'!B:B,MATCH($C641,'Policy Characteristics'!$C:$C,0)))</f>
        <v>Electrification + Hydrogen</v>
      </c>
      <c r="C641" s="308" t="str">
        <f t="shared" si="36"/>
        <v>Fraction of Industrial Fuel Use Shifted to Other Fuels</v>
      </c>
      <c r="D641" s="537" t="s">
        <v>3210</v>
      </c>
      <c r="E641" s="535" t="s">
        <v>2429</v>
      </c>
      <c r="F641" s="6" t="s">
        <v>3172</v>
      </c>
      <c r="G641" s="535" t="s">
        <v>3218</v>
      </c>
      <c r="H641" s="536">
        <v>1420</v>
      </c>
      <c r="I641" s="535" t="s">
        <v>46</v>
      </c>
      <c r="J641" s="306" t="str">
        <f>IF(ISBLANK(INDEX('Policy Characteristics'!D:D,MATCH($C641,'Policy Characteristics'!$C:$C,0))),"",INDEX('Policy Characteristics'!D:D,MATCH($C641,'Policy Characteristics'!$C:$C,0)))</f>
        <v>Electrification + Hydrogen</v>
      </c>
      <c r="K641" s="304" t="str">
        <f>IF(ISBLANK(INDEX('Policy Characteristics'!E:E,MATCH($C641,'Policy Characteristics'!$C:$C,0))),"",INDEX('Policy Characteristics'!E:E,MATCH($C641,'Policy Characteristics'!$C:$C,0)))</f>
        <v>indst fuel type shifting</v>
      </c>
      <c r="L641" s="315">
        <f>IF(ISBLANK(INDEX('Policy Characteristics'!F:F,MATCH($C641,'Policy Characteristics'!$C:$C,0))),"",INDEX('Policy Characteristics'!F:F,MATCH($C641,'Policy Characteristics'!$C:$C,0)))</f>
        <v>0</v>
      </c>
      <c r="M641" s="315">
        <f>IF(ISBLANK(INDEX('Policy Characteristics'!G:G,MATCH($C641,'Policy Characteristics'!$C:$C,0))),"",INDEX('Policy Characteristics'!G:G,MATCH($C641,'Policy Characteristics'!$C:$C,0)))</f>
        <v>1</v>
      </c>
      <c r="N641" s="315">
        <f>IF(ISBLANK(INDEX('Policy Characteristics'!H:H,MATCH($C641,'Policy Characteristics'!$C:$C,0))),"",INDEX('Policy Characteristics'!H:H,MATCH($C641,'Policy Characteristics'!$C:$C,0)))</f>
        <v>0.01</v>
      </c>
      <c r="O641" s="304" t="str">
        <f>IF(ISBLANK(INDEX('Policy Characteristics'!I:I,MATCH($C641,'Policy Characteristics'!$C:$C,0))),"",INDEX('Policy Characteristics'!I:I,MATCH($C641,'Policy Characteristics'!$C:$C,0)))</f>
        <v>% of fuel shifted</v>
      </c>
      <c r="P641" s="304" t="str">
        <f>IF(ISBLANK(INDEX('Policy Characteristics'!J:J,MATCH($C641,'Policy Characteristics'!$C:$C,0))),"",INDEX('Policy Characteristics'!J:J,MATCH($C641,'Policy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41" s="304" t="str">
        <f>IF(ISBLANK(INDEX('Policy Characteristics'!K:K,MATCH($C641,'Policy Characteristics'!$C:$C,0))),"",INDEX('Policy Characteristics'!K:K,MATCH($C641,'Policy Characteristics'!$C:$C,0)))</f>
        <v>industry-ag-main.html#fuel-switching</v>
      </c>
      <c r="R641" s="304" t="str">
        <f>IF(ISBLANK(INDEX('Policy Characteristics'!L:L,MATCH($C641,'Policy Characteristics'!$C:$C,0))),"",INDEX('Policy Characteristics'!L:L,MATCH($C641,'Policy Characteristics'!$C:$C,0)))</f>
        <v>industry-elec-and-hydrogen.html</v>
      </c>
    </row>
    <row r="642" spans="1:18" x14ac:dyDescent="0.25">
      <c r="A642" s="304" t="str">
        <f>IF(ISBLANK(INDEX('Policy Characteristics'!A:A,MATCH($C642,'Policy Characteristics'!$C:$C,0))),"",INDEX('Policy Characteristics'!A:A,MATCH($C642,'Policy Characteristics'!$C:$C,0)))</f>
        <v>Industry</v>
      </c>
      <c r="B642" s="304" t="str">
        <f>IF(ISBLANK(INDEX('Policy Characteristics'!B:B,MATCH($C642,'Policy Characteristics'!$C:$C,0))),"",INDEX('Policy Characteristics'!B:B,MATCH($C642,'Policy Characteristics'!$C:$C,0)))</f>
        <v>Electrification + Hydrogen</v>
      </c>
      <c r="C642" s="308" t="str">
        <f t="shared" si="36"/>
        <v>Fraction of Industrial Fuel Use Shifted to Other Fuels</v>
      </c>
      <c r="D642" s="537" t="s">
        <v>3210</v>
      </c>
      <c r="E642" s="535" t="s">
        <v>2430</v>
      </c>
      <c r="F642" s="6" t="s">
        <v>3172</v>
      </c>
      <c r="G642" s="535" t="s">
        <v>3219</v>
      </c>
      <c r="H642" s="536">
        <v>1421</v>
      </c>
      <c r="I642" s="535" t="s">
        <v>46</v>
      </c>
      <c r="J642" s="306" t="str">
        <f>IF(ISBLANK(INDEX('Policy Characteristics'!D:D,MATCH($C642,'Policy Characteristics'!$C:$C,0))),"",INDEX('Policy Characteristics'!D:D,MATCH($C642,'Policy Characteristics'!$C:$C,0)))</f>
        <v>Electrification + Hydrogen</v>
      </c>
      <c r="K642" s="304" t="str">
        <f>IF(ISBLANK(INDEX('Policy Characteristics'!E:E,MATCH($C642,'Policy Characteristics'!$C:$C,0))),"",INDEX('Policy Characteristics'!E:E,MATCH($C642,'Policy Characteristics'!$C:$C,0)))</f>
        <v>indst fuel type shifting</v>
      </c>
      <c r="L642" s="315">
        <f>IF(ISBLANK(INDEX('Policy Characteristics'!F:F,MATCH($C642,'Policy Characteristics'!$C:$C,0))),"",INDEX('Policy Characteristics'!F:F,MATCH($C642,'Policy Characteristics'!$C:$C,0)))</f>
        <v>0</v>
      </c>
      <c r="M642" s="315">
        <f>IF(ISBLANK(INDEX('Policy Characteristics'!G:G,MATCH($C642,'Policy Characteristics'!$C:$C,0))),"",INDEX('Policy Characteristics'!G:G,MATCH($C642,'Policy Characteristics'!$C:$C,0)))</f>
        <v>1</v>
      </c>
      <c r="N642" s="315">
        <f>IF(ISBLANK(INDEX('Policy Characteristics'!H:H,MATCH($C642,'Policy Characteristics'!$C:$C,0))),"",INDEX('Policy Characteristics'!H:H,MATCH($C642,'Policy Characteristics'!$C:$C,0)))</f>
        <v>0.01</v>
      </c>
      <c r="O642" s="304" t="str">
        <f>IF(ISBLANK(INDEX('Policy Characteristics'!I:I,MATCH($C642,'Policy Characteristics'!$C:$C,0))),"",INDEX('Policy Characteristics'!I:I,MATCH($C642,'Policy Characteristics'!$C:$C,0)))</f>
        <v>% of fuel shifted</v>
      </c>
      <c r="P642" s="304" t="str">
        <f>IF(ISBLANK(INDEX('Policy Characteristics'!J:J,MATCH($C642,'Policy Characteristics'!$C:$C,0))),"",INDEX('Policy Characteristics'!J:J,MATCH($C642,'Policy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42" s="304" t="str">
        <f>IF(ISBLANK(INDEX('Policy Characteristics'!K:K,MATCH($C642,'Policy Characteristics'!$C:$C,0))),"",INDEX('Policy Characteristics'!K:K,MATCH($C642,'Policy Characteristics'!$C:$C,0)))</f>
        <v>industry-ag-main.html#fuel-switching</v>
      </c>
      <c r="R642" s="304" t="str">
        <f>IF(ISBLANK(INDEX('Policy Characteristics'!L:L,MATCH($C642,'Policy Characteristics'!$C:$C,0))),"",INDEX('Policy Characteristics'!L:L,MATCH($C642,'Policy Characteristics'!$C:$C,0)))</f>
        <v>industry-elec-and-hydrogen.html</v>
      </c>
    </row>
    <row r="643" spans="1:18" x14ac:dyDescent="0.25">
      <c r="A643" s="304" t="str">
        <f>IF(ISBLANK(INDEX('Policy Characteristics'!A:A,MATCH($C643,'Policy Characteristics'!$C:$C,0))),"",INDEX('Policy Characteristics'!A:A,MATCH($C643,'Policy Characteristics'!$C:$C,0)))</f>
        <v>Industry</v>
      </c>
      <c r="B643" s="304" t="str">
        <f>IF(ISBLANK(INDEX('Policy Characteristics'!B:B,MATCH($C643,'Policy Characteristics'!$C:$C,0))),"",INDEX('Policy Characteristics'!B:B,MATCH($C643,'Policy Characteristics'!$C:$C,0)))</f>
        <v>Electrification + Hydrogen</v>
      </c>
      <c r="C643" s="308" t="str">
        <f t="shared" si="36"/>
        <v>Fraction of Industrial Fuel Use Shifted to Other Fuels</v>
      </c>
      <c r="D643" s="537" t="s">
        <v>3210</v>
      </c>
      <c r="E643" s="535" t="s">
        <v>2431</v>
      </c>
      <c r="F643" s="6" t="s">
        <v>3172</v>
      </c>
      <c r="G643" s="535" t="s">
        <v>3220</v>
      </c>
      <c r="H643" s="536">
        <v>1422</v>
      </c>
      <c r="I643" s="535" t="s">
        <v>46</v>
      </c>
      <c r="J643" s="306" t="str">
        <f>IF(ISBLANK(INDEX('Policy Characteristics'!D:D,MATCH($C643,'Policy Characteristics'!$C:$C,0))),"",INDEX('Policy Characteristics'!D:D,MATCH($C643,'Policy Characteristics'!$C:$C,0)))</f>
        <v>Electrification + Hydrogen</v>
      </c>
      <c r="K643" s="304" t="str">
        <f>IF(ISBLANK(INDEX('Policy Characteristics'!E:E,MATCH($C643,'Policy Characteristics'!$C:$C,0))),"",INDEX('Policy Characteristics'!E:E,MATCH($C643,'Policy Characteristics'!$C:$C,0)))</f>
        <v>indst fuel type shifting</v>
      </c>
      <c r="L643" s="315">
        <f>IF(ISBLANK(INDEX('Policy Characteristics'!F:F,MATCH($C643,'Policy Characteristics'!$C:$C,0))),"",INDEX('Policy Characteristics'!F:F,MATCH($C643,'Policy Characteristics'!$C:$C,0)))</f>
        <v>0</v>
      </c>
      <c r="M643" s="315">
        <f>IF(ISBLANK(INDEX('Policy Characteristics'!G:G,MATCH($C643,'Policy Characteristics'!$C:$C,0))),"",INDEX('Policy Characteristics'!G:G,MATCH($C643,'Policy Characteristics'!$C:$C,0)))</f>
        <v>1</v>
      </c>
      <c r="N643" s="315">
        <f>IF(ISBLANK(INDEX('Policy Characteristics'!H:H,MATCH($C643,'Policy Characteristics'!$C:$C,0))),"",INDEX('Policy Characteristics'!H:H,MATCH($C643,'Policy Characteristics'!$C:$C,0)))</f>
        <v>0.01</v>
      </c>
      <c r="O643" s="304" t="str">
        <f>IF(ISBLANK(INDEX('Policy Characteristics'!I:I,MATCH($C643,'Policy Characteristics'!$C:$C,0))),"",INDEX('Policy Characteristics'!I:I,MATCH($C643,'Policy Characteristics'!$C:$C,0)))</f>
        <v>% of fuel shifted</v>
      </c>
      <c r="P643" s="304" t="str">
        <f>IF(ISBLANK(INDEX('Policy Characteristics'!J:J,MATCH($C643,'Policy Characteristics'!$C:$C,0))),"",INDEX('Policy Characteristics'!J:J,MATCH($C643,'Policy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43" s="304" t="str">
        <f>IF(ISBLANK(INDEX('Policy Characteristics'!K:K,MATCH($C643,'Policy Characteristics'!$C:$C,0))),"",INDEX('Policy Characteristics'!K:K,MATCH($C643,'Policy Characteristics'!$C:$C,0)))</f>
        <v>industry-ag-main.html#fuel-switching</v>
      </c>
      <c r="R643" s="304" t="str">
        <f>IF(ISBLANK(INDEX('Policy Characteristics'!L:L,MATCH($C643,'Policy Characteristics'!$C:$C,0))),"",INDEX('Policy Characteristics'!L:L,MATCH($C643,'Policy Characteristics'!$C:$C,0)))</f>
        <v>industry-elec-and-hydrogen.html</v>
      </c>
    </row>
    <row r="644" spans="1:18" x14ac:dyDescent="0.25">
      <c r="A644" s="304" t="str">
        <f>IF(ISBLANK(INDEX('Policy Characteristics'!A:A,MATCH($C644,'Policy Characteristics'!$C:$C,0))),"",INDEX('Policy Characteristics'!A:A,MATCH($C644,'Policy Characteristics'!$C:$C,0)))</f>
        <v>Industry</v>
      </c>
      <c r="B644" s="304" t="str">
        <f>IF(ISBLANK(INDEX('Policy Characteristics'!B:B,MATCH($C644,'Policy Characteristics'!$C:$C,0))),"",INDEX('Policy Characteristics'!B:B,MATCH($C644,'Policy Characteristics'!$C:$C,0)))</f>
        <v>Electrification + Hydrogen</v>
      </c>
      <c r="C644" s="308" t="str">
        <f t="shared" si="36"/>
        <v>Fraction of Industrial Fuel Use Shifted to Other Fuels</v>
      </c>
      <c r="D644" s="537" t="s">
        <v>3210</v>
      </c>
      <c r="E644" s="535" t="s">
        <v>2432</v>
      </c>
      <c r="F644" s="6" t="s">
        <v>3172</v>
      </c>
      <c r="G644" s="535" t="s">
        <v>3221</v>
      </c>
      <c r="H644" s="536">
        <v>1423</v>
      </c>
      <c r="I644" s="535" t="s">
        <v>46</v>
      </c>
      <c r="J644" s="306" t="str">
        <f>IF(ISBLANK(INDEX('Policy Characteristics'!D:D,MATCH($C644,'Policy Characteristics'!$C:$C,0))),"",INDEX('Policy Characteristics'!D:D,MATCH($C644,'Policy Characteristics'!$C:$C,0)))</f>
        <v>Electrification + Hydrogen</v>
      </c>
      <c r="K644" s="304" t="str">
        <f>IF(ISBLANK(INDEX('Policy Characteristics'!E:E,MATCH($C644,'Policy Characteristics'!$C:$C,0))),"",INDEX('Policy Characteristics'!E:E,MATCH($C644,'Policy Characteristics'!$C:$C,0)))</f>
        <v>indst fuel type shifting</v>
      </c>
      <c r="L644" s="315">
        <f>IF(ISBLANK(INDEX('Policy Characteristics'!F:F,MATCH($C644,'Policy Characteristics'!$C:$C,0))),"",INDEX('Policy Characteristics'!F:F,MATCH($C644,'Policy Characteristics'!$C:$C,0)))</f>
        <v>0</v>
      </c>
      <c r="M644" s="315">
        <f>IF(ISBLANK(INDEX('Policy Characteristics'!G:G,MATCH($C644,'Policy Characteristics'!$C:$C,0))),"",INDEX('Policy Characteristics'!G:G,MATCH($C644,'Policy Characteristics'!$C:$C,0)))</f>
        <v>1</v>
      </c>
      <c r="N644" s="315">
        <f>IF(ISBLANK(INDEX('Policy Characteristics'!H:H,MATCH($C644,'Policy Characteristics'!$C:$C,0))),"",INDEX('Policy Characteristics'!H:H,MATCH($C644,'Policy Characteristics'!$C:$C,0)))</f>
        <v>0.01</v>
      </c>
      <c r="O644" s="304" t="str">
        <f>IF(ISBLANK(INDEX('Policy Characteristics'!I:I,MATCH($C644,'Policy Characteristics'!$C:$C,0))),"",INDEX('Policy Characteristics'!I:I,MATCH($C644,'Policy Characteristics'!$C:$C,0)))</f>
        <v>% of fuel shifted</v>
      </c>
      <c r="P644" s="304" t="str">
        <f>IF(ISBLANK(INDEX('Policy Characteristics'!J:J,MATCH($C644,'Policy Characteristics'!$C:$C,0))),"",INDEX('Policy Characteristics'!J:J,MATCH($C644,'Policy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44" s="304" t="str">
        <f>IF(ISBLANK(INDEX('Policy Characteristics'!K:K,MATCH($C644,'Policy Characteristics'!$C:$C,0))),"",INDEX('Policy Characteristics'!K:K,MATCH($C644,'Policy Characteristics'!$C:$C,0)))</f>
        <v>industry-ag-main.html#fuel-switching</v>
      </c>
      <c r="R644" s="304" t="str">
        <f>IF(ISBLANK(INDEX('Policy Characteristics'!L:L,MATCH($C644,'Policy Characteristics'!$C:$C,0))),"",INDEX('Policy Characteristics'!L:L,MATCH($C644,'Policy Characteristics'!$C:$C,0)))</f>
        <v>industry-elec-and-hydrogen.html</v>
      </c>
    </row>
    <row r="645" spans="1:18" x14ac:dyDescent="0.25">
      <c r="A645" s="304" t="str">
        <f>IF(ISBLANK(INDEX('Policy Characteristics'!A:A,MATCH($C645,'Policy Characteristics'!$C:$C,0))),"",INDEX('Policy Characteristics'!A:A,MATCH($C645,'Policy Characteristics'!$C:$C,0)))</f>
        <v>Industry</v>
      </c>
      <c r="B645" s="304" t="str">
        <f>IF(ISBLANK(INDEX('Policy Characteristics'!B:B,MATCH($C645,'Policy Characteristics'!$C:$C,0))),"",INDEX('Policy Characteristics'!B:B,MATCH($C645,'Policy Characteristics'!$C:$C,0)))</f>
        <v>Electrification + Hydrogen</v>
      </c>
      <c r="C645" s="308" t="str">
        <f t="shared" si="36"/>
        <v>Fraction of Industrial Fuel Use Shifted to Other Fuels</v>
      </c>
      <c r="D645" s="537" t="s">
        <v>3210</v>
      </c>
      <c r="E645" s="535" t="s">
        <v>2782</v>
      </c>
      <c r="F645" s="6" t="s">
        <v>3172</v>
      </c>
      <c r="G645" s="535" t="s">
        <v>3222</v>
      </c>
      <c r="H645" s="536">
        <v>1424</v>
      </c>
      <c r="I645" s="535" t="s">
        <v>46</v>
      </c>
      <c r="J645" s="306" t="str">
        <f>IF(ISBLANK(INDEX('Policy Characteristics'!D:D,MATCH($C645,'Policy Characteristics'!$C:$C,0))),"",INDEX('Policy Characteristics'!D:D,MATCH($C645,'Policy Characteristics'!$C:$C,0)))</f>
        <v>Electrification + Hydrogen</v>
      </c>
      <c r="K645" s="304" t="str">
        <f>IF(ISBLANK(INDEX('Policy Characteristics'!E:E,MATCH($C645,'Policy Characteristics'!$C:$C,0))),"",INDEX('Policy Characteristics'!E:E,MATCH($C645,'Policy Characteristics'!$C:$C,0)))</f>
        <v>indst fuel type shifting</v>
      </c>
      <c r="L645" s="315">
        <f>IF(ISBLANK(INDEX('Policy Characteristics'!F:F,MATCH($C645,'Policy Characteristics'!$C:$C,0))),"",INDEX('Policy Characteristics'!F:F,MATCH($C645,'Policy Characteristics'!$C:$C,0)))</f>
        <v>0</v>
      </c>
      <c r="M645" s="315">
        <f>IF(ISBLANK(INDEX('Policy Characteristics'!G:G,MATCH($C645,'Policy Characteristics'!$C:$C,0))),"",INDEX('Policy Characteristics'!G:G,MATCH($C645,'Policy Characteristics'!$C:$C,0)))</f>
        <v>1</v>
      </c>
      <c r="N645" s="315">
        <f>IF(ISBLANK(INDEX('Policy Characteristics'!H:H,MATCH($C645,'Policy Characteristics'!$C:$C,0))),"",INDEX('Policy Characteristics'!H:H,MATCH($C645,'Policy Characteristics'!$C:$C,0)))</f>
        <v>0.01</v>
      </c>
      <c r="O645" s="304" t="str">
        <f>IF(ISBLANK(INDEX('Policy Characteristics'!I:I,MATCH($C645,'Policy Characteristics'!$C:$C,0))),"",INDEX('Policy Characteristics'!I:I,MATCH($C645,'Policy Characteristics'!$C:$C,0)))</f>
        <v>% of fuel shifted</v>
      </c>
      <c r="P645" s="304" t="str">
        <f>IF(ISBLANK(INDEX('Policy Characteristics'!J:J,MATCH($C645,'Policy Characteristics'!$C:$C,0))),"",INDEX('Policy Characteristics'!J:J,MATCH($C645,'Policy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45" s="304" t="str">
        <f>IF(ISBLANK(INDEX('Policy Characteristics'!K:K,MATCH($C645,'Policy Characteristics'!$C:$C,0))),"",INDEX('Policy Characteristics'!K:K,MATCH($C645,'Policy Characteristics'!$C:$C,0)))</f>
        <v>industry-ag-main.html#fuel-switching</v>
      </c>
      <c r="R645" s="304" t="str">
        <f>IF(ISBLANK(INDEX('Policy Characteristics'!L:L,MATCH($C645,'Policy Characteristics'!$C:$C,0))),"",INDEX('Policy Characteristics'!L:L,MATCH($C645,'Policy Characteristics'!$C:$C,0)))</f>
        <v>industry-elec-and-hydrogen.html</v>
      </c>
    </row>
    <row r="646" spans="1:18" x14ac:dyDescent="0.25">
      <c r="A646" s="304" t="str">
        <f>IF(ISBLANK(INDEX('Policy Characteristics'!A:A,MATCH($C646,'Policy Characteristics'!$C:$C,0))),"",INDEX('Policy Characteristics'!A:A,MATCH($C646,'Policy Characteristics'!$C:$C,0)))</f>
        <v>Industry</v>
      </c>
      <c r="B646" s="304" t="str">
        <f>IF(ISBLANK(INDEX('Policy Characteristics'!B:B,MATCH($C646,'Policy Characteristics'!$C:$C,0))),"",INDEX('Policy Characteristics'!B:B,MATCH($C646,'Policy Characteristics'!$C:$C,0)))</f>
        <v>Electrification + Hydrogen</v>
      </c>
      <c r="C646" s="308" t="str">
        <f t="shared" si="36"/>
        <v>Fraction of Industrial Fuel Use Shifted to Other Fuels</v>
      </c>
      <c r="D646" s="537" t="s">
        <v>3210</v>
      </c>
      <c r="E646" s="535" t="s">
        <v>2783</v>
      </c>
      <c r="F646" s="6" t="s">
        <v>3172</v>
      </c>
      <c r="G646" s="535" t="s">
        <v>3223</v>
      </c>
      <c r="H646" s="536">
        <v>1425</v>
      </c>
      <c r="I646" s="535" t="s">
        <v>46</v>
      </c>
      <c r="J646" s="306" t="str">
        <f>IF(ISBLANK(INDEX('Policy Characteristics'!D:D,MATCH($C646,'Policy Characteristics'!$C:$C,0))),"",INDEX('Policy Characteristics'!D:D,MATCH($C646,'Policy Characteristics'!$C:$C,0)))</f>
        <v>Electrification + Hydrogen</v>
      </c>
      <c r="K646" s="304" t="str">
        <f>IF(ISBLANK(INDEX('Policy Characteristics'!E:E,MATCH($C646,'Policy Characteristics'!$C:$C,0))),"",INDEX('Policy Characteristics'!E:E,MATCH($C646,'Policy Characteristics'!$C:$C,0)))</f>
        <v>indst fuel type shifting</v>
      </c>
      <c r="L646" s="315">
        <f>IF(ISBLANK(INDEX('Policy Characteristics'!F:F,MATCH($C646,'Policy Characteristics'!$C:$C,0))),"",INDEX('Policy Characteristics'!F:F,MATCH($C646,'Policy Characteristics'!$C:$C,0)))</f>
        <v>0</v>
      </c>
      <c r="M646" s="315">
        <f>IF(ISBLANK(INDEX('Policy Characteristics'!G:G,MATCH($C646,'Policy Characteristics'!$C:$C,0))),"",INDEX('Policy Characteristics'!G:G,MATCH($C646,'Policy Characteristics'!$C:$C,0)))</f>
        <v>1</v>
      </c>
      <c r="N646" s="315">
        <f>IF(ISBLANK(INDEX('Policy Characteristics'!H:H,MATCH($C646,'Policy Characteristics'!$C:$C,0))),"",INDEX('Policy Characteristics'!H:H,MATCH($C646,'Policy Characteristics'!$C:$C,0)))</f>
        <v>0.01</v>
      </c>
      <c r="O646" s="304" t="str">
        <f>IF(ISBLANK(INDEX('Policy Characteristics'!I:I,MATCH($C646,'Policy Characteristics'!$C:$C,0))),"",INDEX('Policy Characteristics'!I:I,MATCH($C646,'Policy Characteristics'!$C:$C,0)))</f>
        <v>% of fuel shifted</v>
      </c>
      <c r="P646" s="304" t="str">
        <f>IF(ISBLANK(INDEX('Policy Characteristics'!J:J,MATCH($C646,'Policy Characteristics'!$C:$C,0))),"",INDEX('Policy Characteristics'!J:J,MATCH($C646,'Policy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46" s="304" t="str">
        <f>IF(ISBLANK(INDEX('Policy Characteristics'!K:K,MATCH($C646,'Policy Characteristics'!$C:$C,0))),"",INDEX('Policy Characteristics'!K:K,MATCH($C646,'Policy Characteristics'!$C:$C,0)))</f>
        <v>industry-ag-main.html#fuel-switching</v>
      </c>
      <c r="R646" s="304" t="str">
        <f>IF(ISBLANK(INDEX('Policy Characteristics'!L:L,MATCH($C646,'Policy Characteristics'!$C:$C,0))),"",INDEX('Policy Characteristics'!L:L,MATCH($C646,'Policy Characteristics'!$C:$C,0)))</f>
        <v>industry-elec-and-hydrogen.html</v>
      </c>
    </row>
    <row r="647" spans="1:18" x14ac:dyDescent="0.25">
      <c r="A647" s="304" t="str">
        <f>IF(ISBLANK(INDEX('Policy Characteristics'!A:A,MATCH($C647,'Policy Characteristics'!$C:$C,0))),"",INDEX('Policy Characteristics'!A:A,MATCH($C647,'Policy Characteristics'!$C:$C,0)))</f>
        <v>Industry</v>
      </c>
      <c r="B647" s="304" t="str">
        <f>IF(ISBLANK(INDEX('Policy Characteristics'!B:B,MATCH($C647,'Policy Characteristics'!$C:$C,0))),"",INDEX('Policy Characteristics'!B:B,MATCH($C647,'Policy Characteristics'!$C:$C,0)))</f>
        <v>Electrification + Hydrogen</v>
      </c>
      <c r="C647" s="308" t="str">
        <f t="shared" si="36"/>
        <v>Fraction of Industrial Fuel Use Shifted to Other Fuels</v>
      </c>
      <c r="D647" s="537" t="s">
        <v>3210</v>
      </c>
      <c r="E647" s="535" t="s">
        <v>2784</v>
      </c>
      <c r="F647" s="6" t="s">
        <v>3172</v>
      </c>
      <c r="G647" s="535" t="s">
        <v>3224</v>
      </c>
      <c r="H647" s="536">
        <v>1426</v>
      </c>
      <c r="I647" s="535" t="s">
        <v>46</v>
      </c>
      <c r="J647" s="306" t="str">
        <f>IF(ISBLANK(INDEX('Policy Characteristics'!D:D,MATCH($C647,'Policy Characteristics'!$C:$C,0))),"",INDEX('Policy Characteristics'!D:D,MATCH($C647,'Policy Characteristics'!$C:$C,0)))</f>
        <v>Electrification + Hydrogen</v>
      </c>
      <c r="K647" s="304" t="str">
        <f>IF(ISBLANK(INDEX('Policy Characteristics'!E:E,MATCH($C647,'Policy Characteristics'!$C:$C,0))),"",INDEX('Policy Characteristics'!E:E,MATCH($C647,'Policy Characteristics'!$C:$C,0)))</f>
        <v>indst fuel type shifting</v>
      </c>
      <c r="L647" s="315">
        <f>IF(ISBLANK(INDEX('Policy Characteristics'!F:F,MATCH($C647,'Policy Characteristics'!$C:$C,0))),"",INDEX('Policy Characteristics'!F:F,MATCH($C647,'Policy Characteristics'!$C:$C,0)))</f>
        <v>0</v>
      </c>
      <c r="M647" s="315">
        <f>IF(ISBLANK(INDEX('Policy Characteristics'!G:G,MATCH($C647,'Policy Characteristics'!$C:$C,0))),"",INDEX('Policy Characteristics'!G:G,MATCH($C647,'Policy Characteristics'!$C:$C,0)))</f>
        <v>1</v>
      </c>
      <c r="N647" s="315">
        <f>IF(ISBLANK(INDEX('Policy Characteristics'!H:H,MATCH($C647,'Policy Characteristics'!$C:$C,0))),"",INDEX('Policy Characteristics'!H:H,MATCH($C647,'Policy Characteristics'!$C:$C,0)))</f>
        <v>0.01</v>
      </c>
      <c r="O647" s="304" t="str">
        <f>IF(ISBLANK(INDEX('Policy Characteristics'!I:I,MATCH($C647,'Policy Characteristics'!$C:$C,0))),"",INDEX('Policy Characteristics'!I:I,MATCH($C647,'Policy Characteristics'!$C:$C,0)))</f>
        <v>% of fuel shifted</v>
      </c>
      <c r="P647" s="304" t="str">
        <f>IF(ISBLANK(INDEX('Policy Characteristics'!J:J,MATCH($C647,'Policy Characteristics'!$C:$C,0))),"",INDEX('Policy Characteristics'!J:J,MATCH($C647,'Policy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47" s="304" t="str">
        <f>IF(ISBLANK(INDEX('Policy Characteristics'!K:K,MATCH($C647,'Policy Characteristics'!$C:$C,0))),"",INDEX('Policy Characteristics'!K:K,MATCH($C647,'Policy Characteristics'!$C:$C,0)))</f>
        <v>industry-ag-main.html#fuel-switching</v>
      </c>
      <c r="R647" s="304" t="str">
        <f>IF(ISBLANK(INDEX('Policy Characteristics'!L:L,MATCH($C647,'Policy Characteristics'!$C:$C,0))),"",INDEX('Policy Characteristics'!L:L,MATCH($C647,'Policy Characteristics'!$C:$C,0)))</f>
        <v>industry-elec-and-hydrogen.html</v>
      </c>
    </row>
    <row r="648" spans="1:18" x14ac:dyDescent="0.25">
      <c r="A648" s="304" t="str">
        <f>IF(ISBLANK(INDEX('Policy Characteristics'!A:A,MATCH($C648,'Policy Characteristics'!$C:$C,0))),"",INDEX('Policy Characteristics'!A:A,MATCH($C648,'Policy Characteristics'!$C:$C,0)))</f>
        <v>Industry</v>
      </c>
      <c r="B648" s="304" t="str">
        <f>IF(ISBLANK(INDEX('Policy Characteristics'!B:B,MATCH($C648,'Policy Characteristics'!$C:$C,0))),"",INDEX('Policy Characteristics'!B:B,MATCH($C648,'Policy Characteristics'!$C:$C,0)))</f>
        <v>Electrification + Hydrogen</v>
      </c>
      <c r="C648" s="308" t="str">
        <f t="shared" si="36"/>
        <v>Fraction of Industrial Fuel Use Shifted to Other Fuels</v>
      </c>
      <c r="D648" s="537" t="s">
        <v>3210</v>
      </c>
      <c r="E648" s="535" t="s">
        <v>2781</v>
      </c>
      <c r="F648" s="6" t="s">
        <v>3172</v>
      </c>
      <c r="G648" s="535" t="s">
        <v>3225</v>
      </c>
      <c r="H648" s="536">
        <v>1427</v>
      </c>
      <c r="I648" s="535" t="s">
        <v>45</v>
      </c>
      <c r="J648" s="306" t="str">
        <f>IF(ISBLANK(INDEX('Policy Characteristics'!D:D,MATCH($C648,'Policy Characteristics'!$C:$C,0))),"",INDEX('Policy Characteristics'!D:D,MATCH($C648,'Policy Characteristics'!$C:$C,0)))</f>
        <v>Electrification + Hydrogen</v>
      </c>
      <c r="K648" s="304" t="str">
        <f>IF(ISBLANK(INDEX('Policy Characteristics'!E:E,MATCH($C648,'Policy Characteristics'!$C:$C,0))),"",INDEX('Policy Characteristics'!E:E,MATCH($C648,'Policy Characteristics'!$C:$C,0)))</f>
        <v>indst fuel type shifting</v>
      </c>
      <c r="L648" s="315">
        <f>IF(ISBLANK(INDEX('Policy Characteristics'!F:F,MATCH($C648,'Policy Characteristics'!$C:$C,0))),"",INDEX('Policy Characteristics'!F:F,MATCH($C648,'Policy Characteristics'!$C:$C,0)))</f>
        <v>0</v>
      </c>
      <c r="M648" s="315">
        <f>IF(ISBLANK(INDEX('Policy Characteristics'!G:G,MATCH($C648,'Policy Characteristics'!$C:$C,0))),"",INDEX('Policy Characteristics'!G:G,MATCH($C648,'Policy Characteristics'!$C:$C,0)))</f>
        <v>1</v>
      </c>
      <c r="N648" s="315">
        <f>IF(ISBLANK(INDEX('Policy Characteristics'!H:H,MATCH($C648,'Policy Characteristics'!$C:$C,0))),"",INDEX('Policy Characteristics'!H:H,MATCH($C648,'Policy Characteristics'!$C:$C,0)))</f>
        <v>0.01</v>
      </c>
      <c r="O648" s="304" t="str">
        <f>IF(ISBLANK(INDEX('Policy Characteristics'!I:I,MATCH($C648,'Policy Characteristics'!$C:$C,0))),"",INDEX('Policy Characteristics'!I:I,MATCH($C648,'Policy Characteristics'!$C:$C,0)))</f>
        <v>% of fuel shifted</v>
      </c>
      <c r="P648" s="304" t="str">
        <f>IF(ISBLANK(INDEX('Policy Characteristics'!J:J,MATCH($C648,'Policy Characteristics'!$C:$C,0))),"",INDEX('Policy Characteristics'!J:J,MATCH($C648,'Policy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48" s="304" t="str">
        <f>IF(ISBLANK(INDEX('Policy Characteristics'!K:K,MATCH($C648,'Policy Characteristics'!$C:$C,0))),"",INDEX('Policy Characteristics'!K:K,MATCH($C648,'Policy Characteristics'!$C:$C,0)))</f>
        <v>industry-ag-main.html#fuel-switching</v>
      </c>
      <c r="R648" s="304" t="str">
        <f>IF(ISBLANK(INDEX('Policy Characteristics'!L:L,MATCH($C648,'Policy Characteristics'!$C:$C,0))),"",INDEX('Policy Characteristics'!L:L,MATCH($C648,'Policy Characteristics'!$C:$C,0)))</f>
        <v>industry-elec-and-hydrogen.html</v>
      </c>
    </row>
    <row r="649" spans="1:18" x14ac:dyDescent="0.25">
      <c r="A649" s="304" t="str">
        <f>IF(ISBLANK(INDEX('Policy Characteristics'!A:A,MATCH($C649,'Policy Characteristics'!$C:$C,0))),"",INDEX('Policy Characteristics'!A:A,MATCH($C649,'Policy Characteristics'!$C:$C,0)))</f>
        <v>Industry</v>
      </c>
      <c r="B649" s="304" t="str">
        <f>IF(ISBLANK(INDEX('Policy Characteristics'!B:B,MATCH($C649,'Policy Characteristics'!$C:$C,0))),"",INDEX('Policy Characteristics'!B:B,MATCH($C649,'Policy Characteristics'!$C:$C,0)))</f>
        <v>Electrification + Hydrogen</v>
      </c>
      <c r="C649" s="308" t="str">
        <f t="shared" si="36"/>
        <v>Fraction of Industrial Fuel Use Shifted to Other Fuels</v>
      </c>
      <c r="D649" s="537" t="s">
        <v>3211</v>
      </c>
      <c r="E649" s="535" t="s">
        <v>2427</v>
      </c>
      <c r="F649" s="6" t="s">
        <v>3173</v>
      </c>
      <c r="G649" s="535" t="s">
        <v>3216</v>
      </c>
      <c r="H649" s="536">
        <v>1428</v>
      </c>
      <c r="I649" s="535" t="s">
        <v>45</v>
      </c>
      <c r="J649" s="306" t="str">
        <f>IF(ISBLANK(INDEX('Policy Characteristics'!D:D,MATCH($C649,'Policy Characteristics'!$C:$C,0))),"",INDEX('Policy Characteristics'!D:D,MATCH($C649,'Policy Characteristics'!$C:$C,0)))</f>
        <v>Electrification + Hydrogen</v>
      </c>
      <c r="K649" s="304" t="str">
        <f>IF(ISBLANK(INDEX('Policy Characteristics'!E:E,MATCH($C649,'Policy Characteristics'!$C:$C,0))),"",INDEX('Policy Characteristics'!E:E,MATCH($C649,'Policy Characteristics'!$C:$C,0)))</f>
        <v>indst fuel type shifting</v>
      </c>
      <c r="L649" s="315">
        <f>IF(ISBLANK(INDEX('Policy Characteristics'!F:F,MATCH($C649,'Policy Characteristics'!$C:$C,0))),"",INDEX('Policy Characteristics'!F:F,MATCH($C649,'Policy Characteristics'!$C:$C,0)))</f>
        <v>0</v>
      </c>
      <c r="M649" s="315">
        <f>IF(ISBLANK(INDEX('Policy Characteristics'!G:G,MATCH($C649,'Policy Characteristics'!$C:$C,0))),"",INDEX('Policy Characteristics'!G:G,MATCH($C649,'Policy Characteristics'!$C:$C,0)))</f>
        <v>1</v>
      </c>
      <c r="N649" s="315">
        <f>IF(ISBLANK(INDEX('Policy Characteristics'!H:H,MATCH($C649,'Policy Characteristics'!$C:$C,0))),"",INDEX('Policy Characteristics'!H:H,MATCH($C649,'Policy Characteristics'!$C:$C,0)))</f>
        <v>0.01</v>
      </c>
      <c r="O649" s="304" t="str">
        <f>IF(ISBLANK(INDEX('Policy Characteristics'!I:I,MATCH($C649,'Policy Characteristics'!$C:$C,0))),"",INDEX('Policy Characteristics'!I:I,MATCH($C649,'Policy Characteristics'!$C:$C,0)))</f>
        <v>% of fuel shifted</v>
      </c>
      <c r="P649" s="304" t="str">
        <f>IF(ISBLANK(INDEX('Policy Characteristics'!J:J,MATCH($C649,'Policy Characteristics'!$C:$C,0))),"",INDEX('Policy Characteristics'!J:J,MATCH($C649,'Policy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49" s="304" t="str">
        <f>IF(ISBLANK(INDEX('Policy Characteristics'!K:K,MATCH($C649,'Policy Characteristics'!$C:$C,0))),"",INDEX('Policy Characteristics'!K:K,MATCH($C649,'Policy Characteristics'!$C:$C,0)))</f>
        <v>industry-ag-main.html#fuel-switching</v>
      </c>
      <c r="R649" s="304" t="str">
        <f>IF(ISBLANK(INDEX('Policy Characteristics'!L:L,MATCH($C649,'Policy Characteristics'!$C:$C,0))),"",INDEX('Policy Characteristics'!L:L,MATCH($C649,'Policy Characteristics'!$C:$C,0)))</f>
        <v>industry-elec-and-hydrogen.html</v>
      </c>
    </row>
    <row r="650" spans="1:18" x14ac:dyDescent="0.25">
      <c r="A650" s="304" t="str">
        <f>IF(ISBLANK(INDEX('Policy Characteristics'!A:A,MATCH($C650,'Policy Characteristics'!$C:$C,0))),"",INDEX('Policy Characteristics'!A:A,MATCH($C650,'Policy Characteristics'!$C:$C,0)))</f>
        <v>Industry</v>
      </c>
      <c r="B650" s="304" t="str">
        <f>IF(ISBLANK(INDEX('Policy Characteristics'!B:B,MATCH($C650,'Policy Characteristics'!$C:$C,0))),"",INDEX('Policy Characteristics'!B:B,MATCH($C650,'Policy Characteristics'!$C:$C,0)))</f>
        <v>Electrification + Hydrogen</v>
      </c>
      <c r="C650" s="308" t="str">
        <f t="shared" si="36"/>
        <v>Fraction of Industrial Fuel Use Shifted to Other Fuels</v>
      </c>
      <c r="D650" s="537" t="s">
        <v>3211</v>
      </c>
      <c r="E650" s="535" t="s">
        <v>2428</v>
      </c>
      <c r="F650" s="6" t="s">
        <v>3173</v>
      </c>
      <c r="G650" s="535" t="s">
        <v>3217</v>
      </c>
      <c r="H650" s="536">
        <v>1429</v>
      </c>
      <c r="I650" s="535" t="s">
        <v>46</v>
      </c>
      <c r="J650" s="306" t="str">
        <f>IF(ISBLANK(INDEX('Policy Characteristics'!D:D,MATCH($C650,'Policy Characteristics'!$C:$C,0))),"",INDEX('Policy Characteristics'!D:D,MATCH($C650,'Policy Characteristics'!$C:$C,0)))</f>
        <v>Electrification + Hydrogen</v>
      </c>
      <c r="K650" s="304" t="str">
        <f>IF(ISBLANK(INDEX('Policy Characteristics'!E:E,MATCH($C650,'Policy Characteristics'!$C:$C,0))),"",INDEX('Policy Characteristics'!E:E,MATCH($C650,'Policy Characteristics'!$C:$C,0)))</f>
        <v>indst fuel type shifting</v>
      </c>
      <c r="L650" s="315">
        <f>IF(ISBLANK(INDEX('Policy Characteristics'!F:F,MATCH($C650,'Policy Characteristics'!$C:$C,0))),"",INDEX('Policy Characteristics'!F:F,MATCH($C650,'Policy Characteristics'!$C:$C,0)))</f>
        <v>0</v>
      </c>
      <c r="M650" s="315">
        <f>IF(ISBLANK(INDEX('Policy Characteristics'!G:G,MATCH($C650,'Policy Characteristics'!$C:$C,0))),"",INDEX('Policy Characteristics'!G:G,MATCH($C650,'Policy Characteristics'!$C:$C,0)))</f>
        <v>1</v>
      </c>
      <c r="N650" s="315">
        <f>IF(ISBLANK(INDEX('Policy Characteristics'!H:H,MATCH($C650,'Policy Characteristics'!$C:$C,0))),"",INDEX('Policy Characteristics'!H:H,MATCH($C650,'Policy Characteristics'!$C:$C,0)))</f>
        <v>0.01</v>
      </c>
      <c r="O650" s="304" t="str">
        <f>IF(ISBLANK(INDEX('Policy Characteristics'!I:I,MATCH($C650,'Policy Characteristics'!$C:$C,0))),"",INDEX('Policy Characteristics'!I:I,MATCH($C650,'Policy Characteristics'!$C:$C,0)))</f>
        <v>% of fuel shifted</v>
      </c>
      <c r="P650" s="304" t="str">
        <f>IF(ISBLANK(INDEX('Policy Characteristics'!J:J,MATCH($C650,'Policy Characteristics'!$C:$C,0))),"",INDEX('Policy Characteristics'!J:J,MATCH($C650,'Policy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50" s="304" t="str">
        <f>IF(ISBLANK(INDEX('Policy Characteristics'!K:K,MATCH($C650,'Policy Characteristics'!$C:$C,0))),"",INDEX('Policy Characteristics'!K:K,MATCH($C650,'Policy Characteristics'!$C:$C,0)))</f>
        <v>industry-ag-main.html#fuel-switching</v>
      </c>
      <c r="R650" s="304" t="str">
        <f>IF(ISBLANK(INDEX('Policy Characteristics'!L:L,MATCH($C650,'Policy Characteristics'!$C:$C,0))),"",INDEX('Policy Characteristics'!L:L,MATCH($C650,'Policy Characteristics'!$C:$C,0)))</f>
        <v>industry-elec-and-hydrogen.html</v>
      </c>
    </row>
    <row r="651" spans="1:18" x14ac:dyDescent="0.25">
      <c r="A651" s="304" t="str">
        <f>IF(ISBLANK(INDEX('Policy Characteristics'!A:A,MATCH($C651,'Policy Characteristics'!$C:$C,0))),"",INDEX('Policy Characteristics'!A:A,MATCH($C651,'Policy Characteristics'!$C:$C,0)))</f>
        <v>Industry</v>
      </c>
      <c r="B651" s="304" t="str">
        <f>IF(ISBLANK(INDEX('Policy Characteristics'!B:B,MATCH($C651,'Policy Characteristics'!$C:$C,0))),"",INDEX('Policy Characteristics'!B:B,MATCH($C651,'Policy Characteristics'!$C:$C,0)))</f>
        <v>Electrification + Hydrogen</v>
      </c>
      <c r="C651" s="308" t="str">
        <f t="shared" si="36"/>
        <v>Fraction of Industrial Fuel Use Shifted to Other Fuels</v>
      </c>
      <c r="D651" s="537" t="s">
        <v>3211</v>
      </c>
      <c r="E651" s="535" t="s">
        <v>2429</v>
      </c>
      <c r="F651" s="6" t="s">
        <v>3173</v>
      </c>
      <c r="G651" s="535" t="s">
        <v>3218</v>
      </c>
      <c r="H651" s="536">
        <v>1430</v>
      </c>
      <c r="I651" s="535" t="s">
        <v>46</v>
      </c>
      <c r="J651" s="306" t="str">
        <f>IF(ISBLANK(INDEX('Policy Characteristics'!D:D,MATCH($C651,'Policy Characteristics'!$C:$C,0))),"",INDEX('Policy Characteristics'!D:D,MATCH($C651,'Policy Characteristics'!$C:$C,0)))</f>
        <v>Electrification + Hydrogen</v>
      </c>
      <c r="K651" s="304" t="str">
        <f>IF(ISBLANK(INDEX('Policy Characteristics'!E:E,MATCH($C651,'Policy Characteristics'!$C:$C,0))),"",INDEX('Policy Characteristics'!E:E,MATCH($C651,'Policy Characteristics'!$C:$C,0)))</f>
        <v>indst fuel type shifting</v>
      </c>
      <c r="L651" s="315">
        <f>IF(ISBLANK(INDEX('Policy Characteristics'!F:F,MATCH($C651,'Policy Characteristics'!$C:$C,0))),"",INDEX('Policy Characteristics'!F:F,MATCH($C651,'Policy Characteristics'!$C:$C,0)))</f>
        <v>0</v>
      </c>
      <c r="M651" s="315">
        <f>IF(ISBLANK(INDEX('Policy Characteristics'!G:G,MATCH($C651,'Policy Characteristics'!$C:$C,0))),"",INDEX('Policy Characteristics'!G:G,MATCH($C651,'Policy Characteristics'!$C:$C,0)))</f>
        <v>1</v>
      </c>
      <c r="N651" s="315">
        <f>IF(ISBLANK(INDEX('Policy Characteristics'!H:H,MATCH($C651,'Policy Characteristics'!$C:$C,0))),"",INDEX('Policy Characteristics'!H:H,MATCH($C651,'Policy Characteristics'!$C:$C,0)))</f>
        <v>0.01</v>
      </c>
      <c r="O651" s="304" t="str">
        <f>IF(ISBLANK(INDEX('Policy Characteristics'!I:I,MATCH($C651,'Policy Characteristics'!$C:$C,0))),"",INDEX('Policy Characteristics'!I:I,MATCH($C651,'Policy Characteristics'!$C:$C,0)))</f>
        <v>% of fuel shifted</v>
      </c>
      <c r="P651" s="304" t="str">
        <f>IF(ISBLANK(INDEX('Policy Characteristics'!J:J,MATCH($C651,'Policy Characteristics'!$C:$C,0))),"",INDEX('Policy Characteristics'!J:J,MATCH($C651,'Policy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51" s="304" t="str">
        <f>IF(ISBLANK(INDEX('Policy Characteristics'!K:K,MATCH($C651,'Policy Characteristics'!$C:$C,0))),"",INDEX('Policy Characteristics'!K:K,MATCH($C651,'Policy Characteristics'!$C:$C,0)))</f>
        <v>industry-ag-main.html#fuel-switching</v>
      </c>
      <c r="R651" s="304" t="str">
        <f>IF(ISBLANK(INDEX('Policy Characteristics'!L:L,MATCH($C651,'Policy Characteristics'!$C:$C,0))),"",INDEX('Policy Characteristics'!L:L,MATCH($C651,'Policy Characteristics'!$C:$C,0)))</f>
        <v>industry-elec-and-hydrogen.html</v>
      </c>
    </row>
    <row r="652" spans="1:18" x14ac:dyDescent="0.25">
      <c r="A652" s="304" t="str">
        <f>IF(ISBLANK(INDEX('Policy Characteristics'!A:A,MATCH($C652,'Policy Characteristics'!$C:$C,0))),"",INDEX('Policy Characteristics'!A:A,MATCH($C652,'Policy Characteristics'!$C:$C,0)))</f>
        <v>Industry</v>
      </c>
      <c r="B652" s="304" t="str">
        <f>IF(ISBLANK(INDEX('Policy Characteristics'!B:B,MATCH($C652,'Policy Characteristics'!$C:$C,0))),"",INDEX('Policy Characteristics'!B:B,MATCH($C652,'Policy Characteristics'!$C:$C,0)))</f>
        <v>Electrification + Hydrogen</v>
      </c>
      <c r="C652" s="308" t="str">
        <f t="shared" si="36"/>
        <v>Fraction of Industrial Fuel Use Shifted to Other Fuels</v>
      </c>
      <c r="D652" s="537" t="s">
        <v>3211</v>
      </c>
      <c r="E652" s="535" t="s">
        <v>2430</v>
      </c>
      <c r="F652" s="6" t="s">
        <v>3173</v>
      </c>
      <c r="G652" s="535" t="s">
        <v>3219</v>
      </c>
      <c r="H652" s="536">
        <v>1431</v>
      </c>
      <c r="I652" s="535" t="s">
        <v>46</v>
      </c>
      <c r="J652" s="306" t="str">
        <f>IF(ISBLANK(INDEX('Policy Characteristics'!D:D,MATCH($C652,'Policy Characteristics'!$C:$C,0))),"",INDEX('Policy Characteristics'!D:D,MATCH($C652,'Policy Characteristics'!$C:$C,0)))</f>
        <v>Electrification + Hydrogen</v>
      </c>
      <c r="K652" s="304" t="str">
        <f>IF(ISBLANK(INDEX('Policy Characteristics'!E:E,MATCH($C652,'Policy Characteristics'!$C:$C,0))),"",INDEX('Policy Characteristics'!E:E,MATCH($C652,'Policy Characteristics'!$C:$C,0)))</f>
        <v>indst fuel type shifting</v>
      </c>
      <c r="L652" s="315">
        <f>IF(ISBLANK(INDEX('Policy Characteristics'!F:F,MATCH($C652,'Policy Characteristics'!$C:$C,0))),"",INDEX('Policy Characteristics'!F:F,MATCH($C652,'Policy Characteristics'!$C:$C,0)))</f>
        <v>0</v>
      </c>
      <c r="M652" s="315">
        <f>IF(ISBLANK(INDEX('Policy Characteristics'!G:G,MATCH($C652,'Policy Characteristics'!$C:$C,0))),"",INDEX('Policy Characteristics'!G:G,MATCH($C652,'Policy Characteristics'!$C:$C,0)))</f>
        <v>1</v>
      </c>
      <c r="N652" s="315">
        <f>IF(ISBLANK(INDEX('Policy Characteristics'!H:H,MATCH($C652,'Policy Characteristics'!$C:$C,0))),"",INDEX('Policy Characteristics'!H:H,MATCH($C652,'Policy Characteristics'!$C:$C,0)))</f>
        <v>0.01</v>
      </c>
      <c r="O652" s="304" t="str">
        <f>IF(ISBLANK(INDEX('Policy Characteristics'!I:I,MATCH($C652,'Policy Characteristics'!$C:$C,0))),"",INDEX('Policy Characteristics'!I:I,MATCH($C652,'Policy Characteristics'!$C:$C,0)))</f>
        <v>% of fuel shifted</v>
      </c>
      <c r="P652" s="304" t="str">
        <f>IF(ISBLANK(INDEX('Policy Characteristics'!J:J,MATCH($C652,'Policy Characteristics'!$C:$C,0))),"",INDEX('Policy Characteristics'!J:J,MATCH($C652,'Policy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52" s="304" t="str">
        <f>IF(ISBLANK(INDEX('Policy Characteristics'!K:K,MATCH($C652,'Policy Characteristics'!$C:$C,0))),"",INDEX('Policy Characteristics'!K:K,MATCH($C652,'Policy Characteristics'!$C:$C,0)))</f>
        <v>industry-ag-main.html#fuel-switching</v>
      </c>
      <c r="R652" s="304" t="str">
        <f>IF(ISBLANK(INDEX('Policy Characteristics'!L:L,MATCH($C652,'Policy Characteristics'!$C:$C,0))),"",INDEX('Policy Characteristics'!L:L,MATCH($C652,'Policy Characteristics'!$C:$C,0)))</f>
        <v>industry-elec-and-hydrogen.html</v>
      </c>
    </row>
    <row r="653" spans="1:18" x14ac:dyDescent="0.25">
      <c r="A653" s="304" t="str">
        <f>IF(ISBLANK(INDEX('Policy Characteristics'!A:A,MATCH($C653,'Policy Characteristics'!$C:$C,0))),"",INDEX('Policy Characteristics'!A:A,MATCH($C653,'Policy Characteristics'!$C:$C,0)))</f>
        <v>Industry</v>
      </c>
      <c r="B653" s="304" t="str">
        <f>IF(ISBLANK(INDEX('Policy Characteristics'!B:B,MATCH($C653,'Policy Characteristics'!$C:$C,0))),"",INDEX('Policy Characteristics'!B:B,MATCH($C653,'Policy Characteristics'!$C:$C,0)))</f>
        <v>Electrification + Hydrogen</v>
      </c>
      <c r="C653" s="308" t="str">
        <f t="shared" si="36"/>
        <v>Fraction of Industrial Fuel Use Shifted to Other Fuels</v>
      </c>
      <c r="D653" s="537" t="s">
        <v>3211</v>
      </c>
      <c r="E653" s="535" t="s">
        <v>2431</v>
      </c>
      <c r="F653" s="6" t="s">
        <v>3173</v>
      </c>
      <c r="G653" s="535" t="s">
        <v>3220</v>
      </c>
      <c r="H653" s="536">
        <v>1432</v>
      </c>
      <c r="I653" s="535" t="s">
        <v>46</v>
      </c>
      <c r="J653" s="306" t="str">
        <f>IF(ISBLANK(INDEX('Policy Characteristics'!D:D,MATCH($C653,'Policy Characteristics'!$C:$C,0))),"",INDEX('Policy Characteristics'!D:D,MATCH($C653,'Policy Characteristics'!$C:$C,0)))</f>
        <v>Electrification + Hydrogen</v>
      </c>
      <c r="K653" s="304" t="str">
        <f>IF(ISBLANK(INDEX('Policy Characteristics'!E:E,MATCH($C653,'Policy Characteristics'!$C:$C,0))),"",INDEX('Policy Characteristics'!E:E,MATCH($C653,'Policy Characteristics'!$C:$C,0)))</f>
        <v>indst fuel type shifting</v>
      </c>
      <c r="L653" s="315">
        <f>IF(ISBLANK(INDEX('Policy Characteristics'!F:F,MATCH($C653,'Policy Characteristics'!$C:$C,0))),"",INDEX('Policy Characteristics'!F:F,MATCH($C653,'Policy Characteristics'!$C:$C,0)))</f>
        <v>0</v>
      </c>
      <c r="M653" s="315">
        <f>IF(ISBLANK(INDEX('Policy Characteristics'!G:G,MATCH($C653,'Policy Characteristics'!$C:$C,0))),"",INDEX('Policy Characteristics'!G:G,MATCH($C653,'Policy Characteristics'!$C:$C,0)))</f>
        <v>1</v>
      </c>
      <c r="N653" s="315">
        <f>IF(ISBLANK(INDEX('Policy Characteristics'!H:H,MATCH($C653,'Policy Characteristics'!$C:$C,0))),"",INDEX('Policy Characteristics'!H:H,MATCH($C653,'Policy Characteristics'!$C:$C,0)))</f>
        <v>0.01</v>
      </c>
      <c r="O653" s="304" t="str">
        <f>IF(ISBLANK(INDEX('Policy Characteristics'!I:I,MATCH($C653,'Policy Characteristics'!$C:$C,0))),"",INDEX('Policy Characteristics'!I:I,MATCH($C653,'Policy Characteristics'!$C:$C,0)))</f>
        <v>% of fuel shifted</v>
      </c>
      <c r="P653" s="304" t="str">
        <f>IF(ISBLANK(INDEX('Policy Characteristics'!J:J,MATCH($C653,'Policy Characteristics'!$C:$C,0))),"",INDEX('Policy Characteristics'!J:J,MATCH($C653,'Policy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53" s="304" t="str">
        <f>IF(ISBLANK(INDEX('Policy Characteristics'!K:K,MATCH($C653,'Policy Characteristics'!$C:$C,0))),"",INDEX('Policy Characteristics'!K:K,MATCH($C653,'Policy Characteristics'!$C:$C,0)))</f>
        <v>industry-ag-main.html#fuel-switching</v>
      </c>
      <c r="R653" s="304" t="str">
        <f>IF(ISBLANK(INDEX('Policy Characteristics'!L:L,MATCH($C653,'Policy Characteristics'!$C:$C,0))),"",INDEX('Policy Characteristics'!L:L,MATCH($C653,'Policy Characteristics'!$C:$C,0)))</f>
        <v>industry-elec-and-hydrogen.html</v>
      </c>
    </row>
    <row r="654" spans="1:18" x14ac:dyDescent="0.25">
      <c r="A654" s="304" t="str">
        <f>IF(ISBLANK(INDEX('Policy Characteristics'!A:A,MATCH($C654,'Policy Characteristics'!$C:$C,0))),"",INDEX('Policy Characteristics'!A:A,MATCH($C654,'Policy Characteristics'!$C:$C,0)))</f>
        <v>Industry</v>
      </c>
      <c r="B654" s="304" t="str">
        <f>IF(ISBLANK(INDEX('Policy Characteristics'!B:B,MATCH($C654,'Policy Characteristics'!$C:$C,0))),"",INDEX('Policy Characteristics'!B:B,MATCH($C654,'Policy Characteristics'!$C:$C,0)))</f>
        <v>Electrification + Hydrogen</v>
      </c>
      <c r="C654" s="308" t="str">
        <f t="shared" si="36"/>
        <v>Fraction of Industrial Fuel Use Shifted to Other Fuels</v>
      </c>
      <c r="D654" s="537" t="s">
        <v>3211</v>
      </c>
      <c r="E654" s="535" t="s">
        <v>2432</v>
      </c>
      <c r="F654" s="6" t="s">
        <v>3173</v>
      </c>
      <c r="G654" s="535" t="s">
        <v>3221</v>
      </c>
      <c r="H654" s="536">
        <v>1433</v>
      </c>
      <c r="I654" s="535" t="s">
        <v>46</v>
      </c>
      <c r="J654" s="306" t="str">
        <f>IF(ISBLANK(INDEX('Policy Characteristics'!D:D,MATCH($C654,'Policy Characteristics'!$C:$C,0))),"",INDEX('Policy Characteristics'!D:D,MATCH($C654,'Policy Characteristics'!$C:$C,0)))</f>
        <v>Electrification + Hydrogen</v>
      </c>
      <c r="K654" s="304" t="str">
        <f>IF(ISBLANK(INDEX('Policy Characteristics'!E:E,MATCH($C654,'Policy Characteristics'!$C:$C,0))),"",INDEX('Policy Characteristics'!E:E,MATCH($C654,'Policy Characteristics'!$C:$C,0)))</f>
        <v>indst fuel type shifting</v>
      </c>
      <c r="L654" s="315">
        <f>IF(ISBLANK(INDEX('Policy Characteristics'!F:F,MATCH($C654,'Policy Characteristics'!$C:$C,0))),"",INDEX('Policy Characteristics'!F:F,MATCH($C654,'Policy Characteristics'!$C:$C,0)))</f>
        <v>0</v>
      </c>
      <c r="M654" s="315">
        <f>IF(ISBLANK(INDEX('Policy Characteristics'!G:G,MATCH($C654,'Policy Characteristics'!$C:$C,0))),"",INDEX('Policy Characteristics'!G:G,MATCH($C654,'Policy Characteristics'!$C:$C,0)))</f>
        <v>1</v>
      </c>
      <c r="N654" s="315">
        <f>IF(ISBLANK(INDEX('Policy Characteristics'!H:H,MATCH($C654,'Policy Characteristics'!$C:$C,0))),"",INDEX('Policy Characteristics'!H:H,MATCH($C654,'Policy Characteristics'!$C:$C,0)))</f>
        <v>0.01</v>
      </c>
      <c r="O654" s="304" t="str">
        <f>IF(ISBLANK(INDEX('Policy Characteristics'!I:I,MATCH($C654,'Policy Characteristics'!$C:$C,0))),"",INDEX('Policy Characteristics'!I:I,MATCH($C654,'Policy Characteristics'!$C:$C,0)))</f>
        <v>% of fuel shifted</v>
      </c>
      <c r="P654" s="304" t="str">
        <f>IF(ISBLANK(INDEX('Policy Characteristics'!J:J,MATCH($C654,'Policy Characteristics'!$C:$C,0))),"",INDEX('Policy Characteristics'!J:J,MATCH($C654,'Policy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54" s="304" t="str">
        <f>IF(ISBLANK(INDEX('Policy Characteristics'!K:K,MATCH($C654,'Policy Characteristics'!$C:$C,0))),"",INDEX('Policy Characteristics'!K:K,MATCH($C654,'Policy Characteristics'!$C:$C,0)))</f>
        <v>industry-ag-main.html#fuel-switching</v>
      </c>
      <c r="R654" s="304" t="str">
        <f>IF(ISBLANK(INDEX('Policy Characteristics'!L:L,MATCH($C654,'Policy Characteristics'!$C:$C,0))),"",INDEX('Policy Characteristics'!L:L,MATCH($C654,'Policy Characteristics'!$C:$C,0)))</f>
        <v>industry-elec-and-hydrogen.html</v>
      </c>
    </row>
    <row r="655" spans="1:18" x14ac:dyDescent="0.25">
      <c r="A655" s="304" t="str">
        <f>IF(ISBLANK(INDEX('Policy Characteristics'!A:A,MATCH($C655,'Policy Characteristics'!$C:$C,0))),"",INDEX('Policy Characteristics'!A:A,MATCH($C655,'Policy Characteristics'!$C:$C,0)))</f>
        <v>Industry</v>
      </c>
      <c r="B655" s="304" t="str">
        <f>IF(ISBLANK(INDEX('Policy Characteristics'!B:B,MATCH($C655,'Policy Characteristics'!$C:$C,0))),"",INDEX('Policy Characteristics'!B:B,MATCH($C655,'Policy Characteristics'!$C:$C,0)))</f>
        <v>Electrification + Hydrogen</v>
      </c>
      <c r="C655" s="308" t="str">
        <f t="shared" si="36"/>
        <v>Fraction of Industrial Fuel Use Shifted to Other Fuels</v>
      </c>
      <c r="D655" s="537" t="s">
        <v>3211</v>
      </c>
      <c r="E655" s="535" t="s">
        <v>2782</v>
      </c>
      <c r="F655" s="6" t="s">
        <v>3173</v>
      </c>
      <c r="G655" s="535" t="s">
        <v>3222</v>
      </c>
      <c r="H655" s="536">
        <v>1434</v>
      </c>
      <c r="I655" s="535" t="s">
        <v>46</v>
      </c>
      <c r="J655" s="306" t="str">
        <f>IF(ISBLANK(INDEX('Policy Characteristics'!D:D,MATCH($C655,'Policy Characteristics'!$C:$C,0))),"",INDEX('Policy Characteristics'!D:D,MATCH($C655,'Policy Characteristics'!$C:$C,0)))</f>
        <v>Electrification + Hydrogen</v>
      </c>
      <c r="K655" s="304" t="str">
        <f>IF(ISBLANK(INDEX('Policy Characteristics'!E:E,MATCH($C655,'Policy Characteristics'!$C:$C,0))),"",INDEX('Policy Characteristics'!E:E,MATCH($C655,'Policy Characteristics'!$C:$C,0)))</f>
        <v>indst fuel type shifting</v>
      </c>
      <c r="L655" s="315">
        <f>IF(ISBLANK(INDEX('Policy Characteristics'!F:F,MATCH($C655,'Policy Characteristics'!$C:$C,0))),"",INDEX('Policy Characteristics'!F:F,MATCH($C655,'Policy Characteristics'!$C:$C,0)))</f>
        <v>0</v>
      </c>
      <c r="M655" s="315">
        <f>IF(ISBLANK(INDEX('Policy Characteristics'!G:G,MATCH($C655,'Policy Characteristics'!$C:$C,0))),"",INDEX('Policy Characteristics'!G:G,MATCH($C655,'Policy Characteristics'!$C:$C,0)))</f>
        <v>1</v>
      </c>
      <c r="N655" s="315">
        <f>IF(ISBLANK(INDEX('Policy Characteristics'!H:H,MATCH($C655,'Policy Characteristics'!$C:$C,0))),"",INDEX('Policy Characteristics'!H:H,MATCH($C655,'Policy Characteristics'!$C:$C,0)))</f>
        <v>0.01</v>
      </c>
      <c r="O655" s="304" t="str">
        <f>IF(ISBLANK(INDEX('Policy Characteristics'!I:I,MATCH($C655,'Policy Characteristics'!$C:$C,0))),"",INDEX('Policy Characteristics'!I:I,MATCH($C655,'Policy Characteristics'!$C:$C,0)))</f>
        <v>% of fuel shifted</v>
      </c>
      <c r="P655" s="304" t="str">
        <f>IF(ISBLANK(INDEX('Policy Characteristics'!J:J,MATCH($C655,'Policy Characteristics'!$C:$C,0))),"",INDEX('Policy Characteristics'!J:J,MATCH($C655,'Policy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55" s="304" t="str">
        <f>IF(ISBLANK(INDEX('Policy Characteristics'!K:K,MATCH($C655,'Policy Characteristics'!$C:$C,0))),"",INDEX('Policy Characteristics'!K:K,MATCH($C655,'Policy Characteristics'!$C:$C,0)))</f>
        <v>industry-ag-main.html#fuel-switching</v>
      </c>
      <c r="R655" s="304" t="str">
        <f>IF(ISBLANK(INDEX('Policy Characteristics'!L:L,MATCH($C655,'Policy Characteristics'!$C:$C,0))),"",INDEX('Policy Characteristics'!L:L,MATCH($C655,'Policy Characteristics'!$C:$C,0)))</f>
        <v>industry-elec-and-hydrogen.html</v>
      </c>
    </row>
    <row r="656" spans="1:18" x14ac:dyDescent="0.25">
      <c r="A656" s="304" t="str">
        <f>IF(ISBLANK(INDEX('Policy Characteristics'!A:A,MATCH($C656,'Policy Characteristics'!$C:$C,0))),"",INDEX('Policy Characteristics'!A:A,MATCH($C656,'Policy Characteristics'!$C:$C,0)))</f>
        <v>Industry</v>
      </c>
      <c r="B656" s="304" t="str">
        <f>IF(ISBLANK(INDEX('Policy Characteristics'!B:B,MATCH($C656,'Policy Characteristics'!$C:$C,0))),"",INDEX('Policy Characteristics'!B:B,MATCH($C656,'Policy Characteristics'!$C:$C,0)))</f>
        <v>Electrification + Hydrogen</v>
      </c>
      <c r="C656" s="308" t="str">
        <f t="shared" si="36"/>
        <v>Fraction of Industrial Fuel Use Shifted to Other Fuels</v>
      </c>
      <c r="D656" s="537" t="s">
        <v>3211</v>
      </c>
      <c r="E656" s="535" t="s">
        <v>2783</v>
      </c>
      <c r="F656" s="6" t="s">
        <v>3173</v>
      </c>
      <c r="G656" s="535" t="s">
        <v>3223</v>
      </c>
      <c r="H656" s="536">
        <v>1435</v>
      </c>
      <c r="I656" s="535" t="s">
        <v>46</v>
      </c>
      <c r="J656" s="306" t="str">
        <f>IF(ISBLANK(INDEX('Policy Characteristics'!D:D,MATCH($C656,'Policy Characteristics'!$C:$C,0))),"",INDEX('Policy Characteristics'!D:D,MATCH($C656,'Policy Characteristics'!$C:$C,0)))</f>
        <v>Electrification + Hydrogen</v>
      </c>
      <c r="K656" s="304" t="str">
        <f>IF(ISBLANK(INDEX('Policy Characteristics'!E:E,MATCH($C656,'Policy Characteristics'!$C:$C,0))),"",INDEX('Policy Characteristics'!E:E,MATCH($C656,'Policy Characteristics'!$C:$C,0)))</f>
        <v>indst fuel type shifting</v>
      </c>
      <c r="L656" s="315">
        <f>IF(ISBLANK(INDEX('Policy Characteristics'!F:F,MATCH($C656,'Policy Characteristics'!$C:$C,0))),"",INDEX('Policy Characteristics'!F:F,MATCH($C656,'Policy Characteristics'!$C:$C,0)))</f>
        <v>0</v>
      </c>
      <c r="M656" s="315">
        <f>IF(ISBLANK(INDEX('Policy Characteristics'!G:G,MATCH($C656,'Policy Characteristics'!$C:$C,0))),"",INDEX('Policy Characteristics'!G:G,MATCH($C656,'Policy Characteristics'!$C:$C,0)))</f>
        <v>1</v>
      </c>
      <c r="N656" s="315">
        <f>IF(ISBLANK(INDEX('Policy Characteristics'!H:H,MATCH($C656,'Policy Characteristics'!$C:$C,0))),"",INDEX('Policy Characteristics'!H:H,MATCH($C656,'Policy Characteristics'!$C:$C,0)))</f>
        <v>0.01</v>
      </c>
      <c r="O656" s="304" t="str">
        <f>IF(ISBLANK(INDEX('Policy Characteristics'!I:I,MATCH($C656,'Policy Characteristics'!$C:$C,0))),"",INDEX('Policy Characteristics'!I:I,MATCH($C656,'Policy Characteristics'!$C:$C,0)))</f>
        <v>% of fuel shifted</v>
      </c>
      <c r="P656" s="304" t="str">
        <f>IF(ISBLANK(INDEX('Policy Characteristics'!J:J,MATCH($C656,'Policy Characteristics'!$C:$C,0))),"",INDEX('Policy Characteristics'!J:J,MATCH($C656,'Policy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56" s="304" t="str">
        <f>IF(ISBLANK(INDEX('Policy Characteristics'!K:K,MATCH($C656,'Policy Characteristics'!$C:$C,0))),"",INDEX('Policy Characteristics'!K:K,MATCH($C656,'Policy Characteristics'!$C:$C,0)))</f>
        <v>industry-ag-main.html#fuel-switching</v>
      </c>
      <c r="R656" s="304" t="str">
        <f>IF(ISBLANK(INDEX('Policy Characteristics'!L:L,MATCH($C656,'Policy Characteristics'!$C:$C,0))),"",INDEX('Policy Characteristics'!L:L,MATCH($C656,'Policy Characteristics'!$C:$C,0)))</f>
        <v>industry-elec-and-hydrogen.html</v>
      </c>
    </row>
    <row r="657" spans="1:18" x14ac:dyDescent="0.25">
      <c r="A657" s="304" t="str">
        <f>IF(ISBLANK(INDEX('Policy Characteristics'!A:A,MATCH($C657,'Policy Characteristics'!$C:$C,0))),"",INDEX('Policy Characteristics'!A:A,MATCH($C657,'Policy Characteristics'!$C:$C,0)))</f>
        <v>Industry</v>
      </c>
      <c r="B657" s="304" t="str">
        <f>IF(ISBLANK(INDEX('Policy Characteristics'!B:B,MATCH($C657,'Policy Characteristics'!$C:$C,0))),"",INDEX('Policy Characteristics'!B:B,MATCH($C657,'Policy Characteristics'!$C:$C,0)))</f>
        <v>Electrification + Hydrogen</v>
      </c>
      <c r="C657" s="308" t="str">
        <f t="shared" si="36"/>
        <v>Fraction of Industrial Fuel Use Shifted to Other Fuels</v>
      </c>
      <c r="D657" s="537" t="s">
        <v>3211</v>
      </c>
      <c r="E657" s="535" t="s">
        <v>2784</v>
      </c>
      <c r="F657" s="6" t="s">
        <v>3173</v>
      </c>
      <c r="G657" s="535" t="s">
        <v>3224</v>
      </c>
      <c r="H657" s="536">
        <v>1436</v>
      </c>
      <c r="I657" s="535" t="s">
        <v>46</v>
      </c>
      <c r="J657" s="306" t="str">
        <f>IF(ISBLANK(INDEX('Policy Characteristics'!D:D,MATCH($C657,'Policy Characteristics'!$C:$C,0))),"",INDEX('Policy Characteristics'!D:D,MATCH($C657,'Policy Characteristics'!$C:$C,0)))</f>
        <v>Electrification + Hydrogen</v>
      </c>
      <c r="K657" s="304" t="str">
        <f>IF(ISBLANK(INDEX('Policy Characteristics'!E:E,MATCH($C657,'Policy Characteristics'!$C:$C,0))),"",INDEX('Policy Characteristics'!E:E,MATCH($C657,'Policy Characteristics'!$C:$C,0)))</f>
        <v>indst fuel type shifting</v>
      </c>
      <c r="L657" s="315">
        <f>IF(ISBLANK(INDEX('Policy Characteristics'!F:F,MATCH($C657,'Policy Characteristics'!$C:$C,0))),"",INDEX('Policy Characteristics'!F:F,MATCH($C657,'Policy Characteristics'!$C:$C,0)))</f>
        <v>0</v>
      </c>
      <c r="M657" s="315">
        <f>IF(ISBLANK(INDEX('Policy Characteristics'!G:G,MATCH($C657,'Policy Characteristics'!$C:$C,0))),"",INDEX('Policy Characteristics'!G:G,MATCH($C657,'Policy Characteristics'!$C:$C,0)))</f>
        <v>1</v>
      </c>
      <c r="N657" s="315">
        <f>IF(ISBLANK(INDEX('Policy Characteristics'!H:H,MATCH($C657,'Policy Characteristics'!$C:$C,0))),"",INDEX('Policy Characteristics'!H:H,MATCH($C657,'Policy Characteristics'!$C:$C,0)))</f>
        <v>0.01</v>
      </c>
      <c r="O657" s="304" t="str">
        <f>IF(ISBLANK(INDEX('Policy Characteristics'!I:I,MATCH($C657,'Policy Characteristics'!$C:$C,0))),"",INDEX('Policy Characteristics'!I:I,MATCH($C657,'Policy Characteristics'!$C:$C,0)))</f>
        <v>% of fuel shifted</v>
      </c>
      <c r="P657" s="304" t="str">
        <f>IF(ISBLANK(INDEX('Policy Characteristics'!J:J,MATCH($C657,'Policy Characteristics'!$C:$C,0))),"",INDEX('Policy Characteristics'!J:J,MATCH($C657,'Policy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57" s="304" t="str">
        <f>IF(ISBLANK(INDEX('Policy Characteristics'!K:K,MATCH($C657,'Policy Characteristics'!$C:$C,0))),"",INDEX('Policy Characteristics'!K:K,MATCH($C657,'Policy Characteristics'!$C:$C,0)))</f>
        <v>industry-ag-main.html#fuel-switching</v>
      </c>
      <c r="R657" s="304" t="str">
        <f>IF(ISBLANK(INDEX('Policy Characteristics'!L:L,MATCH($C657,'Policy Characteristics'!$C:$C,0))),"",INDEX('Policy Characteristics'!L:L,MATCH($C657,'Policy Characteristics'!$C:$C,0)))</f>
        <v>industry-elec-and-hydrogen.html</v>
      </c>
    </row>
    <row r="658" spans="1:18" x14ac:dyDescent="0.25">
      <c r="A658" s="304" t="str">
        <f>IF(ISBLANK(INDEX('Policy Characteristics'!A:A,MATCH($C658,'Policy Characteristics'!$C:$C,0))),"",INDEX('Policy Characteristics'!A:A,MATCH($C658,'Policy Characteristics'!$C:$C,0)))</f>
        <v>Industry</v>
      </c>
      <c r="B658" s="304" t="str">
        <f>IF(ISBLANK(INDEX('Policy Characteristics'!B:B,MATCH($C658,'Policy Characteristics'!$C:$C,0))),"",INDEX('Policy Characteristics'!B:B,MATCH($C658,'Policy Characteristics'!$C:$C,0)))</f>
        <v>Electrification + Hydrogen</v>
      </c>
      <c r="C658" s="308" t="str">
        <f t="shared" si="36"/>
        <v>Fraction of Industrial Fuel Use Shifted to Other Fuels</v>
      </c>
      <c r="D658" s="537" t="s">
        <v>3211</v>
      </c>
      <c r="E658" s="535" t="s">
        <v>2781</v>
      </c>
      <c r="F658" s="6" t="s">
        <v>3173</v>
      </c>
      <c r="G658" s="535" t="s">
        <v>3225</v>
      </c>
      <c r="H658" s="536">
        <v>1437</v>
      </c>
      <c r="I658" s="535" t="s">
        <v>45</v>
      </c>
      <c r="J658" s="306" t="str">
        <f>IF(ISBLANK(INDEX('Policy Characteristics'!D:D,MATCH($C658,'Policy Characteristics'!$C:$C,0))),"",INDEX('Policy Characteristics'!D:D,MATCH($C658,'Policy Characteristics'!$C:$C,0)))</f>
        <v>Electrification + Hydrogen</v>
      </c>
      <c r="K658" s="304" t="str">
        <f>IF(ISBLANK(INDEX('Policy Characteristics'!E:E,MATCH($C658,'Policy Characteristics'!$C:$C,0))),"",INDEX('Policy Characteristics'!E:E,MATCH($C658,'Policy Characteristics'!$C:$C,0)))</f>
        <v>indst fuel type shifting</v>
      </c>
      <c r="L658" s="315">
        <f>IF(ISBLANK(INDEX('Policy Characteristics'!F:F,MATCH($C658,'Policy Characteristics'!$C:$C,0))),"",INDEX('Policy Characteristics'!F:F,MATCH($C658,'Policy Characteristics'!$C:$C,0)))</f>
        <v>0</v>
      </c>
      <c r="M658" s="315">
        <f>IF(ISBLANK(INDEX('Policy Characteristics'!G:G,MATCH($C658,'Policy Characteristics'!$C:$C,0))),"",INDEX('Policy Characteristics'!G:G,MATCH($C658,'Policy Characteristics'!$C:$C,0)))</f>
        <v>1</v>
      </c>
      <c r="N658" s="315">
        <f>IF(ISBLANK(INDEX('Policy Characteristics'!H:H,MATCH($C658,'Policy Characteristics'!$C:$C,0))),"",INDEX('Policy Characteristics'!H:H,MATCH($C658,'Policy Characteristics'!$C:$C,0)))</f>
        <v>0.01</v>
      </c>
      <c r="O658" s="304" t="str">
        <f>IF(ISBLANK(INDEX('Policy Characteristics'!I:I,MATCH($C658,'Policy Characteristics'!$C:$C,0))),"",INDEX('Policy Characteristics'!I:I,MATCH($C658,'Policy Characteristics'!$C:$C,0)))</f>
        <v>% of fuel shifted</v>
      </c>
      <c r="P658" s="304" t="str">
        <f>IF(ISBLANK(INDEX('Policy Characteristics'!J:J,MATCH($C658,'Policy Characteristics'!$C:$C,0))),"",INDEX('Policy Characteristics'!J:J,MATCH($C658,'Policy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58" s="304" t="str">
        <f>IF(ISBLANK(INDEX('Policy Characteristics'!K:K,MATCH($C658,'Policy Characteristics'!$C:$C,0))),"",INDEX('Policy Characteristics'!K:K,MATCH($C658,'Policy Characteristics'!$C:$C,0)))</f>
        <v>industry-ag-main.html#fuel-switching</v>
      </c>
      <c r="R658" s="304" t="str">
        <f>IF(ISBLANK(INDEX('Policy Characteristics'!L:L,MATCH($C658,'Policy Characteristics'!$C:$C,0))),"",INDEX('Policy Characteristics'!L:L,MATCH($C658,'Policy Characteristics'!$C:$C,0)))</f>
        <v>industry-elec-and-hydrogen.html</v>
      </c>
    </row>
    <row r="659" spans="1:18" x14ac:dyDescent="0.25">
      <c r="A659" s="304" t="str">
        <f>IF(ISBLANK(INDEX('Policy Characteristics'!A:A,MATCH($C659,'Policy Characteristics'!$C:$C,0))),"",INDEX('Policy Characteristics'!A:A,MATCH($C659,'Policy Characteristics'!$C:$C,0)))</f>
        <v>Industry</v>
      </c>
      <c r="B659" s="304" t="str">
        <f>IF(ISBLANK(INDEX('Policy Characteristics'!B:B,MATCH($C659,'Policy Characteristics'!$C:$C,0))),"",INDEX('Policy Characteristics'!B:B,MATCH($C659,'Policy Characteristics'!$C:$C,0)))</f>
        <v>Electrification + Hydrogen</v>
      </c>
      <c r="C659" s="308" t="str">
        <f t="shared" si="36"/>
        <v>Fraction of Industrial Fuel Use Shifted to Other Fuels</v>
      </c>
      <c r="D659" s="537" t="s">
        <v>3212</v>
      </c>
      <c r="E659" s="535" t="s">
        <v>2427</v>
      </c>
      <c r="F659" s="6" t="s">
        <v>3215</v>
      </c>
      <c r="G659" s="535" t="s">
        <v>3216</v>
      </c>
      <c r="H659" s="536">
        <v>1438</v>
      </c>
      <c r="I659" s="535" t="s">
        <v>46</v>
      </c>
      <c r="J659" s="306" t="str">
        <f>IF(ISBLANK(INDEX('Policy Characteristics'!D:D,MATCH($C659,'Policy Characteristics'!$C:$C,0))),"",INDEX('Policy Characteristics'!D:D,MATCH($C659,'Policy Characteristics'!$C:$C,0)))</f>
        <v>Electrification + Hydrogen</v>
      </c>
      <c r="K659" s="304" t="str">
        <f>IF(ISBLANK(INDEX('Policy Characteristics'!E:E,MATCH($C659,'Policy Characteristics'!$C:$C,0))),"",INDEX('Policy Characteristics'!E:E,MATCH($C659,'Policy Characteristics'!$C:$C,0)))</f>
        <v>indst fuel type shifting</v>
      </c>
      <c r="L659" s="315">
        <f>IF(ISBLANK(INDEX('Policy Characteristics'!F:F,MATCH($C659,'Policy Characteristics'!$C:$C,0))),"",INDEX('Policy Characteristics'!F:F,MATCH($C659,'Policy Characteristics'!$C:$C,0)))</f>
        <v>0</v>
      </c>
      <c r="M659" s="315">
        <f>IF(ISBLANK(INDEX('Policy Characteristics'!G:G,MATCH($C659,'Policy Characteristics'!$C:$C,0))),"",INDEX('Policy Characteristics'!G:G,MATCH($C659,'Policy Characteristics'!$C:$C,0)))</f>
        <v>1</v>
      </c>
      <c r="N659" s="315">
        <f>IF(ISBLANK(INDEX('Policy Characteristics'!H:H,MATCH($C659,'Policy Characteristics'!$C:$C,0))),"",INDEX('Policy Characteristics'!H:H,MATCH($C659,'Policy Characteristics'!$C:$C,0)))</f>
        <v>0.01</v>
      </c>
      <c r="O659" s="304" t="str">
        <f>IF(ISBLANK(INDEX('Policy Characteristics'!I:I,MATCH($C659,'Policy Characteristics'!$C:$C,0))),"",INDEX('Policy Characteristics'!I:I,MATCH($C659,'Policy Characteristics'!$C:$C,0)))</f>
        <v>% of fuel shifted</v>
      </c>
      <c r="P659" s="304" t="str">
        <f>IF(ISBLANK(INDEX('Policy Characteristics'!J:J,MATCH($C659,'Policy Characteristics'!$C:$C,0))),"",INDEX('Policy Characteristics'!J:J,MATCH($C659,'Policy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59" s="304" t="str">
        <f>IF(ISBLANK(INDEX('Policy Characteristics'!K:K,MATCH($C659,'Policy Characteristics'!$C:$C,0))),"",INDEX('Policy Characteristics'!K:K,MATCH($C659,'Policy Characteristics'!$C:$C,0)))</f>
        <v>industry-ag-main.html#fuel-switching</v>
      </c>
      <c r="R659" s="304" t="str">
        <f>IF(ISBLANK(INDEX('Policy Characteristics'!L:L,MATCH($C659,'Policy Characteristics'!$C:$C,0))),"",INDEX('Policy Characteristics'!L:L,MATCH($C659,'Policy Characteristics'!$C:$C,0)))</f>
        <v>industry-elec-and-hydrogen.html</v>
      </c>
    </row>
    <row r="660" spans="1:18" x14ac:dyDescent="0.25">
      <c r="A660" s="304" t="str">
        <f>IF(ISBLANK(INDEX('Policy Characteristics'!A:A,MATCH($C660,'Policy Characteristics'!$C:$C,0))),"",INDEX('Policy Characteristics'!A:A,MATCH($C660,'Policy Characteristics'!$C:$C,0)))</f>
        <v>Industry</v>
      </c>
      <c r="B660" s="304" t="str">
        <f>IF(ISBLANK(INDEX('Policy Characteristics'!B:B,MATCH($C660,'Policy Characteristics'!$C:$C,0))),"",INDEX('Policy Characteristics'!B:B,MATCH($C660,'Policy Characteristics'!$C:$C,0)))</f>
        <v>Electrification + Hydrogen</v>
      </c>
      <c r="C660" s="308" t="str">
        <f t="shared" si="36"/>
        <v>Fraction of Industrial Fuel Use Shifted to Other Fuels</v>
      </c>
      <c r="D660" s="537" t="s">
        <v>3212</v>
      </c>
      <c r="E660" s="535" t="s">
        <v>2428</v>
      </c>
      <c r="F660" s="6" t="s">
        <v>3215</v>
      </c>
      <c r="G660" s="535" t="s">
        <v>3217</v>
      </c>
      <c r="H660" s="536">
        <v>1439</v>
      </c>
      <c r="I660" s="535" t="s">
        <v>46</v>
      </c>
      <c r="J660" s="306" t="str">
        <f>IF(ISBLANK(INDEX('Policy Characteristics'!D:D,MATCH($C660,'Policy Characteristics'!$C:$C,0))),"",INDEX('Policy Characteristics'!D:D,MATCH($C660,'Policy Characteristics'!$C:$C,0)))</f>
        <v>Electrification + Hydrogen</v>
      </c>
      <c r="K660" s="304" t="str">
        <f>IF(ISBLANK(INDEX('Policy Characteristics'!E:E,MATCH($C660,'Policy Characteristics'!$C:$C,0))),"",INDEX('Policy Characteristics'!E:E,MATCH($C660,'Policy Characteristics'!$C:$C,0)))</f>
        <v>indst fuel type shifting</v>
      </c>
      <c r="L660" s="315">
        <f>IF(ISBLANK(INDEX('Policy Characteristics'!F:F,MATCH($C660,'Policy Characteristics'!$C:$C,0))),"",INDEX('Policy Characteristics'!F:F,MATCH($C660,'Policy Characteristics'!$C:$C,0)))</f>
        <v>0</v>
      </c>
      <c r="M660" s="315">
        <f>IF(ISBLANK(INDEX('Policy Characteristics'!G:G,MATCH($C660,'Policy Characteristics'!$C:$C,0))),"",INDEX('Policy Characteristics'!G:G,MATCH($C660,'Policy Characteristics'!$C:$C,0)))</f>
        <v>1</v>
      </c>
      <c r="N660" s="315">
        <f>IF(ISBLANK(INDEX('Policy Characteristics'!H:H,MATCH($C660,'Policy Characteristics'!$C:$C,0))),"",INDEX('Policy Characteristics'!H:H,MATCH($C660,'Policy Characteristics'!$C:$C,0)))</f>
        <v>0.01</v>
      </c>
      <c r="O660" s="304" t="str">
        <f>IF(ISBLANK(INDEX('Policy Characteristics'!I:I,MATCH($C660,'Policy Characteristics'!$C:$C,0))),"",INDEX('Policy Characteristics'!I:I,MATCH($C660,'Policy Characteristics'!$C:$C,0)))</f>
        <v>% of fuel shifted</v>
      </c>
      <c r="P660" s="304" t="str">
        <f>IF(ISBLANK(INDEX('Policy Characteristics'!J:J,MATCH($C660,'Policy Characteristics'!$C:$C,0))),"",INDEX('Policy Characteristics'!J:J,MATCH($C660,'Policy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60" s="304" t="str">
        <f>IF(ISBLANK(INDEX('Policy Characteristics'!K:K,MATCH($C660,'Policy Characteristics'!$C:$C,0))),"",INDEX('Policy Characteristics'!K:K,MATCH($C660,'Policy Characteristics'!$C:$C,0)))</f>
        <v>industry-ag-main.html#fuel-switching</v>
      </c>
      <c r="R660" s="304" t="str">
        <f>IF(ISBLANK(INDEX('Policy Characteristics'!L:L,MATCH($C660,'Policy Characteristics'!$C:$C,0))),"",INDEX('Policy Characteristics'!L:L,MATCH($C660,'Policy Characteristics'!$C:$C,0)))</f>
        <v>industry-elec-and-hydrogen.html</v>
      </c>
    </row>
    <row r="661" spans="1:18" x14ac:dyDescent="0.25">
      <c r="A661" s="304" t="str">
        <f>IF(ISBLANK(INDEX('Policy Characteristics'!A:A,MATCH($C661,'Policy Characteristics'!$C:$C,0))),"",INDEX('Policy Characteristics'!A:A,MATCH($C661,'Policy Characteristics'!$C:$C,0)))</f>
        <v>Industry</v>
      </c>
      <c r="B661" s="304" t="str">
        <f>IF(ISBLANK(INDEX('Policy Characteristics'!B:B,MATCH($C661,'Policy Characteristics'!$C:$C,0))),"",INDEX('Policy Characteristics'!B:B,MATCH($C661,'Policy Characteristics'!$C:$C,0)))</f>
        <v>Electrification + Hydrogen</v>
      </c>
      <c r="C661" s="308" t="str">
        <f t="shared" si="36"/>
        <v>Fraction of Industrial Fuel Use Shifted to Other Fuels</v>
      </c>
      <c r="D661" s="537" t="s">
        <v>3212</v>
      </c>
      <c r="E661" s="535" t="s">
        <v>2429</v>
      </c>
      <c r="F661" s="6" t="s">
        <v>3215</v>
      </c>
      <c r="G661" s="535" t="s">
        <v>3218</v>
      </c>
      <c r="H661" s="536">
        <v>1440</v>
      </c>
      <c r="I661" s="535" t="s">
        <v>46</v>
      </c>
      <c r="J661" s="306" t="str">
        <f>IF(ISBLANK(INDEX('Policy Characteristics'!D:D,MATCH($C661,'Policy Characteristics'!$C:$C,0))),"",INDEX('Policy Characteristics'!D:D,MATCH($C661,'Policy Characteristics'!$C:$C,0)))</f>
        <v>Electrification + Hydrogen</v>
      </c>
      <c r="K661" s="304" t="str">
        <f>IF(ISBLANK(INDEX('Policy Characteristics'!E:E,MATCH($C661,'Policy Characteristics'!$C:$C,0))),"",INDEX('Policy Characteristics'!E:E,MATCH($C661,'Policy Characteristics'!$C:$C,0)))</f>
        <v>indst fuel type shifting</v>
      </c>
      <c r="L661" s="315">
        <f>IF(ISBLANK(INDEX('Policy Characteristics'!F:F,MATCH($C661,'Policy Characteristics'!$C:$C,0))),"",INDEX('Policy Characteristics'!F:F,MATCH($C661,'Policy Characteristics'!$C:$C,0)))</f>
        <v>0</v>
      </c>
      <c r="M661" s="315">
        <f>IF(ISBLANK(INDEX('Policy Characteristics'!G:G,MATCH($C661,'Policy Characteristics'!$C:$C,0))),"",INDEX('Policy Characteristics'!G:G,MATCH($C661,'Policy Characteristics'!$C:$C,0)))</f>
        <v>1</v>
      </c>
      <c r="N661" s="315">
        <f>IF(ISBLANK(INDEX('Policy Characteristics'!H:H,MATCH($C661,'Policy Characteristics'!$C:$C,0))),"",INDEX('Policy Characteristics'!H:H,MATCH($C661,'Policy Characteristics'!$C:$C,0)))</f>
        <v>0.01</v>
      </c>
      <c r="O661" s="304" t="str">
        <f>IF(ISBLANK(INDEX('Policy Characteristics'!I:I,MATCH($C661,'Policy Characteristics'!$C:$C,0))),"",INDEX('Policy Characteristics'!I:I,MATCH($C661,'Policy Characteristics'!$C:$C,0)))</f>
        <v>% of fuel shifted</v>
      </c>
      <c r="P661" s="304" t="str">
        <f>IF(ISBLANK(INDEX('Policy Characteristics'!J:J,MATCH($C661,'Policy Characteristics'!$C:$C,0))),"",INDEX('Policy Characteristics'!J:J,MATCH($C661,'Policy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61" s="304" t="str">
        <f>IF(ISBLANK(INDEX('Policy Characteristics'!K:K,MATCH($C661,'Policy Characteristics'!$C:$C,0))),"",INDEX('Policy Characteristics'!K:K,MATCH($C661,'Policy Characteristics'!$C:$C,0)))</f>
        <v>industry-ag-main.html#fuel-switching</v>
      </c>
      <c r="R661" s="304" t="str">
        <f>IF(ISBLANK(INDEX('Policy Characteristics'!L:L,MATCH($C661,'Policy Characteristics'!$C:$C,0))),"",INDEX('Policy Characteristics'!L:L,MATCH($C661,'Policy Characteristics'!$C:$C,0)))</f>
        <v>industry-elec-and-hydrogen.html</v>
      </c>
    </row>
    <row r="662" spans="1:18" x14ac:dyDescent="0.25">
      <c r="A662" s="304" t="str">
        <f>IF(ISBLANK(INDEX('Policy Characteristics'!A:A,MATCH($C662,'Policy Characteristics'!$C:$C,0))),"",INDEX('Policy Characteristics'!A:A,MATCH($C662,'Policy Characteristics'!$C:$C,0)))</f>
        <v>Industry</v>
      </c>
      <c r="B662" s="304" t="str">
        <f>IF(ISBLANK(INDEX('Policy Characteristics'!B:B,MATCH($C662,'Policy Characteristics'!$C:$C,0))),"",INDEX('Policy Characteristics'!B:B,MATCH($C662,'Policy Characteristics'!$C:$C,0)))</f>
        <v>Electrification + Hydrogen</v>
      </c>
      <c r="C662" s="308" t="str">
        <f t="shared" si="36"/>
        <v>Fraction of Industrial Fuel Use Shifted to Other Fuels</v>
      </c>
      <c r="D662" s="537" t="s">
        <v>3212</v>
      </c>
      <c r="E662" s="535" t="s">
        <v>2430</v>
      </c>
      <c r="F662" s="6" t="s">
        <v>3215</v>
      </c>
      <c r="G662" s="535" t="s">
        <v>3219</v>
      </c>
      <c r="H662" s="536">
        <v>1441</v>
      </c>
      <c r="I662" s="535" t="s">
        <v>46</v>
      </c>
      <c r="J662" s="306" t="str">
        <f>IF(ISBLANK(INDEX('Policy Characteristics'!D:D,MATCH($C662,'Policy Characteristics'!$C:$C,0))),"",INDEX('Policy Characteristics'!D:D,MATCH($C662,'Policy Characteristics'!$C:$C,0)))</f>
        <v>Electrification + Hydrogen</v>
      </c>
      <c r="K662" s="304" t="str">
        <f>IF(ISBLANK(INDEX('Policy Characteristics'!E:E,MATCH($C662,'Policy Characteristics'!$C:$C,0))),"",INDEX('Policy Characteristics'!E:E,MATCH($C662,'Policy Characteristics'!$C:$C,0)))</f>
        <v>indst fuel type shifting</v>
      </c>
      <c r="L662" s="315">
        <f>IF(ISBLANK(INDEX('Policy Characteristics'!F:F,MATCH($C662,'Policy Characteristics'!$C:$C,0))),"",INDEX('Policy Characteristics'!F:F,MATCH($C662,'Policy Characteristics'!$C:$C,0)))</f>
        <v>0</v>
      </c>
      <c r="M662" s="315">
        <f>IF(ISBLANK(INDEX('Policy Characteristics'!G:G,MATCH($C662,'Policy Characteristics'!$C:$C,0))),"",INDEX('Policy Characteristics'!G:G,MATCH($C662,'Policy Characteristics'!$C:$C,0)))</f>
        <v>1</v>
      </c>
      <c r="N662" s="315">
        <f>IF(ISBLANK(INDEX('Policy Characteristics'!H:H,MATCH($C662,'Policy Characteristics'!$C:$C,0))),"",INDEX('Policy Characteristics'!H:H,MATCH($C662,'Policy Characteristics'!$C:$C,0)))</f>
        <v>0.01</v>
      </c>
      <c r="O662" s="304" t="str">
        <f>IF(ISBLANK(INDEX('Policy Characteristics'!I:I,MATCH($C662,'Policy Characteristics'!$C:$C,0))),"",INDEX('Policy Characteristics'!I:I,MATCH($C662,'Policy Characteristics'!$C:$C,0)))</f>
        <v>% of fuel shifted</v>
      </c>
      <c r="P662" s="304" t="str">
        <f>IF(ISBLANK(INDEX('Policy Characteristics'!J:J,MATCH($C662,'Policy Characteristics'!$C:$C,0))),"",INDEX('Policy Characteristics'!J:J,MATCH($C662,'Policy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62" s="304" t="str">
        <f>IF(ISBLANK(INDEX('Policy Characteristics'!K:K,MATCH($C662,'Policy Characteristics'!$C:$C,0))),"",INDEX('Policy Characteristics'!K:K,MATCH($C662,'Policy Characteristics'!$C:$C,0)))</f>
        <v>industry-ag-main.html#fuel-switching</v>
      </c>
      <c r="R662" s="304" t="str">
        <f>IF(ISBLANK(INDEX('Policy Characteristics'!L:L,MATCH($C662,'Policy Characteristics'!$C:$C,0))),"",INDEX('Policy Characteristics'!L:L,MATCH($C662,'Policy Characteristics'!$C:$C,0)))</f>
        <v>industry-elec-and-hydrogen.html</v>
      </c>
    </row>
    <row r="663" spans="1:18" x14ac:dyDescent="0.25">
      <c r="A663" s="304" t="str">
        <f>IF(ISBLANK(INDEX('Policy Characteristics'!A:A,MATCH($C663,'Policy Characteristics'!$C:$C,0))),"",INDEX('Policy Characteristics'!A:A,MATCH($C663,'Policy Characteristics'!$C:$C,0)))</f>
        <v>Industry</v>
      </c>
      <c r="B663" s="304" t="str">
        <f>IF(ISBLANK(INDEX('Policy Characteristics'!B:B,MATCH($C663,'Policy Characteristics'!$C:$C,0))),"",INDEX('Policy Characteristics'!B:B,MATCH($C663,'Policy Characteristics'!$C:$C,0)))</f>
        <v>Electrification + Hydrogen</v>
      </c>
      <c r="C663" s="308" t="str">
        <f t="shared" si="36"/>
        <v>Fraction of Industrial Fuel Use Shifted to Other Fuels</v>
      </c>
      <c r="D663" s="537" t="s">
        <v>3212</v>
      </c>
      <c r="E663" s="535" t="s">
        <v>2431</v>
      </c>
      <c r="F663" s="6" t="s">
        <v>3215</v>
      </c>
      <c r="G663" s="535" t="s">
        <v>3220</v>
      </c>
      <c r="H663" s="536">
        <v>1442</v>
      </c>
      <c r="I663" s="535" t="s">
        <v>46</v>
      </c>
      <c r="J663" s="306" t="str">
        <f>IF(ISBLANK(INDEX('Policy Characteristics'!D:D,MATCH($C663,'Policy Characteristics'!$C:$C,0))),"",INDEX('Policy Characteristics'!D:D,MATCH($C663,'Policy Characteristics'!$C:$C,0)))</f>
        <v>Electrification + Hydrogen</v>
      </c>
      <c r="K663" s="304" t="str">
        <f>IF(ISBLANK(INDEX('Policy Characteristics'!E:E,MATCH($C663,'Policy Characteristics'!$C:$C,0))),"",INDEX('Policy Characteristics'!E:E,MATCH($C663,'Policy Characteristics'!$C:$C,0)))</f>
        <v>indst fuel type shifting</v>
      </c>
      <c r="L663" s="315">
        <f>IF(ISBLANK(INDEX('Policy Characteristics'!F:F,MATCH($C663,'Policy Characteristics'!$C:$C,0))),"",INDEX('Policy Characteristics'!F:F,MATCH($C663,'Policy Characteristics'!$C:$C,0)))</f>
        <v>0</v>
      </c>
      <c r="M663" s="315">
        <f>IF(ISBLANK(INDEX('Policy Characteristics'!G:G,MATCH($C663,'Policy Characteristics'!$C:$C,0))),"",INDEX('Policy Characteristics'!G:G,MATCH($C663,'Policy Characteristics'!$C:$C,0)))</f>
        <v>1</v>
      </c>
      <c r="N663" s="315">
        <f>IF(ISBLANK(INDEX('Policy Characteristics'!H:H,MATCH($C663,'Policy Characteristics'!$C:$C,0))),"",INDEX('Policy Characteristics'!H:H,MATCH($C663,'Policy Characteristics'!$C:$C,0)))</f>
        <v>0.01</v>
      </c>
      <c r="O663" s="304" t="str">
        <f>IF(ISBLANK(INDEX('Policy Characteristics'!I:I,MATCH($C663,'Policy Characteristics'!$C:$C,0))),"",INDEX('Policy Characteristics'!I:I,MATCH($C663,'Policy Characteristics'!$C:$C,0)))</f>
        <v>% of fuel shifted</v>
      </c>
      <c r="P663" s="304" t="str">
        <f>IF(ISBLANK(INDEX('Policy Characteristics'!J:J,MATCH($C663,'Policy Characteristics'!$C:$C,0))),"",INDEX('Policy Characteristics'!J:J,MATCH($C663,'Policy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63" s="304" t="str">
        <f>IF(ISBLANK(INDEX('Policy Characteristics'!K:K,MATCH($C663,'Policy Characteristics'!$C:$C,0))),"",INDEX('Policy Characteristics'!K:K,MATCH($C663,'Policy Characteristics'!$C:$C,0)))</f>
        <v>industry-ag-main.html#fuel-switching</v>
      </c>
      <c r="R663" s="304" t="str">
        <f>IF(ISBLANK(INDEX('Policy Characteristics'!L:L,MATCH($C663,'Policy Characteristics'!$C:$C,0))),"",INDEX('Policy Characteristics'!L:L,MATCH($C663,'Policy Characteristics'!$C:$C,0)))</f>
        <v>industry-elec-and-hydrogen.html</v>
      </c>
    </row>
    <row r="664" spans="1:18" x14ac:dyDescent="0.25">
      <c r="A664" s="304" t="str">
        <f>IF(ISBLANK(INDEX('Policy Characteristics'!A:A,MATCH($C664,'Policy Characteristics'!$C:$C,0))),"",INDEX('Policy Characteristics'!A:A,MATCH($C664,'Policy Characteristics'!$C:$C,0)))</f>
        <v>Industry</v>
      </c>
      <c r="B664" s="304" t="str">
        <f>IF(ISBLANK(INDEX('Policy Characteristics'!B:B,MATCH($C664,'Policy Characteristics'!$C:$C,0))),"",INDEX('Policy Characteristics'!B:B,MATCH($C664,'Policy Characteristics'!$C:$C,0)))</f>
        <v>Electrification + Hydrogen</v>
      </c>
      <c r="C664" s="308" t="str">
        <f t="shared" si="36"/>
        <v>Fraction of Industrial Fuel Use Shifted to Other Fuels</v>
      </c>
      <c r="D664" s="537" t="s">
        <v>3212</v>
      </c>
      <c r="E664" s="535" t="s">
        <v>2432</v>
      </c>
      <c r="F664" s="6" t="s">
        <v>3215</v>
      </c>
      <c r="G664" s="535" t="s">
        <v>3221</v>
      </c>
      <c r="H664" s="536">
        <v>1443</v>
      </c>
      <c r="I664" s="535" t="s">
        <v>46</v>
      </c>
      <c r="J664" s="306" t="str">
        <f>IF(ISBLANK(INDEX('Policy Characteristics'!D:D,MATCH($C664,'Policy Characteristics'!$C:$C,0))),"",INDEX('Policy Characteristics'!D:D,MATCH($C664,'Policy Characteristics'!$C:$C,0)))</f>
        <v>Electrification + Hydrogen</v>
      </c>
      <c r="K664" s="304" t="str">
        <f>IF(ISBLANK(INDEX('Policy Characteristics'!E:E,MATCH($C664,'Policy Characteristics'!$C:$C,0))),"",INDEX('Policy Characteristics'!E:E,MATCH($C664,'Policy Characteristics'!$C:$C,0)))</f>
        <v>indst fuel type shifting</v>
      </c>
      <c r="L664" s="315">
        <f>IF(ISBLANK(INDEX('Policy Characteristics'!F:F,MATCH($C664,'Policy Characteristics'!$C:$C,0))),"",INDEX('Policy Characteristics'!F:F,MATCH($C664,'Policy Characteristics'!$C:$C,0)))</f>
        <v>0</v>
      </c>
      <c r="M664" s="315">
        <f>IF(ISBLANK(INDEX('Policy Characteristics'!G:G,MATCH($C664,'Policy Characteristics'!$C:$C,0))),"",INDEX('Policy Characteristics'!G:G,MATCH($C664,'Policy Characteristics'!$C:$C,0)))</f>
        <v>1</v>
      </c>
      <c r="N664" s="315">
        <f>IF(ISBLANK(INDEX('Policy Characteristics'!H:H,MATCH($C664,'Policy Characteristics'!$C:$C,0))),"",INDEX('Policy Characteristics'!H:H,MATCH($C664,'Policy Characteristics'!$C:$C,0)))</f>
        <v>0.01</v>
      </c>
      <c r="O664" s="304" t="str">
        <f>IF(ISBLANK(INDEX('Policy Characteristics'!I:I,MATCH($C664,'Policy Characteristics'!$C:$C,0))),"",INDEX('Policy Characteristics'!I:I,MATCH($C664,'Policy Characteristics'!$C:$C,0)))</f>
        <v>% of fuel shifted</v>
      </c>
      <c r="P664" s="304" t="str">
        <f>IF(ISBLANK(INDEX('Policy Characteristics'!J:J,MATCH($C664,'Policy Characteristics'!$C:$C,0))),"",INDEX('Policy Characteristics'!J:J,MATCH($C664,'Policy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64" s="304" t="str">
        <f>IF(ISBLANK(INDEX('Policy Characteristics'!K:K,MATCH($C664,'Policy Characteristics'!$C:$C,0))),"",INDEX('Policy Characteristics'!K:K,MATCH($C664,'Policy Characteristics'!$C:$C,0)))</f>
        <v>industry-ag-main.html#fuel-switching</v>
      </c>
      <c r="R664" s="304" t="str">
        <f>IF(ISBLANK(INDEX('Policy Characteristics'!L:L,MATCH($C664,'Policy Characteristics'!$C:$C,0))),"",INDEX('Policy Characteristics'!L:L,MATCH($C664,'Policy Characteristics'!$C:$C,0)))</f>
        <v>industry-elec-and-hydrogen.html</v>
      </c>
    </row>
    <row r="665" spans="1:18" x14ac:dyDescent="0.25">
      <c r="A665" s="304" t="str">
        <f>IF(ISBLANK(INDEX('Policy Characteristics'!A:A,MATCH($C665,'Policy Characteristics'!$C:$C,0))),"",INDEX('Policy Characteristics'!A:A,MATCH($C665,'Policy Characteristics'!$C:$C,0)))</f>
        <v>Industry</v>
      </c>
      <c r="B665" s="304" t="str">
        <f>IF(ISBLANK(INDEX('Policy Characteristics'!B:B,MATCH($C665,'Policy Characteristics'!$C:$C,0))),"",INDEX('Policy Characteristics'!B:B,MATCH($C665,'Policy Characteristics'!$C:$C,0)))</f>
        <v>Electrification + Hydrogen</v>
      </c>
      <c r="C665" s="308" t="str">
        <f t="shared" si="36"/>
        <v>Fraction of Industrial Fuel Use Shifted to Other Fuels</v>
      </c>
      <c r="D665" s="537" t="s">
        <v>3212</v>
      </c>
      <c r="E665" s="535" t="s">
        <v>2782</v>
      </c>
      <c r="F665" s="6" t="s">
        <v>3215</v>
      </c>
      <c r="G665" s="535" t="s">
        <v>3222</v>
      </c>
      <c r="H665" s="536">
        <v>1444</v>
      </c>
      <c r="I665" s="535" t="s">
        <v>46</v>
      </c>
      <c r="J665" s="306" t="str">
        <f>IF(ISBLANK(INDEX('Policy Characteristics'!D:D,MATCH($C665,'Policy Characteristics'!$C:$C,0))),"",INDEX('Policy Characteristics'!D:D,MATCH($C665,'Policy Characteristics'!$C:$C,0)))</f>
        <v>Electrification + Hydrogen</v>
      </c>
      <c r="K665" s="304" t="str">
        <f>IF(ISBLANK(INDEX('Policy Characteristics'!E:E,MATCH($C665,'Policy Characteristics'!$C:$C,0))),"",INDEX('Policy Characteristics'!E:E,MATCH($C665,'Policy Characteristics'!$C:$C,0)))</f>
        <v>indst fuel type shifting</v>
      </c>
      <c r="L665" s="315">
        <f>IF(ISBLANK(INDEX('Policy Characteristics'!F:F,MATCH($C665,'Policy Characteristics'!$C:$C,0))),"",INDEX('Policy Characteristics'!F:F,MATCH($C665,'Policy Characteristics'!$C:$C,0)))</f>
        <v>0</v>
      </c>
      <c r="M665" s="315">
        <f>IF(ISBLANK(INDEX('Policy Characteristics'!G:G,MATCH($C665,'Policy Characteristics'!$C:$C,0))),"",INDEX('Policy Characteristics'!G:G,MATCH($C665,'Policy Characteristics'!$C:$C,0)))</f>
        <v>1</v>
      </c>
      <c r="N665" s="315">
        <f>IF(ISBLANK(INDEX('Policy Characteristics'!H:H,MATCH($C665,'Policy Characteristics'!$C:$C,0))),"",INDEX('Policy Characteristics'!H:H,MATCH($C665,'Policy Characteristics'!$C:$C,0)))</f>
        <v>0.01</v>
      </c>
      <c r="O665" s="304" t="str">
        <f>IF(ISBLANK(INDEX('Policy Characteristics'!I:I,MATCH($C665,'Policy Characteristics'!$C:$C,0))),"",INDEX('Policy Characteristics'!I:I,MATCH($C665,'Policy Characteristics'!$C:$C,0)))</f>
        <v>% of fuel shifted</v>
      </c>
      <c r="P665" s="304" t="str">
        <f>IF(ISBLANK(INDEX('Policy Characteristics'!J:J,MATCH($C665,'Policy Characteristics'!$C:$C,0))),"",INDEX('Policy Characteristics'!J:J,MATCH($C665,'Policy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65" s="304" t="str">
        <f>IF(ISBLANK(INDEX('Policy Characteristics'!K:K,MATCH($C665,'Policy Characteristics'!$C:$C,0))),"",INDEX('Policy Characteristics'!K:K,MATCH($C665,'Policy Characteristics'!$C:$C,0)))</f>
        <v>industry-ag-main.html#fuel-switching</v>
      </c>
      <c r="R665" s="304" t="str">
        <f>IF(ISBLANK(INDEX('Policy Characteristics'!L:L,MATCH($C665,'Policy Characteristics'!$C:$C,0))),"",INDEX('Policy Characteristics'!L:L,MATCH($C665,'Policy Characteristics'!$C:$C,0)))</f>
        <v>industry-elec-and-hydrogen.html</v>
      </c>
    </row>
    <row r="666" spans="1:18" x14ac:dyDescent="0.25">
      <c r="A666" s="304" t="str">
        <f>IF(ISBLANK(INDEX('Policy Characteristics'!A:A,MATCH($C666,'Policy Characteristics'!$C:$C,0))),"",INDEX('Policy Characteristics'!A:A,MATCH($C666,'Policy Characteristics'!$C:$C,0)))</f>
        <v>Industry</v>
      </c>
      <c r="B666" s="304" t="str">
        <f>IF(ISBLANK(INDEX('Policy Characteristics'!B:B,MATCH($C666,'Policy Characteristics'!$C:$C,0))),"",INDEX('Policy Characteristics'!B:B,MATCH($C666,'Policy Characteristics'!$C:$C,0)))</f>
        <v>Electrification + Hydrogen</v>
      </c>
      <c r="C666" s="308" t="str">
        <f t="shared" si="36"/>
        <v>Fraction of Industrial Fuel Use Shifted to Other Fuels</v>
      </c>
      <c r="D666" s="537" t="s">
        <v>3212</v>
      </c>
      <c r="E666" s="535" t="s">
        <v>2783</v>
      </c>
      <c r="F666" s="6" t="s">
        <v>3215</v>
      </c>
      <c r="G666" s="535" t="s">
        <v>3223</v>
      </c>
      <c r="H666" s="536">
        <v>1445</v>
      </c>
      <c r="I666" s="535" t="s">
        <v>46</v>
      </c>
      <c r="J666" s="306" t="str">
        <f>IF(ISBLANK(INDEX('Policy Characteristics'!D:D,MATCH($C666,'Policy Characteristics'!$C:$C,0))),"",INDEX('Policy Characteristics'!D:D,MATCH($C666,'Policy Characteristics'!$C:$C,0)))</f>
        <v>Electrification + Hydrogen</v>
      </c>
      <c r="K666" s="304" t="str">
        <f>IF(ISBLANK(INDEX('Policy Characteristics'!E:E,MATCH($C666,'Policy Characteristics'!$C:$C,0))),"",INDEX('Policy Characteristics'!E:E,MATCH($C666,'Policy Characteristics'!$C:$C,0)))</f>
        <v>indst fuel type shifting</v>
      </c>
      <c r="L666" s="315">
        <f>IF(ISBLANK(INDEX('Policy Characteristics'!F:F,MATCH($C666,'Policy Characteristics'!$C:$C,0))),"",INDEX('Policy Characteristics'!F:F,MATCH($C666,'Policy Characteristics'!$C:$C,0)))</f>
        <v>0</v>
      </c>
      <c r="M666" s="315">
        <f>IF(ISBLANK(INDEX('Policy Characteristics'!G:G,MATCH($C666,'Policy Characteristics'!$C:$C,0))),"",INDEX('Policy Characteristics'!G:G,MATCH($C666,'Policy Characteristics'!$C:$C,0)))</f>
        <v>1</v>
      </c>
      <c r="N666" s="315">
        <f>IF(ISBLANK(INDEX('Policy Characteristics'!H:H,MATCH($C666,'Policy Characteristics'!$C:$C,0))),"",INDEX('Policy Characteristics'!H:H,MATCH($C666,'Policy Characteristics'!$C:$C,0)))</f>
        <v>0.01</v>
      </c>
      <c r="O666" s="304" t="str">
        <f>IF(ISBLANK(INDEX('Policy Characteristics'!I:I,MATCH($C666,'Policy Characteristics'!$C:$C,0))),"",INDEX('Policy Characteristics'!I:I,MATCH($C666,'Policy Characteristics'!$C:$C,0)))</f>
        <v>% of fuel shifted</v>
      </c>
      <c r="P666" s="304" t="str">
        <f>IF(ISBLANK(INDEX('Policy Characteristics'!J:J,MATCH($C666,'Policy Characteristics'!$C:$C,0))),"",INDEX('Policy Characteristics'!J:J,MATCH($C666,'Policy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66" s="304" t="str">
        <f>IF(ISBLANK(INDEX('Policy Characteristics'!K:K,MATCH($C666,'Policy Characteristics'!$C:$C,0))),"",INDEX('Policy Characteristics'!K:K,MATCH($C666,'Policy Characteristics'!$C:$C,0)))</f>
        <v>industry-ag-main.html#fuel-switching</v>
      </c>
      <c r="R666" s="304" t="str">
        <f>IF(ISBLANK(INDEX('Policy Characteristics'!L:L,MATCH($C666,'Policy Characteristics'!$C:$C,0))),"",INDEX('Policy Characteristics'!L:L,MATCH($C666,'Policy Characteristics'!$C:$C,0)))</f>
        <v>industry-elec-and-hydrogen.html</v>
      </c>
    </row>
    <row r="667" spans="1:18" x14ac:dyDescent="0.25">
      <c r="A667" s="304" t="str">
        <f>IF(ISBLANK(INDEX('Policy Characteristics'!A:A,MATCH($C667,'Policy Characteristics'!$C:$C,0))),"",INDEX('Policy Characteristics'!A:A,MATCH($C667,'Policy Characteristics'!$C:$C,0)))</f>
        <v>Industry</v>
      </c>
      <c r="B667" s="304" t="str">
        <f>IF(ISBLANK(INDEX('Policy Characteristics'!B:B,MATCH($C667,'Policy Characteristics'!$C:$C,0))),"",INDEX('Policy Characteristics'!B:B,MATCH($C667,'Policy Characteristics'!$C:$C,0)))</f>
        <v>Electrification + Hydrogen</v>
      </c>
      <c r="C667" s="308" t="str">
        <f t="shared" si="36"/>
        <v>Fraction of Industrial Fuel Use Shifted to Other Fuels</v>
      </c>
      <c r="D667" s="537" t="s">
        <v>3212</v>
      </c>
      <c r="E667" s="535" t="s">
        <v>2784</v>
      </c>
      <c r="F667" s="6" t="s">
        <v>3215</v>
      </c>
      <c r="G667" s="535" t="s">
        <v>3224</v>
      </c>
      <c r="H667" s="536">
        <v>1446</v>
      </c>
      <c r="I667" s="535" t="s">
        <v>46</v>
      </c>
      <c r="J667" s="306" t="str">
        <f>IF(ISBLANK(INDEX('Policy Characteristics'!D:D,MATCH($C667,'Policy Characteristics'!$C:$C,0))),"",INDEX('Policy Characteristics'!D:D,MATCH($C667,'Policy Characteristics'!$C:$C,0)))</f>
        <v>Electrification + Hydrogen</v>
      </c>
      <c r="K667" s="304" t="str">
        <f>IF(ISBLANK(INDEX('Policy Characteristics'!E:E,MATCH($C667,'Policy Characteristics'!$C:$C,0))),"",INDEX('Policy Characteristics'!E:E,MATCH($C667,'Policy Characteristics'!$C:$C,0)))</f>
        <v>indst fuel type shifting</v>
      </c>
      <c r="L667" s="315">
        <f>IF(ISBLANK(INDEX('Policy Characteristics'!F:F,MATCH($C667,'Policy Characteristics'!$C:$C,0))),"",INDEX('Policy Characteristics'!F:F,MATCH($C667,'Policy Characteristics'!$C:$C,0)))</f>
        <v>0</v>
      </c>
      <c r="M667" s="315">
        <f>IF(ISBLANK(INDEX('Policy Characteristics'!G:G,MATCH($C667,'Policy Characteristics'!$C:$C,0))),"",INDEX('Policy Characteristics'!G:G,MATCH($C667,'Policy Characteristics'!$C:$C,0)))</f>
        <v>1</v>
      </c>
      <c r="N667" s="315">
        <f>IF(ISBLANK(INDEX('Policy Characteristics'!H:H,MATCH($C667,'Policy Characteristics'!$C:$C,0))),"",INDEX('Policy Characteristics'!H:H,MATCH($C667,'Policy Characteristics'!$C:$C,0)))</f>
        <v>0.01</v>
      </c>
      <c r="O667" s="304" t="str">
        <f>IF(ISBLANK(INDEX('Policy Characteristics'!I:I,MATCH($C667,'Policy Characteristics'!$C:$C,0))),"",INDEX('Policy Characteristics'!I:I,MATCH($C667,'Policy Characteristics'!$C:$C,0)))</f>
        <v>% of fuel shifted</v>
      </c>
      <c r="P667" s="304" t="str">
        <f>IF(ISBLANK(INDEX('Policy Characteristics'!J:J,MATCH($C667,'Policy Characteristics'!$C:$C,0))),"",INDEX('Policy Characteristics'!J:J,MATCH($C667,'Policy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67" s="304" t="str">
        <f>IF(ISBLANK(INDEX('Policy Characteristics'!K:K,MATCH($C667,'Policy Characteristics'!$C:$C,0))),"",INDEX('Policy Characteristics'!K:K,MATCH($C667,'Policy Characteristics'!$C:$C,0)))</f>
        <v>industry-ag-main.html#fuel-switching</v>
      </c>
      <c r="R667" s="304" t="str">
        <f>IF(ISBLANK(INDEX('Policy Characteristics'!L:L,MATCH($C667,'Policy Characteristics'!$C:$C,0))),"",INDEX('Policy Characteristics'!L:L,MATCH($C667,'Policy Characteristics'!$C:$C,0)))</f>
        <v>industry-elec-and-hydrogen.html</v>
      </c>
    </row>
    <row r="668" spans="1:18" x14ac:dyDescent="0.25">
      <c r="A668" s="304" t="str">
        <f>IF(ISBLANK(INDEX('Policy Characteristics'!A:A,MATCH($C668,'Policy Characteristics'!$C:$C,0))),"",INDEX('Policy Characteristics'!A:A,MATCH($C668,'Policy Characteristics'!$C:$C,0)))</f>
        <v>Industry</v>
      </c>
      <c r="B668" s="304" t="str">
        <f>IF(ISBLANK(INDEX('Policy Characteristics'!B:B,MATCH($C668,'Policy Characteristics'!$C:$C,0))),"",INDEX('Policy Characteristics'!B:B,MATCH($C668,'Policy Characteristics'!$C:$C,0)))</f>
        <v>Electrification + Hydrogen</v>
      </c>
      <c r="C668" s="308" t="str">
        <f t="shared" si="36"/>
        <v>Fraction of Industrial Fuel Use Shifted to Other Fuels</v>
      </c>
      <c r="D668" s="537" t="s">
        <v>3212</v>
      </c>
      <c r="E668" s="535" t="s">
        <v>2781</v>
      </c>
      <c r="F668" s="6" t="s">
        <v>3215</v>
      </c>
      <c r="G668" s="535" t="s">
        <v>3225</v>
      </c>
      <c r="H668" s="536">
        <v>1447</v>
      </c>
      <c r="I668" s="535" t="s">
        <v>46</v>
      </c>
      <c r="J668" s="306" t="str">
        <f>IF(ISBLANK(INDEX('Policy Characteristics'!D:D,MATCH($C668,'Policy Characteristics'!$C:$C,0))),"",INDEX('Policy Characteristics'!D:D,MATCH($C668,'Policy Characteristics'!$C:$C,0)))</f>
        <v>Electrification + Hydrogen</v>
      </c>
      <c r="K668" s="304" t="str">
        <f>IF(ISBLANK(INDEX('Policy Characteristics'!E:E,MATCH($C668,'Policy Characteristics'!$C:$C,0))),"",INDEX('Policy Characteristics'!E:E,MATCH($C668,'Policy Characteristics'!$C:$C,0)))</f>
        <v>indst fuel type shifting</v>
      </c>
      <c r="L668" s="315">
        <f>IF(ISBLANK(INDEX('Policy Characteristics'!F:F,MATCH($C668,'Policy Characteristics'!$C:$C,0))),"",INDEX('Policy Characteristics'!F:F,MATCH($C668,'Policy Characteristics'!$C:$C,0)))</f>
        <v>0</v>
      </c>
      <c r="M668" s="315">
        <f>IF(ISBLANK(INDEX('Policy Characteristics'!G:G,MATCH($C668,'Policy Characteristics'!$C:$C,0))),"",INDEX('Policy Characteristics'!G:G,MATCH($C668,'Policy Characteristics'!$C:$C,0)))</f>
        <v>1</v>
      </c>
      <c r="N668" s="315">
        <f>IF(ISBLANK(INDEX('Policy Characteristics'!H:H,MATCH($C668,'Policy Characteristics'!$C:$C,0))),"",INDEX('Policy Characteristics'!H:H,MATCH($C668,'Policy Characteristics'!$C:$C,0)))</f>
        <v>0.01</v>
      </c>
      <c r="O668" s="304" t="str">
        <f>IF(ISBLANK(INDEX('Policy Characteristics'!I:I,MATCH($C668,'Policy Characteristics'!$C:$C,0))),"",INDEX('Policy Characteristics'!I:I,MATCH($C668,'Policy Characteristics'!$C:$C,0)))</f>
        <v>% of fuel shifted</v>
      </c>
      <c r="P668" s="304" t="str">
        <f>IF(ISBLANK(INDEX('Policy Characteristics'!J:J,MATCH($C668,'Policy Characteristics'!$C:$C,0))),"",INDEX('Policy Characteristics'!J:J,MATCH($C668,'Policy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68" s="304" t="str">
        <f>IF(ISBLANK(INDEX('Policy Characteristics'!K:K,MATCH($C668,'Policy Characteristics'!$C:$C,0))),"",INDEX('Policy Characteristics'!K:K,MATCH($C668,'Policy Characteristics'!$C:$C,0)))</f>
        <v>industry-ag-main.html#fuel-switching</v>
      </c>
      <c r="R668" s="304" t="str">
        <f>IF(ISBLANK(INDEX('Policy Characteristics'!L:L,MATCH($C668,'Policy Characteristics'!$C:$C,0))),"",INDEX('Policy Characteristics'!L:L,MATCH($C668,'Policy Characteristics'!$C:$C,0)))</f>
        <v>industry-elec-and-hydrogen.html</v>
      </c>
    </row>
    <row r="669" spans="1:18" x14ac:dyDescent="0.25">
      <c r="A669" s="304" t="str">
        <f>IF(ISBLANK(INDEX('Policy Characteristics'!A:A,MATCH($C669,'Policy Characteristics'!$C:$C,0))),"",INDEX('Policy Characteristics'!A:A,MATCH($C669,'Policy Characteristics'!$C:$C,0)))</f>
        <v>Industry</v>
      </c>
      <c r="B669" s="304" t="str">
        <f>IF(ISBLANK(INDEX('Policy Characteristics'!B:B,MATCH($C669,'Policy Characteristics'!$C:$C,0))),"",INDEX('Policy Characteristics'!B:B,MATCH($C669,'Policy Characteristics'!$C:$C,0)))</f>
        <v>Electrification + Hydrogen</v>
      </c>
      <c r="C669" s="308" t="str">
        <f t="shared" si="36"/>
        <v>Fraction of Industrial Fuel Use Shifted to Other Fuels</v>
      </c>
      <c r="D669" s="537" t="s">
        <v>3213</v>
      </c>
      <c r="E669" s="535" t="s">
        <v>2427</v>
      </c>
      <c r="F669" s="6" t="s">
        <v>3174</v>
      </c>
      <c r="G669" s="535" t="s">
        <v>3216</v>
      </c>
      <c r="H669" s="536">
        <v>1448</v>
      </c>
      <c r="I669" s="535" t="s">
        <v>45</v>
      </c>
      <c r="J669" s="306" t="str">
        <f>IF(ISBLANK(INDEX('Policy Characteristics'!D:D,MATCH($C669,'Policy Characteristics'!$C:$C,0))),"",INDEX('Policy Characteristics'!D:D,MATCH($C669,'Policy Characteristics'!$C:$C,0)))</f>
        <v>Electrification + Hydrogen</v>
      </c>
      <c r="K669" s="304" t="str">
        <f>IF(ISBLANK(INDEX('Policy Characteristics'!E:E,MATCH($C669,'Policy Characteristics'!$C:$C,0))),"",INDEX('Policy Characteristics'!E:E,MATCH($C669,'Policy Characteristics'!$C:$C,0)))</f>
        <v>indst fuel type shifting</v>
      </c>
      <c r="L669" s="315">
        <f>IF(ISBLANK(INDEX('Policy Characteristics'!F:F,MATCH($C669,'Policy Characteristics'!$C:$C,0))),"",INDEX('Policy Characteristics'!F:F,MATCH($C669,'Policy Characteristics'!$C:$C,0)))</f>
        <v>0</v>
      </c>
      <c r="M669" s="315">
        <f>IF(ISBLANK(INDEX('Policy Characteristics'!G:G,MATCH($C669,'Policy Characteristics'!$C:$C,0))),"",INDEX('Policy Characteristics'!G:G,MATCH($C669,'Policy Characteristics'!$C:$C,0)))</f>
        <v>1</v>
      </c>
      <c r="N669" s="315">
        <f>IF(ISBLANK(INDEX('Policy Characteristics'!H:H,MATCH($C669,'Policy Characteristics'!$C:$C,0))),"",INDEX('Policy Characteristics'!H:H,MATCH($C669,'Policy Characteristics'!$C:$C,0)))</f>
        <v>0.01</v>
      </c>
      <c r="O669" s="304" t="str">
        <f>IF(ISBLANK(INDEX('Policy Characteristics'!I:I,MATCH($C669,'Policy Characteristics'!$C:$C,0))),"",INDEX('Policy Characteristics'!I:I,MATCH($C669,'Policy Characteristics'!$C:$C,0)))</f>
        <v>% of fuel shifted</v>
      </c>
      <c r="P669" s="304" t="str">
        <f>IF(ISBLANK(INDEX('Policy Characteristics'!J:J,MATCH($C669,'Policy Characteristics'!$C:$C,0))),"",INDEX('Policy Characteristics'!J:J,MATCH($C669,'Policy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69" s="304" t="str">
        <f>IF(ISBLANK(INDEX('Policy Characteristics'!K:K,MATCH($C669,'Policy Characteristics'!$C:$C,0))),"",INDEX('Policy Characteristics'!K:K,MATCH($C669,'Policy Characteristics'!$C:$C,0)))</f>
        <v>industry-ag-main.html#fuel-switching</v>
      </c>
      <c r="R669" s="304" t="str">
        <f>IF(ISBLANK(INDEX('Policy Characteristics'!L:L,MATCH($C669,'Policy Characteristics'!$C:$C,0))),"",INDEX('Policy Characteristics'!L:L,MATCH($C669,'Policy Characteristics'!$C:$C,0)))</f>
        <v>industry-elec-and-hydrogen.html</v>
      </c>
    </row>
    <row r="670" spans="1:18" x14ac:dyDescent="0.25">
      <c r="A670" s="304" t="str">
        <f>IF(ISBLANK(INDEX('Policy Characteristics'!A:A,MATCH($C670,'Policy Characteristics'!$C:$C,0))),"",INDEX('Policy Characteristics'!A:A,MATCH($C670,'Policy Characteristics'!$C:$C,0)))</f>
        <v>Industry</v>
      </c>
      <c r="B670" s="304" t="str">
        <f>IF(ISBLANK(INDEX('Policy Characteristics'!B:B,MATCH($C670,'Policy Characteristics'!$C:$C,0))),"",INDEX('Policy Characteristics'!B:B,MATCH($C670,'Policy Characteristics'!$C:$C,0)))</f>
        <v>Electrification + Hydrogen</v>
      </c>
      <c r="C670" s="308" t="str">
        <f t="shared" si="36"/>
        <v>Fraction of Industrial Fuel Use Shifted to Other Fuels</v>
      </c>
      <c r="D670" s="537" t="s">
        <v>3213</v>
      </c>
      <c r="E670" s="535" t="s">
        <v>2428</v>
      </c>
      <c r="F670" s="6" t="s">
        <v>3174</v>
      </c>
      <c r="G670" s="535" t="s">
        <v>3217</v>
      </c>
      <c r="H670" s="536">
        <v>1449</v>
      </c>
      <c r="I670" s="535" t="s">
        <v>46</v>
      </c>
      <c r="J670" s="306" t="str">
        <f>IF(ISBLANK(INDEX('Policy Characteristics'!D:D,MATCH($C670,'Policy Characteristics'!$C:$C,0))),"",INDEX('Policy Characteristics'!D:D,MATCH($C670,'Policy Characteristics'!$C:$C,0)))</f>
        <v>Electrification + Hydrogen</v>
      </c>
      <c r="K670" s="304" t="str">
        <f>IF(ISBLANK(INDEX('Policy Characteristics'!E:E,MATCH($C670,'Policy Characteristics'!$C:$C,0))),"",INDEX('Policy Characteristics'!E:E,MATCH($C670,'Policy Characteristics'!$C:$C,0)))</f>
        <v>indst fuel type shifting</v>
      </c>
      <c r="L670" s="315">
        <f>IF(ISBLANK(INDEX('Policy Characteristics'!F:F,MATCH($C670,'Policy Characteristics'!$C:$C,0))),"",INDEX('Policy Characteristics'!F:F,MATCH($C670,'Policy Characteristics'!$C:$C,0)))</f>
        <v>0</v>
      </c>
      <c r="M670" s="315">
        <f>IF(ISBLANK(INDEX('Policy Characteristics'!G:G,MATCH($C670,'Policy Characteristics'!$C:$C,0))),"",INDEX('Policy Characteristics'!G:G,MATCH($C670,'Policy Characteristics'!$C:$C,0)))</f>
        <v>1</v>
      </c>
      <c r="N670" s="315">
        <f>IF(ISBLANK(INDEX('Policy Characteristics'!H:H,MATCH($C670,'Policy Characteristics'!$C:$C,0))),"",INDEX('Policy Characteristics'!H:H,MATCH($C670,'Policy Characteristics'!$C:$C,0)))</f>
        <v>0.01</v>
      </c>
      <c r="O670" s="304" t="str">
        <f>IF(ISBLANK(INDEX('Policy Characteristics'!I:I,MATCH($C670,'Policy Characteristics'!$C:$C,0))),"",INDEX('Policy Characteristics'!I:I,MATCH($C670,'Policy Characteristics'!$C:$C,0)))</f>
        <v>% of fuel shifted</v>
      </c>
      <c r="P670" s="304" t="str">
        <f>IF(ISBLANK(INDEX('Policy Characteristics'!J:J,MATCH($C670,'Policy Characteristics'!$C:$C,0))),"",INDEX('Policy Characteristics'!J:J,MATCH($C670,'Policy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70" s="304" t="str">
        <f>IF(ISBLANK(INDEX('Policy Characteristics'!K:K,MATCH($C670,'Policy Characteristics'!$C:$C,0))),"",INDEX('Policy Characteristics'!K:K,MATCH($C670,'Policy Characteristics'!$C:$C,0)))</f>
        <v>industry-ag-main.html#fuel-switching</v>
      </c>
      <c r="R670" s="304" t="str">
        <f>IF(ISBLANK(INDEX('Policy Characteristics'!L:L,MATCH($C670,'Policy Characteristics'!$C:$C,0))),"",INDEX('Policy Characteristics'!L:L,MATCH($C670,'Policy Characteristics'!$C:$C,0)))</f>
        <v>industry-elec-and-hydrogen.html</v>
      </c>
    </row>
    <row r="671" spans="1:18" x14ac:dyDescent="0.25">
      <c r="A671" s="304" t="str">
        <f>IF(ISBLANK(INDEX('Policy Characteristics'!A:A,MATCH($C671,'Policy Characteristics'!$C:$C,0))),"",INDEX('Policy Characteristics'!A:A,MATCH($C671,'Policy Characteristics'!$C:$C,0)))</f>
        <v>Industry</v>
      </c>
      <c r="B671" s="304" t="str">
        <f>IF(ISBLANK(INDEX('Policy Characteristics'!B:B,MATCH($C671,'Policy Characteristics'!$C:$C,0))),"",INDEX('Policy Characteristics'!B:B,MATCH($C671,'Policy Characteristics'!$C:$C,0)))</f>
        <v>Electrification + Hydrogen</v>
      </c>
      <c r="C671" s="308" t="str">
        <f t="shared" si="36"/>
        <v>Fraction of Industrial Fuel Use Shifted to Other Fuels</v>
      </c>
      <c r="D671" s="537" t="s">
        <v>3213</v>
      </c>
      <c r="E671" s="535" t="s">
        <v>2429</v>
      </c>
      <c r="F671" s="6" t="s">
        <v>3174</v>
      </c>
      <c r="G671" s="535" t="s">
        <v>3218</v>
      </c>
      <c r="H671" s="536">
        <v>1450</v>
      </c>
      <c r="I671" s="535" t="s">
        <v>46</v>
      </c>
      <c r="J671" s="306" t="str">
        <f>IF(ISBLANK(INDEX('Policy Characteristics'!D:D,MATCH($C671,'Policy Characteristics'!$C:$C,0))),"",INDEX('Policy Characteristics'!D:D,MATCH($C671,'Policy Characteristics'!$C:$C,0)))</f>
        <v>Electrification + Hydrogen</v>
      </c>
      <c r="K671" s="304" t="str">
        <f>IF(ISBLANK(INDEX('Policy Characteristics'!E:E,MATCH($C671,'Policy Characteristics'!$C:$C,0))),"",INDEX('Policy Characteristics'!E:E,MATCH($C671,'Policy Characteristics'!$C:$C,0)))</f>
        <v>indst fuel type shifting</v>
      </c>
      <c r="L671" s="315">
        <f>IF(ISBLANK(INDEX('Policy Characteristics'!F:F,MATCH($C671,'Policy Characteristics'!$C:$C,0))),"",INDEX('Policy Characteristics'!F:F,MATCH($C671,'Policy Characteristics'!$C:$C,0)))</f>
        <v>0</v>
      </c>
      <c r="M671" s="315">
        <f>IF(ISBLANK(INDEX('Policy Characteristics'!G:G,MATCH($C671,'Policy Characteristics'!$C:$C,0))),"",INDEX('Policy Characteristics'!G:G,MATCH($C671,'Policy Characteristics'!$C:$C,0)))</f>
        <v>1</v>
      </c>
      <c r="N671" s="315">
        <f>IF(ISBLANK(INDEX('Policy Characteristics'!H:H,MATCH($C671,'Policy Characteristics'!$C:$C,0))),"",INDEX('Policy Characteristics'!H:H,MATCH($C671,'Policy Characteristics'!$C:$C,0)))</f>
        <v>0.01</v>
      </c>
      <c r="O671" s="304" t="str">
        <f>IF(ISBLANK(INDEX('Policy Characteristics'!I:I,MATCH($C671,'Policy Characteristics'!$C:$C,0))),"",INDEX('Policy Characteristics'!I:I,MATCH($C671,'Policy Characteristics'!$C:$C,0)))</f>
        <v>% of fuel shifted</v>
      </c>
      <c r="P671" s="304" t="str">
        <f>IF(ISBLANK(INDEX('Policy Characteristics'!J:J,MATCH($C671,'Policy Characteristics'!$C:$C,0))),"",INDEX('Policy Characteristics'!J:J,MATCH($C671,'Policy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71" s="304" t="str">
        <f>IF(ISBLANK(INDEX('Policy Characteristics'!K:K,MATCH($C671,'Policy Characteristics'!$C:$C,0))),"",INDEX('Policy Characteristics'!K:K,MATCH($C671,'Policy Characteristics'!$C:$C,0)))</f>
        <v>industry-ag-main.html#fuel-switching</v>
      </c>
      <c r="R671" s="304" t="str">
        <f>IF(ISBLANK(INDEX('Policy Characteristics'!L:L,MATCH($C671,'Policy Characteristics'!$C:$C,0))),"",INDEX('Policy Characteristics'!L:L,MATCH($C671,'Policy Characteristics'!$C:$C,0)))</f>
        <v>industry-elec-and-hydrogen.html</v>
      </c>
    </row>
    <row r="672" spans="1:18" x14ac:dyDescent="0.25">
      <c r="A672" s="304" t="str">
        <f>IF(ISBLANK(INDEX('Policy Characteristics'!A:A,MATCH($C672,'Policy Characteristics'!$C:$C,0))),"",INDEX('Policy Characteristics'!A:A,MATCH($C672,'Policy Characteristics'!$C:$C,0)))</f>
        <v>Industry</v>
      </c>
      <c r="B672" s="304" t="str">
        <f>IF(ISBLANK(INDEX('Policy Characteristics'!B:B,MATCH($C672,'Policy Characteristics'!$C:$C,0))),"",INDEX('Policy Characteristics'!B:B,MATCH($C672,'Policy Characteristics'!$C:$C,0)))</f>
        <v>Electrification + Hydrogen</v>
      </c>
      <c r="C672" s="308" t="str">
        <f t="shared" si="36"/>
        <v>Fraction of Industrial Fuel Use Shifted to Other Fuels</v>
      </c>
      <c r="D672" s="537" t="s">
        <v>3213</v>
      </c>
      <c r="E672" s="535" t="s">
        <v>2430</v>
      </c>
      <c r="F672" s="6" t="s">
        <v>3174</v>
      </c>
      <c r="G672" s="535" t="s">
        <v>3219</v>
      </c>
      <c r="H672" s="536">
        <v>1451</v>
      </c>
      <c r="I672" s="535" t="s">
        <v>46</v>
      </c>
      <c r="J672" s="306" t="str">
        <f>IF(ISBLANK(INDEX('Policy Characteristics'!D:D,MATCH($C672,'Policy Characteristics'!$C:$C,0))),"",INDEX('Policy Characteristics'!D:D,MATCH($C672,'Policy Characteristics'!$C:$C,0)))</f>
        <v>Electrification + Hydrogen</v>
      </c>
      <c r="K672" s="304" t="str">
        <f>IF(ISBLANK(INDEX('Policy Characteristics'!E:E,MATCH($C672,'Policy Characteristics'!$C:$C,0))),"",INDEX('Policy Characteristics'!E:E,MATCH($C672,'Policy Characteristics'!$C:$C,0)))</f>
        <v>indst fuel type shifting</v>
      </c>
      <c r="L672" s="315">
        <f>IF(ISBLANK(INDEX('Policy Characteristics'!F:F,MATCH($C672,'Policy Characteristics'!$C:$C,0))),"",INDEX('Policy Characteristics'!F:F,MATCH($C672,'Policy Characteristics'!$C:$C,0)))</f>
        <v>0</v>
      </c>
      <c r="M672" s="315">
        <f>IF(ISBLANK(INDEX('Policy Characteristics'!G:G,MATCH($C672,'Policy Characteristics'!$C:$C,0))),"",INDEX('Policy Characteristics'!G:G,MATCH($C672,'Policy Characteristics'!$C:$C,0)))</f>
        <v>1</v>
      </c>
      <c r="N672" s="315">
        <f>IF(ISBLANK(INDEX('Policy Characteristics'!H:H,MATCH($C672,'Policy Characteristics'!$C:$C,0))),"",INDEX('Policy Characteristics'!H:H,MATCH($C672,'Policy Characteristics'!$C:$C,0)))</f>
        <v>0.01</v>
      </c>
      <c r="O672" s="304" t="str">
        <f>IF(ISBLANK(INDEX('Policy Characteristics'!I:I,MATCH($C672,'Policy Characteristics'!$C:$C,0))),"",INDEX('Policy Characteristics'!I:I,MATCH($C672,'Policy Characteristics'!$C:$C,0)))</f>
        <v>% of fuel shifted</v>
      </c>
      <c r="P672" s="304" t="str">
        <f>IF(ISBLANK(INDEX('Policy Characteristics'!J:J,MATCH($C672,'Policy Characteristics'!$C:$C,0))),"",INDEX('Policy Characteristics'!J:J,MATCH($C672,'Policy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72" s="304" t="str">
        <f>IF(ISBLANK(INDEX('Policy Characteristics'!K:K,MATCH($C672,'Policy Characteristics'!$C:$C,0))),"",INDEX('Policy Characteristics'!K:K,MATCH($C672,'Policy Characteristics'!$C:$C,0)))</f>
        <v>industry-ag-main.html#fuel-switching</v>
      </c>
      <c r="R672" s="304" t="str">
        <f>IF(ISBLANK(INDEX('Policy Characteristics'!L:L,MATCH($C672,'Policy Characteristics'!$C:$C,0))),"",INDEX('Policy Characteristics'!L:L,MATCH($C672,'Policy Characteristics'!$C:$C,0)))</f>
        <v>industry-elec-and-hydrogen.html</v>
      </c>
    </row>
    <row r="673" spans="1:18" x14ac:dyDescent="0.25">
      <c r="A673" s="304" t="str">
        <f>IF(ISBLANK(INDEX('Policy Characteristics'!A:A,MATCH($C673,'Policy Characteristics'!$C:$C,0))),"",INDEX('Policy Characteristics'!A:A,MATCH($C673,'Policy Characteristics'!$C:$C,0)))</f>
        <v>Industry</v>
      </c>
      <c r="B673" s="304" t="str">
        <f>IF(ISBLANK(INDEX('Policy Characteristics'!B:B,MATCH($C673,'Policy Characteristics'!$C:$C,0))),"",INDEX('Policy Characteristics'!B:B,MATCH($C673,'Policy Characteristics'!$C:$C,0)))</f>
        <v>Electrification + Hydrogen</v>
      </c>
      <c r="C673" s="308" t="str">
        <f t="shared" si="36"/>
        <v>Fraction of Industrial Fuel Use Shifted to Other Fuels</v>
      </c>
      <c r="D673" s="537" t="s">
        <v>3213</v>
      </c>
      <c r="E673" s="535" t="s">
        <v>2431</v>
      </c>
      <c r="F673" s="6" t="s">
        <v>3174</v>
      </c>
      <c r="G673" s="535" t="s">
        <v>3220</v>
      </c>
      <c r="H673" s="536">
        <v>1452</v>
      </c>
      <c r="I673" s="535" t="s">
        <v>46</v>
      </c>
      <c r="J673" s="306" t="str">
        <f>IF(ISBLANK(INDEX('Policy Characteristics'!D:D,MATCH($C673,'Policy Characteristics'!$C:$C,0))),"",INDEX('Policy Characteristics'!D:D,MATCH($C673,'Policy Characteristics'!$C:$C,0)))</f>
        <v>Electrification + Hydrogen</v>
      </c>
      <c r="K673" s="304" t="str">
        <f>IF(ISBLANK(INDEX('Policy Characteristics'!E:E,MATCH($C673,'Policy Characteristics'!$C:$C,0))),"",INDEX('Policy Characteristics'!E:E,MATCH($C673,'Policy Characteristics'!$C:$C,0)))</f>
        <v>indst fuel type shifting</v>
      </c>
      <c r="L673" s="315">
        <f>IF(ISBLANK(INDEX('Policy Characteristics'!F:F,MATCH($C673,'Policy Characteristics'!$C:$C,0))),"",INDEX('Policy Characteristics'!F:F,MATCH($C673,'Policy Characteristics'!$C:$C,0)))</f>
        <v>0</v>
      </c>
      <c r="M673" s="315">
        <f>IF(ISBLANK(INDEX('Policy Characteristics'!G:G,MATCH($C673,'Policy Characteristics'!$C:$C,0))),"",INDEX('Policy Characteristics'!G:G,MATCH($C673,'Policy Characteristics'!$C:$C,0)))</f>
        <v>1</v>
      </c>
      <c r="N673" s="315">
        <f>IF(ISBLANK(INDEX('Policy Characteristics'!H:H,MATCH($C673,'Policy Characteristics'!$C:$C,0))),"",INDEX('Policy Characteristics'!H:H,MATCH($C673,'Policy Characteristics'!$C:$C,0)))</f>
        <v>0.01</v>
      </c>
      <c r="O673" s="304" t="str">
        <f>IF(ISBLANK(INDEX('Policy Characteristics'!I:I,MATCH($C673,'Policy Characteristics'!$C:$C,0))),"",INDEX('Policy Characteristics'!I:I,MATCH($C673,'Policy Characteristics'!$C:$C,0)))</f>
        <v>% of fuel shifted</v>
      </c>
      <c r="P673" s="304" t="str">
        <f>IF(ISBLANK(INDEX('Policy Characteristics'!J:J,MATCH($C673,'Policy Characteristics'!$C:$C,0))),"",INDEX('Policy Characteristics'!J:J,MATCH($C673,'Policy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73" s="304" t="str">
        <f>IF(ISBLANK(INDEX('Policy Characteristics'!K:K,MATCH($C673,'Policy Characteristics'!$C:$C,0))),"",INDEX('Policy Characteristics'!K:K,MATCH($C673,'Policy Characteristics'!$C:$C,0)))</f>
        <v>industry-ag-main.html#fuel-switching</v>
      </c>
      <c r="R673" s="304" t="str">
        <f>IF(ISBLANK(INDEX('Policy Characteristics'!L:L,MATCH($C673,'Policy Characteristics'!$C:$C,0))),"",INDEX('Policy Characteristics'!L:L,MATCH($C673,'Policy Characteristics'!$C:$C,0)))</f>
        <v>industry-elec-and-hydrogen.html</v>
      </c>
    </row>
    <row r="674" spans="1:18" x14ac:dyDescent="0.25">
      <c r="A674" s="304" t="str">
        <f>IF(ISBLANK(INDEX('Policy Characteristics'!A:A,MATCH($C674,'Policy Characteristics'!$C:$C,0))),"",INDEX('Policy Characteristics'!A:A,MATCH($C674,'Policy Characteristics'!$C:$C,0)))</f>
        <v>Industry</v>
      </c>
      <c r="B674" s="304" t="str">
        <f>IF(ISBLANK(INDEX('Policy Characteristics'!B:B,MATCH($C674,'Policy Characteristics'!$C:$C,0))),"",INDEX('Policy Characteristics'!B:B,MATCH($C674,'Policy Characteristics'!$C:$C,0)))</f>
        <v>Electrification + Hydrogen</v>
      </c>
      <c r="C674" s="308" t="str">
        <f t="shared" si="36"/>
        <v>Fraction of Industrial Fuel Use Shifted to Other Fuels</v>
      </c>
      <c r="D674" s="537" t="s">
        <v>3213</v>
      </c>
      <c r="E674" s="535" t="s">
        <v>2432</v>
      </c>
      <c r="F674" s="6" t="s">
        <v>3174</v>
      </c>
      <c r="G674" s="535" t="s">
        <v>3221</v>
      </c>
      <c r="H674" s="536">
        <v>1453</v>
      </c>
      <c r="I674" s="535" t="s">
        <v>46</v>
      </c>
      <c r="J674" s="306" t="str">
        <f>IF(ISBLANK(INDEX('Policy Characteristics'!D:D,MATCH($C674,'Policy Characteristics'!$C:$C,0))),"",INDEX('Policy Characteristics'!D:D,MATCH($C674,'Policy Characteristics'!$C:$C,0)))</f>
        <v>Electrification + Hydrogen</v>
      </c>
      <c r="K674" s="304" t="str">
        <f>IF(ISBLANK(INDEX('Policy Characteristics'!E:E,MATCH($C674,'Policy Characteristics'!$C:$C,0))),"",INDEX('Policy Characteristics'!E:E,MATCH($C674,'Policy Characteristics'!$C:$C,0)))</f>
        <v>indst fuel type shifting</v>
      </c>
      <c r="L674" s="315">
        <f>IF(ISBLANK(INDEX('Policy Characteristics'!F:F,MATCH($C674,'Policy Characteristics'!$C:$C,0))),"",INDEX('Policy Characteristics'!F:F,MATCH($C674,'Policy Characteristics'!$C:$C,0)))</f>
        <v>0</v>
      </c>
      <c r="M674" s="315">
        <f>IF(ISBLANK(INDEX('Policy Characteristics'!G:G,MATCH($C674,'Policy Characteristics'!$C:$C,0))),"",INDEX('Policy Characteristics'!G:G,MATCH($C674,'Policy Characteristics'!$C:$C,0)))</f>
        <v>1</v>
      </c>
      <c r="N674" s="315">
        <f>IF(ISBLANK(INDEX('Policy Characteristics'!H:H,MATCH($C674,'Policy Characteristics'!$C:$C,0))),"",INDEX('Policy Characteristics'!H:H,MATCH($C674,'Policy Characteristics'!$C:$C,0)))</f>
        <v>0.01</v>
      </c>
      <c r="O674" s="304" t="str">
        <f>IF(ISBLANK(INDEX('Policy Characteristics'!I:I,MATCH($C674,'Policy Characteristics'!$C:$C,0))),"",INDEX('Policy Characteristics'!I:I,MATCH($C674,'Policy Characteristics'!$C:$C,0)))</f>
        <v>% of fuel shifted</v>
      </c>
      <c r="P674" s="304" t="str">
        <f>IF(ISBLANK(INDEX('Policy Characteristics'!J:J,MATCH($C674,'Policy Characteristics'!$C:$C,0))),"",INDEX('Policy Characteristics'!J:J,MATCH($C674,'Policy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74" s="304" t="str">
        <f>IF(ISBLANK(INDEX('Policy Characteristics'!K:K,MATCH($C674,'Policy Characteristics'!$C:$C,0))),"",INDEX('Policy Characteristics'!K:K,MATCH($C674,'Policy Characteristics'!$C:$C,0)))</f>
        <v>industry-ag-main.html#fuel-switching</v>
      </c>
      <c r="R674" s="304" t="str">
        <f>IF(ISBLANK(INDEX('Policy Characteristics'!L:L,MATCH($C674,'Policy Characteristics'!$C:$C,0))),"",INDEX('Policy Characteristics'!L:L,MATCH($C674,'Policy Characteristics'!$C:$C,0)))</f>
        <v>industry-elec-and-hydrogen.html</v>
      </c>
    </row>
    <row r="675" spans="1:18" x14ac:dyDescent="0.25">
      <c r="A675" s="304" t="str">
        <f>IF(ISBLANK(INDEX('Policy Characteristics'!A:A,MATCH($C675,'Policy Characteristics'!$C:$C,0))),"",INDEX('Policy Characteristics'!A:A,MATCH($C675,'Policy Characteristics'!$C:$C,0)))</f>
        <v>Industry</v>
      </c>
      <c r="B675" s="304" t="str">
        <f>IF(ISBLANK(INDEX('Policy Characteristics'!B:B,MATCH($C675,'Policy Characteristics'!$C:$C,0))),"",INDEX('Policy Characteristics'!B:B,MATCH($C675,'Policy Characteristics'!$C:$C,0)))</f>
        <v>Electrification + Hydrogen</v>
      </c>
      <c r="C675" s="308" t="str">
        <f t="shared" si="36"/>
        <v>Fraction of Industrial Fuel Use Shifted to Other Fuels</v>
      </c>
      <c r="D675" s="537" t="s">
        <v>3213</v>
      </c>
      <c r="E675" s="535" t="s">
        <v>2782</v>
      </c>
      <c r="F675" s="6" t="s">
        <v>3174</v>
      </c>
      <c r="G675" s="535" t="s">
        <v>3222</v>
      </c>
      <c r="H675" s="536">
        <v>1454</v>
      </c>
      <c r="I675" s="535" t="s">
        <v>46</v>
      </c>
      <c r="J675" s="306" t="str">
        <f>IF(ISBLANK(INDEX('Policy Characteristics'!D:D,MATCH($C675,'Policy Characteristics'!$C:$C,0))),"",INDEX('Policy Characteristics'!D:D,MATCH($C675,'Policy Characteristics'!$C:$C,0)))</f>
        <v>Electrification + Hydrogen</v>
      </c>
      <c r="K675" s="304" t="str">
        <f>IF(ISBLANK(INDEX('Policy Characteristics'!E:E,MATCH($C675,'Policy Characteristics'!$C:$C,0))),"",INDEX('Policy Characteristics'!E:E,MATCH($C675,'Policy Characteristics'!$C:$C,0)))</f>
        <v>indst fuel type shifting</v>
      </c>
      <c r="L675" s="315">
        <f>IF(ISBLANK(INDEX('Policy Characteristics'!F:F,MATCH($C675,'Policy Characteristics'!$C:$C,0))),"",INDEX('Policy Characteristics'!F:F,MATCH($C675,'Policy Characteristics'!$C:$C,0)))</f>
        <v>0</v>
      </c>
      <c r="M675" s="315">
        <f>IF(ISBLANK(INDEX('Policy Characteristics'!G:G,MATCH($C675,'Policy Characteristics'!$C:$C,0))),"",INDEX('Policy Characteristics'!G:G,MATCH($C675,'Policy Characteristics'!$C:$C,0)))</f>
        <v>1</v>
      </c>
      <c r="N675" s="315">
        <f>IF(ISBLANK(INDEX('Policy Characteristics'!H:H,MATCH($C675,'Policy Characteristics'!$C:$C,0))),"",INDEX('Policy Characteristics'!H:H,MATCH($C675,'Policy Characteristics'!$C:$C,0)))</f>
        <v>0.01</v>
      </c>
      <c r="O675" s="304" t="str">
        <f>IF(ISBLANK(INDEX('Policy Characteristics'!I:I,MATCH($C675,'Policy Characteristics'!$C:$C,0))),"",INDEX('Policy Characteristics'!I:I,MATCH($C675,'Policy Characteristics'!$C:$C,0)))</f>
        <v>% of fuel shifted</v>
      </c>
      <c r="P675" s="304" t="str">
        <f>IF(ISBLANK(INDEX('Policy Characteristics'!J:J,MATCH($C675,'Policy Characteristics'!$C:$C,0))),"",INDEX('Policy Characteristics'!J:J,MATCH($C675,'Policy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75" s="304" t="str">
        <f>IF(ISBLANK(INDEX('Policy Characteristics'!K:K,MATCH($C675,'Policy Characteristics'!$C:$C,0))),"",INDEX('Policy Characteristics'!K:K,MATCH($C675,'Policy Characteristics'!$C:$C,0)))</f>
        <v>industry-ag-main.html#fuel-switching</v>
      </c>
      <c r="R675" s="304" t="str">
        <f>IF(ISBLANK(INDEX('Policy Characteristics'!L:L,MATCH($C675,'Policy Characteristics'!$C:$C,0))),"",INDEX('Policy Characteristics'!L:L,MATCH($C675,'Policy Characteristics'!$C:$C,0)))</f>
        <v>industry-elec-and-hydrogen.html</v>
      </c>
    </row>
    <row r="676" spans="1:18" x14ac:dyDescent="0.25">
      <c r="A676" s="304" t="str">
        <f>IF(ISBLANK(INDEX('Policy Characteristics'!A:A,MATCH($C676,'Policy Characteristics'!$C:$C,0))),"",INDEX('Policy Characteristics'!A:A,MATCH($C676,'Policy Characteristics'!$C:$C,0)))</f>
        <v>Industry</v>
      </c>
      <c r="B676" s="304" t="str">
        <f>IF(ISBLANK(INDEX('Policy Characteristics'!B:B,MATCH($C676,'Policy Characteristics'!$C:$C,0))),"",INDEX('Policy Characteristics'!B:B,MATCH($C676,'Policy Characteristics'!$C:$C,0)))</f>
        <v>Electrification + Hydrogen</v>
      </c>
      <c r="C676" s="308" t="str">
        <f t="shared" si="36"/>
        <v>Fraction of Industrial Fuel Use Shifted to Other Fuels</v>
      </c>
      <c r="D676" s="537" t="s">
        <v>3213</v>
      </c>
      <c r="E676" s="535" t="s">
        <v>2783</v>
      </c>
      <c r="F676" s="6" t="s">
        <v>3174</v>
      </c>
      <c r="G676" s="535" t="s">
        <v>3223</v>
      </c>
      <c r="H676" s="536">
        <v>1455</v>
      </c>
      <c r="I676" s="535" t="s">
        <v>46</v>
      </c>
      <c r="J676" s="306" t="str">
        <f>IF(ISBLANK(INDEX('Policy Characteristics'!D:D,MATCH($C676,'Policy Characteristics'!$C:$C,0))),"",INDEX('Policy Characteristics'!D:D,MATCH($C676,'Policy Characteristics'!$C:$C,0)))</f>
        <v>Electrification + Hydrogen</v>
      </c>
      <c r="K676" s="304" t="str">
        <f>IF(ISBLANK(INDEX('Policy Characteristics'!E:E,MATCH($C676,'Policy Characteristics'!$C:$C,0))),"",INDEX('Policy Characteristics'!E:E,MATCH($C676,'Policy Characteristics'!$C:$C,0)))</f>
        <v>indst fuel type shifting</v>
      </c>
      <c r="L676" s="315">
        <f>IF(ISBLANK(INDEX('Policy Characteristics'!F:F,MATCH($C676,'Policy Characteristics'!$C:$C,0))),"",INDEX('Policy Characteristics'!F:F,MATCH($C676,'Policy Characteristics'!$C:$C,0)))</f>
        <v>0</v>
      </c>
      <c r="M676" s="315">
        <f>IF(ISBLANK(INDEX('Policy Characteristics'!G:G,MATCH($C676,'Policy Characteristics'!$C:$C,0))),"",INDEX('Policy Characteristics'!G:G,MATCH($C676,'Policy Characteristics'!$C:$C,0)))</f>
        <v>1</v>
      </c>
      <c r="N676" s="315">
        <f>IF(ISBLANK(INDEX('Policy Characteristics'!H:H,MATCH($C676,'Policy Characteristics'!$C:$C,0))),"",INDEX('Policy Characteristics'!H:H,MATCH($C676,'Policy Characteristics'!$C:$C,0)))</f>
        <v>0.01</v>
      </c>
      <c r="O676" s="304" t="str">
        <f>IF(ISBLANK(INDEX('Policy Characteristics'!I:I,MATCH($C676,'Policy Characteristics'!$C:$C,0))),"",INDEX('Policy Characteristics'!I:I,MATCH($C676,'Policy Characteristics'!$C:$C,0)))</f>
        <v>% of fuel shifted</v>
      </c>
      <c r="P676" s="304" t="str">
        <f>IF(ISBLANK(INDEX('Policy Characteristics'!J:J,MATCH($C676,'Policy Characteristics'!$C:$C,0))),"",INDEX('Policy Characteristics'!J:J,MATCH($C676,'Policy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76" s="304" t="str">
        <f>IF(ISBLANK(INDEX('Policy Characteristics'!K:K,MATCH($C676,'Policy Characteristics'!$C:$C,0))),"",INDEX('Policy Characteristics'!K:K,MATCH($C676,'Policy Characteristics'!$C:$C,0)))</f>
        <v>industry-ag-main.html#fuel-switching</v>
      </c>
      <c r="R676" s="304" t="str">
        <f>IF(ISBLANK(INDEX('Policy Characteristics'!L:L,MATCH($C676,'Policy Characteristics'!$C:$C,0))),"",INDEX('Policy Characteristics'!L:L,MATCH($C676,'Policy Characteristics'!$C:$C,0)))</f>
        <v>industry-elec-and-hydrogen.html</v>
      </c>
    </row>
    <row r="677" spans="1:18" x14ac:dyDescent="0.25">
      <c r="A677" s="304" t="str">
        <f>IF(ISBLANK(INDEX('Policy Characteristics'!A:A,MATCH($C677,'Policy Characteristics'!$C:$C,0))),"",INDEX('Policy Characteristics'!A:A,MATCH($C677,'Policy Characteristics'!$C:$C,0)))</f>
        <v>Industry</v>
      </c>
      <c r="B677" s="304" t="str">
        <f>IF(ISBLANK(INDEX('Policy Characteristics'!B:B,MATCH($C677,'Policy Characteristics'!$C:$C,0))),"",INDEX('Policy Characteristics'!B:B,MATCH($C677,'Policy Characteristics'!$C:$C,0)))</f>
        <v>Electrification + Hydrogen</v>
      </c>
      <c r="C677" s="308" t="str">
        <f t="shared" si="36"/>
        <v>Fraction of Industrial Fuel Use Shifted to Other Fuels</v>
      </c>
      <c r="D677" s="537" t="s">
        <v>3213</v>
      </c>
      <c r="E677" s="535" t="s">
        <v>2784</v>
      </c>
      <c r="F677" s="6" t="s">
        <v>3174</v>
      </c>
      <c r="G677" s="535" t="s">
        <v>3224</v>
      </c>
      <c r="H677" s="536">
        <v>1456</v>
      </c>
      <c r="I677" s="535" t="s">
        <v>46</v>
      </c>
      <c r="J677" s="306" t="str">
        <f>IF(ISBLANK(INDEX('Policy Characteristics'!D:D,MATCH($C677,'Policy Characteristics'!$C:$C,0))),"",INDEX('Policy Characteristics'!D:D,MATCH($C677,'Policy Characteristics'!$C:$C,0)))</f>
        <v>Electrification + Hydrogen</v>
      </c>
      <c r="K677" s="304" t="str">
        <f>IF(ISBLANK(INDEX('Policy Characteristics'!E:E,MATCH($C677,'Policy Characteristics'!$C:$C,0))),"",INDEX('Policy Characteristics'!E:E,MATCH($C677,'Policy Characteristics'!$C:$C,0)))</f>
        <v>indst fuel type shifting</v>
      </c>
      <c r="L677" s="315">
        <f>IF(ISBLANK(INDEX('Policy Characteristics'!F:F,MATCH($C677,'Policy Characteristics'!$C:$C,0))),"",INDEX('Policy Characteristics'!F:F,MATCH($C677,'Policy Characteristics'!$C:$C,0)))</f>
        <v>0</v>
      </c>
      <c r="M677" s="315">
        <f>IF(ISBLANK(INDEX('Policy Characteristics'!G:G,MATCH($C677,'Policy Characteristics'!$C:$C,0))),"",INDEX('Policy Characteristics'!G:G,MATCH($C677,'Policy Characteristics'!$C:$C,0)))</f>
        <v>1</v>
      </c>
      <c r="N677" s="315">
        <f>IF(ISBLANK(INDEX('Policy Characteristics'!H:H,MATCH($C677,'Policy Characteristics'!$C:$C,0))),"",INDEX('Policy Characteristics'!H:H,MATCH($C677,'Policy Characteristics'!$C:$C,0)))</f>
        <v>0.01</v>
      </c>
      <c r="O677" s="304" t="str">
        <f>IF(ISBLANK(INDEX('Policy Characteristics'!I:I,MATCH($C677,'Policy Characteristics'!$C:$C,0))),"",INDEX('Policy Characteristics'!I:I,MATCH($C677,'Policy Characteristics'!$C:$C,0)))</f>
        <v>% of fuel shifted</v>
      </c>
      <c r="P677" s="304" t="str">
        <f>IF(ISBLANK(INDEX('Policy Characteristics'!J:J,MATCH($C677,'Policy Characteristics'!$C:$C,0))),"",INDEX('Policy Characteristics'!J:J,MATCH($C677,'Policy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77" s="304" t="str">
        <f>IF(ISBLANK(INDEX('Policy Characteristics'!K:K,MATCH($C677,'Policy Characteristics'!$C:$C,0))),"",INDEX('Policy Characteristics'!K:K,MATCH($C677,'Policy Characteristics'!$C:$C,0)))</f>
        <v>industry-ag-main.html#fuel-switching</v>
      </c>
      <c r="R677" s="304" t="str">
        <f>IF(ISBLANK(INDEX('Policy Characteristics'!L:L,MATCH($C677,'Policy Characteristics'!$C:$C,0))),"",INDEX('Policy Characteristics'!L:L,MATCH($C677,'Policy Characteristics'!$C:$C,0)))</f>
        <v>industry-elec-and-hydrogen.html</v>
      </c>
    </row>
    <row r="678" spans="1:18" x14ac:dyDescent="0.25">
      <c r="A678" s="304" t="str">
        <f>IF(ISBLANK(INDEX('Policy Characteristics'!A:A,MATCH($C678,'Policy Characteristics'!$C:$C,0))),"",INDEX('Policy Characteristics'!A:A,MATCH($C678,'Policy Characteristics'!$C:$C,0)))</f>
        <v>Industry</v>
      </c>
      <c r="B678" s="304" t="str">
        <f>IF(ISBLANK(INDEX('Policy Characteristics'!B:B,MATCH($C678,'Policy Characteristics'!$C:$C,0))),"",INDEX('Policy Characteristics'!B:B,MATCH($C678,'Policy Characteristics'!$C:$C,0)))</f>
        <v>Electrification + Hydrogen</v>
      </c>
      <c r="C678" s="308" t="str">
        <f t="shared" si="36"/>
        <v>Fraction of Industrial Fuel Use Shifted to Other Fuels</v>
      </c>
      <c r="D678" s="537" t="s">
        <v>3213</v>
      </c>
      <c r="E678" s="535" t="s">
        <v>2781</v>
      </c>
      <c r="F678" s="6" t="s">
        <v>3174</v>
      </c>
      <c r="G678" s="535" t="s">
        <v>3225</v>
      </c>
      <c r="H678" s="536">
        <v>1457</v>
      </c>
      <c r="I678" s="535" t="s">
        <v>45</v>
      </c>
      <c r="J678" s="306" t="str">
        <f>IF(ISBLANK(INDEX('Policy Characteristics'!D:D,MATCH($C678,'Policy Characteristics'!$C:$C,0))),"",INDEX('Policy Characteristics'!D:D,MATCH($C678,'Policy Characteristics'!$C:$C,0)))</f>
        <v>Electrification + Hydrogen</v>
      </c>
      <c r="K678" s="304" t="str">
        <f>IF(ISBLANK(INDEX('Policy Characteristics'!E:E,MATCH($C678,'Policy Characteristics'!$C:$C,0))),"",INDEX('Policy Characteristics'!E:E,MATCH($C678,'Policy Characteristics'!$C:$C,0)))</f>
        <v>indst fuel type shifting</v>
      </c>
      <c r="L678" s="315">
        <f>IF(ISBLANK(INDEX('Policy Characteristics'!F:F,MATCH($C678,'Policy Characteristics'!$C:$C,0))),"",INDEX('Policy Characteristics'!F:F,MATCH($C678,'Policy Characteristics'!$C:$C,0)))</f>
        <v>0</v>
      </c>
      <c r="M678" s="315">
        <f>IF(ISBLANK(INDEX('Policy Characteristics'!G:G,MATCH($C678,'Policy Characteristics'!$C:$C,0))),"",INDEX('Policy Characteristics'!G:G,MATCH($C678,'Policy Characteristics'!$C:$C,0)))</f>
        <v>1</v>
      </c>
      <c r="N678" s="315">
        <f>IF(ISBLANK(INDEX('Policy Characteristics'!H:H,MATCH($C678,'Policy Characteristics'!$C:$C,0))),"",INDEX('Policy Characteristics'!H:H,MATCH($C678,'Policy Characteristics'!$C:$C,0)))</f>
        <v>0.01</v>
      </c>
      <c r="O678" s="304" t="str">
        <f>IF(ISBLANK(INDEX('Policy Characteristics'!I:I,MATCH($C678,'Policy Characteristics'!$C:$C,0))),"",INDEX('Policy Characteristics'!I:I,MATCH($C678,'Policy Characteristics'!$C:$C,0)))</f>
        <v>% of fuel shifted</v>
      </c>
      <c r="P678" s="304" t="str">
        <f>IF(ISBLANK(INDEX('Policy Characteristics'!J:J,MATCH($C678,'Policy Characteristics'!$C:$C,0))),"",INDEX('Policy Characteristics'!J:J,MATCH($C678,'Policy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78" s="304" t="str">
        <f>IF(ISBLANK(INDEX('Policy Characteristics'!K:K,MATCH($C678,'Policy Characteristics'!$C:$C,0))),"",INDEX('Policy Characteristics'!K:K,MATCH($C678,'Policy Characteristics'!$C:$C,0)))</f>
        <v>industry-ag-main.html#fuel-switching</v>
      </c>
      <c r="R678" s="304" t="str">
        <f>IF(ISBLANK(INDEX('Policy Characteristics'!L:L,MATCH($C678,'Policy Characteristics'!$C:$C,0))),"",INDEX('Policy Characteristics'!L:L,MATCH($C678,'Policy Characteristics'!$C:$C,0)))</f>
        <v>industry-elec-and-hydrogen.html</v>
      </c>
    </row>
    <row r="679" spans="1:18" s="526" customFormat="1" x14ac:dyDescent="0.25">
      <c r="A679" s="304" t="str">
        <f>IF(ISBLANK(INDEX('Policy Characteristics'!A:A,MATCH($C679,'Policy Characteristics'!$C:$C,0))),"",INDEX('Policy Characteristics'!A:A,MATCH($C679,'Policy Characteristics'!$C:$C,0)))</f>
        <v>Industry</v>
      </c>
      <c r="B679" s="304" t="str">
        <f>IF(ISBLANK(INDEX('Policy Characteristics'!B:B,MATCH($C679,'Policy Characteristics'!$C:$C,0))),"",INDEX('Policy Characteristics'!B:B,MATCH($C679,'Policy Characteristics'!$C:$C,0)))</f>
        <v>F-Gas Substitution</v>
      </c>
      <c r="C679" s="307" t="s">
        <v>2861</v>
      </c>
      <c r="D679" s="537"/>
      <c r="E679" s="537"/>
      <c r="F679" s="537"/>
      <c r="G679" s="537"/>
      <c r="H679" s="540">
        <v>58</v>
      </c>
      <c r="I679" s="537" t="s">
        <v>45</v>
      </c>
      <c r="J679" s="306" t="str">
        <f>IF(ISBLANK(INDEX('Policy Characteristics'!D:D,MATCH($C679,'Policy Characteristics'!$C:$C,0))),"",INDEX('Policy Characteristics'!D:D,MATCH($C679,'Policy Characteristics'!$C:$C,0)))</f>
        <v>F-gas Measures</v>
      </c>
      <c r="K679" s="304" t="str">
        <f>IF(ISBLANK(INDEX('Policy Characteristics'!E:E,MATCH($C679,'Policy Characteristics'!$C:$C,0))),"",INDEX('Policy Characteristics'!E:E,MATCH($C679,'Policy Characteristics'!$C:$C,0)))</f>
        <v>indst f gas substitution</v>
      </c>
      <c r="L679" s="315">
        <f>IF(ISBLANK(INDEX('Policy Characteristics'!F:F,MATCH($C679,'Policy Characteristics'!$C:$C,0))),"",INDEX('Policy Characteristics'!F:F,MATCH($C679,'Policy Characteristics'!$C:$C,0)))</f>
        <v>0</v>
      </c>
      <c r="M679" s="315">
        <f>IF(ISBLANK(INDEX('Policy Characteristics'!G:G,MATCH($C679,'Policy Characteristics'!$C:$C,0))),"",INDEX('Policy Characteristics'!G:G,MATCH($C679,'Policy Characteristics'!$C:$C,0)))</f>
        <v>1</v>
      </c>
      <c r="N679" s="315">
        <f>IF(ISBLANK(INDEX('Policy Characteristics'!H:H,MATCH($C679,'Policy Characteristics'!$C:$C,0))),"",INDEX('Policy Characteristics'!H:H,MATCH($C679,'Policy Characteristics'!$C:$C,0)))</f>
        <v>0.01</v>
      </c>
      <c r="O679" s="304" t="str">
        <f>IF(ISBLANK(INDEX('Policy Characteristics'!I:I,MATCH($C679,'Policy Characteristics'!$C:$C,0))),"",INDEX('Policy Characteristics'!I:I,MATCH($C679,'Policy Characteristics'!$C:$C,0)))</f>
        <v>% of potential achieved</v>
      </c>
      <c r="P679" s="304" t="str">
        <f>IF(ISBLANK(INDEX('Policy Characteristics'!J:J,MATCH($C679,'Policy Characteristics'!$C:$C,0))),"",INDEX('Policy Characteristics'!J:J,MATCH($C679,'Policy Characteristics'!$C:$C,0)))</f>
        <v>**Description:** This policy reduces emissions of high-GWP, fluorinated gases (F-gases) from the industry sector by substituting less-harmful chemicals. // **Guidance for setting values: ** If this policy is fully implemented, F-gas emissions in 2050 are reduced by 77%.</v>
      </c>
      <c r="Q679" s="304" t="str">
        <f>IF(ISBLANK(INDEX('Policy Characteristics'!K:K,MATCH($C679,'Policy Characteristics'!$C:$C,0))),"",INDEX('Policy Characteristics'!K:K,MATCH($C679,'Policy Characteristics'!$C:$C,0)))</f>
        <v>industry-ag-main.html#avoid-f-gases</v>
      </c>
      <c r="R679" s="304" t="str">
        <f>IF(ISBLANK(INDEX('Policy Characteristics'!L:L,MATCH($C679,'Policy Characteristics'!$C:$C,0))),"",INDEX('Policy Characteristics'!L:L,MATCH($C679,'Policy Characteristics'!$C:$C,0)))</f>
        <v>avoid-f-gases.html</v>
      </c>
    </row>
    <row r="680" spans="1:18" s="526" customFormat="1" x14ac:dyDescent="0.25">
      <c r="A680" s="304" t="str">
        <f>IF(ISBLANK(INDEX('Policy Characteristics'!A:A,MATCH($C680,'Policy Characteristics'!$C:$C,0))),"",INDEX('Policy Characteristics'!A:A,MATCH($C680,'Policy Characteristics'!$C:$C,0)))</f>
        <v>Industry</v>
      </c>
      <c r="B680" s="304" t="str">
        <f>IF(ISBLANK(INDEX('Policy Characteristics'!B:B,MATCH($C680,'Policy Characteristics'!$C:$C,0))),"",INDEX('Policy Characteristics'!B:B,MATCH($C680,'Policy Characteristics'!$C:$C,0)))</f>
        <v>F-Gas Destruction</v>
      </c>
      <c r="C680" s="307" t="s">
        <v>2862</v>
      </c>
      <c r="D680" s="537"/>
      <c r="E680" s="537"/>
      <c r="F680" s="537"/>
      <c r="G680" s="537"/>
      <c r="H680" s="540">
        <v>510</v>
      </c>
      <c r="I680" s="537" t="s">
        <v>45</v>
      </c>
      <c r="J680" s="306" t="str">
        <f>IF(ISBLANK(INDEX('Policy Characteristics'!D:D,MATCH($C680,'Policy Characteristics'!$C:$C,0))),"",INDEX('Policy Characteristics'!D:D,MATCH($C680,'Policy Characteristics'!$C:$C,0)))</f>
        <v>F-gas Measures</v>
      </c>
      <c r="K680" s="304" t="str">
        <f>IF(ISBLANK(INDEX('Policy Characteristics'!E:E,MATCH($C680,'Policy Characteristics'!$C:$C,0))),"",INDEX('Policy Characteristics'!E:E,MATCH($C680,'Policy Characteristics'!$C:$C,0)))</f>
        <v>indst f gas destruction</v>
      </c>
      <c r="L680" s="315">
        <f>IF(ISBLANK(INDEX('Policy Characteristics'!F:F,MATCH($C680,'Policy Characteristics'!$C:$C,0))),"",INDEX('Policy Characteristics'!F:F,MATCH($C680,'Policy Characteristics'!$C:$C,0)))</f>
        <v>0</v>
      </c>
      <c r="M680" s="315">
        <f>IF(ISBLANK(INDEX('Policy Characteristics'!G:G,MATCH($C680,'Policy Characteristics'!$C:$C,0))),"",INDEX('Policy Characteristics'!G:G,MATCH($C680,'Policy Characteristics'!$C:$C,0)))</f>
        <v>1</v>
      </c>
      <c r="N680" s="315">
        <f>IF(ISBLANK(INDEX('Policy Characteristics'!H:H,MATCH($C680,'Policy Characteristics'!$C:$C,0))),"",INDEX('Policy Characteristics'!H:H,MATCH($C680,'Policy Characteristics'!$C:$C,0)))</f>
        <v>0.01</v>
      </c>
      <c r="O680" s="304" t="str">
        <f>IF(ISBLANK(INDEX('Policy Characteristics'!I:I,MATCH($C680,'Policy Characteristics'!$C:$C,0))),"",INDEX('Policy Characteristics'!I:I,MATCH($C680,'Policy Characteristics'!$C:$C,0)))</f>
        <v>% of potential achieved</v>
      </c>
      <c r="P680" s="304" t="str">
        <f>IF(ISBLANK(INDEX('Policy Characteristics'!J:J,MATCH($C680,'Policy Characteristics'!$C:$C,0))),"",INDEX('Policy Characteristics'!J:J,MATCH($C680,'Policy Characteristics'!$C:$C,0)))</f>
        <v>**Description:** This policy reduces emissions of high-GWP, fluorinated gases (F-gases) from the industry sector by destroying F-gases created as byproducts during the creation of desired products. // **Guidance for setting values: ** If this policy is fully implemented, F-gas emissions in 2050 are reduced by 10%.</v>
      </c>
      <c r="Q680" s="304" t="str">
        <f>IF(ISBLANK(INDEX('Policy Characteristics'!K:K,MATCH($C680,'Policy Characteristics'!$C:$C,0))),"",INDEX('Policy Characteristics'!K:K,MATCH($C680,'Policy Characteristics'!$C:$C,0)))</f>
        <v>industry-ag-main.html#avoid-f-gases</v>
      </c>
      <c r="R680" s="304" t="str">
        <f>IF(ISBLANK(INDEX('Policy Characteristics'!L:L,MATCH($C680,'Policy Characteristics'!$C:$C,0))),"",INDEX('Policy Characteristics'!L:L,MATCH($C680,'Policy Characteristics'!$C:$C,0)))</f>
        <v>avoid-f-gases.html</v>
      </c>
    </row>
    <row r="681" spans="1:18" s="526" customFormat="1" x14ac:dyDescent="0.25">
      <c r="A681" s="304" t="str">
        <f>IF(ISBLANK(INDEX('Policy Characteristics'!A:A,MATCH($C681,'Policy Characteristics'!$C:$C,0))),"",INDEX('Policy Characteristics'!A:A,MATCH($C681,'Policy Characteristics'!$C:$C,0)))</f>
        <v>Industry</v>
      </c>
      <c r="B681" s="304" t="str">
        <f>IF(ISBLANK(INDEX('Policy Characteristics'!B:B,MATCH($C681,'Policy Characteristics'!$C:$C,0))),"",INDEX('Policy Characteristics'!B:B,MATCH($C681,'Policy Characteristics'!$C:$C,0)))</f>
        <v>F-Gas Recovery</v>
      </c>
      <c r="C681" s="307" t="s">
        <v>2863</v>
      </c>
      <c r="D681" s="537"/>
      <c r="E681" s="537"/>
      <c r="F681" s="537"/>
      <c r="G681" s="537"/>
      <c r="H681" s="540">
        <v>511</v>
      </c>
      <c r="I681" s="537" t="s">
        <v>45</v>
      </c>
      <c r="J681" s="306" t="str">
        <f>IF(ISBLANK(INDEX('Policy Characteristics'!D:D,MATCH($C681,'Policy Characteristics'!$C:$C,0))),"",INDEX('Policy Characteristics'!D:D,MATCH($C681,'Policy Characteristics'!$C:$C,0)))</f>
        <v>F-gas Measures</v>
      </c>
      <c r="K681" s="304" t="str">
        <f>IF(ISBLANK(INDEX('Policy Characteristics'!E:E,MATCH($C681,'Policy Characteristics'!$C:$C,0))),"",INDEX('Policy Characteristics'!E:E,MATCH($C681,'Policy Characteristics'!$C:$C,0)))</f>
        <v>indst f gas recovery</v>
      </c>
      <c r="L681" s="315">
        <f>IF(ISBLANK(INDEX('Policy Characteristics'!F:F,MATCH($C681,'Policy Characteristics'!$C:$C,0))),"",INDEX('Policy Characteristics'!F:F,MATCH($C681,'Policy Characteristics'!$C:$C,0)))</f>
        <v>0</v>
      </c>
      <c r="M681" s="315">
        <f>IF(ISBLANK(INDEX('Policy Characteristics'!G:G,MATCH($C681,'Policy Characteristics'!$C:$C,0))),"",INDEX('Policy Characteristics'!G:G,MATCH($C681,'Policy Characteristics'!$C:$C,0)))</f>
        <v>1</v>
      </c>
      <c r="N681" s="315">
        <f>IF(ISBLANK(INDEX('Policy Characteristics'!H:H,MATCH($C681,'Policy Characteristics'!$C:$C,0))),"",INDEX('Policy Characteristics'!H:H,MATCH($C681,'Policy Characteristics'!$C:$C,0)))</f>
        <v>0.01</v>
      </c>
      <c r="O681" s="304" t="str">
        <f>IF(ISBLANK(INDEX('Policy Characteristics'!I:I,MATCH($C681,'Policy Characteristics'!$C:$C,0))),"",INDEX('Policy Characteristics'!I:I,MATCH($C681,'Policy Characteristics'!$C:$C,0)))</f>
        <v>% of potential achieved</v>
      </c>
      <c r="P681" s="304" t="str">
        <f>IF(ISBLANK(INDEX('Policy Characteristics'!J:J,MATCH($C681,'Policy Characteristics'!$C:$C,0))),"",INDEX('Policy Characteristics'!J:J,MATCH($C681,'Policy Characteristics'!$C:$C,0)))</f>
        <v>**Description:** This policy reduces emissions of high-GWP, fluorinated gases (F-gases) by recovering F-gases from equipment at the end of its service life and destroying or recycling those F-gases. // **Guidance for setting values: ** If this policy is fully implemented, F-gas emissions in 2050 are reduced by 22%.</v>
      </c>
      <c r="Q681" s="304" t="str">
        <f>IF(ISBLANK(INDEX('Policy Characteristics'!K:K,MATCH($C681,'Policy Characteristics'!$C:$C,0))),"",INDEX('Policy Characteristics'!K:K,MATCH($C681,'Policy Characteristics'!$C:$C,0)))</f>
        <v>industry-ag-main.html#avoid-f-gases</v>
      </c>
      <c r="R681" s="304" t="str">
        <f>IF(ISBLANK(INDEX('Policy Characteristics'!L:L,MATCH($C681,'Policy Characteristics'!$C:$C,0))),"",INDEX('Policy Characteristics'!L:L,MATCH($C681,'Policy Characteristics'!$C:$C,0)))</f>
        <v>avoid-f-gases.html</v>
      </c>
    </row>
    <row r="682" spans="1:18" s="526" customFormat="1" x14ac:dyDescent="0.25">
      <c r="A682" s="304" t="str">
        <f>IF(ISBLANK(INDEX('Policy Characteristics'!A:A,MATCH($C682,'Policy Characteristics'!$C:$C,0))),"",INDEX('Policy Characteristics'!A:A,MATCH($C682,'Policy Characteristics'!$C:$C,0)))</f>
        <v>Industry</v>
      </c>
      <c r="B682" s="304" t="str">
        <f>IF(ISBLANK(INDEX('Policy Characteristics'!B:B,MATCH($C682,'Policy Characteristics'!$C:$C,0))),"",INDEX('Policy Characteristics'!B:B,MATCH($C682,'Policy Characteristics'!$C:$C,0)))</f>
        <v>F-Gas Eqpt. Maintenance &amp; Retrofits</v>
      </c>
      <c r="C682" s="307" t="s">
        <v>2864</v>
      </c>
      <c r="D682" s="537"/>
      <c r="E682" s="537"/>
      <c r="F682" s="537"/>
      <c r="G682" s="537"/>
      <c r="H682" s="540">
        <v>512</v>
      </c>
      <c r="I682" s="537" t="s">
        <v>45</v>
      </c>
      <c r="J682" s="306" t="str">
        <f>IF(ISBLANK(INDEX('Policy Characteristics'!D:D,MATCH($C682,'Policy Characteristics'!$C:$C,0))),"",INDEX('Policy Characteristics'!D:D,MATCH($C682,'Policy Characteristics'!$C:$C,0)))</f>
        <v>F-gas Measures</v>
      </c>
      <c r="K682" s="304" t="str">
        <f>IF(ISBLANK(INDEX('Policy Characteristics'!E:E,MATCH($C682,'Policy Characteristics'!$C:$C,0))),"",INDEX('Policy Characteristics'!E:E,MATCH($C682,'Policy Characteristics'!$C:$C,0)))</f>
        <v>indst f gas inspct maint retrofit</v>
      </c>
      <c r="L682" s="315">
        <f>IF(ISBLANK(INDEX('Policy Characteristics'!F:F,MATCH($C682,'Policy Characteristics'!$C:$C,0))),"",INDEX('Policy Characteristics'!F:F,MATCH($C682,'Policy Characteristics'!$C:$C,0)))</f>
        <v>0</v>
      </c>
      <c r="M682" s="315">
        <f>IF(ISBLANK(INDEX('Policy Characteristics'!G:G,MATCH($C682,'Policy Characteristics'!$C:$C,0))),"",INDEX('Policy Characteristics'!G:G,MATCH($C682,'Policy Characteristics'!$C:$C,0)))</f>
        <v>1</v>
      </c>
      <c r="N682" s="315">
        <f>IF(ISBLANK(INDEX('Policy Characteristics'!H:H,MATCH($C682,'Policy Characteristics'!$C:$C,0))),"",INDEX('Policy Characteristics'!H:H,MATCH($C682,'Policy Characteristics'!$C:$C,0)))</f>
        <v>0.01</v>
      </c>
      <c r="O682" s="304" t="str">
        <f>IF(ISBLANK(INDEX('Policy Characteristics'!I:I,MATCH($C682,'Policy Characteristics'!$C:$C,0))),"",INDEX('Policy Characteristics'!I:I,MATCH($C682,'Policy Characteristics'!$C:$C,0)))</f>
        <v>% of potential achieved</v>
      </c>
      <c r="P682" s="304" t="str">
        <f>IF(ISBLANK(INDEX('Policy Characteristics'!J:J,MATCH($C682,'Policy Characteristics'!$C:$C,0))),"",INDEX('Policy Characteristics'!J:J,MATCH($C682,'Policy Characteristics'!$C:$C,0)))</f>
        <v>**Description:** This policy reduces emissions of high-GWP, fluorinated gases (F-gases) from the industry sector by reducing leakage and losses through improved inspections, maintenance, and retrofitting of equipment. // **Guidance for setting values: ** If this policy is fully implemented, F-gas emissions in 2050 are reduced by 0.5%.</v>
      </c>
      <c r="Q682" s="304" t="str">
        <f>IF(ISBLANK(INDEX('Policy Characteristics'!K:K,MATCH($C682,'Policy Characteristics'!$C:$C,0))),"",INDEX('Policy Characteristics'!K:K,MATCH($C682,'Policy Characteristics'!$C:$C,0)))</f>
        <v>industry-ag-main.html#avoid-f-gases</v>
      </c>
      <c r="R682" s="304" t="str">
        <f>IF(ISBLANK(INDEX('Policy Characteristics'!L:L,MATCH($C682,'Policy Characteristics'!$C:$C,0))),"",INDEX('Policy Characteristics'!L:L,MATCH($C682,'Policy Characteristics'!$C:$C,0)))</f>
        <v>avoid-f-gases.html</v>
      </c>
    </row>
    <row r="683" spans="1:18" s="544" customFormat="1" x14ac:dyDescent="0.25">
      <c r="A683" s="304" t="str">
        <f>IF(ISBLANK(INDEX('Policy Characteristics'!A:A,MATCH($C683,'Policy Characteristics'!$C:$C,0))),"",INDEX('Policy Characteristics'!A:A,MATCH($C683,'Policy Characteristics'!$C:$C,0)))</f>
        <v>Industry</v>
      </c>
      <c r="B683" s="304" t="str">
        <f>IF(ISBLANK(INDEX('Policy Characteristics'!B:B,MATCH($C683,'Policy Characteristics'!$C:$C,0))),"",INDEX('Policy Characteristics'!B:B,MATCH($C683,'Policy Characteristics'!$C:$C,0)))</f>
        <v>Improved System Design</v>
      </c>
      <c r="C683" s="309" t="s">
        <v>289</v>
      </c>
      <c r="D683" s="535"/>
      <c r="E683" s="535"/>
      <c r="F683" s="535"/>
      <c r="G683" s="535"/>
      <c r="H683" s="536">
        <v>54</v>
      </c>
      <c r="I683" s="535" t="s">
        <v>45</v>
      </c>
      <c r="J683" s="306" t="str">
        <f>IF(ISBLANK(INDEX('Policy Characteristics'!D:D,MATCH($C683,'Policy Characteristics'!$C:$C,0))),"",INDEX('Policy Characteristics'!D:D,MATCH($C683,'Policy Characteristics'!$C:$C,0)))</f>
        <v>Improved System Design</v>
      </c>
      <c r="K683" s="304" t="str">
        <f>IF(ISBLANK(INDEX('Policy Characteristics'!E:E,MATCH($C683,'Policy Characteristics'!$C:$C,0))),"",INDEX('Policy Characteristics'!E:E,MATCH($C683,'Policy Characteristics'!$C:$C,0)))</f>
        <v>indst system integration</v>
      </c>
      <c r="L683" s="315">
        <f>IF(ISBLANK(INDEX('Policy Characteristics'!F:F,MATCH($C683,'Policy Characteristics'!$C:$C,0))),"",INDEX('Policy Characteristics'!F:F,MATCH($C683,'Policy Characteristics'!$C:$C,0)))</f>
        <v>0</v>
      </c>
      <c r="M683" s="315">
        <f>IF(ISBLANK(INDEX('Policy Characteristics'!G:G,MATCH($C683,'Policy Characteristics'!$C:$C,0))),"",INDEX('Policy Characteristics'!G:G,MATCH($C683,'Policy Characteristics'!$C:$C,0)))</f>
        <v>1</v>
      </c>
      <c r="N683" s="315">
        <f>IF(ISBLANK(INDEX('Policy Characteristics'!H:H,MATCH($C683,'Policy Characteristics'!$C:$C,0))),"",INDEX('Policy Characteristics'!H:H,MATCH($C683,'Policy Characteristics'!$C:$C,0)))</f>
        <v>0.01</v>
      </c>
      <c r="O683" s="304" t="str">
        <f>IF(ISBLANK(INDEX('Policy Characteristics'!I:I,MATCH($C683,'Policy Characteristics'!$C:$C,0))),"",INDEX('Policy Characteristics'!I:I,MATCH($C683,'Policy Characteristics'!$C:$C,0)))</f>
        <v>% of potential achieved</v>
      </c>
      <c r="P683" s="304" t="str">
        <f>IF(ISBLANK(INDEX('Policy Characteristics'!J:J,MATCH($C683,'Policy Characteristics'!$C:$C,0))),"",INDEX('Policy Characteristics'!J:J,MATCH($C683,'Policy Characteristics'!$C:$C,0)))</f>
        <v>**Description:** This policy reduces fuel consumption in the industry sector by improving the way components are put together and the way material or energy flows between them. // **Guidance for setting values: ** If this policy is fully implemented, fuel use is reduced by 3.6% for all industries in 2050.</v>
      </c>
      <c r="Q683" s="304" t="str">
        <f>IF(ISBLANK(INDEX('Policy Characteristics'!K:K,MATCH($C683,'Policy Characteristics'!$C:$C,0))),"",INDEX('Policy Characteristics'!K:K,MATCH($C683,'Policy Characteristics'!$C:$C,0)))</f>
        <v>industry-ag-main.html#system-integ</v>
      </c>
      <c r="R683" s="304" t="str">
        <f>IF(ISBLANK(INDEX('Policy Characteristics'!L:L,MATCH($C683,'Policy Characteristics'!$C:$C,0))),"",INDEX('Policy Characteristics'!L:L,MATCH($C683,'Policy Characteristics'!$C:$C,0)))</f>
        <v>improved-system-design.html</v>
      </c>
    </row>
    <row r="684" spans="1:18" s="544" customFormat="1" x14ac:dyDescent="0.25">
      <c r="A684" s="304" t="str">
        <f>IF(ISBLANK(INDEX('Policy Characteristics'!A:A,MATCH($C684,'Policy Characteristics'!$C:$C,0))),"",INDEX('Policy Characteristics'!A:A,MATCH($C684,'Policy Characteristics'!$C:$C,0)))</f>
        <v>Industry</v>
      </c>
      <c r="B684" s="304" t="str">
        <f>IF(ISBLANK(INDEX('Policy Characteristics'!B:B,MATCH($C684,'Policy Characteristics'!$C:$C,0))),"",INDEX('Policy Characteristics'!B:B,MATCH($C684,'Policy Characteristics'!$C:$C,0)))</f>
        <v>Industry Energy Efficiency Standards</v>
      </c>
      <c r="C684" s="309" t="s">
        <v>288</v>
      </c>
      <c r="D684" s="535" t="s">
        <v>3189</v>
      </c>
      <c r="E684" s="535" t="s">
        <v>2427</v>
      </c>
      <c r="F684" s="6" t="s">
        <v>3214</v>
      </c>
      <c r="G684" s="535" t="s">
        <v>2433</v>
      </c>
      <c r="H684" s="536">
        <v>958</v>
      </c>
      <c r="I684" s="535" t="s">
        <v>45</v>
      </c>
      <c r="J684" s="306" t="str">
        <f>IF(ISBLANK(INDEX('Policy Characteristics'!D:D,MATCH($C684,'Policy Characteristics'!$C:$C,0))),"",INDEX('Policy Characteristics'!D:D,MATCH($C684,'Policy Characteristics'!$C:$C,0)))</f>
        <v>Industry Energy Efficiency Standards</v>
      </c>
      <c r="K684" s="304" t="str">
        <f>IF(ISBLANK(INDEX('Policy Characteristics'!E:E,MATCH($C684,'Policy Characteristics'!$C:$C,0))),"",INDEX('Policy Characteristics'!E:E,MATCH($C684,'Policy Characteristics'!$C:$C,0)))</f>
        <v>indst efficiency standards</v>
      </c>
      <c r="L684" s="315">
        <f>IF(ISBLANK(INDEX('Policy Characteristics'!F:F,MATCH($C684,'Policy Characteristics'!$C:$C,0))),"",INDEX('Policy Characteristics'!F:F,MATCH($C684,'Policy Characteristics'!$C:$C,0)))</f>
        <v>0</v>
      </c>
      <c r="M684" s="315">
        <f>IF(ISBLANK(INDEX('Policy Characteristics'!G:G,MATCH($C684,'Policy Characteristics'!$C:$C,0))),"",INDEX('Policy Characteristics'!G:G,MATCH($C684,'Policy Characteristics'!$C:$C,0)))</f>
        <v>0.25</v>
      </c>
      <c r="N684" s="315">
        <f>IF(ISBLANK(INDEX('Policy Characteristics'!H:H,MATCH($C684,'Policy Characteristics'!$C:$C,0))),"",INDEX('Policy Characteristics'!H:H,MATCH($C684,'Policy Characteristics'!$C:$C,0)))</f>
        <v>0.01</v>
      </c>
      <c r="O684" s="304" t="str">
        <f>IF(ISBLANK(INDEX('Policy Characteristics'!I:I,MATCH($C684,'Policy Characteristics'!$C:$C,0))),"",INDEX('Policy Characteristics'!I:I,MATCH($C684,'Policy Characteristics'!$C:$C,0)))</f>
        <v>% reduction in energy use</v>
      </c>
      <c r="P684" s="304" t="str">
        <f>IF(ISBLANK(INDEX('Policy Characteristics'!J:J,MATCH($C684,'Policy Characteristics'!$C:$C,0))),"",INDEX('Policy Characteristics'!J:J,MATCH($C684,'Policy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84" s="304" t="str">
        <f>IF(ISBLANK(INDEX('Policy Characteristics'!K:K,MATCH($C684,'Policy Characteristics'!$C:$C,0))),"",INDEX('Policy Characteristics'!K:K,MATCH($C684,'Policy Characteristics'!$C:$C,0)))</f>
        <v>industry-ag-main.html#eff-stds</v>
      </c>
      <c r="R684" s="304" t="str">
        <f>IF(ISBLANK(INDEX('Policy Characteristics'!L:L,MATCH($C684,'Policy Characteristics'!$C:$C,0))),"",INDEX('Policy Characteristics'!L:L,MATCH($C684,'Policy Characteristics'!$C:$C,0)))</f>
        <v>industry-energy-efficiency-standards.html</v>
      </c>
    </row>
    <row r="685" spans="1:18" s="544" customFormat="1" x14ac:dyDescent="0.25">
      <c r="A685" s="304" t="str">
        <f>IF(ISBLANK(INDEX('Policy Characteristics'!A:A,MATCH($C685,'Policy Characteristics'!$C:$C,0))),"",INDEX('Policy Characteristics'!A:A,MATCH($C685,'Policy Characteristics'!$C:$C,0)))</f>
        <v>Industry</v>
      </c>
      <c r="B685" s="304" t="str">
        <f>IF(ISBLANK(INDEX('Policy Characteristics'!B:B,MATCH($C685,'Policy Characteristics'!$C:$C,0))),"",INDEX('Policy Characteristics'!B:B,MATCH($C685,'Policy Characteristics'!$C:$C,0)))</f>
        <v>Industry Energy Efficiency Standards</v>
      </c>
      <c r="C685" s="308" t="str">
        <f t="shared" ref="C685:C748" si="37">C$684</f>
        <v>Percentage Improvement in Eqpt Efficiency Standards above BAU</v>
      </c>
      <c r="D685" s="535" t="s">
        <v>3189</v>
      </c>
      <c r="E685" s="535" t="s">
        <v>2428</v>
      </c>
      <c r="F685" s="6" t="s">
        <v>3214</v>
      </c>
      <c r="G685" s="535" t="s">
        <v>2436</v>
      </c>
      <c r="H685" s="536">
        <v>959</v>
      </c>
      <c r="I685" s="535" t="s">
        <v>46</v>
      </c>
      <c r="J685" s="306" t="str">
        <f>IF(ISBLANK(INDEX('Policy Characteristics'!D:D,MATCH($C685,'Policy Characteristics'!$C:$C,0))),"",INDEX('Policy Characteristics'!D:D,MATCH($C685,'Policy Characteristics'!$C:$C,0)))</f>
        <v>Industry Energy Efficiency Standards</v>
      </c>
      <c r="K685" s="304" t="str">
        <f>IF(ISBLANK(INDEX('Policy Characteristics'!E:E,MATCH($C685,'Policy Characteristics'!$C:$C,0))),"",INDEX('Policy Characteristics'!E:E,MATCH($C685,'Policy Characteristics'!$C:$C,0)))</f>
        <v>indst efficiency standards</v>
      </c>
      <c r="L685" s="315">
        <f>IF(ISBLANK(INDEX('Policy Characteristics'!F:F,MATCH($C685,'Policy Characteristics'!$C:$C,0))),"",INDEX('Policy Characteristics'!F:F,MATCH($C685,'Policy Characteristics'!$C:$C,0)))</f>
        <v>0</v>
      </c>
      <c r="M685" s="315">
        <f>IF(ISBLANK(INDEX('Policy Characteristics'!G:G,MATCH($C685,'Policy Characteristics'!$C:$C,0))),"",INDEX('Policy Characteristics'!G:G,MATCH($C685,'Policy Characteristics'!$C:$C,0)))</f>
        <v>0.25</v>
      </c>
      <c r="N685" s="315">
        <f>IF(ISBLANK(INDEX('Policy Characteristics'!H:H,MATCH($C685,'Policy Characteristics'!$C:$C,0))),"",INDEX('Policy Characteristics'!H:H,MATCH($C685,'Policy Characteristics'!$C:$C,0)))</f>
        <v>0.01</v>
      </c>
      <c r="O685" s="304" t="str">
        <f>IF(ISBLANK(INDEX('Policy Characteristics'!I:I,MATCH($C685,'Policy Characteristics'!$C:$C,0))),"",INDEX('Policy Characteristics'!I:I,MATCH($C685,'Policy Characteristics'!$C:$C,0)))</f>
        <v>% reduction in energy use</v>
      </c>
      <c r="P685" s="304" t="str">
        <f>IF(ISBLANK(INDEX('Policy Characteristics'!J:J,MATCH($C685,'Policy Characteristics'!$C:$C,0))),"",INDEX('Policy Characteristics'!J:J,MATCH($C685,'Policy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85" s="304" t="str">
        <f>IF(ISBLANK(INDEX('Policy Characteristics'!K:K,MATCH($C685,'Policy Characteristics'!$C:$C,0))),"",INDEX('Policy Characteristics'!K:K,MATCH($C685,'Policy Characteristics'!$C:$C,0)))</f>
        <v>industry-ag-main.html#eff-stds</v>
      </c>
      <c r="R685" s="304" t="str">
        <f>IF(ISBLANK(INDEX('Policy Characteristics'!L:L,MATCH($C685,'Policy Characteristics'!$C:$C,0))),"",INDEX('Policy Characteristics'!L:L,MATCH($C685,'Policy Characteristics'!$C:$C,0)))</f>
        <v>industry-energy-efficiency-standards.html</v>
      </c>
    </row>
    <row r="686" spans="1:18" s="544" customFormat="1" x14ac:dyDescent="0.25">
      <c r="A686" s="304" t="str">
        <f>IF(ISBLANK(INDEX('Policy Characteristics'!A:A,MATCH($C686,'Policy Characteristics'!$C:$C,0))),"",INDEX('Policy Characteristics'!A:A,MATCH($C686,'Policy Characteristics'!$C:$C,0)))</f>
        <v>Industry</v>
      </c>
      <c r="B686" s="304" t="str">
        <f>IF(ISBLANK(INDEX('Policy Characteristics'!B:B,MATCH($C686,'Policy Characteristics'!$C:$C,0))),"",INDEX('Policy Characteristics'!B:B,MATCH($C686,'Policy Characteristics'!$C:$C,0)))</f>
        <v>Industry Energy Efficiency Standards</v>
      </c>
      <c r="C686" s="308" t="str">
        <f t="shared" si="37"/>
        <v>Percentage Improvement in Eqpt Efficiency Standards above BAU</v>
      </c>
      <c r="D686" s="535" t="s">
        <v>3189</v>
      </c>
      <c r="E686" s="535" t="s">
        <v>2429</v>
      </c>
      <c r="F686" s="6" t="s">
        <v>3214</v>
      </c>
      <c r="G686" s="535" t="s">
        <v>2437</v>
      </c>
      <c r="H686" s="536">
        <v>960</v>
      </c>
      <c r="I686" s="535" t="s">
        <v>45</v>
      </c>
      <c r="J686" s="306" t="str">
        <f>IF(ISBLANK(INDEX('Policy Characteristics'!D:D,MATCH($C686,'Policy Characteristics'!$C:$C,0))),"",INDEX('Policy Characteristics'!D:D,MATCH($C686,'Policy Characteristics'!$C:$C,0)))</f>
        <v>Industry Energy Efficiency Standards</v>
      </c>
      <c r="K686" s="304" t="str">
        <f>IF(ISBLANK(INDEX('Policy Characteristics'!E:E,MATCH($C686,'Policy Characteristics'!$C:$C,0))),"",INDEX('Policy Characteristics'!E:E,MATCH($C686,'Policy Characteristics'!$C:$C,0)))</f>
        <v>indst efficiency standards</v>
      </c>
      <c r="L686" s="315">
        <f>IF(ISBLANK(INDEX('Policy Characteristics'!F:F,MATCH($C686,'Policy Characteristics'!$C:$C,0))),"",INDEX('Policy Characteristics'!F:F,MATCH($C686,'Policy Characteristics'!$C:$C,0)))</f>
        <v>0</v>
      </c>
      <c r="M686" s="315">
        <f>IF(ISBLANK(INDEX('Policy Characteristics'!G:G,MATCH($C686,'Policy Characteristics'!$C:$C,0))),"",INDEX('Policy Characteristics'!G:G,MATCH($C686,'Policy Characteristics'!$C:$C,0)))</f>
        <v>0.25</v>
      </c>
      <c r="N686" s="315">
        <f>IF(ISBLANK(INDEX('Policy Characteristics'!H:H,MATCH($C686,'Policy Characteristics'!$C:$C,0))),"",INDEX('Policy Characteristics'!H:H,MATCH($C686,'Policy Characteristics'!$C:$C,0)))</f>
        <v>0.01</v>
      </c>
      <c r="O686" s="304" t="str">
        <f>IF(ISBLANK(INDEX('Policy Characteristics'!I:I,MATCH($C686,'Policy Characteristics'!$C:$C,0))),"",INDEX('Policy Characteristics'!I:I,MATCH($C686,'Policy Characteristics'!$C:$C,0)))</f>
        <v>% reduction in energy use</v>
      </c>
      <c r="P686" s="304" t="str">
        <f>IF(ISBLANK(INDEX('Policy Characteristics'!J:J,MATCH($C686,'Policy Characteristics'!$C:$C,0))),"",INDEX('Policy Characteristics'!J:J,MATCH($C686,'Policy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86" s="304" t="str">
        <f>IF(ISBLANK(INDEX('Policy Characteristics'!K:K,MATCH($C686,'Policy Characteristics'!$C:$C,0))),"",INDEX('Policy Characteristics'!K:K,MATCH($C686,'Policy Characteristics'!$C:$C,0)))</f>
        <v>industry-ag-main.html#eff-stds</v>
      </c>
      <c r="R686" s="304" t="str">
        <f>IF(ISBLANK(INDEX('Policy Characteristics'!L:L,MATCH($C686,'Policy Characteristics'!$C:$C,0))),"",INDEX('Policy Characteristics'!L:L,MATCH($C686,'Policy Characteristics'!$C:$C,0)))</f>
        <v>industry-energy-efficiency-standards.html</v>
      </c>
    </row>
    <row r="687" spans="1:18" s="544" customFormat="1" x14ac:dyDescent="0.25">
      <c r="A687" s="304" t="str">
        <f>IF(ISBLANK(INDEX('Policy Characteristics'!A:A,MATCH($C687,'Policy Characteristics'!$C:$C,0))),"",INDEX('Policy Characteristics'!A:A,MATCH($C687,'Policy Characteristics'!$C:$C,0)))</f>
        <v>Industry</v>
      </c>
      <c r="B687" s="304" t="str">
        <f>IF(ISBLANK(INDEX('Policy Characteristics'!B:B,MATCH($C687,'Policy Characteristics'!$C:$C,0))),"",INDEX('Policy Characteristics'!B:B,MATCH($C687,'Policy Characteristics'!$C:$C,0)))</f>
        <v>Industry Energy Efficiency Standards</v>
      </c>
      <c r="C687" s="308" t="str">
        <f t="shared" si="37"/>
        <v>Percentage Improvement in Eqpt Efficiency Standards above BAU</v>
      </c>
      <c r="D687" s="535" t="s">
        <v>3189</v>
      </c>
      <c r="E687" s="535" t="s">
        <v>2430</v>
      </c>
      <c r="F687" s="6" t="s">
        <v>3214</v>
      </c>
      <c r="G687" s="535" t="s">
        <v>2434</v>
      </c>
      <c r="H687" s="536">
        <v>961</v>
      </c>
      <c r="I687" s="535" t="s">
        <v>46</v>
      </c>
      <c r="J687" s="306" t="str">
        <f>IF(ISBLANK(INDEX('Policy Characteristics'!D:D,MATCH($C687,'Policy Characteristics'!$C:$C,0))),"",INDEX('Policy Characteristics'!D:D,MATCH($C687,'Policy Characteristics'!$C:$C,0)))</f>
        <v>Industry Energy Efficiency Standards</v>
      </c>
      <c r="K687" s="304" t="str">
        <f>IF(ISBLANK(INDEX('Policy Characteristics'!E:E,MATCH($C687,'Policy Characteristics'!$C:$C,0))),"",INDEX('Policy Characteristics'!E:E,MATCH($C687,'Policy Characteristics'!$C:$C,0)))</f>
        <v>indst efficiency standards</v>
      </c>
      <c r="L687" s="315">
        <f>IF(ISBLANK(INDEX('Policy Characteristics'!F:F,MATCH($C687,'Policy Characteristics'!$C:$C,0))),"",INDEX('Policy Characteristics'!F:F,MATCH($C687,'Policy Characteristics'!$C:$C,0)))</f>
        <v>0</v>
      </c>
      <c r="M687" s="315">
        <f>IF(ISBLANK(INDEX('Policy Characteristics'!G:G,MATCH($C687,'Policy Characteristics'!$C:$C,0))),"",INDEX('Policy Characteristics'!G:G,MATCH($C687,'Policy Characteristics'!$C:$C,0)))</f>
        <v>0.25</v>
      </c>
      <c r="N687" s="315">
        <f>IF(ISBLANK(INDEX('Policy Characteristics'!H:H,MATCH($C687,'Policy Characteristics'!$C:$C,0))),"",INDEX('Policy Characteristics'!H:H,MATCH($C687,'Policy Characteristics'!$C:$C,0)))</f>
        <v>0.01</v>
      </c>
      <c r="O687" s="304" t="str">
        <f>IF(ISBLANK(INDEX('Policy Characteristics'!I:I,MATCH($C687,'Policy Characteristics'!$C:$C,0))),"",INDEX('Policy Characteristics'!I:I,MATCH($C687,'Policy Characteristics'!$C:$C,0)))</f>
        <v>% reduction in energy use</v>
      </c>
      <c r="P687" s="304" t="str">
        <f>IF(ISBLANK(INDEX('Policy Characteristics'!J:J,MATCH($C687,'Policy Characteristics'!$C:$C,0))),"",INDEX('Policy Characteristics'!J:J,MATCH($C687,'Policy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87" s="304" t="str">
        <f>IF(ISBLANK(INDEX('Policy Characteristics'!K:K,MATCH($C687,'Policy Characteristics'!$C:$C,0))),"",INDEX('Policy Characteristics'!K:K,MATCH($C687,'Policy Characteristics'!$C:$C,0)))</f>
        <v>industry-ag-main.html#eff-stds</v>
      </c>
      <c r="R687" s="304" t="str">
        <f>IF(ISBLANK(INDEX('Policy Characteristics'!L:L,MATCH($C687,'Policy Characteristics'!$C:$C,0))),"",INDEX('Policy Characteristics'!L:L,MATCH($C687,'Policy Characteristics'!$C:$C,0)))</f>
        <v>industry-energy-efficiency-standards.html</v>
      </c>
    </row>
    <row r="688" spans="1:18" s="544" customFormat="1" x14ac:dyDescent="0.25">
      <c r="A688" s="304" t="str">
        <f>IF(ISBLANK(INDEX('Policy Characteristics'!A:A,MATCH($C688,'Policy Characteristics'!$C:$C,0))),"",INDEX('Policy Characteristics'!A:A,MATCH($C688,'Policy Characteristics'!$C:$C,0)))</f>
        <v>Industry</v>
      </c>
      <c r="B688" s="304" t="str">
        <f>IF(ISBLANK(INDEX('Policy Characteristics'!B:B,MATCH($C688,'Policy Characteristics'!$C:$C,0))),"",INDEX('Policy Characteristics'!B:B,MATCH($C688,'Policy Characteristics'!$C:$C,0)))</f>
        <v>Industry Energy Efficiency Standards</v>
      </c>
      <c r="C688" s="308" t="str">
        <f t="shared" si="37"/>
        <v>Percentage Improvement in Eqpt Efficiency Standards above BAU</v>
      </c>
      <c r="D688" s="535" t="s">
        <v>3189</v>
      </c>
      <c r="E688" s="535" t="s">
        <v>2431</v>
      </c>
      <c r="F688" s="6" t="s">
        <v>3214</v>
      </c>
      <c r="G688" s="535" t="s">
        <v>2435</v>
      </c>
      <c r="H688" s="536">
        <v>962</v>
      </c>
      <c r="I688" s="535" t="s">
        <v>45</v>
      </c>
      <c r="J688" s="306" t="str">
        <f>IF(ISBLANK(INDEX('Policy Characteristics'!D:D,MATCH($C688,'Policy Characteristics'!$C:$C,0))),"",INDEX('Policy Characteristics'!D:D,MATCH($C688,'Policy Characteristics'!$C:$C,0)))</f>
        <v>Industry Energy Efficiency Standards</v>
      </c>
      <c r="K688" s="304" t="str">
        <f>IF(ISBLANK(INDEX('Policy Characteristics'!E:E,MATCH($C688,'Policy Characteristics'!$C:$C,0))),"",INDEX('Policy Characteristics'!E:E,MATCH($C688,'Policy Characteristics'!$C:$C,0)))</f>
        <v>indst efficiency standards</v>
      </c>
      <c r="L688" s="315">
        <f>IF(ISBLANK(INDEX('Policy Characteristics'!F:F,MATCH($C688,'Policy Characteristics'!$C:$C,0))),"",INDEX('Policy Characteristics'!F:F,MATCH($C688,'Policy Characteristics'!$C:$C,0)))</f>
        <v>0</v>
      </c>
      <c r="M688" s="315">
        <f>IF(ISBLANK(INDEX('Policy Characteristics'!G:G,MATCH($C688,'Policy Characteristics'!$C:$C,0))),"",INDEX('Policy Characteristics'!G:G,MATCH($C688,'Policy Characteristics'!$C:$C,0)))</f>
        <v>0.25</v>
      </c>
      <c r="N688" s="315">
        <f>IF(ISBLANK(INDEX('Policy Characteristics'!H:H,MATCH($C688,'Policy Characteristics'!$C:$C,0))),"",INDEX('Policy Characteristics'!H:H,MATCH($C688,'Policy Characteristics'!$C:$C,0)))</f>
        <v>0.01</v>
      </c>
      <c r="O688" s="304" t="str">
        <f>IF(ISBLANK(INDEX('Policy Characteristics'!I:I,MATCH($C688,'Policy Characteristics'!$C:$C,0))),"",INDEX('Policy Characteristics'!I:I,MATCH($C688,'Policy Characteristics'!$C:$C,0)))</f>
        <v>% reduction in energy use</v>
      </c>
      <c r="P688" s="304" t="str">
        <f>IF(ISBLANK(INDEX('Policy Characteristics'!J:J,MATCH($C688,'Policy Characteristics'!$C:$C,0))),"",INDEX('Policy Characteristics'!J:J,MATCH($C688,'Policy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88" s="304" t="str">
        <f>IF(ISBLANK(INDEX('Policy Characteristics'!K:K,MATCH($C688,'Policy Characteristics'!$C:$C,0))),"",INDEX('Policy Characteristics'!K:K,MATCH($C688,'Policy Characteristics'!$C:$C,0)))</f>
        <v>industry-ag-main.html#eff-stds</v>
      </c>
      <c r="R688" s="304" t="str">
        <f>IF(ISBLANK(INDEX('Policy Characteristics'!L:L,MATCH($C688,'Policy Characteristics'!$C:$C,0))),"",INDEX('Policy Characteristics'!L:L,MATCH($C688,'Policy Characteristics'!$C:$C,0)))</f>
        <v>industry-energy-efficiency-standards.html</v>
      </c>
    </row>
    <row r="689" spans="1:18" s="544" customFormat="1" x14ac:dyDescent="0.25">
      <c r="A689" s="304" t="str">
        <f>IF(ISBLANK(INDEX('Policy Characteristics'!A:A,MATCH($C689,'Policy Characteristics'!$C:$C,0))),"",INDEX('Policy Characteristics'!A:A,MATCH($C689,'Policy Characteristics'!$C:$C,0)))</f>
        <v>Industry</v>
      </c>
      <c r="B689" s="304" t="str">
        <f>IF(ISBLANK(INDEX('Policy Characteristics'!B:B,MATCH($C689,'Policy Characteristics'!$C:$C,0))),"",INDEX('Policy Characteristics'!B:B,MATCH($C689,'Policy Characteristics'!$C:$C,0)))</f>
        <v>Industry Energy Efficiency Standards</v>
      </c>
      <c r="C689" s="308" t="str">
        <f t="shared" si="37"/>
        <v>Percentage Improvement in Eqpt Efficiency Standards above BAU</v>
      </c>
      <c r="D689" s="535" t="s">
        <v>3189</v>
      </c>
      <c r="E689" s="535" t="s">
        <v>2432</v>
      </c>
      <c r="F689" s="6" t="s">
        <v>3214</v>
      </c>
      <c r="G689" s="535" t="s">
        <v>2438</v>
      </c>
      <c r="H689" s="536">
        <v>963</v>
      </c>
      <c r="I689" s="535" t="s">
        <v>46</v>
      </c>
      <c r="J689" s="306" t="str">
        <f>IF(ISBLANK(INDEX('Policy Characteristics'!D:D,MATCH($C689,'Policy Characteristics'!$C:$C,0))),"",INDEX('Policy Characteristics'!D:D,MATCH($C689,'Policy Characteristics'!$C:$C,0)))</f>
        <v>Industry Energy Efficiency Standards</v>
      </c>
      <c r="K689" s="304" t="str">
        <f>IF(ISBLANK(INDEX('Policy Characteristics'!E:E,MATCH($C689,'Policy Characteristics'!$C:$C,0))),"",INDEX('Policy Characteristics'!E:E,MATCH($C689,'Policy Characteristics'!$C:$C,0)))</f>
        <v>indst efficiency standards</v>
      </c>
      <c r="L689" s="315">
        <f>IF(ISBLANK(INDEX('Policy Characteristics'!F:F,MATCH($C689,'Policy Characteristics'!$C:$C,0))),"",INDEX('Policy Characteristics'!F:F,MATCH($C689,'Policy Characteristics'!$C:$C,0)))</f>
        <v>0</v>
      </c>
      <c r="M689" s="315">
        <f>IF(ISBLANK(INDEX('Policy Characteristics'!G:G,MATCH($C689,'Policy Characteristics'!$C:$C,0))),"",INDEX('Policy Characteristics'!G:G,MATCH($C689,'Policy Characteristics'!$C:$C,0)))</f>
        <v>0.25</v>
      </c>
      <c r="N689" s="315">
        <f>IF(ISBLANK(INDEX('Policy Characteristics'!H:H,MATCH($C689,'Policy Characteristics'!$C:$C,0))),"",INDEX('Policy Characteristics'!H:H,MATCH($C689,'Policy Characteristics'!$C:$C,0)))</f>
        <v>0.01</v>
      </c>
      <c r="O689" s="304" t="str">
        <f>IF(ISBLANK(INDEX('Policy Characteristics'!I:I,MATCH($C689,'Policy Characteristics'!$C:$C,0))),"",INDEX('Policy Characteristics'!I:I,MATCH($C689,'Policy Characteristics'!$C:$C,0)))</f>
        <v>% reduction in energy use</v>
      </c>
      <c r="P689" s="304" t="str">
        <f>IF(ISBLANK(INDEX('Policy Characteristics'!J:J,MATCH($C689,'Policy Characteristics'!$C:$C,0))),"",INDEX('Policy Characteristics'!J:J,MATCH($C689,'Policy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89" s="304" t="str">
        <f>IF(ISBLANK(INDEX('Policy Characteristics'!K:K,MATCH($C689,'Policy Characteristics'!$C:$C,0))),"",INDEX('Policy Characteristics'!K:K,MATCH($C689,'Policy Characteristics'!$C:$C,0)))</f>
        <v>industry-ag-main.html#eff-stds</v>
      </c>
      <c r="R689" s="304" t="str">
        <f>IF(ISBLANK(INDEX('Policy Characteristics'!L:L,MATCH($C689,'Policy Characteristics'!$C:$C,0))),"",INDEX('Policy Characteristics'!L:L,MATCH($C689,'Policy Characteristics'!$C:$C,0)))</f>
        <v>industry-energy-efficiency-standards.html</v>
      </c>
    </row>
    <row r="690" spans="1:18" x14ac:dyDescent="0.25">
      <c r="A690" s="304" t="str">
        <f>IF(ISBLANK(INDEX('Policy Characteristics'!A:A,MATCH($C690,'Policy Characteristics'!$C:$C,0))),"",INDEX('Policy Characteristics'!A:A,MATCH($C690,'Policy Characteristics'!$C:$C,0)))</f>
        <v>Industry</v>
      </c>
      <c r="B690" s="304" t="str">
        <f>IF(ISBLANK(INDEX('Policy Characteristics'!B:B,MATCH($C690,'Policy Characteristics'!$C:$C,0))),"",INDEX('Policy Characteristics'!B:B,MATCH($C690,'Policy Characteristics'!$C:$C,0)))</f>
        <v>Industry Energy Efficiency Standards</v>
      </c>
      <c r="C690" s="308" t="str">
        <f t="shared" si="37"/>
        <v>Percentage Improvement in Eqpt Efficiency Standards above BAU</v>
      </c>
      <c r="D690" s="535" t="s">
        <v>3189</v>
      </c>
      <c r="E690" s="535" t="s">
        <v>2782</v>
      </c>
      <c r="F690" s="6" t="s">
        <v>3214</v>
      </c>
      <c r="G690" s="535" t="s">
        <v>2785</v>
      </c>
      <c r="H690" s="536">
        <v>964</v>
      </c>
      <c r="I690" s="535" t="s">
        <v>46</v>
      </c>
      <c r="J690" s="306" t="str">
        <f>IF(ISBLANK(INDEX('Policy Characteristics'!D:D,MATCH($C690,'Policy Characteristics'!$C:$C,0))),"",INDEX('Policy Characteristics'!D:D,MATCH($C690,'Policy Characteristics'!$C:$C,0)))</f>
        <v>Industry Energy Efficiency Standards</v>
      </c>
      <c r="K690" s="304" t="str">
        <f>IF(ISBLANK(INDEX('Policy Characteristics'!E:E,MATCH($C690,'Policy Characteristics'!$C:$C,0))),"",INDEX('Policy Characteristics'!E:E,MATCH($C690,'Policy Characteristics'!$C:$C,0)))</f>
        <v>indst efficiency standards</v>
      </c>
      <c r="L690" s="315">
        <f>IF(ISBLANK(INDEX('Policy Characteristics'!F:F,MATCH($C690,'Policy Characteristics'!$C:$C,0))),"",INDEX('Policy Characteristics'!F:F,MATCH($C690,'Policy Characteristics'!$C:$C,0)))</f>
        <v>0</v>
      </c>
      <c r="M690" s="315">
        <f>IF(ISBLANK(INDEX('Policy Characteristics'!G:G,MATCH($C690,'Policy Characteristics'!$C:$C,0))),"",INDEX('Policy Characteristics'!G:G,MATCH($C690,'Policy Characteristics'!$C:$C,0)))</f>
        <v>0.25</v>
      </c>
      <c r="N690" s="315">
        <f>IF(ISBLANK(INDEX('Policy Characteristics'!H:H,MATCH($C690,'Policy Characteristics'!$C:$C,0))),"",INDEX('Policy Characteristics'!H:H,MATCH($C690,'Policy Characteristics'!$C:$C,0)))</f>
        <v>0.01</v>
      </c>
      <c r="O690" s="304" t="str">
        <f>IF(ISBLANK(INDEX('Policy Characteristics'!I:I,MATCH($C690,'Policy Characteristics'!$C:$C,0))),"",INDEX('Policy Characteristics'!I:I,MATCH($C690,'Policy Characteristics'!$C:$C,0)))</f>
        <v>% reduction in energy use</v>
      </c>
      <c r="P690" s="304" t="str">
        <f>IF(ISBLANK(INDEX('Policy Characteristics'!J:J,MATCH($C690,'Policy Characteristics'!$C:$C,0))),"",INDEX('Policy Characteristics'!J:J,MATCH($C690,'Policy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90" s="304" t="str">
        <f>IF(ISBLANK(INDEX('Policy Characteristics'!K:K,MATCH($C690,'Policy Characteristics'!$C:$C,0))),"",INDEX('Policy Characteristics'!K:K,MATCH($C690,'Policy Characteristics'!$C:$C,0)))</f>
        <v>industry-ag-main.html#eff-stds</v>
      </c>
      <c r="R690" s="304" t="str">
        <f>IF(ISBLANK(INDEX('Policy Characteristics'!L:L,MATCH($C690,'Policy Characteristics'!$C:$C,0))),"",INDEX('Policy Characteristics'!L:L,MATCH($C690,'Policy Characteristics'!$C:$C,0)))</f>
        <v>industry-energy-efficiency-standards.html</v>
      </c>
    </row>
    <row r="691" spans="1:18" s="544" customFormat="1" x14ac:dyDescent="0.25">
      <c r="A691" s="304" t="str">
        <f>IF(ISBLANK(INDEX('Policy Characteristics'!A:A,MATCH($C691,'Policy Characteristics'!$C:$C,0))),"",INDEX('Policy Characteristics'!A:A,MATCH($C691,'Policy Characteristics'!$C:$C,0)))</f>
        <v>Industry</v>
      </c>
      <c r="B691" s="304" t="str">
        <f>IF(ISBLANK(INDEX('Policy Characteristics'!B:B,MATCH($C691,'Policy Characteristics'!$C:$C,0))),"",INDEX('Policy Characteristics'!B:B,MATCH($C691,'Policy Characteristics'!$C:$C,0)))</f>
        <v>Industry Energy Efficiency Standards</v>
      </c>
      <c r="C691" s="308" t="str">
        <f t="shared" si="37"/>
        <v>Percentage Improvement in Eqpt Efficiency Standards above BAU</v>
      </c>
      <c r="D691" s="535" t="s">
        <v>3189</v>
      </c>
      <c r="E691" s="535" t="s">
        <v>2783</v>
      </c>
      <c r="F691" s="6" t="s">
        <v>3214</v>
      </c>
      <c r="G691" s="535" t="s">
        <v>2787</v>
      </c>
      <c r="H691" s="536">
        <v>965</v>
      </c>
      <c r="I691" s="535" t="s">
        <v>45</v>
      </c>
      <c r="J691" s="306" t="str">
        <f>IF(ISBLANK(INDEX('Policy Characteristics'!D:D,MATCH($C691,'Policy Characteristics'!$C:$C,0))),"",INDEX('Policy Characteristics'!D:D,MATCH($C691,'Policy Characteristics'!$C:$C,0)))</f>
        <v>Industry Energy Efficiency Standards</v>
      </c>
      <c r="K691" s="304" t="str">
        <f>IF(ISBLANK(INDEX('Policy Characteristics'!E:E,MATCH($C691,'Policy Characteristics'!$C:$C,0))),"",INDEX('Policy Characteristics'!E:E,MATCH($C691,'Policy Characteristics'!$C:$C,0)))</f>
        <v>indst efficiency standards</v>
      </c>
      <c r="L691" s="315">
        <f>IF(ISBLANK(INDEX('Policy Characteristics'!F:F,MATCH($C691,'Policy Characteristics'!$C:$C,0))),"",INDEX('Policy Characteristics'!F:F,MATCH($C691,'Policy Characteristics'!$C:$C,0)))</f>
        <v>0</v>
      </c>
      <c r="M691" s="315">
        <f>IF(ISBLANK(INDEX('Policy Characteristics'!G:G,MATCH($C691,'Policy Characteristics'!$C:$C,0))),"",INDEX('Policy Characteristics'!G:G,MATCH($C691,'Policy Characteristics'!$C:$C,0)))</f>
        <v>0.25</v>
      </c>
      <c r="N691" s="315">
        <f>IF(ISBLANK(INDEX('Policy Characteristics'!H:H,MATCH($C691,'Policy Characteristics'!$C:$C,0))),"",INDEX('Policy Characteristics'!H:H,MATCH($C691,'Policy Characteristics'!$C:$C,0)))</f>
        <v>0.01</v>
      </c>
      <c r="O691" s="304" t="str">
        <f>IF(ISBLANK(INDEX('Policy Characteristics'!I:I,MATCH($C691,'Policy Characteristics'!$C:$C,0))),"",INDEX('Policy Characteristics'!I:I,MATCH($C691,'Policy Characteristics'!$C:$C,0)))</f>
        <v>% reduction in energy use</v>
      </c>
      <c r="P691" s="304" t="str">
        <f>IF(ISBLANK(INDEX('Policy Characteristics'!J:J,MATCH($C691,'Policy Characteristics'!$C:$C,0))),"",INDEX('Policy Characteristics'!J:J,MATCH($C691,'Policy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91" s="304" t="str">
        <f>IF(ISBLANK(INDEX('Policy Characteristics'!K:K,MATCH($C691,'Policy Characteristics'!$C:$C,0))),"",INDEX('Policy Characteristics'!K:K,MATCH($C691,'Policy Characteristics'!$C:$C,0)))</f>
        <v>industry-ag-main.html#eff-stds</v>
      </c>
      <c r="R691" s="304" t="str">
        <f>IF(ISBLANK(INDEX('Policy Characteristics'!L:L,MATCH($C691,'Policy Characteristics'!$C:$C,0))),"",INDEX('Policy Characteristics'!L:L,MATCH($C691,'Policy Characteristics'!$C:$C,0)))</f>
        <v>industry-energy-efficiency-standards.html</v>
      </c>
    </row>
    <row r="692" spans="1:18" s="544" customFormat="1" x14ac:dyDescent="0.25">
      <c r="A692" s="304" t="str">
        <f>IF(ISBLANK(INDEX('Policy Characteristics'!A:A,MATCH($C692,'Policy Characteristics'!$C:$C,0))),"",INDEX('Policy Characteristics'!A:A,MATCH($C692,'Policy Characteristics'!$C:$C,0)))</f>
        <v>Industry</v>
      </c>
      <c r="B692" s="304" t="str">
        <f>IF(ISBLANK(INDEX('Policy Characteristics'!B:B,MATCH($C692,'Policy Characteristics'!$C:$C,0))),"",INDEX('Policy Characteristics'!B:B,MATCH($C692,'Policy Characteristics'!$C:$C,0)))</f>
        <v>Industry Energy Efficiency Standards</v>
      </c>
      <c r="C692" s="308" t="str">
        <f t="shared" si="37"/>
        <v>Percentage Improvement in Eqpt Efficiency Standards above BAU</v>
      </c>
      <c r="D692" s="535" t="s">
        <v>3189</v>
      </c>
      <c r="E692" s="535" t="s">
        <v>2784</v>
      </c>
      <c r="F692" s="6" t="s">
        <v>3214</v>
      </c>
      <c r="G692" s="535" t="s">
        <v>2788</v>
      </c>
      <c r="H692" s="536">
        <v>966</v>
      </c>
      <c r="I692" s="535" t="s">
        <v>45</v>
      </c>
      <c r="J692" s="306" t="str">
        <f>IF(ISBLANK(INDEX('Policy Characteristics'!D:D,MATCH($C692,'Policy Characteristics'!$C:$C,0))),"",INDEX('Policy Characteristics'!D:D,MATCH($C692,'Policy Characteristics'!$C:$C,0)))</f>
        <v>Industry Energy Efficiency Standards</v>
      </c>
      <c r="K692" s="304" t="str">
        <f>IF(ISBLANK(INDEX('Policy Characteristics'!E:E,MATCH($C692,'Policy Characteristics'!$C:$C,0))),"",INDEX('Policy Characteristics'!E:E,MATCH($C692,'Policy Characteristics'!$C:$C,0)))</f>
        <v>indst efficiency standards</v>
      </c>
      <c r="L692" s="315">
        <f>IF(ISBLANK(INDEX('Policy Characteristics'!F:F,MATCH($C692,'Policy Characteristics'!$C:$C,0))),"",INDEX('Policy Characteristics'!F:F,MATCH($C692,'Policy Characteristics'!$C:$C,0)))</f>
        <v>0</v>
      </c>
      <c r="M692" s="315">
        <f>IF(ISBLANK(INDEX('Policy Characteristics'!G:G,MATCH($C692,'Policy Characteristics'!$C:$C,0))),"",INDEX('Policy Characteristics'!G:G,MATCH($C692,'Policy Characteristics'!$C:$C,0)))</f>
        <v>0.25</v>
      </c>
      <c r="N692" s="315">
        <f>IF(ISBLANK(INDEX('Policy Characteristics'!H:H,MATCH($C692,'Policy Characteristics'!$C:$C,0))),"",INDEX('Policy Characteristics'!H:H,MATCH($C692,'Policy Characteristics'!$C:$C,0)))</f>
        <v>0.01</v>
      </c>
      <c r="O692" s="304" t="str">
        <f>IF(ISBLANK(INDEX('Policy Characteristics'!I:I,MATCH($C692,'Policy Characteristics'!$C:$C,0))),"",INDEX('Policy Characteristics'!I:I,MATCH($C692,'Policy Characteristics'!$C:$C,0)))</f>
        <v>% reduction in energy use</v>
      </c>
      <c r="P692" s="304" t="str">
        <f>IF(ISBLANK(INDEX('Policy Characteristics'!J:J,MATCH($C692,'Policy Characteristics'!$C:$C,0))),"",INDEX('Policy Characteristics'!J:J,MATCH($C692,'Policy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92" s="304" t="str">
        <f>IF(ISBLANK(INDEX('Policy Characteristics'!K:K,MATCH($C692,'Policy Characteristics'!$C:$C,0))),"",INDEX('Policy Characteristics'!K:K,MATCH($C692,'Policy Characteristics'!$C:$C,0)))</f>
        <v>industry-ag-main.html#eff-stds</v>
      </c>
      <c r="R692" s="304" t="str">
        <f>IF(ISBLANK(INDEX('Policy Characteristics'!L:L,MATCH($C692,'Policy Characteristics'!$C:$C,0))),"",INDEX('Policy Characteristics'!L:L,MATCH($C692,'Policy Characteristics'!$C:$C,0)))</f>
        <v>industry-energy-efficiency-standards.html</v>
      </c>
    </row>
    <row r="693" spans="1:18" s="544" customFormat="1" x14ac:dyDescent="0.25">
      <c r="A693" s="304" t="str">
        <f>IF(ISBLANK(INDEX('Policy Characteristics'!A:A,MATCH($C693,'Policy Characteristics'!$C:$C,0))),"",INDEX('Policy Characteristics'!A:A,MATCH($C693,'Policy Characteristics'!$C:$C,0)))</f>
        <v>Industry</v>
      </c>
      <c r="B693" s="304" t="str">
        <f>IF(ISBLANK(INDEX('Policy Characteristics'!B:B,MATCH($C693,'Policy Characteristics'!$C:$C,0))),"",INDEX('Policy Characteristics'!B:B,MATCH($C693,'Policy Characteristics'!$C:$C,0)))</f>
        <v>Industry Energy Efficiency Standards</v>
      </c>
      <c r="C693" s="308" t="str">
        <f t="shared" si="37"/>
        <v>Percentage Improvement in Eqpt Efficiency Standards above BAU</v>
      </c>
      <c r="D693" s="535" t="s">
        <v>3189</v>
      </c>
      <c r="E693" s="535" t="s">
        <v>2781</v>
      </c>
      <c r="F693" s="6" t="s">
        <v>3214</v>
      </c>
      <c r="G693" s="535" t="s">
        <v>2786</v>
      </c>
      <c r="H693" s="536">
        <v>967</v>
      </c>
      <c r="I693" s="535" t="s">
        <v>46</v>
      </c>
      <c r="J693" s="306" t="str">
        <f>IF(ISBLANK(INDEX('Policy Characteristics'!D:D,MATCH($C693,'Policy Characteristics'!$C:$C,0))),"",INDEX('Policy Characteristics'!D:D,MATCH($C693,'Policy Characteristics'!$C:$C,0)))</f>
        <v>Industry Energy Efficiency Standards</v>
      </c>
      <c r="K693" s="304" t="str">
        <f>IF(ISBLANK(INDEX('Policy Characteristics'!E:E,MATCH($C693,'Policy Characteristics'!$C:$C,0))),"",INDEX('Policy Characteristics'!E:E,MATCH($C693,'Policy Characteristics'!$C:$C,0)))</f>
        <v>indst efficiency standards</v>
      </c>
      <c r="L693" s="315">
        <f>IF(ISBLANK(INDEX('Policy Characteristics'!F:F,MATCH($C693,'Policy Characteristics'!$C:$C,0))),"",INDEX('Policy Characteristics'!F:F,MATCH($C693,'Policy Characteristics'!$C:$C,0)))</f>
        <v>0</v>
      </c>
      <c r="M693" s="315">
        <f>IF(ISBLANK(INDEX('Policy Characteristics'!G:G,MATCH($C693,'Policy Characteristics'!$C:$C,0))),"",INDEX('Policy Characteristics'!G:G,MATCH($C693,'Policy Characteristics'!$C:$C,0)))</f>
        <v>0.25</v>
      </c>
      <c r="N693" s="315">
        <f>IF(ISBLANK(INDEX('Policy Characteristics'!H:H,MATCH($C693,'Policy Characteristics'!$C:$C,0))),"",INDEX('Policy Characteristics'!H:H,MATCH($C693,'Policy Characteristics'!$C:$C,0)))</f>
        <v>0.01</v>
      </c>
      <c r="O693" s="304" t="str">
        <f>IF(ISBLANK(INDEX('Policy Characteristics'!I:I,MATCH($C693,'Policy Characteristics'!$C:$C,0))),"",INDEX('Policy Characteristics'!I:I,MATCH($C693,'Policy Characteristics'!$C:$C,0)))</f>
        <v>% reduction in energy use</v>
      </c>
      <c r="P693" s="304" t="str">
        <f>IF(ISBLANK(INDEX('Policy Characteristics'!J:J,MATCH($C693,'Policy Characteristics'!$C:$C,0))),"",INDEX('Policy Characteristics'!J:J,MATCH($C693,'Policy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93" s="304" t="str">
        <f>IF(ISBLANK(INDEX('Policy Characteristics'!K:K,MATCH($C693,'Policy Characteristics'!$C:$C,0))),"",INDEX('Policy Characteristics'!K:K,MATCH($C693,'Policy Characteristics'!$C:$C,0)))</f>
        <v>industry-ag-main.html#eff-stds</v>
      </c>
      <c r="R693" s="304" t="str">
        <f>IF(ISBLANK(INDEX('Policy Characteristics'!L:L,MATCH($C693,'Policy Characteristics'!$C:$C,0))),"",INDEX('Policy Characteristics'!L:L,MATCH($C693,'Policy Characteristics'!$C:$C,0)))</f>
        <v>industry-energy-efficiency-standards.html</v>
      </c>
    </row>
    <row r="694" spans="1:18" s="544" customFormat="1" x14ac:dyDescent="0.25">
      <c r="A694" s="304" t="str">
        <f>IF(ISBLANK(INDEX('Policy Characteristics'!A:A,MATCH($C694,'Policy Characteristics'!$C:$C,0))),"",INDEX('Policy Characteristics'!A:A,MATCH($C694,'Policy Characteristics'!$C:$C,0)))</f>
        <v>Industry</v>
      </c>
      <c r="B694" s="304" t="str">
        <f>IF(ISBLANK(INDEX('Policy Characteristics'!B:B,MATCH($C694,'Policy Characteristics'!$C:$C,0))),"",INDEX('Policy Characteristics'!B:B,MATCH($C694,'Policy Characteristics'!$C:$C,0)))</f>
        <v>Industry Energy Efficiency Standards</v>
      </c>
      <c r="C694" s="308" t="str">
        <f t="shared" si="37"/>
        <v>Percentage Improvement in Eqpt Efficiency Standards above BAU</v>
      </c>
      <c r="D694" s="537" t="s">
        <v>3190</v>
      </c>
      <c r="E694" s="535" t="s">
        <v>2427</v>
      </c>
      <c r="F694" s="6" t="s">
        <v>2841</v>
      </c>
      <c r="G694" s="535" t="s">
        <v>2433</v>
      </c>
      <c r="H694" s="536">
        <v>968</v>
      </c>
      <c r="I694" s="535" t="s">
        <v>45</v>
      </c>
      <c r="J694" s="306" t="str">
        <f>IF(ISBLANK(INDEX('Policy Characteristics'!D:D,MATCH($C694,'Policy Characteristics'!$C:$C,0))),"",INDEX('Policy Characteristics'!D:D,MATCH($C694,'Policy Characteristics'!$C:$C,0)))</f>
        <v>Industry Energy Efficiency Standards</v>
      </c>
      <c r="K694" s="304" t="str">
        <f>IF(ISBLANK(INDEX('Policy Characteristics'!E:E,MATCH($C694,'Policy Characteristics'!$C:$C,0))),"",INDEX('Policy Characteristics'!E:E,MATCH($C694,'Policy Characteristics'!$C:$C,0)))</f>
        <v>indst efficiency standards</v>
      </c>
      <c r="L694" s="315">
        <f>IF(ISBLANK(INDEX('Policy Characteristics'!F:F,MATCH($C694,'Policy Characteristics'!$C:$C,0))),"",INDEX('Policy Characteristics'!F:F,MATCH($C694,'Policy Characteristics'!$C:$C,0)))</f>
        <v>0</v>
      </c>
      <c r="M694" s="315">
        <f>IF(ISBLANK(INDEX('Policy Characteristics'!G:G,MATCH($C694,'Policy Characteristics'!$C:$C,0))),"",INDEX('Policy Characteristics'!G:G,MATCH($C694,'Policy Characteristics'!$C:$C,0)))</f>
        <v>0.25</v>
      </c>
      <c r="N694" s="315">
        <f>IF(ISBLANK(INDEX('Policy Characteristics'!H:H,MATCH($C694,'Policy Characteristics'!$C:$C,0))),"",INDEX('Policy Characteristics'!H:H,MATCH($C694,'Policy Characteristics'!$C:$C,0)))</f>
        <v>0.01</v>
      </c>
      <c r="O694" s="304" t="str">
        <f>IF(ISBLANK(INDEX('Policy Characteristics'!I:I,MATCH($C694,'Policy Characteristics'!$C:$C,0))),"",INDEX('Policy Characteristics'!I:I,MATCH($C694,'Policy Characteristics'!$C:$C,0)))</f>
        <v>% reduction in energy use</v>
      </c>
      <c r="P694" s="304" t="str">
        <f>IF(ISBLANK(INDEX('Policy Characteristics'!J:J,MATCH($C694,'Policy Characteristics'!$C:$C,0))),"",INDEX('Policy Characteristics'!J:J,MATCH($C694,'Policy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94" s="304" t="str">
        <f>IF(ISBLANK(INDEX('Policy Characteristics'!K:K,MATCH($C694,'Policy Characteristics'!$C:$C,0))),"",INDEX('Policy Characteristics'!K:K,MATCH($C694,'Policy Characteristics'!$C:$C,0)))</f>
        <v>industry-ag-main.html#eff-stds</v>
      </c>
      <c r="R694" s="304" t="str">
        <f>IF(ISBLANK(INDEX('Policy Characteristics'!L:L,MATCH($C694,'Policy Characteristics'!$C:$C,0))),"",INDEX('Policy Characteristics'!L:L,MATCH($C694,'Policy Characteristics'!$C:$C,0)))</f>
        <v>industry-energy-efficiency-standards.html</v>
      </c>
    </row>
    <row r="695" spans="1:18" s="544" customFormat="1" x14ac:dyDescent="0.25">
      <c r="A695" s="304" t="str">
        <f>IF(ISBLANK(INDEX('Policy Characteristics'!A:A,MATCH($C695,'Policy Characteristics'!$C:$C,0))),"",INDEX('Policy Characteristics'!A:A,MATCH($C695,'Policy Characteristics'!$C:$C,0)))</f>
        <v>Industry</v>
      </c>
      <c r="B695" s="304" t="str">
        <f>IF(ISBLANK(INDEX('Policy Characteristics'!B:B,MATCH($C695,'Policy Characteristics'!$C:$C,0))),"",INDEX('Policy Characteristics'!B:B,MATCH($C695,'Policy Characteristics'!$C:$C,0)))</f>
        <v>Industry Energy Efficiency Standards</v>
      </c>
      <c r="C695" s="308" t="str">
        <f t="shared" si="37"/>
        <v>Percentage Improvement in Eqpt Efficiency Standards above BAU</v>
      </c>
      <c r="D695" s="537" t="s">
        <v>3190</v>
      </c>
      <c r="E695" s="535" t="s">
        <v>2428</v>
      </c>
      <c r="F695" s="6" t="s">
        <v>2841</v>
      </c>
      <c r="G695" s="535" t="s">
        <v>2436</v>
      </c>
      <c r="H695" s="536">
        <v>969</v>
      </c>
      <c r="I695" s="535" t="s">
        <v>45</v>
      </c>
      <c r="J695" s="306" t="str">
        <f>IF(ISBLANK(INDEX('Policy Characteristics'!D:D,MATCH($C695,'Policy Characteristics'!$C:$C,0))),"",INDEX('Policy Characteristics'!D:D,MATCH($C695,'Policy Characteristics'!$C:$C,0)))</f>
        <v>Industry Energy Efficiency Standards</v>
      </c>
      <c r="K695" s="304" t="str">
        <f>IF(ISBLANK(INDEX('Policy Characteristics'!E:E,MATCH($C695,'Policy Characteristics'!$C:$C,0))),"",INDEX('Policy Characteristics'!E:E,MATCH($C695,'Policy Characteristics'!$C:$C,0)))</f>
        <v>indst efficiency standards</v>
      </c>
      <c r="L695" s="315">
        <f>IF(ISBLANK(INDEX('Policy Characteristics'!F:F,MATCH($C695,'Policy Characteristics'!$C:$C,0))),"",INDEX('Policy Characteristics'!F:F,MATCH($C695,'Policy Characteristics'!$C:$C,0)))</f>
        <v>0</v>
      </c>
      <c r="M695" s="315">
        <f>IF(ISBLANK(INDEX('Policy Characteristics'!G:G,MATCH($C695,'Policy Characteristics'!$C:$C,0))),"",INDEX('Policy Characteristics'!G:G,MATCH($C695,'Policy Characteristics'!$C:$C,0)))</f>
        <v>0.25</v>
      </c>
      <c r="N695" s="315">
        <f>IF(ISBLANK(INDEX('Policy Characteristics'!H:H,MATCH($C695,'Policy Characteristics'!$C:$C,0))),"",INDEX('Policy Characteristics'!H:H,MATCH($C695,'Policy Characteristics'!$C:$C,0)))</f>
        <v>0.01</v>
      </c>
      <c r="O695" s="304" t="str">
        <f>IF(ISBLANK(INDEX('Policy Characteristics'!I:I,MATCH($C695,'Policy Characteristics'!$C:$C,0))),"",INDEX('Policy Characteristics'!I:I,MATCH($C695,'Policy Characteristics'!$C:$C,0)))</f>
        <v>% reduction in energy use</v>
      </c>
      <c r="P695" s="304" t="str">
        <f>IF(ISBLANK(INDEX('Policy Characteristics'!J:J,MATCH($C695,'Policy Characteristics'!$C:$C,0))),"",INDEX('Policy Characteristics'!J:J,MATCH($C695,'Policy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95" s="304" t="str">
        <f>IF(ISBLANK(INDEX('Policy Characteristics'!K:K,MATCH($C695,'Policy Characteristics'!$C:$C,0))),"",INDEX('Policy Characteristics'!K:K,MATCH($C695,'Policy Characteristics'!$C:$C,0)))</f>
        <v>industry-ag-main.html#eff-stds</v>
      </c>
      <c r="R695" s="304" t="str">
        <f>IF(ISBLANK(INDEX('Policy Characteristics'!L:L,MATCH($C695,'Policy Characteristics'!$C:$C,0))),"",INDEX('Policy Characteristics'!L:L,MATCH($C695,'Policy Characteristics'!$C:$C,0)))</f>
        <v>industry-energy-efficiency-standards.html</v>
      </c>
    </row>
    <row r="696" spans="1:18" s="544" customFormat="1" x14ac:dyDescent="0.25">
      <c r="A696" s="304" t="str">
        <f>IF(ISBLANK(INDEX('Policy Characteristics'!A:A,MATCH($C696,'Policy Characteristics'!$C:$C,0))),"",INDEX('Policy Characteristics'!A:A,MATCH($C696,'Policy Characteristics'!$C:$C,0)))</f>
        <v>Industry</v>
      </c>
      <c r="B696" s="304" t="str">
        <f>IF(ISBLANK(INDEX('Policy Characteristics'!B:B,MATCH($C696,'Policy Characteristics'!$C:$C,0))),"",INDEX('Policy Characteristics'!B:B,MATCH($C696,'Policy Characteristics'!$C:$C,0)))</f>
        <v>Industry Energy Efficiency Standards</v>
      </c>
      <c r="C696" s="308" t="str">
        <f t="shared" si="37"/>
        <v>Percentage Improvement in Eqpt Efficiency Standards above BAU</v>
      </c>
      <c r="D696" s="537" t="s">
        <v>3190</v>
      </c>
      <c r="E696" s="535" t="s">
        <v>2429</v>
      </c>
      <c r="F696" s="6" t="s">
        <v>2841</v>
      </c>
      <c r="G696" s="535" t="s">
        <v>2437</v>
      </c>
      <c r="H696" s="536">
        <v>970</v>
      </c>
      <c r="I696" s="535" t="s">
        <v>45</v>
      </c>
      <c r="J696" s="306" t="str">
        <f>IF(ISBLANK(INDEX('Policy Characteristics'!D:D,MATCH($C696,'Policy Characteristics'!$C:$C,0))),"",INDEX('Policy Characteristics'!D:D,MATCH($C696,'Policy Characteristics'!$C:$C,0)))</f>
        <v>Industry Energy Efficiency Standards</v>
      </c>
      <c r="K696" s="304" t="str">
        <f>IF(ISBLANK(INDEX('Policy Characteristics'!E:E,MATCH($C696,'Policy Characteristics'!$C:$C,0))),"",INDEX('Policy Characteristics'!E:E,MATCH($C696,'Policy Characteristics'!$C:$C,0)))</f>
        <v>indst efficiency standards</v>
      </c>
      <c r="L696" s="315">
        <f>IF(ISBLANK(INDEX('Policy Characteristics'!F:F,MATCH($C696,'Policy Characteristics'!$C:$C,0))),"",INDEX('Policy Characteristics'!F:F,MATCH($C696,'Policy Characteristics'!$C:$C,0)))</f>
        <v>0</v>
      </c>
      <c r="M696" s="315">
        <f>IF(ISBLANK(INDEX('Policy Characteristics'!G:G,MATCH($C696,'Policy Characteristics'!$C:$C,0))),"",INDEX('Policy Characteristics'!G:G,MATCH($C696,'Policy Characteristics'!$C:$C,0)))</f>
        <v>0.25</v>
      </c>
      <c r="N696" s="315">
        <f>IF(ISBLANK(INDEX('Policy Characteristics'!H:H,MATCH($C696,'Policy Characteristics'!$C:$C,0))),"",INDEX('Policy Characteristics'!H:H,MATCH($C696,'Policy Characteristics'!$C:$C,0)))</f>
        <v>0.01</v>
      </c>
      <c r="O696" s="304" t="str">
        <f>IF(ISBLANK(INDEX('Policy Characteristics'!I:I,MATCH($C696,'Policy Characteristics'!$C:$C,0))),"",INDEX('Policy Characteristics'!I:I,MATCH($C696,'Policy Characteristics'!$C:$C,0)))</f>
        <v>% reduction in energy use</v>
      </c>
      <c r="P696" s="304" t="str">
        <f>IF(ISBLANK(INDEX('Policy Characteristics'!J:J,MATCH($C696,'Policy Characteristics'!$C:$C,0))),"",INDEX('Policy Characteristics'!J:J,MATCH($C696,'Policy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96" s="304" t="str">
        <f>IF(ISBLANK(INDEX('Policy Characteristics'!K:K,MATCH($C696,'Policy Characteristics'!$C:$C,0))),"",INDEX('Policy Characteristics'!K:K,MATCH($C696,'Policy Characteristics'!$C:$C,0)))</f>
        <v>industry-ag-main.html#eff-stds</v>
      </c>
      <c r="R696" s="304" t="str">
        <f>IF(ISBLANK(INDEX('Policy Characteristics'!L:L,MATCH($C696,'Policy Characteristics'!$C:$C,0))),"",INDEX('Policy Characteristics'!L:L,MATCH($C696,'Policy Characteristics'!$C:$C,0)))</f>
        <v>industry-energy-efficiency-standards.html</v>
      </c>
    </row>
    <row r="697" spans="1:18" s="544" customFormat="1" x14ac:dyDescent="0.25">
      <c r="A697" s="304" t="str">
        <f>IF(ISBLANK(INDEX('Policy Characteristics'!A:A,MATCH($C697,'Policy Characteristics'!$C:$C,0))),"",INDEX('Policy Characteristics'!A:A,MATCH($C697,'Policy Characteristics'!$C:$C,0)))</f>
        <v>Industry</v>
      </c>
      <c r="B697" s="304" t="str">
        <f>IF(ISBLANK(INDEX('Policy Characteristics'!B:B,MATCH($C697,'Policy Characteristics'!$C:$C,0))),"",INDEX('Policy Characteristics'!B:B,MATCH($C697,'Policy Characteristics'!$C:$C,0)))</f>
        <v>Industry Energy Efficiency Standards</v>
      </c>
      <c r="C697" s="308" t="str">
        <f t="shared" si="37"/>
        <v>Percentage Improvement in Eqpt Efficiency Standards above BAU</v>
      </c>
      <c r="D697" s="537" t="s">
        <v>3190</v>
      </c>
      <c r="E697" s="535" t="s">
        <v>2430</v>
      </c>
      <c r="F697" s="6" t="s">
        <v>2841</v>
      </c>
      <c r="G697" s="535" t="s">
        <v>2434</v>
      </c>
      <c r="H697" s="536">
        <v>971</v>
      </c>
      <c r="I697" s="535" t="s">
        <v>46</v>
      </c>
      <c r="J697" s="306" t="str">
        <f>IF(ISBLANK(INDEX('Policy Characteristics'!D:D,MATCH($C697,'Policy Characteristics'!$C:$C,0))),"",INDEX('Policy Characteristics'!D:D,MATCH($C697,'Policy Characteristics'!$C:$C,0)))</f>
        <v>Industry Energy Efficiency Standards</v>
      </c>
      <c r="K697" s="304" t="str">
        <f>IF(ISBLANK(INDEX('Policy Characteristics'!E:E,MATCH($C697,'Policy Characteristics'!$C:$C,0))),"",INDEX('Policy Characteristics'!E:E,MATCH($C697,'Policy Characteristics'!$C:$C,0)))</f>
        <v>indst efficiency standards</v>
      </c>
      <c r="L697" s="315">
        <f>IF(ISBLANK(INDEX('Policy Characteristics'!F:F,MATCH($C697,'Policy Characteristics'!$C:$C,0))),"",INDEX('Policy Characteristics'!F:F,MATCH($C697,'Policy Characteristics'!$C:$C,0)))</f>
        <v>0</v>
      </c>
      <c r="M697" s="315">
        <f>IF(ISBLANK(INDEX('Policy Characteristics'!G:G,MATCH($C697,'Policy Characteristics'!$C:$C,0))),"",INDEX('Policy Characteristics'!G:G,MATCH($C697,'Policy Characteristics'!$C:$C,0)))</f>
        <v>0.25</v>
      </c>
      <c r="N697" s="315">
        <f>IF(ISBLANK(INDEX('Policy Characteristics'!H:H,MATCH($C697,'Policy Characteristics'!$C:$C,0))),"",INDEX('Policy Characteristics'!H:H,MATCH($C697,'Policy Characteristics'!$C:$C,0)))</f>
        <v>0.01</v>
      </c>
      <c r="O697" s="304" t="str">
        <f>IF(ISBLANK(INDEX('Policy Characteristics'!I:I,MATCH($C697,'Policy Characteristics'!$C:$C,0))),"",INDEX('Policy Characteristics'!I:I,MATCH($C697,'Policy Characteristics'!$C:$C,0)))</f>
        <v>% reduction in energy use</v>
      </c>
      <c r="P697" s="304" t="str">
        <f>IF(ISBLANK(INDEX('Policy Characteristics'!J:J,MATCH($C697,'Policy Characteristics'!$C:$C,0))),"",INDEX('Policy Characteristics'!J:J,MATCH($C697,'Policy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97" s="304" t="str">
        <f>IF(ISBLANK(INDEX('Policy Characteristics'!K:K,MATCH($C697,'Policy Characteristics'!$C:$C,0))),"",INDEX('Policy Characteristics'!K:K,MATCH($C697,'Policy Characteristics'!$C:$C,0)))</f>
        <v>industry-ag-main.html#eff-stds</v>
      </c>
      <c r="R697" s="304" t="str">
        <f>IF(ISBLANK(INDEX('Policy Characteristics'!L:L,MATCH($C697,'Policy Characteristics'!$C:$C,0))),"",INDEX('Policy Characteristics'!L:L,MATCH($C697,'Policy Characteristics'!$C:$C,0)))</f>
        <v>industry-energy-efficiency-standards.html</v>
      </c>
    </row>
    <row r="698" spans="1:18" s="544" customFormat="1" x14ac:dyDescent="0.25">
      <c r="A698" s="304" t="str">
        <f>IF(ISBLANK(INDEX('Policy Characteristics'!A:A,MATCH($C698,'Policy Characteristics'!$C:$C,0))),"",INDEX('Policy Characteristics'!A:A,MATCH($C698,'Policy Characteristics'!$C:$C,0)))</f>
        <v>Industry</v>
      </c>
      <c r="B698" s="304" t="str">
        <f>IF(ISBLANK(INDEX('Policy Characteristics'!B:B,MATCH($C698,'Policy Characteristics'!$C:$C,0))),"",INDEX('Policy Characteristics'!B:B,MATCH($C698,'Policy Characteristics'!$C:$C,0)))</f>
        <v>Industry Energy Efficiency Standards</v>
      </c>
      <c r="C698" s="308" t="str">
        <f t="shared" si="37"/>
        <v>Percentage Improvement in Eqpt Efficiency Standards above BAU</v>
      </c>
      <c r="D698" s="537" t="s">
        <v>3190</v>
      </c>
      <c r="E698" s="535" t="s">
        <v>2431</v>
      </c>
      <c r="F698" s="6" t="s">
        <v>2841</v>
      </c>
      <c r="G698" s="535" t="s">
        <v>2435</v>
      </c>
      <c r="H698" s="536">
        <v>972</v>
      </c>
      <c r="I698" s="535" t="s">
        <v>45</v>
      </c>
      <c r="J698" s="306" t="str">
        <f>IF(ISBLANK(INDEX('Policy Characteristics'!D:D,MATCH($C698,'Policy Characteristics'!$C:$C,0))),"",INDEX('Policy Characteristics'!D:D,MATCH($C698,'Policy Characteristics'!$C:$C,0)))</f>
        <v>Industry Energy Efficiency Standards</v>
      </c>
      <c r="K698" s="304" t="str">
        <f>IF(ISBLANK(INDEX('Policy Characteristics'!E:E,MATCH($C698,'Policy Characteristics'!$C:$C,0))),"",INDEX('Policy Characteristics'!E:E,MATCH($C698,'Policy Characteristics'!$C:$C,0)))</f>
        <v>indst efficiency standards</v>
      </c>
      <c r="L698" s="315">
        <f>IF(ISBLANK(INDEX('Policy Characteristics'!F:F,MATCH($C698,'Policy Characteristics'!$C:$C,0))),"",INDEX('Policy Characteristics'!F:F,MATCH($C698,'Policy Characteristics'!$C:$C,0)))</f>
        <v>0</v>
      </c>
      <c r="M698" s="315">
        <f>IF(ISBLANK(INDEX('Policy Characteristics'!G:G,MATCH($C698,'Policy Characteristics'!$C:$C,0))),"",INDEX('Policy Characteristics'!G:G,MATCH($C698,'Policy Characteristics'!$C:$C,0)))</f>
        <v>0.25</v>
      </c>
      <c r="N698" s="315">
        <f>IF(ISBLANK(INDEX('Policy Characteristics'!H:H,MATCH($C698,'Policy Characteristics'!$C:$C,0))),"",INDEX('Policy Characteristics'!H:H,MATCH($C698,'Policy Characteristics'!$C:$C,0)))</f>
        <v>0.01</v>
      </c>
      <c r="O698" s="304" t="str">
        <f>IF(ISBLANK(INDEX('Policy Characteristics'!I:I,MATCH($C698,'Policy Characteristics'!$C:$C,0))),"",INDEX('Policy Characteristics'!I:I,MATCH($C698,'Policy Characteristics'!$C:$C,0)))</f>
        <v>% reduction in energy use</v>
      </c>
      <c r="P698" s="304" t="str">
        <f>IF(ISBLANK(INDEX('Policy Characteristics'!J:J,MATCH($C698,'Policy Characteristics'!$C:$C,0))),"",INDEX('Policy Characteristics'!J:J,MATCH($C698,'Policy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98" s="304" t="str">
        <f>IF(ISBLANK(INDEX('Policy Characteristics'!K:K,MATCH($C698,'Policy Characteristics'!$C:$C,0))),"",INDEX('Policy Characteristics'!K:K,MATCH($C698,'Policy Characteristics'!$C:$C,0)))</f>
        <v>industry-ag-main.html#eff-stds</v>
      </c>
      <c r="R698" s="304" t="str">
        <f>IF(ISBLANK(INDEX('Policy Characteristics'!L:L,MATCH($C698,'Policy Characteristics'!$C:$C,0))),"",INDEX('Policy Characteristics'!L:L,MATCH($C698,'Policy Characteristics'!$C:$C,0)))</f>
        <v>industry-energy-efficiency-standards.html</v>
      </c>
    </row>
    <row r="699" spans="1:18" s="544" customFormat="1" x14ac:dyDescent="0.25">
      <c r="A699" s="304" t="str">
        <f>IF(ISBLANK(INDEX('Policy Characteristics'!A:A,MATCH($C699,'Policy Characteristics'!$C:$C,0))),"",INDEX('Policy Characteristics'!A:A,MATCH($C699,'Policy Characteristics'!$C:$C,0)))</f>
        <v>Industry</v>
      </c>
      <c r="B699" s="304" t="str">
        <f>IF(ISBLANK(INDEX('Policy Characteristics'!B:B,MATCH($C699,'Policy Characteristics'!$C:$C,0))),"",INDEX('Policy Characteristics'!B:B,MATCH($C699,'Policy Characteristics'!$C:$C,0)))</f>
        <v>Industry Energy Efficiency Standards</v>
      </c>
      <c r="C699" s="308" t="str">
        <f t="shared" si="37"/>
        <v>Percentage Improvement in Eqpt Efficiency Standards above BAU</v>
      </c>
      <c r="D699" s="537" t="s">
        <v>3190</v>
      </c>
      <c r="E699" s="535" t="s">
        <v>2432</v>
      </c>
      <c r="F699" s="6" t="s">
        <v>2841</v>
      </c>
      <c r="G699" s="535" t="s">
        <v>2438</v>
      </c>
      <c r="H699" s="536">
        <v>973</v>
      </c>
      <c r="I699" s="535" t="s">
        <v>46</v>
      </c>
      <c r="J699" s="306" t="str">
        <f>IF(ISBLANK(INDEX('Policy Characteristics'!D:D,MATCH($C699,'Policy Characteristics'!$C:$C,0))),"",INDEX('Policy Characteristics'!D:D,MATCH($C699,'Policy Characteristics'!$C:$C,0)))</f>
        <v>Industry Energy Efficiency Standards</v>
      </c>
      <c r="K699" s="304" t="str">
        <f>IF(ISBLANK(INDEX('Policy Characteristics'!E:E,MATCH($C699,'Policy Characteristics'!$C:$C,0))),"",INDEX('Policy Characteristics'!E:E,MATCH($C699,'Policy Characteristics'!$C:$C,0)))</f>
        <v>indst efficiency standards</v>
      </c>
      <c r="L699" s="315">
        <f>IF(ISBLANK(INDEX('Policy Characteristics'!F:F,MATCH($C699,'Policy Characteristics'!$C:$C,0))),"",INDEX('Policy Characteristics'!F:F,MATCH($C699,'Policy Characteristics'!$C:$C,0)))</f>
        <v>0</v>
      </c>
      <c r="M699" s="315">
        <f>IF(ISBLANK(INDEX('Policy Characteristics'!G:G,MATCH($C699,'Policy Characteristics'!$C:$C,0))),"",INDEX('Policy Characteristics'!G:G,MATCH($C699,'Policy Characteristics'!$C:$C,0)))</f>
        <v>0.25</v>
      </c>
      <c r="N699" s="315">
        <f>IF(ISBLANK(INDEX('Policy Characteristics'!H:H,MATCH($C699,'Policy Characteristics'!$C:$C,0))),"",INDEX('Policy Characteristics'!H:H,MATCH($C699,'Policy Characteristics'!$C:$C,0)))</f>
        <v>0.01</v>
      </c>
      <c r="O699" s="304" t="str">
        <f>IF(ISBLANK(INDEX('Policy Characteristics'!I:I,MATCH($C699,'Policy Characteristics'!$C:$C,0))),"",INDEX('Policy Characteristics'!I:I,MATCH($C699,'Policy Characteristics'!$C:$C,0)))</f>
        <v>% reduction in energy use</v>
      </c>
      <c r="P699" s="304" t="str">
        <f>IF(ISBLANK(INDEX('Policy Characteristics'!J:J,MATCH($C699,'Policy Characteristics'!$C:$C,0))),"",INDEX('Policy Characteristics'!J:J,MATCH($C699,'Policy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99" s="304" t="str">
        <f>IF(ISBLANK(INDEX('Policy Characteristics'!K:K,MATCH($C699,'Policy Characteristics'!$C:$C,0))),"",INDEX('Policy Characteristics'!K:K,MATCH($C699,'Policy Characteristics'!$C:$C,0)))</f>
        <v>industry-ag-main.html#eff-stds</v>
      </c>
      <c r="R699" s="304" t="str">
        <f>IF(ISBLANK(INDEX('Policy Characteristics'!L:L,MATCH($C699,'Policy Characteristics'!$C:$C,0))),"",INDEX('Policy Characteristics'!L:L,MATCH($C699,'Policy Characteristics'!$C:$C,0)))</f>
        <v>industry-energy-efficiency-standards.html</v>
      </c>
    </row>
    <row r="700" spans="1:18" s="544" customFormat="1" x14ac:dyDescent="0.25">
      <c r="A700" s="304" t="str">
        <f>IF(ISBLANK(INDEX('Policy Characteristics'!A:A,MATCH($C700,'Policy Characteristics'!$C:$C,0))),"",INDEX('Policy Characteristics'!A:A,MATCH($C700,'Policy Characteristics'!$C:$C,0)))</f>
        <v>Industry</v>
      </c>
      <c r="B700" s="304" t="str">
        <f>IF(ISBLANK(INDEX('Policy Characteristics'!B:B,MATCH($C700,'Policy Characteristics'!$C:$C,0))),"",INDEX('Policy Characteristics'!B:B,MATCH($C700,'Policy Characteristics'!$C:$C,0)))</f>
        <v>Industry Energy Efficiency Standards</v>
      </c>
      <c r="C700" s="308" t="str">
        <f t="shared" si="37"/>
        <v>Percentage Improvement in Eqpt Efficiency Standards above BAU</v>
      </c>
      <c r="D700" s="537" t="s">
        <v>3190</v>
      </c>
      <c r="E700" s="535" t="s">
        <v>2782</v>
      </c>
      <c r="F700" s="6" t="s">
        <v>2841</v>
      </c>
      <c r="G700" s="535" t="s">
        <v>2785</v>
      </c>
      <c r="H700" s="536">
        <v>974</v>
      </c>
      <c r="I700" s="535" t="s">
        <v>46</v>
      </c>
      <c r="J700" s="306" t="str">
        <f>IF(ISBLANK(INDEX('Policy Characteristics'!D:D,MATCH($C700,'Policy Characteristics'!$C:$C,0))),"",INDEX('Policy Characteristics'!D:D,MATCH($C700,'Policy Characteristics'!$C:$C,0)))</f>
        <v>Industry Energy Efficiency Standards</v>
      </c>
      <c r="K700" s="304" t="str">
        <f>IF(ISBLANK(INDEX('Policy Characteristics'!E:E,MATCH($C700,'Policy Characteristics'!$C:$C,0))),"",INDEX('Policy Characteristics'!E:E,MATCH($C700,'Policy Characteristics'!$C:$C,0)))</f>
        <v>indst efficiency standards</v>
      </c>
      <c r="L700" s="315">
        <f>IF(ISBLANK(INDEX('Policy Characteristics'!F:F,MATCH($C700,'Policy Characteristics'!$C:$C,0))),"",INDEX('Policy Characteristics'!F:F,MATCH($C700,'Policy Characteristics'!$C:$C,0)))</f>
        <v>0</v>
      </c>
      <c r="M700" s="315">
        <f>IF(ISBLANK(INDEX('Policy Characteristics'!G:G,MATCH($C700,'Policy Characteristics'!$C:$C,0))),"",INDEX('Policy Characteristics'!G:G,MATCH($C700,'Policy Characteristics'!$C:$C,0)))</f>
        <v>0.25</v>
      </c>
      <c r="N700" s="315">
        <f>IF(ISBLANK(INDEX('Policy Characteristics'!H:H,MATCH($C700,'Policy Characteristics'!$C:$C,0))),"",INDEX('Policy Characteristics'!H:H,MATCH($C700,'Policy Characteristics'!$C:$C,0)))</f>
        <v>0.01</v>
      </c>
      <c r="O700" s="304" t="str">
        <f>IF(ISBLANK(INDEX('Policy Characteristics'!I:I,MATCH($C700,'Policy Characteristics'!$C:$C,0))),"",INDEX('Policy Characteristics'!I:I,MATCH($C700,'Policy Characteristics'!$C:$C,0)))</f>
        <v>% reduction in energy use</v>
      </c>
      <c r="P700" s="304" t="str">
        <f>IF(ISBLANK(INDEX('Policy Characteristics'!J:J,MATCH($C700,'Policy Characteristics'!$C:$C,0))),"",INDEX('Policy Characteristics'!J:J,MATCH($C700,'Policy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00" s="304" t="str">
        <f>IF(ISBLANK(INDEX('Policy Characteristics'!K:K,MATCH($C700,'Policy Characteristics'!$C:$C,0))),"",INDEX('Policy Characteristics'!K:K,MATCH($C700,'Policy Characteristics'!$C:$C,0)))</f>
        <v>industry-ag-main.html#eff-stds</v>
      </c>
      <c r="R700" s="304" t="str">
        <f>IF(ISBLANK(INDEX('Policy Characteristics'!L:L,MATCH($C700,'Policy Characteristics'!$C:$C,0))),"",INDEX('Policy Characteristics'!L:L,MATCH($C700,'Policy Characteristics'!$C:$C,0)))</f>
        <v>industry-energy-efficiency-standards.html</v>
      </c>
    </row>
    <row r="701" spans="1:18" s="544" customFormat="1" x14ac:dyDescent="0.25">
      <c r="A701" s="304" t="str">
        <f>IF(ISBLANK(INDEX('Policy Characteristics'!A:A,MATCH($C701,'Policy Characteristics'!$C:$C,0))),"",INDEX('Policy Characteristics'!A:A,MATCH($C701,'Policy Characteristics'!$C:$C,0)))</f>
        <v>Industry</v>
      </c>
      <c r="B701" s="304" t="str">
        <f>IF(ISBLANK(INDEX('Policy Characteristics'!B:B,MATCH($C701,'Policy Characteristics'!$C:$C,0))),"",INDEX('Policy Characteristics'!B:B,MATCH($C701,'Policy Characteristics'!$C:$C,0)))</f>
        <v>Industry Energy Efficiency Standards</v>
      </c>
      <c r="C701" s="308" t="str">
        <f t="shared" si="37"/>
        <v>Percentage Improvement in Eqpt Efficiency Standards above BAU</v>
      </c>
      <c r="D701" s="537" t="s">
        <v>3190</v>
      </c>
      <c r="E701" s="535" t="s">
        <v>2783</v>
      </c>
      <c r="F701" s="6" t="s">
        <v>2841</v>
      </c>
      <c r="G701" s="535" t="s">
        <v>2787</v>
      </c>
      <c r="H701" s="536">
        <v>975</v>
      </c>
      <c r="I701" s="535" t="s">
        <v>45</v>
      </c>
      <c r="J701" s="306" t="str">
        <f>IF(ISBLANK(INDEX('Policy Characteristics'!D:D,MATCH($C701,'Policy Characteristics'!$C:$C,0))),"",INDEX('Policy Characteristics'!D:D,MATCH($C701,'Policy Characteristics'!$C:$C,0)))</f>
        <v>Industry Energy Efficiency Standards</v>
      </c>
      <c r="K701" s="304" t="str">
        <f>IF(ISBLANK(INDEX('Policy Characteristics'!E:E,MATCH($C701,'Policy Characteristics'!$C:$C,0))),"",INDEX('Policy Characteristics'!E:E,MATCH($C701,'Policy Characteristics'!$C:$C,0)))</f>
        <v>indst efficiency standards</v>
      </c>
      <c r="L701" s="315">
        <f>IF(ISBLANK(INDEX('Policy Characteristics'!F:F,MATCH($C701,'Policy Characteristics'!$C:$C,0))),"",INDEX('Policy Characteristics'!F:F,MATCH($C701,'Policy Characteristics'!$C:$C,0)))</f>
        <v>0</v>
      </c>
      <c r="M701" s="315">
        <f>IF(ISBLANK(INDEX('Policy Characteristics'!G:G,MATCH($C701,'Policy Characteristics'!$C:$C,0))),"",INDEX('Policy Characteristics'!G:G,MATCH($C701,'Policy Characteristics'!$C:$C,0)))</f>
        <v>0.25</v>
      </c>
      <c r="N701" s="315">
        <f>IF(ISBLANK(INDEX('Policy Characteristics'!H:H,MATCH($C701,'Policy Characteristics'!$C:$C,0))),"",INDEX('Policy Characteristics'!H:H,MATCH($C701,'Policy Characteristics'!$C:$C,0)))</f>
        <v>0.01</v>
      </c>
      <c r="O701" s="304" t="str">
        <f>IF(ISBLANK(INDEX('Policy Characteristics'!I:I,MATCH($C701,'Policy Characteristics'!$C:$C,0))),"",INDEX('Policy Characteristics'!I:I,MATCH($C701,'Policy Characteristics'!$C:$C,0)))</f>
        <v>% reduction in energy use</v>
      </c>
      <c r="P701" s="304" t="str">
        <f>IF(ISBLANK(INDEX('Policy Characteristics'!J:J,MATCH($C701,'Policy Characteristics'!$C:$C,0))),"",INDEX('Policy Characteristics'!J:J,MATCH($C701,'Policy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01" s="304" t="str">
        <f>IF(ISBLANK(INDEX('Policy Characteristics'!K:K,MATCH($C701,'Policy Characteristics'!$C:$C,0))),"",INDEX('Policy Characteristics'!K:K,MATCH($C701,'Policy Characteristics'!$C:$C,0)))</f>
        <v>industry-ag-main.html#eff-stds</v>
      </c>
      <c r="R701" s="304" t="str">
        <f>IF(ISBLANK(INDEX('Policy Characteristics'!L:L,MATCH($C701,'Policy Characteristics'!$C:$C,0))),"",INDEX('Policy Characteristics'!L:L,MATCH($C701,'Policy Characteristics'!$C:$C,0)))</f>
        <v>industry-energy-efficiency-standards.html</v>
      </c>
    </row>
    <row r="702" spans="1:18" s="544" customFormat="1" x14ac:dyDescent="0.25">
      <c r="A702" s="304" t="str">
        <f>IF(ISBLANK(INDEX('Policy Characteristics'!A:A,MATCH($C702,'Policy Characteristics'!$C:$C,0))),"",INDEX('Policy Characteristics'!A:A,MATCH($C702,'Policy Characteristics'!$C:$C,0)))</f>
        <v>Industry</v>
      </c>
      <c r="B702" s="304" t="str">
        <f>IF(ISBLANK(INDEX('Policy Characteristics'!B:B,MATCH($C702,'Policy Characteristics'!$C:$C,0))),"",INDEX('Policy Characteristics'!B:B,MATCH($C702,'Policy Characteristics'!$C:$C,0)))</f>
        <v>Industry Energy Efficiency Standards</v>
      </c>
      <c r="C702" s="308" t="str">
        <f t="shared" si="37"/>
        <v>Percentage Improvement in Eqpt Efficiency Standards above BAU</v>
      </c>
      <c r="D702" s="537" t="s">
        <v>3190</v>
      </c>
      <c r="E702" s="535" t="s">
        <v>2784</v>
      </c>
      <c r="F702" s="6" t="s">
        <v>2841</v>
      </c>
      <c r="G702" s="535" t="s">
        <v>2788</v>
      </c>
      <c r="H702" s="536">
        <v>976</v>
      </c>
      <c r="I702" s="535" t="s">
        <v>46</v>
      </c>
      <c r="J702" s="306" t="str">
        <f>IF(ISBLANK(INDEX('Policy Characteristics'!D:D,MATCH($C702,'Policy Characteristics'!$C:$C,0))),"",INDEX('Policy Characteristics'!D:D,MATCH($C702,'Policy Characteristics'!$C:$C,0)))</f>
        <v>Industry Energy Efficiency Standards</v>
      </c>
      <c r="K702" s="304" t="str">
        <f>IF(ISBLANK(INDEX('Policy Characteristics'!E:E,MATCH($C702,'Policy Characteristics'!$C:$C,0))),"",INDEX('Policy Characteristics'!E:E,MATCH($C702,'Policy Characteristics'!$C:$C,0)))</f>
        <v>indst efficiency standards</v>
      </c>
      <c r="L702" s="315">
        <f>IF(ISBLANK(INDEX('Policy Characteristics'!F:F,MATCH($C702,'Policy Characteristics'!$C:$C,0))),"",INDEX('Policy Characteristics'!F:F,MATCH($C702,'Policy Characteristics'!$C:$C,0)))</f>
        <v>0</v>
      </c>
      <c r="M702" s="315">
        <f>IF(ISBLANK(INDEX('Policy Characteristics'!G:G,MATCH($C702,'Policy Characteristics'!$C:$C,0))),"",INDEX('Policy Characteristics'!G:G,MATCH($C702,'Policy Characteristics'!$C:$C,0)))</f>
        <v>0.25</v>
      </c>
      <c r="N702" s="315">
        <f>IF(ISBLANK(INDEX('Policy Characteristics'!H:H,MATCH($C702,'Policy Characteristics'!$C:$C,0))),"",INDEX('Policy Characteristics'!H:H,MATCH($C702,'Policy Characteristics'!$C:$C,0)))</f>
        <v>0.01</v>
      </c>
      <c r="O702" s="304" t="str">
        <f>IF(ISBLANK(INDEX('Policy Characteristics'!I:I,MATCH($C702,'Policy Characteristics'!$C:$C,0))),"",INDEX('Policy Characteristics'!I:I,MATCH($C702,'Policy Characteristics'!$C:$C,0)))</f>
        <v>% reduction in energy use</v>
      </c>
      <c r="P702" s="304" t="str">
        <f>IF(ISBLANK(INDEX('Policy Characteristics'!J:J,MATCH($C702,'Policy Characteristics'!$C:$C,0))),"",INDEX('Policy Characteristics'!J:J,MATCH($C702,'Policy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02" s="304" t="str">
        <f>IF(ISBLANK(INDEX('Policy Characteristics'!K:K,MATCH($C702,'Policy Characteristics'!$C:$C,0))),"",INDEX('Policy Characteristics'!K:K,MATCH($C702,'Policy Characteristics'!$C:$C,0)))</f>
        <v>industry-ag-main.html#eff-stds</v>
      </c>
      <c r="R702" s="304" t="str">
        <f>IF(ISBLANK(INDEX('Policy Characteristics'!L:L,MATCH($C702,'Policy Characteristics'!$C:$C,0))),"",INDEX('Policy Characteristics'!L:L,MATCH($C702,'Policy Characteristics'!$C:$C,0)))</f>
        <v>industry-energy-efficiency-standards.html</v>
      </c>
    </row>
    <row r="703" spans="1:18" s="544" customFormat="1" x14ac:dyDescent="0.25">
      <c r="A703" s="304" t="str">
        <f>IF(ISBLANK(INDEX('Policy Characteristics'!A:A,MATCH($C703,'Policy Characteristics'!$C:$C,0))),"",INDEX('Policy Characteristics'!A:A,MATCH($C703,'Policy Characteristics'!$C:$C,0)))</f>
        <v>Industry</v>
      </c>
      <c r="B703" s="304" t="str">
        <f>IF(ISBLANK(INDEX('Policy Characteristics'!B:B,MATCH($C703,'Policy Characteristics'!$C:$C,0))),"",INDEX('Policy Characteristics'!B:B,MATCH($C703,'Policy Characteristics'!$C:$C,0)))</f>
        <v>Industry Energy Efficiency Standards</v>
      </c>
      <c r="C703" s="308" t="str">
        <f t="shared" si="37"/>
        <v>Percentage Improvement in Eqpt Efficiency Standards above BAU</v>
      </c>
      <c r="D703" s="537" t="s">
        <v>3190</v>
      </c>
      <c r="E703" s="535" t="s">
        <v>2781</v>
      </c>
      <c r="F703" s="6" t="s">
        <v>2841</v>
      </c>
      <c r="G703" s="535" t="s">
        <v>2786</v>
      </c>
      <c r="H703" s="536">
        <v>977</v>
      </c>
      <c r="I703" s="535" t="s">
        <v>46</v>
      </c>
      <c r="J703" s="306" t="str">
        <f>IF(ISBLANK(INDEX('Policy Characteristics'!D:D,MATCH($C703,'Policy Characteristics'!$C:$C,0))),"",INDEX('Policy Characteristics'!D:D,MATCH($C703,'Policy Characteristics'!$C:$C,0)))</f>
        <v>Industry Energy Efficiency Standards</v>
      </c>
      <c r="K703" s="304" t="str">
        <f>IF(ISBLANK(INDEX('Policy Characteristics'!E:E,MATCH($C703,'Policy Characteristics'!$C:$C,0))),"",INDEX('Policy Characteristics'!E:E,MATCH($C703,'Policy Characteristics'!$C:$C,0)))</f>
        <v>indst efficiency standards</v>
      </c>
      <c r="L703" s="315">
        <f>IF(ISBLANK(INDEX('Policy Characteristics'!F:F,MATCH($C703,'Policy Characteristics'!$C:$C,0))),"",INDEX('Policy Characteristics'!F:F,MATCH($C703,'Policy Characteristics'!$C:$C,0)))</f>
        <v>0</v>
      </c>
      <c r="M703" s="315">
        <f>IF(ISBLANK(INDEX('Policy Characteristics'!G:G,MATCH($C703,'Policy Characteristics'!$C:$C,0))),"",INDEX('Policy Characteristics'!G:G,MATCH($C703,'Policy Characteristics'!$C:$C,0)))</f>
        <v>0.25</v>
      </c>
      <c r="N703" s="315">
        <f>IF(ISBLANK(INDEX('Policy Characteristics'!H:H,MATCH($C703,'Policy Characteristics'!$C:$C,0))),"",INDEX('Policy Characteristics'!H:H,MATCH($C703,'Policy Characteristics'!$C:$C,0)))</f>
        <v>0.01</v>
      </c>
      <c r="O703" s="304" t="str">
        <f>IF(ISBLANK(INDEX('Policy Characteristics'!I:I,MATCH($C703,'Policy Characteristics'!$C:$C,0))),"",INDEX('Policy Characteristics'!I:I,MATCH($C703,'Policy Characteristics'!$C:$C,0)))</f>
        <v>% reduction in energy use</v>
      </c>
      <c r="P703" s="304" t="str">
        <f>IF(ISBLANK(INDEX('Policy Characteristics'!J:J,MATCH($C703,'Policy Characteristics'!$C:$C,0))),"",INDEX('Policy Characteristics'!J:J,MATCH($C703,'Policy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03" s="304" t="str">
        <f>IF(ISBLANK(INDEX('Policy Characteristics'!K:K,MATCH($C703,'Policy Characteristics'!$C:$C,0))),"",INDEX('Policy Characteristics'!K:K,MATCH($C703,'Policy Characteristics'!$C:$C,0)))</f>
        <v>industry-ag-main.html#eff-stds</v>
      </c>
      <c r="R703" s="304" t="str">
        <f>IF(ISBLANK(INDEX('Policy Characteristics'!L:L,MATCH($C703,'Policy Characteristics'!$C:$C,0))),"",INDEX('Policy Characteristics'!L:L,MATCH($C703,'Policy Characteristics'!$C:$C,0)))</f>
        <v>industry-energy-efficiency-standards.html</v>
      </c>
    </row>
    <row r="704" spans="1:18" s="544" customFormat="1" x14ac:dyDescent="0.25">
      <c r="A704" s="304" t="str">
        <f>IF(ISBLANK(INDEX('Policy Characteristics'!A:A,MATCH($C704,'Policy Characteristics'!$C:$C,0))),"",INDEX('Policy Characteristics'!A:A,MATCH($C704,'Policy Characteristics'!$C:$C,0)))</f>
        <v>Industry</v>
      </c>
      <c r="B704" s="304" t="str">
        <f>IF(ISBLANK(INDEX('Policy Characteristics'!B:B,MATCH($C704,'Policy Characteristics'!$C:$C,0))),"",INDEX('Policy Characteristics'!B:B,MATCH($C704,'Policy Characteristics'!$C:$C,0)))</f>
        <v>Industry Energy Efficiency Standards</v>
      </c>
      <c r="C704" s="308" t="str">
        <f t="shared" si="37"/>
        <v>Percentage Improvement in Eqpt Efficiency Standards above BAU</v>
      </c>
      <c r="D704" s="537" t="s">
        <v>3191</v>
      </c>
      <c r="E704" s="535" t="s">
        <v>2427</v>
      </c>
      <c r="F704" s="6" t="s">
        <v>3155</v>
      </c>
      <c r="G704" s="535" t="s">
        <v>2433</v>
      </c>
      <c r="H704" s="536">
        <v>978</v>
      </c>
      <c r="I704" s="535" t="s">
        <v>45</v>
      </c>
      <c r="J704" s="306" t="str">
        <f>IF(ISBLANK(INDEX('Policy Characteristics'!D:D,MATCH($C704,'Policy Characteristics'!$C:$C,0))),"",INDEX('Policy Characteristics'!D:D,MATCH($C704,'Policy Characteristics'!$C:$C,0)))</f>
        <v>Industry Energy Efficiency Standards</v>
      </c>
      <c r="K704" s="304" t="str">
        <f>IF(ISBLANK(INDEX('Policy Characteristics'!E:E,MATCH($C704,'Policy Characteristics'!$C:$C,0))),"",INDEX('Policy Characteristics'!E:E,MATCH($C704,'Policy Characteristics'!$C:$C,0)))</f>
        <v>indst efficiency standards</v>
      </c>
      <c r="L704" s="315">
        <f>IF(ISBLANK(INDEX('Policy Characteristics'!F:F,MATCH($C704,'Policy Characteristics'!$C:$C,0))),"",INDEX('Policy Characteristics'!F:F,MATCH($C704,'Policy Characteristics'!$C:$C,0)))</f>
        <v>0</v>
      </c>
      <c r="M704" s="315">
        <f>IF(ISBLANK(INDEX('Policy Characteristics'!G:G,MATCH($C704,'Policy Characteristics'!$C:$C,0))),"",INDEX('Policy Characteristics'!G:G,MATCH($C704,'Policy Characteristics'!$C:$C,0)))</f>
        <v>0.25</v>
      </c>
      <c r="N704" s="315">
        <f>IF(ISBLANK(INDEX('Policy Characteristics'!H:H,MATCH($C704,'Policy Characteristics'!$C:$C,0))),"",INDEX('Policy Characteristics'!H:H,MATCH($C704,'Policy Characteristics'!$C:$C,0)))</f>
        <v>0.01</v>
      </c>
      <c r="O704" s="304" t="str">
        <f>IF(ISBLANK(INDEX('Policy Characteristics'!I:I,MATCH($C704,'Policy Characteristics'!$C:$C,0))),"",INDEX('Policy Characteristics'!I:I,MATCH($C704,'Policy Characteristics'!$C:$C,0)))</f>
        <v>% reduction in energy use</v>
      </c>
      <c r="P704" s="304" t="str">
        <f>IF(ISBLANK(INDEX('Policy Characteristics'!J:J,MATCH($C704,'Policy Characteristics'!$C:$C,0))),"",INDEX('Policy Characteristics'!J:J,MATCH($C704,'Policy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04" s="304" t="str">
        <f>IF(ISBLANK(INDEX('Policy Characteristics'!K:K,MATCH($C704,'Policy Characteristics'!$C:$C,0))),"",INDEX('Policy Characteristics'!K:K,MATCH($C704,'Policy Characteristics'!$C:$C,0)))</f>
        <v>industry-ag-main.html#eff-stds</v>
      </c>
      <c r="R704" s="304" t="str">
        <f>IF(ISBLANK(INDEX('Policy Characteristics'!L:L,MATCH($C704,'Policy Characteristics'!$C:$C,0))),"",INDEX('Policy Characteristics'!L:L,MATCH($C704,'Policy Characteristics'!$C:$C,0)))</f>
        <v>industry-energy-efficiency-standards.html</v>
      </c>
    </row>
    <row r="705" spans="1:18" s="544" customFormat="1" x14ac:dyDescent="0.25">
      <c r="A705" s="304" t="str">
        <f>IF(ISBLANK(INDEX('Policy Characteristics'!A:A,MATCH($C705,'Policy Characteristics'!$C:$C,0))),"",INDEX('Policy Characteristics'!A:A,MATCH($C705,'Policy Characteristics'!$C:$C,0)))</f>
        <v>Industry</v>
      </c>
      <c r="B705" s="304" t="str">
        <f>IF(ISBLANK(INDEX('Policy Characteristics'!B:B,MATCH($C705,'Policy Characteristics'!$C:$C,0))),"",INDEX('Policy Characteristics'!B:B,MATCH($C705,'Policy Characteristics'!$C:$C,0)))</f>
        <v>Industry Energy Efficiency Standards</v>
      </c>
      <c r="C705" s="308" t="str">
        <f t="shared" si="37"/>
        <v>Percentage Improvement in Eqpt Efficiency Standards above BAU</v>
      </c>
      <c r="D705" s="537" t="s">
        <v>3191</v>
      </c>
      <c r="E705" s="535" t="s">
        <v>2428</v>
      </c>
      <c r="F705" s="6" t="s">
        <v>3155</v>
      </c>
      <c r="G705" s="535" t="s">
        <v>2436</v>
      </c>
      <c r="H705" s="536">
        <v>979</v>
      </c>
      <c r="I705" s="535" t="s">
        <v>46</v>
      </c>
      <c r="J705" s="306" t="str">
        <f>IF(ISBLANK(INDEX('Policy Characteristics'!D:D,MATCH($C705,'Policy Characteristics'!$C:$C,0))),"",INDEX('Policy Characteristics'!D:D,MATCH($C705,'Policy Characteristics'!$C:$C,0)))</f>
        <v>Industry Energy Efficiency Standards</v>
      </c>
      <c r="K705" s="304" t="str">
        <f>IF(ISBLANK(INDEX('Policy Characteristics'!E:E,MATCH($C705,'Policy Characteristics'!$C:$C,0))),"",INDEX('Policy Characteristics'!E:E,MATCH($C705,'Policy Characteristics'!$C:$C,0)))</f>
        <v>indst efficiency standards</v>
      </c>
      <c r="L705" s="315">
        <f>IF(ISBLANK(INDEX('Policy Characteristics'!F:F,MATCH($C705,'Policy Characteristics'!$C:$C,0))),"",INDEX('Policy Characteristics'!F:F,MATCH($C705,'Policy Characteristics'!$C:$C,0)))</f>
        <v>0</v>
      </c>
      <c r="M705" s="315">
        <f>IF(ISBLANK(INDEX('Policy Characteristics'!G:G,MATCH($C705,'Policy Characteristics'!$C:$C,0))),"",INDEX('Policy Characteristics'!G:G,MATCH($C705,'Policy Characteristics'!$C:$C,0)))</f>
        <v>0.25</v>
      </c>
      <c r="N705" s="315">
        <f>IF(ISBLANK(INDEX('Policy Characteristics'!H:H,MATCH($C705,'Policy Characteristics'!$C:$C,0))),"",INDEX('Policy Characteristics'!H:H,MATCH($C705,'Policy Characteristics'!$C:$C,0)))</f>
        <v>0.01</v>
      </c>
      <c r="O705" s="304" t="str">
        <f>IF(ISBLANK(INDEX('Policy Characteristics'!I:I,MATCH($C705,'Policy Characteristics'!$C:$C,0))),"",INDEX('Policy Characteristics'!I:I,MATCH($C705,'Policy Characteristics'!$C:$C,0)))</f>
        <v>% reduction in energy use</v>
      </c>
      <c r="P705" s="304" t="str">
        <f>IF(ISBLANK(INDEX('Policy Characteristics'!J:J,MATCH($C705,'Policy Characteristics'!$C:$C,0))),"",INDEX('Policy Characteristics'!J:J,MATCH($C705,'Policy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05" s="304" t="str">
        <f>IF(ISBLANK(INDEX('Policy Characteristics'!K:K,MATCH($C705,'Policy Characteristics'!$C:$C,0))),"",INDEX('Policy Characteristics'!K:K,MATCH($C705,'Policy Characteristics'!$C:$C,0)))</f>
        <v>industry-ag-main.html#eff-stds</v>
      </c>
      <c r="R705" s="304" t="str">
        <f>IF(ISBLANK(INDEX('Policy Characteristics'!L:L,MATCH($C705,'Policy Characteristics'!$C:$C,0))),"",INDEX('Policy Characteristics'!L:L,MATCH($C705,'Policy Characteristics'!$C:$C,0)))</f>
        <v>industry-energy-efficiency-standards.html</v>
      </c>
    </row>
    <row r="706" spans="1:18" s="544" customFormat="1" x14ac:dyDescent="0.25">
      <c r="A706" s="304" t="str">
        <f>IF(ISBLANK(INDEX('Policy Characteristics'!A:A,MATCH($C706,'Policy Characteristics'!$C:$C,0))),"",INDEX('Policy Characteristics'!A:A,MATCH($C706,'Policy Characteristics'!$C:$C,0)))</f>
        <v>Industry</v>
      </c>
      <c r="B706" s="304" t="str">
        <f>IF(ISBLANK(INDEX('Policy Characteristics'!B:B,MATCH($C706,'Policy Characteristics'!$C:$C,0))),"",INDEX('Policy Characteristics'!B:B,MATCH($C706,'Policy Characteristics'!$C:$C,0)))</f>
        <v>Industry Energy Efficiency Standards</v>
      </c>
      <c r="C706" s="308" t="str">
        <f t="shared" si="37"/>
        <v>Percentage Improvement in Eqpt Efficiency Standards above BAU</v>
      </c>
      <c r="D706" s="537" t="s">
        <v>3191</v>
      </c>
      <c r="E706" s="535" t="s">
        <v>2429</v>
      </c>
      <c r="F706" s="6" t="s">
        <v>3155</v>
      </c>
      <c r="G706" s="535" t="s">
        <v>2437</v>
      </c>
      <c r="H706" s="536">
        <v>980</v>
      </c>
      <c r="I706" s="535" t="s">
        <v>45</v>
      </c>
      <c r="J706" s="306" t="str">
        <f>IF(ISBLANK(INDEX('Policy Characteristics'!D:D,MATCH($C706,'Policy Characteristics'!$C:$C,0))),"",INDEX('Policy Characteristics'!D:D,MATCH($C706,'Policy Characteristics'!$C:$C,0)))</f>
        <v>Industry Energy Efficiency Standards</v>
      </c>
      <c r="K706" s="304" t="str">
        <f>IF(ISBLANK(INDEX('Policy Characteristics'!E:E,MATCH($C706,'Policy Characteristics'!$C:$C,0))),"",INDEX('Policy Characteristics'!E:E,MATCH($C706,'Policy Characteristics'!$C:$C,0)))</f>
        <v>indst efficiency standards</v>
      </c>
      <c r="L706" s="315">
        <f>IF(ISBLANK(INDEX('Policy Characteristics'!F:F,MATCH($C706,'Policy Characteristics'!$C:$C,0))),"",INDEX('Policy Characteristics'!F:F,MATCH($C706,'Policy Characteristics'!$C:$C,0)))</f>
        <v>0</v>
      </c>
      <c r="M706" s="315">
        <f>IF(ISBLANK(INDEX('Policy Characteristics'!G:G,MATCH($C706,'Policy Characteristics'!$C:$C,0))),"",INDEX('Policy Characteristics'!G:G,MATCH($C706,'Policy Characteristics'!$C:$C,0)))</f>
        <v>0.25</v>
      </c>
      <c r="N706" s="315">
        <f>IF(ISBLANK(INDEX('Policy Characteristics'!H:H,MATCH($C706,'Policy Characteristics'!$C:$C,0))),"",INDEX('Policy Characteristics'!H:H,MATCH($C706,'Policy Characteristics'!$C:$C,0)))</f>
        <v>0.01</v>
      </c>
      <c r="O706" s="304" t="str">
        <f>IF(ISBLANK(INDEX('Policy Characteristics'!I:I,MATCH($C706,'Policy Characteristics'!$C:$C,0))),"",INDEX('Policy Characteristics'!I:I,MATCH($C706,'Policy Characteristics'!$C:$C,0)))</f>
        <v>% reduction in energy use</v>
      </c>
      <c r="P706" s="304" t="str">
        <f>IF(ISBLANK(INDEX('Policy Characteristics'!J:J,MATCH($C706,'Policy Characteristics'!$C:$C,0))),"",INDEX('Policy Characteristics'!J:J,MATCH($C706,'Policy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06" s="304" t="str">
        <f>IF(ISBLANK(INDEX('Policy Characteristics'!K:K,MATCH($C706,'Policy Characteristics'!$C:$C,0))),"",INDEX('Policy Characteristics'!K:K,MATCH($C706,'Policy Characteristics'!$C:$C,0)))</f>
        <v>industry-ag-main.html#eff-stds</v>
      </c>
      <c r="R706" s="304" t="str">
        <f>IF(ISBLANK(INDEX('Policy Characteristics'!L:L,MATCH($C706,'Policy Characteristics'!$C:$C,0))),"",INDEX('Policy Characteristics'!L:L,MATCH($C706,'Policy Characteristics'!$C:$C,0)))</f>
        <v>industry-energy-efficiency-standards.html</v>
      </c>
    </row>
    <row r="707" spans="1:18" s="544" customFormat="1" x14ac:dyDescent="0.25">
      <c r="A707" s="304" t="str">
        <f>IF(ISBLANK(INDEX('Policy Characteristics'!A:A,MATCH($C707,'Policy Characteristics'!$C:$C,0))),"",INDEX('Policy Characteristics'!A:A,MATCH($C707,'Policy Characteristics'!$C:$C,0)))</f>
        <v>Industry</v>
      </c>
      <c r="B707" s="304" t="str">
        <f>IF(ISBLANK(INDEX('Policy Characteristics'!B:B,MATCH($C707,'Policy Characteristics'!$C:$C,0))),"",INDEX('Policy Characteristics'!B:B,MATCH($C707,'Policy Characteristics'!$C:$C,0)))</f>
        <v>Industry Energy Efficiency Standards</v>
      </c>
      <c r="C707" s="308" t="str">
        <f t="shared" si="37"/>
        <v>Percentage Improvement in Eqpt Efficiency Standards above BAU</v>
      </c>
      <c r="D707" s="537" t="s">
        <v>3191</v>
      </c>
      <c r="E707" s="535" t="s">
        <v>2430</v>
      </c>
      <c r="F707" s="6" t="s">
        <v>3155</v>
      </c>
      <c r="G707" s="535" t="s">
        <v>2434</v>
      </c>
      <c r="H707" s="536">
        <v>981</v>
      </c>
      <c r="I707" s="535" t="s">
        <v>46</v>
      </c>
      <c r="J707" s="306" t="str">
        <f>IF(ISBLANK(INDEX('Policy Characteristics'!D:D,MATCH($C707,'Policy Characteristics'!$C:$C,0))),"",INDEX('Policy Characteristics'!D:D,MATCH($C707,'Policy Characteristics'!$C:$C,0)))</f>
        <v>Industry Energy Efficiency Standards</v>
      </c>
      <c r="K707" s="304" t="str">
        <f>IF(ISBLANK(INDEX('Policy Characteristics'!E:E,MATCH($C707,'Policy Characteristics'!$C:$C,0))),"",INDEX('Policy Characteristics'!E:E,MATCH($C707,'Policy Characteristics'!$C:$C,0)))</f>
        <v>indst efficiency standards</v>
      </c>
      <c r="L707" s="315">
        <f>IF(ISBLANK(INDEX('Policy Characteristics'!F:F,MATCH($C707,'Policy Characteristics'!$C:$C,0))),"",INDEX('Policy Characteristics'!F:F,MATCH($C707,'Policy Characteristics'!$C:$C,0)))</f>
        <v>0</v>
      </c>
      <c r="M707" s="315">
        <f>IF(ISBLANK(INDEX('Policy Characteristics'!G:G,MATCH($C707,'Policy Characteristics'!$C:$C,0))),"",INDEX('Policy Characteristics'!G:G,MATCH($C707,'Policy Characteristics'!$C:$C,0)))</f>
        <v>0.25</v>
      </c>
      <c r="N707" s="315">
        <f>IF(ISBLANK(INDEX('Policy Characteristics'!H:H,MATCH($C707,'Policy Characteristics'!$C:$C,0))),"",INDEX('Policy Characteristics'!H:H,MATCH($C707,'Policy Characteristics'!$C:$C,0)))</f>
        <v>0.01</v>
      </c>
      <c r="O707" s="304" t="str">
        <f>IF(ISBLANK(INDEX('Policy Characteristics'!I:I,MATCH($C707,'Policy Characteristics'!$C:$C,0))),"",INDEX('Policy Characteristics'!I:I,MATCH($C707,'Policy Characteristics'!$C:$C,0)))</f>
        <v>% reduction in energy use</v>
      </c>
      <c r="P707" s="304" t="str">
        <f>IF(ISBLANK(INDEX('Policy Characteristics'!J:J,MATCH($C707,'Policy Characteristics'!$C:$C,0))),"",INDEX('Policy Characteristics'!J:J,MATCH($C707,'Policy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07" s="304" t="str">
        <f>IF(ISBLANK(INDEX('Policy Characteristics'!K:K,MATCH($C707,'Policy Characteristics'!$C:$C,0))),"",INDEX('Policy Characteristics'!K:K,MATCH($C707,'Policy Characteristics'!$C:$C,0)))</f>
        <v>industry-ag-main.html#eff-stds</v>
      </c>
      <c r="R707" s="304" t="str">
        <f>IF(ISBLANK(INDEX('Policy Characteristics'!L:L,MATCH($C707,'Policy Characteristics'!$C:$C,0))),"",INDEX('Policy Characteristics'!L:L,MATCH($C707,'Policy Characteristics'!$C:$C,0)))</f>
        <v>industry-energy-efficiency-standards.html</v>
      </c>
    </row>
    <row r="708" spans="1:18" s="544" customFormat="1" x14ac:dyDescent="0.25">
      <c r="A708" s="304" t="str">
        <f>IF(ISBLANK(INDEX('Policy Characteristics'!A:A,MATCH($C708,'Policy Characteristics'!$C:$C,0))),"",INDEX('Policy Characteristics'!A:A,MATCH($C708,'Policy Characteristics'!$C:$C,0)))</f>
        <v>Industry</v>
      </c>
      <c r="B708" s="304" t="str">
        <f>IF(ISBLANK(INDEX('Policy Characteristics'!B:B,MATCH($C708,'Policy Characteristics'!$C:$C,0))),"",INDEX('Policy Characteristics'!B:B,MATCH($C708,'Policy Characteristics'!$C:$C,0)))</f>
        <v>Industry Energy Efficiency Standards</v>
      </c>
      <c r="C708" s="308" t="str">
        <f t="shared" si="37"/>
        <v>Percentage Improvement in Eqpt Efficiency Standards above BAU</v>
      </c>
      <c r="D708" s="537" t="s">
        <v>3191</v>
      </c>
      <c r="E708" s="535" t="s">
        <v>2431</v>
      </c>
      <c r="F708" s="6" t="s">
        <v>3155</v>
      </c>
      <c r="G708" s="535" t="s">
        <v>2435</v>
      </c>
      <c r="H708" s="536">
        <v>982</v>
      </c>
      <c r="I708" s="535" t="s">
        <v>45</v>
      </c>
      <c r="J708" s="306" t="str">
        <f>IF(ISBLANK(INDEX('Policy Characteristics'!D:D,MATCH($C708,'Policy Characteristics'!$C:$C,0))),"",INDEX('Policy Characteristics'!D:D,MATCH($C708,'Policy Characteristics'!$C:$C,0)))</f>
        <v>Industry Energy Efficiency Standards</v>
      </c>
      <c r="K708" s="304" t="str">
        <f>IF(ISBLANK(INDEX('Policy Characteristics'!E:E,MATCH($C708,'Policy Characteristics'!$C:$C,0))),"",INDEX('Policy Characteristics'!E:E,MATCH($C708,'Policy Characteristics'!$C:$C,0)))</f>
        <v>indst efficiency standards</v>
      </c>
      <c r="L708" s="315">
        <f>IF(ISBLANK(INDEX('Policy Characteristics'!F:F,MATCH($C708,'Policy Characteristics'!$C:$C,0))),"",INDEX('Policy Characteristics'!F:F,MATCH($C708,'Policy Characteristics'!$C:$C,0)))</f>
        <v>0</v>
      </c>
      <c r="M708" s="315">
        <f>IF(ISBLANK(INDEX('Policy Characteristics'!G:G,MATCH($C708,'Policy Characteristics'!$C:$C,0))),"",INDEX('Policy Characteristics'!G:G,MATCH($C708,'Policy Characteristics'!$C:$C,0)))</f>
        <v>0.25</v>
      </c>
      <c r="N708" s="315">
        <f>IF(ISBLANK(INDEX('Policy Characteristics'!H:H,MATCH($C708,'Policy Characteristics'!$C:$C,0))),"",INDEX('Policy Characteristics'!H:H,MATCH($C708,'Policy Characteristics'!$C:$C,0)))</f>
        <v>0.01</v>
      </c>
      <c r="O708" s="304" t="str">
        <f>IF(ISBLANK(INDEX('Policy Characteristics'!I:I,MATCH($C708,'Policy Characteristics'!$C:$C,0))),"",INDEX('Policy Characteristics'!I:I,MATCH($C708,'Policy Characteristics'!$C:$C,0)))</f>
        <v>% reduction in energy use</v>
      </c>
      <c r="P708" s="304" t="str">
        <f>IF(ISBLANK(INDEX('Policy Characteristics'!J:J,MATCH($C708,'Policy Characteristics'!$C:$C,0))),"",INDEX('Policy Characteristics'!J:J,MATCH($C708,'Policy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08" s="304" t="str">
        <f>IF(ISBLANK(INDEX('Policy Characteristics'!K:K,MATCH($C708,'Policy Characteristics'!$C:$C,0))),"",INDEX('Policy Characteristics'!K:K,MATCH($C708,'Policy Characteristics'!$C:$C,0)))</f>
        <v>industry-ag-main.html#eff-stds</v>
      </c>
      <c r="R708" s="304" t="str">
        <f>IF(ISBLANK(INDEX('Policy Characteristics'!L:L,MATCH($C708,'Policy Characteristics'!$C:$C,0))),"",INDEX('Policy Characteristics'!L:L,MATCH($C708,'Policy Characteristics'!$C:$C,0)))</f>
        <v>industry-energy-efficiency-standards.html</v>
      </c>
    </row>
    <row r="709" spans="1:18" s="544" customFormat="1" x14ac:dyDescent="0.25">
      <c r="A709" s="304" t="str">
        <f>IF(ISBLANK(INDEX('Policy Characteristics'!A:A,MATCH($C709,'Policy Characteristics'!$C:$C,0))),"",INDEX('Policy Characteristics'!A:A,MATCH($C709,'Policy Characteristics'!$C:$C,0)))</f>
        <v>Industry</v>
      </c>
      <c r="B709" s="304" t="str">
        <f>IF(ISBLANK(INDEX('Policy Characteristics'!B:B,MATCH($C709,'Policy Characteristics'!$C:$C,0))),"",INDEX('Policy Characteristics'!B:B,MATCH($C709,'Policy Characteristics'!$C:$C,0)))</f>
        <v>Industry Energy Efficiency Standards</v>
      </c>
      <c r="C709" s="308" t="str">
        <f t="shared" si="37"/>
        <v>Percentage Improvement in Eqpt Efficiency Standards above BAU</v>
      </c>
      <c r="D709" s="537" t="s">
        <v>3191</v>
      </c>
      <c r="E709" s="535" t="s">
        <v>2432</v>
      </c>
      <c r="F709" s="6" t="s">
        <v>3155</v>
      </c>
      <c r="G709" s="535" t="s">
        <v>2438</v>
      </c>
      <c r="H709" s="536">
        <v>983</v>
      </c>
      <c r="I709" s="535" t="s">
        <v>46</v>
      </c>
      <c r="J709" s="306" t="str">
        <f>IF(ISBLANK(INDEX('Policy Characteristics'!D:D,MATCH($C709,'Policy Characteristics'!$C:$C,0))),"",INDEX('Policy Characteristics'!D:D,MATCH($C709,'Policy Characteristics'!$C:$C,0)))</f>
        <v>Industry Energy Efficiency Standards</v>
      </c>
      <c r="K709" s="304" t="str">
        <f>IF(ISBLANK(INDEX('Policy Characteristics'!E:E,MATCH($C709,'Policy Characteristics'!$C:$C,0))),"",INDEX('Policy Characteristics'!E:E,MATCH($C709,'Policy Characteristics'!$C:$C,0)))</f>
        <v>indst efficiency standards</v>
      </c>
      <c r="L709" s="315">
        <f>IF(ISBLANK(INDEX('Policy Characteristics'!F:F,MATCH($C709,'Policy Characteristics'!$C:$C,0))),"",INDEX('Policy Characteristics'!F:F,MATCH($C709,'Policy Characteristics'!$C:$C,0)))</f>
        <v>0</v>
      </c>
      <c r="M709" s="315">
        <f>IF(ISBLANK(INDEX('Policy Characteristics'!G:G,MATCH($C709,'Policy Characteristics'!$C:$C,0))),"",INDEX('Policy Characteristics'!G:G,MATCH($C709,'Policy Characteristics'!$C:$C,0)))</f>
        <v>0.25</v>
      </c>
      <c r="N709" s="315">
        <f>IF(ISBLANK(INDEX('Policy Characteristics'!H:H,MATCH($C709,'Policy Characteristics'!$C:$C,0))),"",INDEX('Policy Characteristics'!H:H,MATCH($C709,'Policy Characteristics'!$C:$C,0)))</f>
        <v>0.01</v>
      </c>
      <c r="O709" s="304" t="str">
        <f>IF(ISBLANK(INDEX('Policy Characteristics'!I:I,MATCH($C709,'Policy Characteristics'!$C:$C,0))),"",INDEX('Policy Characteristics'!I:I,MATCH($C709,'Policy Characteristics'!$C:$C,0)))</f>
        <v>% reduction in energy use</v>
      </c>
      <c r="P709" s="304" t="str">
        <f>IF(ISBLANK(INDEX('Policy Characteristics'!J:J,MATCH($C709,'Policy Characteristics'!$C:$C,0))),"",INDEX('Policy Characteristics'!J:J,MATCH($C709,'Policy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09" s="304" t="str">
        <f>IF(ISBLANK(INDEX('Policy Characteristics'!K:K,MATCH($C709,'Policy Characteristics'!$C:$C,0))),"",INDEX('Policy Characteristics'!K:K,MATCH($C709,'Policy Characteristics'!$C:$C,0)))</f>
        <v>industry-ag-main.html#eff-stds</v>
      </c>
      <c r="R709" s="304" t="str">
        <f>IF(ISBLANK(INDEX('Policy Characteristics'!L:L,MATCH($C709,'Policy Characteristics'!$C:$C,0))),"",INDEX('Policy Characteristics'!L:L,MATCH($C709,'Policy Characteristics'!$C:$C,0)))</f>
        <v>industry-energy-efficiency-standards.html</v>
      </c>
    </row>
    <row r="710" spans="1:18" s="544" customFormat="1" x14ac:dyDescent="0.25">
      <c r="A710" s="304" t="str">
        <f>IF(ISBLANK(INDEX('Policy Characteristics'!A:A,MATCH($C710,'Policy Characteristics'!$C:$C,0))),"",INDEX('Policy Characteristics'!A:A,MATCH($C710,'Policy Characteristics'!$C:$C,0)))</f>
        <v>Industry</v>
      </c>
      <c r="B710" s="304" t="str">
        <f>IF(ISBLANK(INDEX('Policy Characteristics'!B:B,MATCH($C710,'Policy Characteristics'!$C:$C,0))),"",INDEX('Policy Characteristics'!B:B,MATCH($C710,'Policy Characteristics'!$C:$C,0)))</f>
        <v>Industry Energy Efficiency Standards</v>
      </c>
      <c r="C710" s="308" t="str">
        <f t="shared" si="37"/>
        <v>Percentage Improvement in Eqpt Efficiency Standards above BAU</v>
      </c>
      <c r="D710" s="537" t="s">
        <v>3191</v>
      </c>
      <c r="E710" s="535" t="s">
        <v>2782</v>
      </c>
      <c r="F710" s="6" t="s">
        <v>3155</v>
      </c>
      <c r="G710" s="535" t="s">
        <v>2785</v>
      </c>
      <c r="H710" s="536">
        <v>984</v>
      </c>
      <c r="I710" s="535" t="s">
        <v>46</v>
      </c>
      <c r="J710" s="306" t="str">
        <f>IF(ISBLANK(INDEX('Policy Characteristics'!D:D,MATCH($C710,'Policy Characteristics'!$C:$C,0))),"",INDEX('Policy Characteristics'!D:D,MATCH($C710,'Policy Characteristics'!$C:$C,0)))</f>
        <v>Industry Energy Efficiency Standards</v>
      </c>
      <c r="K710" s="304" t="str">
        <f>IF(ISBLANK(INDEX('Policy Characteristics'!E:E,MATCH($C710,'Policy Characteristics'!$C:$C,0))),"",INDEX('Policy Characteristics'!E:E,MATCH($C710,'Policy Characteristics'!$C:$C,0)))</f>
        <v>indst efficiency standards</v>
      </c>
      <c r="L710" s="315">
        <f>IF(ISBLANK(INDEX('Policy Characteristics'!F:F,MATCH($C710,'Policy Characteristics'!$C:$C,0))),"",INDEX('Policy Characteristics'!F:F,MATCH($C710,'Policy Characteristics'!$C:$C,0)))</f>
        <v>0</v>
      </c>
      <c r="M710" s="315">
        <f>IF(ISBLANK(INDEX('Policy Characteristics'!G:G,MATCH($C710,'Policy Characteristics'!$C:$C,0))),"",INDEX('Policy Characteristics'!G:G,MATCH($C710,'Policy Characteristics'!$C:$C,0)))</f>
        <v>0.25</v>
      </c>
      <c r="N710" s="315">
        <f>IF(ISBLANK(INDEX('Policy Characteristics'!H:H,MATCH($C710,'Policy Characteristics'!$C:$C,0))),"",INDEX('Policy Characteristics'!H:H,MATCH($C710,'Policy Characteristics'!$C:$C,0)))</f>
        <v>0.01</v>
      </c>
      <c r="O710" s="304" t="str">
        <f>IF(ISBLANK(INDEX('Policy Characteristics'!I:I,MATCH($C710,'Policy Characteristics'!$C:$C,0))),"",INDEX('Policy Characteristics'!I:I,MATCH($C710,'Policy Characteristics'!$C:$C,0)))</f>
        <v>% reduction in energy use</v>
      </c>
      <c r="P710" s="304" t="str">
        <f>IF(ISBLANK(INDEX('Policy Characteristics'!J:J,MATCH($C710,'Policy Characteristics'!$C:$C,0))),"",INDEX('Policy Characteristics'!J:J,MATCH($C710,'Policy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10" s="304" t="str">
        <f>IF(ISBLANK(INDEX('Policy Characteristics'!K:K,MATCH($C710,'Policy Characteristics'!$C:$C,0))),"",INDEX('Policy Characteristics'!K:K,MATCH($C710,'Policy Characteristics'!$C:$C,0)))</f>
        <v>industry-ag-main.html#eff-stds</v>
      </c>
      <c r="R710" s="304" t="str">
        <f>IF(ISBLANK(INDEX('Policy Characteristics'!L:L,MATCH($C710,'Policy Characteristics'!$C:$C,0))),"",INDEX('Policy Characteristics'!L:L,MATCH($C710,'Policy Characteristics'!$C:$C,0)))</f>
        <v>industry-energy-efficiency-standards.html</v>
      </c>
    </row>
    <row r="711" spans="1:18" s="544" customFormat="1" x14ac:dyDescent="0.25">
      <c r="A711" s="304" t="str">
        <f>IF(ISBLANK(INDEX('Policy Characteristics'!A:A,MATCH($C711,'Policy Characteristics'!$C:$C,0))),"",INDEX('Policy Characteristics'!A:A,MATCH($C711,'Policy Characteristics'!$C:$C,0)))</f>
        <v>Industry</v>
      </c>
      <c r="B711" s="304" t="str">
        <f>IF(ISBLANK(INDEX('Policy Characteristics'!B:B,MATCH($C711,'Policy Characteristics'!$C:$C,0))),"",INDEX('Policy Characteristics'!B:B,MATCH($C711,'Policy Characteristics'!$C:$C,0)))</f>
        <v>Industry Energy Efficiency Standards</v>
      </c>
      <c r="C711" s="308" t="str">
        <f t="shared" si="37"/>
        <v>Percentage Improvement in Eqpt Efficiency Standards above BAU</v>
      </c>
      <c r="D711" s="537" t="s">
        <v>3191</v>
      </c>
      <c r="E711" s="535" t="s">
        <v>2783</v>
      </c>
      <c r="F711" s="6" t="s">
        <v>3155</v>
      </c>
      <c r="G711" s="535" t="s">
        <v>2787</v>
      </c>
      <c r="H711" s="536">
        <v>985</v>
      </c>
      <c r="I711" s="535" t="s">
        <v>45</v>
      </c>
      <c r="J711" s="306" t="str">
        <f>IF(ISBLANK(INDEX('Policy Characteristics'!D:D,MATCH($C711,'Policy Characteristics'!$C:$C,0))),"",INDEX('Policy Characteristics'!D:D,MATCH($C711,'Policy Characteristics'!$C:$C,0)))</f>
        <v>Industry Energy Efficiency Standards</v>
      </c>
      <c r="K711" s="304" t="str">
        <f>IF(ISBLANK(INDEX('Policy Characteristics'!E:E,MATCH($C711,'Policy Characteristics'!$C:$C,0))),"",INDEX('Policy Characteristics'!E:E,MATCH($C711,'Policy Characteristics'!$C:$C,0)))</f>
        <v>indst efficiency standards</v>
      </c>
      <c r="L711" s="315">
        <f>IF(ISBLANK(INDEX('Policy Characteristics'!F:F,MATCH($C711,'Policy Characteristics'!$C:$C,0))),"",INDEX('Policy Characteristics'!F:F,MATCH($C711,'Policy Characteristics'!$C:$C,0)))</f>
        <v>0</v>
      </c>
      <c r="M711" s="315">
        <f>IF(ISBLANK(INDEX('Policy Characteristics'!G:G,MATCH($C711,'Policy Characteristics'!$C:$C,0))),"",INDEX('Policy Characteristics'!G:G,MATCH($C711,'Policy Characteristics'!$C:$C,0)))</f>
        <v>0.25</v>
      </c>
      <c r="N711" s="315">
        <f>IF(ISBLANK(INDEX('Policy Characteristics'!H:H,MATCH($C711,'Policy Characteristics'!$C:$C,0))),"",INDEX('Policy Characteristics'!H:H,MATCH($C711,'Policy Characteristics'!$C:$C,0)))</f>
        <v>0.01</v>
      </c>
      <c r="O711" s="304" t="str">
        <f>IF(ISBLANK(INDEX('Policy Characteristics'!I:I,MATCH($C711,'Policy Characteristics'!$C:$C,0))),"",INDEX('Policy Characteristics'!I:I,MATCH($C711,'Policy Characteristics'!$C:$C,0)))</f>
        <v>% reduction in energy use</v>
      </c>
      <c r="P711" s="304" t="str">
        <f>IF(ISBLANK(INDEX('Policy Characteristics'!J:J,MATCH($C711,'Policy Characteristics'!$C:$C,0))),"",INDEX('Policy Characteristics'!J:J,MATCH($C711,'Policy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11" s="304" t="str">
        <f>IF(ISBLANK(INDEX('Policy Characteristics'!K:K,MATCH($C711,'Policy Characteristics'!$C:$C,0))),"",INDEX('Policy Characteristics'!K:K,MATCH($C711,'Policy Characteristics'!$C:$C,0)))</f>
        <v>industry-ag-main.html#eff-stds</v>
      </c>
      <c r="R711" s="304" t="str">
        <f>IF(ISBLANK(INDEX('Policy Characteristics'!L:L,MATCH($C711,'Policy Characteristics'!$C:$C,0))),"",INDEX('Policy Characteristics'!L:L,MATCH($C711,'Policy Characteristics'!$C:$C,0)))</f>
        <v>industry-energy-efficiency-standards.html</v>
      </c>
    </row>
    <row r="712" spans="1:18" s="544" customFormat="1" x14ac:dyDescent="0.25">
      <c r="A712" s="304" t="str">
        <f>IF(ISBLANK(INDEX('Policy Characteristics'!A:A,MATCH($C712,'Policy Characteristics'!$C:$C,0))),"",INDEX('Policy Characteristics'!A:A,MATCH($C712,'Policy Characteristics'!$C:$C,0)))</f>
        <v>Industry</v>
      </c>
      <c r="B712" s="304" t="str">
        <f>IF(ISBLANK(INDEX('Policy Characteristics'!B:B,MATCH($C712,'Policy Characteristics'!$C:$C,0))),"",INDEX('Policy Characteristics'!B:B,MATCH($C712,'Policy Characteristics'!$C:$C,0)))</f>
        <v>Industry Energy Efficiency Standards</v>
      </c>
      <c r="C712" s="308" t="str">
        <f t="shared" si="37"/>
        <v>Percentage Improvement in Eqpt Efficiency Standards above BAU</v>
      </c>
      <c r="D712" s="537" t="s">
        <v>3191</v>
      </c>
      <c r="E712" s="535" t="s">
        <v>2784</v>
      </c>
      <c r="F712" s="6" t="s">
        <v>3155</v>
      </c>
      <c r="G712" s="535" t="s">
        <v>2788</v>
      </c>
      <c r="H712" s="536">
        <v>986</v>
      </c>
      <c r="I712" s="535" t="s">
        <v>46</v>
      </c>
      <c r="J712" s="306" t="str">
        <f>IF(ISBLANK(INDEX('Policy Characteristics'!D:D,MATCH($C712,'Policy Characteristics'!$C:$C,0))),"",INDEX('Policy Characteristics'!D:D,MATCH($C712,'Policy Characteristics'!$C:$C,0)))</f>
        <v>Industry Energy Efficiency Standards</v>
      </c>
      <c r="K712" s="304" t="str">
        <f>IF(ISBLANK(INDEX('Policy Characteristics'!E:E,MATCH($C712,'Policy Characteristics'!$C:$C,0))),"",INDEX('Policy Characteristics'!E:E,MATCH($C712,'Policy Characteristics'!$C:$C,0)))</f>
        <v>indst efficiency standards</v>
      </c>
      <c r="L712" s="315">
        <f>IF(ISBLANK(INDEX('Policy Characteristics'!F:F,MATCH($C712,'Policy Characteristics'!$C:$C,0))),"",INDEX('Policy Characteristics'!F:F,MATCH($C712,'Policy Characteristics'!$C:$C,0)))</f>
        <v>0</v>
      </c>
      <c r="M712" s="315">
        <f>IF(ISBLANK(INDEX('Policy Characteristics'!G:G,MATCH($C712,'Policy Characteristics'!$C:$C,0))),"",INDEX('Policy Characteristics'!G:G,MATCH($C712,'Policy Characteristics'!$C:$C,0)))</f>
        <v>0.25</v>
      </c>
      <c r="N712" s="315">
        <f>IF(ISBLANK(INDEX('Policy Characteristics'!H:H,MATCH($C712,'Policy Characteristics'!$C:$C,0))),"",INDEX('Policy Characteristics'!H:H,MATCH($C712,'Policy Characteristics'!$C:$C,0)))</f>
        <v>0.01</v>
      </c>
      <c r="O712" s="304" t="str">
        <f>IF(ISBLANK(INDEX('Policy Characteristics'!I:I,MATCH($C712,'Policy Characteristics'!$C:$C,0))),"",INDEX('Policy Characteristics'!I:I,MATCH($C712,'Policy Characteristics'!$C:$C,0)))</f>
        <v>% reduction in energy use</v>
      </c>
      <c r="P712" s="304" t="str">
        <f>IF(ISBLANK(INDEX('Policy Characteristics'!J:J,MATCH($C712,'Policy Characteristics'!$C:$C,0))),"",INDEX('Policy Characteristics'!J:J,MATCH($C712,'Policy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12" s="304" t="str">
        <f>IF(ISBLANK(INDEX('Policy Characteristics'!K:K,MATCH($C712,'Policy Characteristics'!$C:$C,0))),"",INDEX('Policy Characteristics'!K:K,MATCH($C712,'Policy Characteristics'!$C:$C,0)))</f>
        <v>industry-ag-main.html#eff-stds</v>
      </c>
      <c r="R712" s="304" t="str">
        <f>IF(ISBLANK(INDEX('Policy Characteristics'!L:L,MATCH($C712,'Policy Characteristics'!$C:$C,0))),"",INDEX('Policy Characteristics'!L:L,MATCH($C712,'Policy Characteristics'!$C:$C,0)))</f>
        <v>industry-energy-efficiency-standards.html</v>
      </c>
    </row>
    <row r="713" spans="1:18" s="544" customFormat="1" x14ac:dyDescent="0.25">
      <c r="A713" s="304" t="str">
        <f>IF(ISBLANK(INDEX('Policy Characteristics'!A:A,MATCH($C713,'Policy Characteristics'!$C:$C,0))),"",INDEX('Policy Characteristics'!A:A,MATCH($C713,'Policy Characteristics'!$C:$C,0)))</f>
        <v>Industry</v>
      </c>
      <c r="B713" s="304" t="str">
        <f>IF(ISBLANK(INDEX('Policy Characteristics'!B:B,MATCH($C713,'Policy Characteristics'!$C:$C,0))),"",INDEX('Policy Characteristics'!B:B,MATCH($C713,'Policy Characteristics'!$C:$C,0)))</f>
        <v>Industry Energy Efficiency Standards</v>
      </c>
      <c r="C713" s="308" t="str">
        <f t="shared" si="37"/>
        <v>Percentage Improvement in Eqpt Efficiency Standards above BAU</v>
      </c>
      <c r="D713" s="537" t="s">
        <v>3191</v>
      </c>
      <c r="E713" s="535" t="s">
        <v>2781</v>
      </c>
      <c r="F713" s="6" t="s">
        <v>3155</v>
      </c>
      <c r="G713" s="535" t="s">
        <v>2786</v>
      </c>
      <c r="H713" s="536">
        <v>987</v>
      </c>
      <c r="I713" s="535" t="s">
        <v>46</v>
      </c>
      <c r="J713" s="306" t="str">
        <f>IF(ISBLANK(INDEX('Policy Characteristics'!D:D,MATCH($C713,'Policy Characteristics'!$C:$C,0))),"",INDEX('Policy Characteristics'!D:D,MATCH($C713,'Policy Characteristics'!$C:$C,0)))</f>
        <v>Industry Energy Efficiency Standards</v>
      </c>
      <c r="K713" s="304" t="str">
        <f>IF(ISBLANK(INDEX('Policy Characteristics'!E:E,MATCH($C713,'Policy Characteristics'!$C:$C,0))),"",INDEX('Policy Characteristics'!E:E,MATCH($C713,'Policy Characteristics'!$C:$C,0)))</f>
        <v>indst efficiency standards</v>
      </c>
      <c r="L713" s="315">
        <f>IF(ISBLANK(INDEX('Policy Characteristics'!F:F,MATCH($C713,'Policy Characteristics'!$C:$C,0))),"",INDEX('Policy Characteristics'!F:F,MATCH($C713,'Policy Characteristics'!$C:$C,0)))</f>
        <v>0</v>
      </c>
      <c r="M713" s="315">
        <f>IF(ISBLANK(INDEX('Policy Characteristics'!G:G,MATCH($C713,'Policy Characteristics'!$C:$C,0))),"",INDEX('Policy Characteristics'!G:G,MATCH($C713,'Policy Characteristics'!$C:$C,0)))</f>
        <v>0.25</v>
      </c>
      <c r="N713" s="315">
        <f>IF(ISBLANK(INDEX('Policy Characteristics'!H:H,MATCH($C713,'Policy Characteristics'!$C:$C,0))),"",INDEX('Policy Characteristics'!H:H,MATCH($C713,'Policy Characteristics'!$C:$C,0)))</f>
        <v>0.01</v>
      </c>
      <c r="O713" s="304" t="str">
        <f>IF(ISBLANK(INDEX('Policy Characteristics'!I:I,MATCH($C713,'Policy Characteristics'!$C:$C,0))),"",INDEX('Policy Characteristics'!I:I,MATCH($C713,'Policy Characteristics'!$C:$C,0)))</f>
        <v>% reduction in energy use</v>
      </c>
      <c r="P713" s="304" t="str">
        <f>IF(ISBLANK(INDEX('Policy Characteristics'!J:J,MATCH($C713,'Policy Characteristics'!$C:$C,0))),"",INDEX('Policy Characteristics'!J:J,MATCH($C713,'Policy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13" s="304" t="str">
        <f>IF(ISBLANK(INDEX('Policy Characteristics'!K:K,MATCH($C713,'Policy Characteristics'!$C:$C,0))),"",INDEX('Policy Characteristics'!K:K,MATCH($C713,'Policy Characteristics'!$C:$C,0)))</f>
        <v>industry-ag-main.html#eff-stds</v>
      </c>
      <c r="R713" s="304" t="str">
        <f>IF(ISBLANK(INDEX('Policy Characteristics'!L:L,MATCH($C713,'Policy Characteristics'!$C:$C,0))),"",INDEX('Policy Characteristics'!L:L,MATCH($C713,'Policy Characteristics'!$C:$C,0)))</f>
        <v>industry-energy-efficiency-standards.html</v>
      </c>
    </row>
    <row r="714" spans="1:18" s="544" customFormat="1" x14ac:dyDescent="0.25">
      <c r="A714" s="304" t="str">
        <f>IF(ISBLANK(INDEX('Policy Characteristics'!A:A,MATCH($C714,'Policy Characteristics'!$C:$C,0))),"",INDEX('Policy Characteristics'!A:A,MATCH($C714,'Policy Characteristics'!$C:$C,0)))</f>
        <v>Industry</v>
      </c>
      <c r="B714" s="304" t="str">
        <f>IF(ISBLANK(INDEX('Policy Characteristics'!B:B,MATCH($C714,'Policy Characteristics'!$C:$C,0))),"",INDEX('Policy Characteristics'!B:B,MATCH($C714,'Policy Characteristics'!$C:$C,0)))</f>
        <v>Industry Energy Efficiency Standards</v>
      </c>
      <c r="C714" s="308" t="str">
        <f t="shared" si="37"/>
        <v>Percentage Improvement in Eqpt Efficiency Standards above BAU</v>
      </c>
      <c r="D714" s="537" t="s">
        <v>3192</v>
      </c>
      <c r="E714" s="535" t="s">
        <v>2427</v>
      </c>
      <c r="F714" s="6" t="s">
        <v>3156</v>
      </c>
      <c r="G714" s="535" t="s">
        <v>2433</v>
      </c>
      <c r="H714" s="536">
        <v>988</v>
      </c>
      <c r="I714" s="535" t="s">
        <v>45</v>
      </c>
      <c r="J714" s="306" t="str">
        <f>IF(ISBLANK(INDEX('Policy Characteristics'!D:D,MATCH($C714,'Policy Characteristics'!$C:$C,0))),"",INDEX('Policy Characteristics'!D:D,MATCH($C714,'Policy Characteristics'!$C:$C,0)))</f>
        <v>Industry Energy Efficiency Standards</v>
      </c>
      <c r="K714" s="304" t="str">
        <f>IF(ISBLANK(INDEX('Policy Characteristics'!E:E,MATCH($C714,'Policy Characteristics'!$C:$C,0))),"",INDEX('Policy Characteristics'!E:E,MATCH($C714,'Policy Characteristics'!$C:$C,0)))</f>
        <v>indst efficiency standards</v>
      </c>
      <c r="L714" s="315">
        <f>IF(ISBLANK(INDEX('Policy Characteristics'!F:F,MATCH($C714,'Policy Characteristics'!$C:$C,0))),"",INDEX('Policy Characteristics'!F:F,MATCH($C714,'Policy Characteristics'!$C:$C,0)))</f>
        <v>0</v>
      </c>
      <c r="M714" s="315">
        <f>IF(ISBLANK(INDEX('Policy Characteristics'!G:G,MATCH($C714,'Policy Characteristics'!$C:$C,0))),"",INDEX('Policy Characteristics'!G:G,MATCH($C714,'Policy Characteristics'!$C:$C,0)))</f>
        <v>0.25</v>
      </c>
      <c r="N714" s="315">
        <f>IF(ISBLANK(INDEX('Policy Characteristics'!H:H,MATCH($C714,'Policy Characteristics'!$C:$C,0))),"",INDEX('Policy Characteristics'!H:H,MATCH($C714,'Policy Characteristics'!$C:$C,0)))</f>
        <v>0.01</v>
      </c>
      <c r="O714" s="304" t="str">
        <f>IF(ISBLANK(INDEX('Policy Characteristics'!I:I,MATCH($C714,'Policy Characteristics'!$C:$C,0))),"",INDEX('Policy Characteristics'!I:I,MATCH($C714,'Policy Characteristics'!$C:$C,0)))</f>
        <v>% reduction in energy use</v>
      </c>
      <c r="P714" s="304" t="str">
        <f>IF(ISBLANK(INDEX('Policy Characteristics'!J:J,MATCH($C714,'Policy Characteristics'!$C:$C,0))),"",INDEX('Policy Characteristics'!J:J,MATCH($C714,'Policy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14" s="304" t="str">
        <f>IF(ISBLANK(INDEX('Policy Characteristics'!K:K,MATCH($C714,'Policy Characteristics'!$C:$C,0))),"",INDEX('Policy Characteristics'!K:K,MATCH($C714,'Policy Characteristics'!$C:$C,0)))</f>
        <v>industry-ag-main.html#eff-stds</v>
      </c>
      <c r="R714" s="304" t="str">
        <f>IF(ISBLANK(INDEX('Policy Characteristics'!L:L,MATCH($C714,'Policy Characteristics'!$C:$C,0))),"",INDEX('Policy Characteristics'!L:L,MATCH($C714,'Policy Characteristics'!$C:$C,0)))</f>
        <v>industry-energy-efficiency-standards.html</v>
      </c>
    </row>
    <row r="715" spans="1:18" s="544" customFormat="1" x14ac:dyDescent="0.25">
      <c r="A715" s="304" t="str">
        <f>IF(ISBLANK(INDEX('Policy Characteristics'!A:A,MATCH($C715,'Policy Characteristics'!$C:$C,0))),"",INDEX('Policy Characteristics'!A:A,MATCH($C715,'Policy Characteristics'!$C:$C,0)))</f>
        <v>Industry</v>
      </c>
      <c r="B715" s="304" t="str">
        <f>IF(ISBLANK(INDEX('Policy Characteristics'!B:B,MATCH($C715,'Policy Characteristics'!$C:$C,0))),"",INDEX('Policy Characteristics'!B:B,MATCH($C715,'Policy Characteristics'!$C:$C,0)))</f>
        <v>Industry Energy Efficiency Standards</v>
      </c>
      <c r="C715" s="308" t="str">
        <f t="shared" si="37"/>
        <v>Percentage Improvement in Eqpt Efficiency Standards above BAU</v>
      </c>
      <c r="D715" s="537" t="s">
        <v>3192</v>
      </c>
      <c r="E715" s="535" t="s">
        <v>2428</v>
      </c>
      <c r="F715" s="6" t="s">
        <v>3156</v>
      </c>
      <c r="G715" s="535" t="s">
        <v>2436</v>
      </c>
      <c r="H715" s="536">
        <v>989</v>
      </c>
      <c r="I715" s="535" t="s">
        <v>46</v>
      </c>
      <c r="J715" s="306" t="str">
        <f>IF(ISBLANK(INDEX('Policy Characteristics'!D:D,MATCH($C715,'Policy Characteristics'!$C:$C,0))),"",INDEX('Policy Characteristics'!D:D,MATCH($C715,'Policy Characteristics'!$C:$C,0)))</f>
        <v>Industry Energy Efficiency Standards</v>
      </c>
      <c r="K715" s="304" t="str">
        <f>IF(ISBLANK(INDEX('Policy Characteristics'!E:E,MATCH($C715,'Policy Characteristics'!$C:$C,0))),"",INDEX('Policy Characteristics'!E:E,MATCH($C715,'Policy Characteristics'!$C:$C,0)))</f>
        <v>indst efficiency standards</v>
      </c>
      <c r="L715" s="315">
        <f>IF(ISBLANK(INDEX('Policy Characteristics'!F:F,MATCH($C715,'Policy Characteristics'!$C:$C,0))),"",INDEX('Policy Characteristics'!F:F,MATCH($C715,'Policy Characteristics'!$C:$C,0)))</f>
        <v>0</v>
      </c>
      <c r="M715" s="315">
        <f>IF(ISBLANK(INDEX('Policy Characteristics'!G:G,MATCH($C715,'Policy Characteristics'!$C:$C,0))),"",INDEX('Policy Characteristics'!G:G,MATCH($C715,'Policy Characteristics'!$C:$C,0)))</f>
        <v>0.25</v>
      </c>
      <c r="N715" s="315">
        <f>IF(ISBLANK(INDEX('Policy Characteristics'!H:H,MATCH($C715,'Policy Characteristics'!$C:$C,0))),"",INDEX('Policy Characteristics'!H:H,MATCH($C715,'Policy Characteristics'!$C:$C,0)))</f>
        <v>0.01</v>
      </c>
      <c r="O715" s="304" t="str">
        <f>IF(ISBLANK(INDEX('Policy Characteristics'!I:I,MATCH($C715,'Policy Characteristics'!$C:$C,0))),"",INDEX('Policy Characteristics'!I:I,MATCH($C715,'Policy Characteristics'!$C:$C,0)))</f>
        <v>% reduction in energy use</v>
      </c>
      <c r="P715" s="304" t="str">
        <f>IF(ISBLANK(INDEX('Policy Characteristics'!J:J,MATCH($C715,'Policy Characteristics'!$C:$C,0))),"",INDEX('Policy Characteristics'!J:J,MATCH($C715,'Policy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15" s="304" t="str">
        <f>IF(ISBLANK(INDEX('Policy Characteristics'!K:K,MATCH($C715,'Policy Characteristics'!$C:$C,0))),"",INDEX('Policy Characteristics'!K:K,MATCH($C715,'Policy Characteristics'!$C:$C,0)))</f>
        <v>industry-ag-main.html#eff-stds</v>
      </c>
      <c r="R715" s="304" t="str">
        <f>IF(ISBLANK(INDEX('Policy Characteristics'!L:L,MATCH($C715,'Policy Characteristics'!$C:$C,0))),"",INDEX('Policy Characteristics'!L:L,MATCH($C715,'Policy Characteristics'!$C:$C,0)))</f>
        <v>industry-energy-efficiency-standards.html</v>
      </c>
    </row>
    <row r="716" spans="1:18" s="544" customFormat="1" x14ac:dyDescent="0.25">
      <c r="A716" s="304" t="str">
        <f>IF(ISBLANK(INDEX('Policy Characteristics'!A:A,MATCH($C716,'Policy Characteristics'!$C:$C,0))),"",INDEX('Policy Characteristics'!A:A,MATCH($C716,'Policy Characteristics'!$C:$C,0)))</f>
        <v>Industry</v>
      </c>
      <c r="B716" s="304" t="str">
        <f>IF(ISBLANK(INDEX('Policy Characteristics'!B:B,MATCH($C716,'Policy Characteristics'!$C:$C,0))),"",INDEX('Policy Characteristics'!B:B,MATCH($C716,'Policy Characteristics'!$C:$C,0)))</f>
        <v>Industry Energy Efficiency Standards</v>
      </c>
      <c r="C716" s="308" t="str">
        <f t="shared" si="37"/>
        <v>Percentage Improvement in Eqpt Efficiency Standards above BAU</v>
      </c>
      <c r="D716" s="537" t="s">
        <v>3192</v>
      </c>
      <c r="E716" s="535" t="s">
        <v>2429</v>
      </c>
      <c r="F716" s="6" t="s">
        <v>3156</v>
      </c>
      <c r="G716" s="535" t="s">
        <v>2437</v>
      </c>
      <c r="H716" s="536">
        <v>990</v>
      </c>
      <c r="I716" s="535" t="s">
        <v>45</v>
      </c>
      <c r="J716" s="306" t="str">
        <f>IF(ISBLANK(INDEX('Policy Characteristics'!D:D,MATCH($C716,'Policy Characteristics'!$C:$C,0))),"",INDEX('Policy Characteristics'!D:D,MATCH($C716,'Policy Characteristics'!$C:$C,0)))</f>
        <v>Industry Energy Efficiency Standards</v>
      </c>
      <c r="K716" s="304" t="str">
        <f>IF(ISBLANK(INDEX('Policy Characteristics'!E:E,MATCH($C716,'Policy Characteristics'!$C:$C,0))),"",INDEX('Policy Characteristics'!E:E,MATCH($C716,'Policy Characteristics'!$C:$C,0)))</f>
        <v>indst efficiency standards</v>
      </c>
      <c r="L716" s="315">
        <f>IF(ISBLANK(INDEX('Policy Characteristics'!F:F,MATCH($C716,'Policy Characteristics'!$C:$C,0))),"",INDEX('Policy Characteristics'!F:F,MATCH($C716,'Policy Characteristics'!$C:$C,0)))</f>
        <v>0</v>
      </c>
      <c r="M716" s="315">
        <f>IF(ISBLANK(INDEX('Policy Characteristics'!G:G,MATCH($C716,'Policy Characteristics'!$C:$C,0))),"",INDEX('Policy Characteristics'!G:G,MATCH($C716,'Policy Characteristics'!$C:$C,0)))</f>
        <v>0.25</v>
      </c>
      <c r="N716" s="315">
        <f>IF(ISBLANK(INDEX('Policy Characteristics'!H:H,MATCH($C716,'Policy Characteristics'!$C:$C,0))),"",INDEX('Policy Characteristics'!H:H,MATCH($C716,'Policy Characteristics'!$C:$C,0)))</f>
        <v>0.01</v>
      </c>
      <c r="O716" s="304" t="str">
        <f>IF(ISBLANK(INDEX('Policy Characteristics'!I:I,MATCH($C716,'Policy Characteristics'!$C:$C,0))),"",INDEX('Policy Characteristics'!I:I,MATCH($C716,'Policy Characteristics'!$C:$C,0)))</f>
        <v>% reduction in energy use</v>
      </c>
      <c r="P716" s="304" t="str">
        <f>IF(ISBLANK(INDEX('Policy Characteristics'!J:J,MATCH($C716,'Policy Characteristics'!$C:$C,0))),"",INDEX('Policy Characteristics'!J:J,MATCH($C716,'Policy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16" s="304" t="str">
        <f>IF(ISBLANK(INDEX('Policy Characteristics'!K:K,MATCH($C716,'Policy Characteristics'!$C:$C,0))),"",INDEX('Policy Characteristics'!K:K,MATCH($C716,'Policy Characteristics'!$C:$C,0)))</f>
        <v>industry-ag-main.html#eff-stds</v>
      </c>
      <c r="R716" s="304" t="str">
        <f>IF(ISBLANK(INDEX('Policy Characteristics'!L:L,MATCH($C716,'Policy Characteristics'!$C:$C,0))),"",INDEX('Policy Characteristics'!L:L,MATCH($C716,'Policy Characteristics'!$C:$C,0)))</f>
        <v>industry-energy-efficiency-standards.html</v>
      </c>
    </row>
    <row r="717" spans="1:18" s="544" customFormat="1" x14ac:dyDescent="0.25">
      <c r="A717" s="304" t="str">
        <f>IF(ISBLANK(INDEX('Policy Characteristics'!A:A,MATCH($C717,'Policy Characteristics'!$C:$C,0))),"",INDEX('Policy Characteristics'!A:A,MATCH($C717,'Policy Characteristics'!$C:$C,0)))</f>
        <v>Industry</v>
      </c>
      <c r="B717" s="304" t="str">
        <f>IF(ISBLANK(INDEX('Policy Characteristics'!B:B,MATCH($C717,'Policy Characteristics'!$C:$C,0))),"",INDEX('Policy Characteristics'!B:B,MATCH($C717,'Policy Characteristics'!$C:$C,0)))</f>
        <v>Industry Energy Efficiency Standards</v>
      </c>
      <c r="C717" s="308" t="str">
        <f t="shared" si="37"/>
        <v>Percentage Improvement in Eqpt Efficiency Standards above BAU</v>
      </c>
      <c r="D717" s="537" t="s">
        <v>3192</v>
      </c>
      <c r="E717" s="535" t="s">
        <v>2430</v>
      </c>
      <c r="F717" s="6" t="s">
        <v>3156</v>
      </c>
      <c r="G717" s="535" t="s">
        <v>2434</v>
      </c>
      <c r="H717" s="536">
        <v>991</v>
      </c>
      <c r="I717" s="535" t="s">
        <v>46</v>
      </c>
      <c r="J717" s="306" t="str">
        <f>IF(ISBLANK(INDEX('Policy Characteristics'!D:D,MATCH($C717,'Policy Characteristics'!$C:$C,0))),"",INDEX('Policy Characteristics'!D:D,MATCH($C717,'Policy Characteristics'!$C:$C,0)))</f>
        <v>Industry Energy Efficiency Standards</v>
      </c>
      <c r="K717" s="304" t="str">
        <f>IF(ISBLANK(INDEX('Policy Characteristics'!E:E,MATCH($C717,'Policy Characteristics'!$C:$C,0))),"",INDEX('Policy Characteristics'!E:E,MATCH($C717,'Policy Characteristics'!$C:$C,0)))</f>
        <v>indst efficiency standards</v>
      </c>
      <c r="L717" s="315">
        <f>IF(ISBLANK(INDEX('Policy Characteristics'!F:F,MATCH($C717,'Policy Characteristics'!$C:$C,0))),"",INDEX('Policy Characteristics'!F:F,MATCH($C717,'Policy Characteristics'!$C:$C,0)))</f>
        <v>0</v>
      </c>
      <c r="M717" s="315">
        <f>IF(ISBLANK(INDEX('Policy Characteristics'!G:G,MATCH($C717,'Policy Characteristics'!$C:$C,0))),"",INDEX('Policy Characteristics'!G:G,MATCH($C717,'Policy Characteristics'!$C:$C,0)))</f>
        <v>0.25</v>
      </c>
      <c r="N717" s="315">
        <f>IF(ISBLANK(INDEX('Policy Characteristics'!H:H,MATCH($C717,'Policy Characteristics'!$C:$C,0))),"",INDEX('Policy Characteristics'!H:H,MATCH($C717,'Policy Characteristics'!$C:$C,0)))</f>
        <v>0.01</v>
      </c>
      <c r="O717" s="304" t="str">
        <f>IF(ISBLANK(INDEX('Policy Characteristics'!I:I,MATCH($C717,'Policy Characteristics'!$C:$C,0))),"",INDEX('Policy Characteristics'!I:I,MATCH($C717,'Policy Characteristics'!$C:$C,0)))</f>
        <v>% reduction in energy use</v>
      </c>
      <c r="P717" s="304" t="str">
        <f>IF(ISBLANK(INDEX('Policy Characteristics'!J:J,MATCH($C717,'Policy Characteristics'!$C:$C,0))),"",INDEX('Policy Characteristics'!J:J,MATCH($C717,'Policy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17" s="304" t="str">
        <f>IF(ISBLANK(INDEX('Policy Characteristics'!K:K,MATCH($C717,'Policy Characteristics'!$C:$C,0))),"",INDEX('Policy Characteristics'!K:K,MATCH($C717,'Policy Characteristics'!$C:$C,0)))</f>
        <v>industry-ag-main.html#eff-stds</v>
      </c>
      <c r="R717" s="304" t="str">
        <f>IF(ISBLANK(INDEX('Policy Characteristics'!L:L,MATCH($C717,'Policy Characteristics'!$C:$C,0))),"",INDEX('Policy Characteristics'!L:L,MATCH($C717,'Policy Characteristics'!$C:$C,0)))</f>
        <v>industry-energy-efficiency-standards.html</v>
      </c>
    </row>
    <row r="718" spans="1:18" s="544" customFormat="1" x14ac:dyDescent="0.25">
      <c r="A718" s="304" t="str">
        <f>IF(ISBLANK(INDEX('Policy Characteristics'!A:A,MATCH($C718,'Policy Characteristics'!$C:$C,0))),"",INDEX('Policy Characteristics'!A:A,MATCH($C718,'Policy Characteristics'!$C:$C,0)))</f>
        <v>Industry</v>
      </c>
      <c r="B718" s="304" t="str">
        <f>IF(ISBLANK(INDEX('Policy Characteristics'!B:B,MATCH($C718,'Policy Characteristics'!$C:$C,0))),"",INDEX('Policy Characteristics'!B:B,MATCH($C718,'Policy Characteristics'!$C:$C,0)))</f>
        <v>Industry Energy Efficiency Standards</v>
      </c>
      <c r="C718" s="308" t="str">
        <f t="shared" si="37"/>
        <v>Percentage Improvement in Eqpt Efficiency Standards above BAU</v>
      </c>
      <c r="D718" s="537" t="s">
        <v>3192</v>
      </c>
      <c r="E718" s="535" t="s">
        <v>2431</v>
      </c>
      <c r="F718" s="6" t="s">
        <v>3156</v>
      </c>
      <c r="G718" s="535" t="s">
        <v>2435</v>
      </c>
      <c r="H718" s="536">
        <v>992</v>
      </c>
      <c r="I718" s="535" t="s">
        <v>45</v>
      </c>
      <c r="J718" s="306" t="str">
        <f>IF(ISBLANK(INDEX('Policy Characteristics'!D:D,MATCH($C718,'Policy Characteristics'!$C:$C,0))),"",INDEX('Policy Characteristics'!D:D,MATCH($C718,'Policy Characteristics'!$C:$C,0)))</f>
        <v>Industry Energy Efficiency Standards</v>
      </c>
      <c r="K718" s="304" t="str">
        <f>IF(ISBLANK(INDEX('Policy Characteristics'!E:E,MATCH($C718,'Policy Characteristics'!$C:$C,0))),"",INDEX('Policy Characteristics'!E:E,MATCH($C718,'Policy Characteristics'!$C:$C,0)))</f>
        <v>indst efficiency standards</v>
      </c>
      <c r="L718" s="315">
        <f>IF(ISBLANK(INDEX('Policy Characteristics'!F:F,MATCH($C718,'Policy Characteristics'!$C:$C,0))),"",INDEX('Policy Characteristics'!F:F,MATCH($C718,'Policy Characteristics'!$C:$C,0)))</f>
        <v>0</v>
      </c>
      <c r="M718" s="315">
        <f>IF(ISBLANK(INDEX('Policy Characteristics'!G:G,MATCH($C718,'Policy Characteristics'!$C:$C,0))),"",INDEX('Policy Characteristics'!G:G,MATCH($C718,'Policy Characteristics'!$C:$C,0)))</f>
        <v>0.25</v>
      </c>
      <c r="N718" s="315">
        <f>IF(ISBLANK(INDEX('Policy Characteristics'!H:H,MATCH($C718,'Policy Characteristics'!$C:$C,0))),"",INDEX('Policy Characteristics'!H:H,MATCH($C718,'Policy Characteristics'!$C:$C,0)))</f>
        <v>0.01</v>
      </c>
      <c r="O718" s="304" t="str">
        <f>IF(ISBLANK(INDEX('Policy Characteristics'!I:I,MATCH($C718,'Policy Characteristics'!$C:$C,0))),"",INDEX('Policy Characteristics'!I:I,MATCH($C718,'Policy Characteristics'!$C:$C,0)))</f>
        <v>% reduction in energy use</v>
      </c>
      <c r="P718" s="304" t="str">
        <f>IF(ISBLANK(INDEX('Policy Characteristics'!J:J,MATCH($C718,'Policy Characteristics'!$C:$C,0))),"",INDEX('Policy Characteristics'!J:J,MATCH($C718,'Policy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18" s="304" t="str">
        <f>IF(ISBLANK(INDEX('Policy Characteristics'!K:K,MATCH($C718,'Policy Characteristics'!$C:$C,0))),"",INDEX('Policy Characteristics'!K:K,MATCH($C718,'Policy Characteristics'!$C:$C,0)))</f>
        <v>industry-ag-main.html#eff-stds</v>
      </c>
      <c r="R718" s="304" t="str">
        <f>IF(ISBLANK(INDEX('Policy Characteristics'!L:L,MATCH($C718,'Policy Characteristics'!$C:$C,0))),"",INDEX('Policy Characteristics'!L:L,MATCH($C718,'Policy Characteristics'!$C:$C,0)))</f>
        <v>industry-energy-efficiency-standards.html</v>
      </c>
    </row>
    <row r="719" spans="1:18" s="544" customFormat="1" x14ac:dyDescent="0.25">
      <c r="A719" s="304" t="str">
        <f>IF(ISBLANK(INDEX('Policy Characteristics'!A:A,MATCH($C719,'Policy Characteristics'!$C:$C,0))),"",INDEX('Policy Characteristics'!A:A,MATCH($C719,'Policy Characteristics'!$C:$C,0)))</f>
        <v>Industry</v>
      </c>
      <c r="B719" s="304" t="str">
        <f>IF(ISBLANK(INDEX('Policy Characteristics'!B:B,MATCH($C719,'Policy Characteristics'!$C:$C,0))),"",INDEX('Policy Characteristics'!B:B,MATCH($C719,'Policy Characteristics'!$C:$C,0)))</f>
        <v>Industry Energy Efficiency Standards</v>
      </c>
      <c r="C719" s="308" t="str">
        <f t="shared" si="37"/>
        <v>Percentage Improvement in Eqpt Efficiency Standards above BAU</v>
      </c>
      <c r="D719" s="537" t="s">
        <v>3192</v>
      </c>
      <c r="E719" s="535" t="s">
        <v>2432</v>
      </c>
      <c r="F719" s="6" t="s">
        <v>3156</v>
      </c>
      <c r="G719" s="535" t="s">
        <v>2438</v>
      </c>
      <c r="H719" s="536">
        <v>993</v>
      </c>
      <c r="I719" s="535" t="s">
        <v>46</v>
      </c>
      <c r="J719" s="306" t="str">
        <f>IF(ISBLANK(INDEX('Policy Characteristics'!D:D,MATCH($C719,'Policy Characteristics'!$C:$C,0))),"",INDEX('Policy Characteristics'!D:D,MATCH($C719,'Policy Characteristics'!$C:$C,0)))</f>
        <v>Industry Energy Efficiency Standards</v>
      </c>
      <c r="K719" s="304" t="str">
        <f>IF(ISBLANK(INDEX('Policy Characteristics'!E:E,MATCH($C719,'Policy Characteristics'!$C:$C,0))),"",INDEX('Policy Characteristics'!E:E,MATCH($C719,'Policy Characteristics'!$C:$C,0)))</f>
        <v>indst efficiency standards</v>
      </c>
      <c r="L719" s="315">
        <f>IF(ISBLANK(INDEX('Policy Characteristics'!F:F,MATCH($C719,'Policy Characteristics'!$C:$C,0))),"",INDEX('Policy Characteristics'!F:F,MATCH($C719,'Policy Characteristics'!$C:$C,0)))</f>
        <v>0</v>
      </c>
      <c r="M719" s="315">
        <f>IF(ISBLANK(INDEX('Policy Characteristics'!G:G,MATCH($C719,'Policy Characteristics'!$C:$C,0))),"",INDEX('Policy Characteristics'!G:G,MATCH($C719,'Policy Characteristics'!$C:$C,0)))</f>
        <v>0.25</v>
      </c>
      <c r="N719" s="315">
        <f>IF(ISBLANK(INDEX('Policy Characteristics'!H:H,MATCH($C719,'Policy Characteristics'!$C:$C,0))),"",INDEX('Policy Characteristics'!H:H,MATCH($C719,'Policy Characteristics'!$C:$C,0)))</f>
        <v>0.01</v>
      </c>
      <c r="O719" s="304" t="str">
        <f>IF(ISBLANK(INDEX('Policy Characteristics'!I:I,MATCH($C719,'Policy Characteristics'!$C:$C,0))),"",INDEX('Policy Characteristics'!I:I,MATCH($C719,'Policy Characteristics'!$C:$C,0)))</f>
        <v>% reduction in energy use</v>
      </c>
      <c r="P719" s="304" t="str">
        <f>IF(ISBLANK(INDEX('Policy Characteristics'!J:J,MATCH($C719,'Policy Characteristics'!$C:$C,0))),"",INDEX('Policy Characteristics'!J:J,MATCH($C719,'Policy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19" s="304" t="str">
        <f>IF(ISBLANK(INDEX('Policy Characteristics'!K:K,MATCH($C719,'Policy Characteristics'!$C:$C,0))),"",INDEX('Policy Characteristics'!K:K,MATCH($C719,'Policy Characteristics'!$C:$C,0)))</f>
        <v>industry-ag-main.html#eff-stds</v>
      </c>
      <c r="R719" s="304" t="str">
        <f>IF(ISBLANK(INDEX('Policy Characteristics'!L:L,MATCH($C719,'Policy Characteristics'!$C:$C,0))),"",INDEX('Policy Characteristics'!L:L,MATCH($C719,'Policy Characteristics'!$C:$C,0)))</f>
        <v>industry-energy-efficiency-standards.html</v>
      </c>
    </row>
    <row r="720" spans="1:18" s="544" customFormat="1" x14ac:dyDescent="0.25">
      <c r="A720" s="304" t="str">
        <f>IF(ISBLANK(INDEX('Policy Characteristics'!A:A,MATCH($C720,'Policy Characteristics'!$C:$C,0))),"",INDEX('Policy Characteristics'!A:A,MATCH($C720,'Policy Characteristics'!$C:$C,0)))</f>
        <v>Industry</v>
      </c>
      <c r="B720" s="304" t="str">
        <f>IF(ISBLANK(INDEX('Policy Characteristics'!B:B,MATCH($C720,'Policy Characteristics'!$C:$C,0))),"",INDEX('Policy Characteristics'!B:B,MATCH($C720,'Policy Characteristics'!$C:$C,0)))</f>
        <v>Industry Energy Efficiency Standards</v>
      </c>
      <c r="C720" s="308" t="str">
        <f t="shared" si="37"/>
        <v>Percentage Improvement in Eqpt Efficiency Standards above BAU</v>
      </c>
      <c r="D720" s="537" t="s">
        <v>3192</v>
      </c>
      <c r="E720" s="535" t="s">
        <v>2782</v>
      </c>
      <c r="F720" s="6" t="s">
        <v>3156</v>
      </c>
      <c r="G720" s="535" t="s">
        <v>2785</v>
      </c>
      <c r="H720" s="536">
        <v>994</v>
      </c>
      <c r="I720" s="535" t="s">
        <v>46</v>
      </c>
      <c r="J720" s="306" t="str">
        <f>IF(ISBLANK(INDEX('Policy Characteristics'!D:D,MATCH($C720,'Policy Characteristics'!$C:$C,0))),"",INDEX('Policy Characteristics'!D:D,MATCH($C720,'Policy Characteristics'!$C:$C,0)))</f>
        <v>Industry Energy Efficiency Standards</v>
      </c>
      <c r="K720" s="304" t="str">
        <f>IF(ISBLANK(INDEX('Policy Characteristics'!E:E,MATCH($C720,'Policy Characteristics'!$C:$C,0))),"",INDEX('Policy Characteristics'!E:E,MATCH($C720,'Policy Characteristics'!$C:$C,0)))</f>
        <v>indst efficiency standards</v>
      </c>
      <c r="L720" s="315">
        <f>IF(ISBLANK(INDEX('Policy Characteristics'!F:F,MATCH($C720,'Policy Characteristics'!$C:$C,0))),"",INDEX('Policy Characteristics'!F:F,MATCH($C720,'Policy Characteristics'!$C:$C,0)))</f>
        <v>0</v>
      </c>
      <c r="M720" s="315">
        <f>IF(ISBLANK(INDEX('Policy Characteristics'!G:G,MATCH($C720,'Policy Characteristics'!$C:$C,0))),"",INDEX('Policy Characteristics'!G:G,MATCH($C720,'Policy Characteristics'!$C:$C,0)))</f>
        <v>0.25</v>
      </c>
      <c r="N720" s="315">
        <f>IF(ISBLANK(INDEX('Policy Characteristics'!H:H,MATCH($C720,'Policy Characteristics'!$C:$C,0))),"",INDEX('Policy Characteristics'!H:H,MATCH($C720,'Policy Characteristics'!$C:$C,0)))</f>
        <v>0.01</v>
      </c>
      <c r="O720" s="304" t="str">
        <f>IF(ISBLANK(INDEX('Policy Characteristics'!I:I,MATCH($C720,'Policy Characteristics'!$C:$C,0))),"",INDEX('Policy Characteristics'!I:I,MATCH($C720,'Policy Characteristics'!$C:$C,0)))</f>
        <v>% reduction in energy use</v>
      </c>
      <c r="P720" s="304" t="str">
        <f>IF(ISBLANK(INDEX('Policy Characteristics'!J:J,MATCH($C720,'Policy Characteristics'!$C:$C,0))),"",INDEX('Policy Characteristics'!J:J,MATCH($C720,'Policy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20" s="304" t="str">
        <f>IF(ISBLANK(INDEX('Policy Characteristics'!K:K,MATCH($C720,'Policy Characteristics'!$C:$C,0))),"",INDEX('Policy Characteristics'!K:K,MATCH($C720,'Policy Characteristics'!$C:$C,0)))</f>
        <v>industry-ag-main.html#eff-stds</v>
      </c>
      <c r="R720" s="304" t="str">
        <f>IF(ISBLANK(INDEX('Policy Characteristics'!L:L,MATCH($C720,'Policy Characteristics'!$C:$C,0))),"",INDEX('Policy Characteristics'!L:L,MATCH($C720,'Policy Characteristics'!$C:$C,0)))</f>
        <v>industry-energy-efficiency-standards.html</v>
      </c>
    </row>
    <row r="721" spans="1:18" s="544" customFormat="1" x14ac:dyDescent="0.25">
      <c r="A721" s="304" t="str">
        <f>IF(ISBLANK(INDEX('Policy Characteristics'!A:A,MATCH($C721,'Policy Characteristics'!$C:$C,0))),"",INDEX('Policy Characteristics'!A:A,MATCH($C721,'Policy Characteristics'!$C:$C,0)))</f>
        <v>Industry</v>
      </c>
      <c r="B721" s="304" t="str">
        <f>IF(ISBLANK(INDEX('Policy Characteristics'!B:B,MATCH($C721,'Policy Characteristics'!$C:$C,0))),"",INDEX('Policy Characteristics'!B:B,MATCH($C721,'Policy Characteristics'!$C:$C,0)))</f>
        <v>Industry Energy Efficiency Standards</v>
      </c>
      <c r="C721" s="308" t="str">
        <f t="shared" si="37"/>
        <v>Percentage Improvement in Eqpt Efficiency Standards above BAU</v>
      </c>
      <c r="D721" s="537" t="s">
        <v>3192</v>
      </c>
      <c r="E721" s="535" t="s">
        <v>2783</v>
      </c>
      <c r="F721" s="6" t="s">
        <v>3156</v>
      </c>
      <c r="G721" s="535" t="s">
        <v>2787</v>
      </c>
      <c r="H721" s="536">
        <v>995</v>
      </c>
      <c r="I721" s="535" t="s">
        <v>45</v>
      </c>
      <c r="J721" s="306" t="str">
        <f>IF(ISBLANK(INDEX('Policy Characteristics'!D:D,MATCH($C721,'Policy Characteristics'!$C:$C,0))),"",INDEX('Policy Characteristics'!D:D,MATCH($C721,'Policy Characteristics'!$C:$C,0)))</f>
        <v>Industry Energy Efficiency Standards</v>
      </c>
      <c r="K721" s="304" t="str">
        <f>IF(ISBLANK(INDEX('Policy Characteristics'!E:E,MATCH($C721,'Policy Characteristics'!$C:$C,0))),"",INDEX('Policy Characteristics'!E:E,MATCH($C721,'Policy Characteristics'!$C:$C,0)))</f>
        <v>indst efficiency standards</v>
      </c>
      <c r="L721" s="315">
        <f>IF(ISBLANK(INDEX('Policy Characteristics'!F:F,MATCH($C721,'Policy Characteristics'!$C:$C,0))),"",INDEX('Policy Characteristics'!F:F,MATCH($C721,'Policy Characteristics'!$C:$C,0)))</f>
        <v>0</v>
      </c>
      <c r="M721" s="315">
        <f>IF(ISBLANK(INDEX('Policy Characteristics'!G:G,MATCH($C721,'Policy Characteristics'!$C:$C,0))),"",INDEX('Policy Characteristics'!G:G,MATCH($C721,'Policy Characteristics'!$C:$C,0)))</f>
        <v>0.25</v>
      </c>
      <c r="N721" s="315">
        <f>IF(ISBLANK(INDEX('Policy Characteristics'!H:H,MATCH($C721,'Policy Characteristics'!$C:$C,0))),"",INDEX('Policy Characteristics'!H:H,MATCH($C721,'Policy Characteristics'!$C:$C,0)))</f>
        <v>0.01</v>
      </c>
      <c r="O721" s="304" t="str">
        <f>IF(ISBLANK(INDEX('Policy Characteristics'!I:I,MATCH($C721,'Policy Characteristics'!$C:$C,0))),"",INDEX('Policy Characteristics'!I:I,MATCH($C721,'Policy Characteristics'!$C:$C,0)))</f>
        <v>% reduction in energy use</v>
      </c>
      <c r="P721" s="304" t="str">
        <f>IF(ISBLANK(INDEX('Policy Characteristics'!J:J,MATCH($C721,'Policy Characteristics'!$C:$C,0))),"",INDEX('Policy Characteristics'!J:J,MATCH($C721,'Policy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21" s="304" t="str">
        <f>IF(ISBLANK(INDEX('Policy Characteristics'!K:K,MATCH($C721,'Policy Characteristics'!$C:$C,0))),"",INDEX('Policy Characteristics'!K:K,MATCH($C721,'Policy Characteristics'!$C:$C,0)))</f>
        <v>industry-ag-main.html#eff-stds</v>
      </c>
      <c r="R721" s="304" t="str">
        <f>IF(ISBLANK(INDEX('Policy Characteristics'!L:L,MATCH($C721,'Policy Characteristics'!$C:$C,0))),"",INDEX('Policy Characteristics'!L:L,MATCH($C721,'Policy Characteristics'!$C:$C,0)))</f>
        <v>industry-energy-efficiency-standards.html</v>
      </c>
    </row>
    <row r="722" spans="1:18" s="544" customFormat="1" x14ac:dyDescent="0.25">
      <c r="A722" s="304" t="str">
        <f>IF(ISBLANK(INDEX('Policy Characteristics'!A:A,MATCH($C722,'Policy Characteristics'!$C:$C,0))),"",INDEX('Policy Characteristics'!A:A,MATCH($C722,'Policy Characteristics'!$C:$C,0)))</f>
        <v>Industry</v>
      </c>
      <c r="B722" s="304" t="str">
        <f>IF(ISBLANK(INDEX('Policy Characteristics'!B:B,MATCH($C722,'Policy Characteristics'!$C:$C,0))),"",INDEX('Policy Characteristics'!B:B,MATCH($C722,'Policy Characteristics'!$C:$C,0)))</f>
        <v>Industry Energy Efficiency Standards</v>
      </c>
      <c r="C722" s="308" t="str">
        <f t="shared" si="37"/>
        <v>Percentage Improvement in Eqpt Efficiency Standards above BAU</v>
      </c>
      <c r="D722" s="537" t="s">
        <v>3192</v>
      </c>
      <c r="E722" s="535" t="s">
        <v>2784</v>
      </c>
      <c r="F722" s="6" t="s">
        <v>3156</v>
      </c>
      <c r="G722" s="535" t="s">
        <v>2788</v>
      </c>
      <c r="H722" s="536">
        <v>996</v>
      </c>
      <c r="I722" s="535" t="s">
        <v>46</v>
      </c>
      <c r="J722" s="306" t="str">
        <f>IF(ISBLANK(INDEX('Policy Characteristics'!D:D,MATCH($C722,'Policy Characteristics'!$C:$C,0))),"",INDEX('Policy Characteristics'!D:D,MATCH($C722,'Policy Characteristics'!$C:$C,0)))</f>
        <v>Industry Energy Efficiency Standards</v>
      </c>
      <c r="K722" s="304" t="str">
        <f>IF(ISBLANK(INDEX('Policy Characteristics'!E:E,MATCH($C722,'Policy Characteristics'!$C:$C,0))),"",INDEX('Policy Characteristics'!E:E,MATCH($C722,'Policy Characteristics'!$C:$C,0)))</f>
        <v>indst efficiency standards</v>
      </c>
      <c r="L722" s="315">
        <f>IF(ISBLANK(INDEX('Policy Characteristics'!F:F,MATCH($C722,'Policy Characteristics'!$C:$C,0))),"",INDEX('Policy Characteristics'!F:F,MATCH($C722,'Policy Characteristics'!$C:$C,0)))</f>
        <v>0</v>
      </c>
      <c r="M722" s="315">
        <f>IF(ISBLANK(INDEX('Policy Characteristics'!G:G,MATCH($C722,'Policy Characteristics'!$C:$C,0))),"",INDEX('Policy Characteristics'!G:G,MATCH($C722,'Policy Characteristics'!$C:$C,0)))</f>
        <v>0.25</v>
      </c>
      <c r="N722" s="315">
        <f>IF(ISBLANK(INDEX('Policy Characteristics'!H:H,MATCH($C722,'Policy Characteristics'!$C:$C,0))),"",INDEX('Policy Characteristics'!H:H,MATCH($C722,'Policy Characteristics'!$C:$C,0)))</f>
        <v>0.01</v>
      </c>
      <c r="O722" s="304" t="str">
        <f>IF(ISBLANK(INDEX('Policy Characteristics'!I:I,MATCH($C722,'Policy Characteristics'!$C:$C,0))),"",INDEX('Policy Characteristics'!I:I,MATCH($C722,'Policy Characteristics'!$C:$C,0)))</f>
        <v>% reduction in energy use</v>
      </c>
      <c r="P722" s="304" t="str">
        <f>IF(ISBLANK(INDEX('Policy Characteristics'!J:J,MATCH($C722,'Policy Characteristics'!$C:$C,0))),"",INDEX('Policy Characteristics'!J:J,MATCH($C722,'Policy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22" s="304" t="str">
        <f>IF(ISBLANK(INDEX('Policy Characteristics'!K:K,MATCH($C722,'Policy Characteristics'!$C:$C,0))),"",INDEX('Policy Characteristics'!K:K,MATCH($C722,'Policy Characteristics'!$C:$C,0)))</f>
        <v>industry-ag-main.html#eff-stds</v>
      </c>
      <c r="R722" s="304" t="str">
        <f>IF(ISBLANK(INDEX('Policy Characteristics'!L:L,MATCH($C722,'Policy Characteristics'!$C:$C,0))),"",INDEX('Policy Characteristics'!L:L,MATCH($C722,'Policy Characteristics'!$C:$C,0)))</f>
        <v>industry-energy-efficiency-standards.html</v>
      </c>
    </row>
    <row r="723" spans="1:18" s="544" customFormat="1" x14ac:dyDescent="0.25">
      <c r="A723" s="304" t="str">
        <f>IF(ISBLANK(INDEX('Policy Characteristics'!A:A,MATCH($C723,'Policy Characteristics'!$C:$C,0))),"",INDEX('Policy Characteristics'!A:A,MATCH($C723,'Policy Characteristics'!$C:$C,0)))</f>
        <v>Industry</v>
      </c>
      <c r="B723" s="304" t="str">
        <f>IF(ISBLANK(INDEX('Policy Characteristics'!B:B,MATCH($C723,'Policy Characteristics'!$C:$C,0))),"",INDEX('Policy Characteristics'!B:B,MATCH($C723,'Policy Characteristics'!$C:$C,0)))</f>
        <v>Industry Energy Efficiency Standards</v>
      </c>
      <c r="C723" s="308" t="str">
        <f t="shared" si="37"/>
        <v>Percentage Improvement in Eqpt Efficiency Standards above BAU</v>
      </c>
      <c r="D723" s="537" t="s">
        <v>3192</v>
      </c>
      <c r="E723" s="535" t="s">
        <v>2781</v>
      </c>
      <c r="F723" s="6" t="s">
        <v>3156</v>
      </c>
      <c r="G723" s="535" t="s">
        <v>2786</v>
      </c>
      <c r="H723" s="536">
        <v>997</v>
      </c>
      <c r="I723" s="535" t="s">
        <v>46</v>
      </c>
      <c r="J723" s="306" t="str">
        <f>IF(ISBLANK(INDEX('Policy Characteristics'!D:D,MATCH($C723,'Policy Characteristics'!$C:$C,0))),"",INDEX('Policy Characteristics'!D:D,MATCH($C723,'Policy Characteristics'!$C:$C,0)))</f>
        <v>Industry Energy Efficiency Standards</v>
      </c>
      <c r="K723" s="304" t="str">
        <f>IF(ISBLANK(INDEX('Policy Characteristics'!E:E,MATCH($C723,'Policy Characteristics'!$C:$C,0))),"",INDEX('Policy Characteristics'!E:E,MATCH($C723,'Policy Characteristics'!$C:$C,0)))</f>
        <v>indst efficiency standards</v>
      </c>
      <c r="L723" s="315">
        <f>IF(ISBLANK(INDEX('Policy Characteristics'!F:F,MATCH($C723,'Policy Characteristics'!$C:$C,0))),"",INDEX('Policy Characteristics'!F:F,MATCH($C723,'Policy Characteristics'!$C:$C,0)))</f>
        <v>0</v>
      </c>
      <c r="M723" s="315">
        <f>IF(ISBLANK(INDEX('Policy Characteristics'!G:G,MATCH($C723,'Policy Characteristics'!$C:$C,0))),"",INDEX('Policy Characteristics'!G:G,MATCH($C723,'Policy Characteristics'!$C:$C,0)))</f>
        <v>0.25</v>
      </c>
      <c r="N723" s="315">
        <f>IF(ISBLANK(INDEX('Policy Characteristics'!H:H,MATCH($C723,'Policy Characteristics'!$C:$C,0))),"",INDEX('Policy Characteristics'!H:H,MATCH($C723,'Policy Characteristics'!$C:$C,0)))</f>
        <v>0.01</v>
      </c>
      <c r="O723" s="304" t="str">
        <f>IF(ISBLANK(INDEX('Policy Characteristics'!I:I,MATCH($C723,'Policy Characteristics'!$C:$C,0))),"",INDEX('Policy Characteristics'!I:I,MATCH($C723,'Policy Characteristics'!$C:$C,0)))</f>
        <v>% reduction in energy use</v>
      </c>
      <c r="P723" s="304" t="str">
        <f>IF(ISBLANK(INDEX('Policy Characteristics'!J:J,MATCH($C723,'Policy Characteristics'!$C:$C,0))),"",INDEX('Policy Characteristics'!J:J,MATCH($C723,'Policy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23" s="304" t="str">
        <f>IF(ISBLANK(INDEX('Policy Characteristics'!K:K,MATCH($C723,'Policy Characteristics'!$C:$C,0))),"",INDEX('Policy Characteristics'!K:K,MATCH($C723,'Policy Characteristics'!$C:$C,0)))</f>
        <v>industry-ag-main.html#eff-stds</v>
      </c>
      <c r="R723" s="304" t="str">
        <f>IF(ISBLANK(INDEX('Policy Characteristics'!L:L,MATCH($C723,'Policy Characteristics'!$C:$C,0))),"",INDEX('Policy Characteristics'!L:L,MATCH($C723,'Policy Characteristics'!$C:$C,0)))</f>
        <v>industry-energy-efficiency-standards.html</v>
      </c>
    </row>
    <row r="724" spans="1:18" s="544" customFormat="1" x14ac:dyDescent="0.25">
      <c r="A724" s="304" t="str">
        <f>IF(ISBLANK(INDEX('Policy Characteristics'!A:A,MATCH($C724,'Policy Characteristics'!$C:$C,0))),"",INDEX('Policy Characteristics'!A:A,MATCH($C724,'Policy Characteristics'!$C:$C,0)))</f>
        <v>Industry</v>
      </c>
      <c r="B724" s="304" t="str">
        <f>IF(ISBLANK(INDEX('Policy Characteristics'!B:B,MATCH($C724,'Policy Characteristics'!$C:$C,0))),"",INDEX('Policy Characteristics'!B:B,MATCH($C724,'Policy Characteristics'!$C:$C,0)))</f>
        <v>Industry Energy Efficiency Standards</v>
      </c>
      <c r="C724" s="308" t="str">
        <f t="shared" si="37"/>
        <v>Percentage Improvement in Eqpt Efficiency Standards above BAU</v>
      </c>
      <c r="D724" s="537" t="s">
        <v>3193</v>
      </c>
      <c r="E724" s="535" t="s">
        <v>2427</v>
      </c>
      <c r="F724" s="6" t="s">
        <v>3157</v>
      </c>
      <c r="G724" s="535" t="s">
        <v>2433</v>
      </c>
      <c r="H724" s="536">
        <v>998</v>
      </c>
      <c r="I724" s="535" t="s">
        <v>45</v>
      </c>
      <c r="J724" s="306" t="str">
        <f>IF(ISBLANK(INDEX('Policy Characteristics'!D:D,MATCH($C724,'Policy Characteristics'!$C:$C,0))),"",INDEX('Policy Characteristics'!D:D,MATCH($C724,'Policy Characteristics'!$C:$C,0)))</f>
        <v>Industry Energy Efficiency Standards</v>
      </c>
      <c r="K724" s="304" t="str">
        <f>IF(ISBLANK(INDEX('Policy Characteristics'!E:E,MATCH($C724,'Policy Characteristics'!$C:$C,0))),"",INDEX('Policy Characteristics'!E:E,MATCH($C724,'Policy Characteristics'!$C:$C,0)))</f>
        <v>indst efficiency standards</v>
      </c>
      <c r="L724" s="315">
        <f>IF(ISBLANK(INDEX('Policy Characteristics'!F:F,MATCH($C724,'Policy Characteristics'!$C:$C,0))),"",INDEX('Policy Characteristics'!F:F,MATCH($C724,'Policy Characteristics'!$C:$C,0)))</f>
        <v>0</v>
      </c>
      <c r="M724" s="315">
        <f>IF(ISBLANK(INDEX('Policy Characteristics'!G:G,MATCH($C724,'Policy Characteristics'!$C:$C,0))),"",INDEX('Policy Characteristics'!G:G,MATCH($C724,'Policy Characteristics'!$C:$C,0)))</f>
        <v>0.25</v>
      </c>
      <c r="N724" s="315">
        <f>IF(ISBLANK(INDEX('Policy Characteristics'!H:H,MATCH($C724,'Policy Characteristics'!$C:$C,0))),"",INDEX('Policy Characteristics'!H:H,MATCH($C724,'Policy Characteristics'!$C:$C,0)))</f>
        <v>0.01</v>
      </c>
      <c r="O724" s="304" t="str">
        <f>IF(ISBLANK(INDEX('Policy Characteristics'!I:I,MATCH($C724,'Policy Characteristics'!$C:$C,0))),"",INDEX('Policy Characteristics'!I:I,MATCH($C724,'Policy Characteristics'!$C:$C,0)))</f>
        <v>% reduction in energy use</v>
      </c>
      <c r="P724" s="304" t="str">
        <f>IF(ISBLANK(INDEX('Policy Characteristics'!J:J,MATCH($C724,'Policy Characteristics'!$C:$C,0))),"",INDEX('Policy Characteristics'!J:J,MATCH($C724,'Policy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24" s="304" t="str">
        <f>IF(ISBLANK(INDEX('Policy Characteristics'!K:K,MATCH($C724,'Policy Characteristics'!$C:$C,0))),"",INDEX('Policy Characteristics'!K:K,MATCH($C724,'Policy Characteristics'!$C:$C,0)))</f>
        <v>industry-ag-main.html#eff-stds</v>
      </c>
      <c r="R724" s="304" t="str">
        <f>IF(ISBLANK(INDEX('Policy Characteristics'!L:L,MATCH($C724,'Policy Characteristics'!$C:$C,0))),"",INDEX('Policy Characteristics'!L:L,MATCH($C724,'Policy Characteristics'!$C:$C,0)))</f>
        <v>industry-energy-efficiency-standards.html</v>
      </c>
    </row>
    <row r="725" spans="1:18" s="544" customFormat="1" x14ac:dyDescent="0.25">
      <c r="A725" s="304" t="str">
        <f>IF(ISBLANK(INDEX('Policy Characteristics'!A:A,MATCH($C725,'Policy Characteristics'!$C:$C,0))),"",INDEX('Policy Characteristics'!A:A,MATCH($C725,'Policy Characteristics'!$C:$C,0)))</f>
        <v>Industry</v>
      </c>
      <c r="B725" s="304" t="str">
        <f>IF(ISBLANK(INDEX('Policy Characteristics'!B:B,MATCH($C725,'Policy Characteristics'!$C:$C,0))),"",INDEX('Policy Characteristics'!B:B,MATCH($C725,'Policy Characteristics'!$C:$C,0)))</f>
        <v>Industry Energy Efficiency Standards</v>
      </c>
      <c r="C725" s="308" t="str">
        <f t="shared" si="37"/>
        <v>Percentage Improvement in Eqpt Efficiency Standards above BAU</v>
      </c>
      <c r="D725" s="537" t="s">
        <v>3193</v>
      </c>
      <c r="E725" s="535" t="s">
        <v>2428</v>
      </c>
      <c r="F725" s="6" t="s">
        <v>3157</v>
      </c>
      <c r="G725" s="535" t="s">
        <v>2436</v>
      </c>
      <c r="H725" s="536">
        <v>999</v>
      </c>
      <c r="I725" s="535" t="s">
        <v>45</v>
      </c>
      <c r="J725" s="306" t="str">
        <f>IF(ISBLANK(INDEX('Policy Characteristics'!D:D,MATCH($C725,'Policy Characteristics'!$C:$C,0))),"",INDEX('Policy Characteristics'!D:D,MATCH($C725,'Policy Characteristics'!$C:$C,0)))</f>
        <v>Industry Energy Efficiency Standards</v>
      </c>
      <c r="K725" s="304" t="str">
        <f>IF(ISBLANK(INDEX('Policy Characteristics'!E:E,MATCH($C725,'Policy Characteristics'!$C:$C,0))),"",INDEX('Policy Characteristics'!E:E,MATCH($C725,'Policy Characteristics'!$C:$C,0)))</f>
        <v>indst efficiency standards</v>
      </c>
      <c r="L725" s="315">
        <f>IF(ISBLANK(INDEX('Policy Characteristics'!F:F,MATCH($C725,'Policy Characteristics'!$C:$C,0))),"",INDEX('Policy Characteristics'!F:F,MATCH($C725,'Policy Characteristics'!$C:$C,0)))</f>
        <v>0</v>
      </c>
      <c r="M725" s="315">
        <f>IF(ISBLANK(INDEX('Policy Characteristics'!G:G,MATCH($C725,'Policy Characteristics'!$C:$C,0))),"",INDEX('Policy Characteristics'!G:G,MATCH($C725,'Policy Characteristics'!$C:$C,0)))</f>
        <v>0.25</v>
      </c>
      <c r="N725" s="315">
        <f>IF(ISBLANK(INDEX('Policy Characteristics'!H:H,MATCH($C725,'Policy Characteristics'!$C:$C,0))),"",INDEX('Policy Characteristics'!H:H,MATCH($C725,'Policy Characteristics'!$C:$C,0)))</f>
        <v>0.01</v>
      </c>
      <c r="O725" s="304" t="str">
        <f>IF(ISBLANK(INDEX('Policy Characteristics'!I:I,MATCH($C725,'Policy Characteristics'!$C:$C,0))),"",INDEX('Policy Characteristics'!I:I,MATCH($C725,'Policy Characteristics'!$C:$C,0)))</f>
        <v>% reduction in energy use</v>
      </c>
      <c r="P725" s="304" t="str">
        <f>IF(ISBLANK(INDEX('Policy Characteristics'!J:J,MATCH($C725,'Policy Characteristics'!$C:$C,0))),"",INDEX('Policy Characteristics'!J:J,MATCH($C725,'Policy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25" s="304" t="str">
        <f>IF(ISBLANK(INDEX('Policy Characteristics'!K:K,MATCH($C725,'Policy Characteristics'!$C:$C,0))),"",INDEX('Policy Characteristics'!K:K,MATCH($C725,'Policy Characteristics'!$C:$C,0)))</f>
        <v>industry-ag-main.html#eff-stds</v>
      </c>
      <c r="R725" s="304" t="str">
        <f>IF(ISBLANK(INDEX('Policy Characteristics'!L:L,MATCH($C725,'Policy Characteristics'!$C:$C,0))),"",INDEX('Policy Characteristics'!L:L,MATCH($C725,'Policy Characteristics'!$C:$C,0)))</f>
        <v>industry-energy-efficiency-standards.html</v>
      </c>
    </row>
    <row r="726" spans="1:18" s="544" customFormat="1" x14ac:dyDescent="0.25">
      <c r="A726" s="304" t="str">
        <f>IF(ISBLANK(INDEX('Policy Characteristics'!A:A,MATCH($C726,'Policy Characteristics'!$C:$C,0))),"",INDEX('Policy Characteristics'!A:A,MATCH($C726,'Policy Characteristics'!$C:$C,0)))</f>
        <v>Industry</v>
      </c>
      <c r="B726" s="304" t="str">
        <f>IF(ISBLANK(INDEX('Policy Characteristics'!B:B,MATCH($C726,'Policy Characteristics'!$C:$C,0))),"",INDEX('Policy Characteristics'!B:B,MATCH($C726,'Policy Characteristics'!$C:$C,0)))</f>
        <v>Industry Energy Efficiency Standards</v>
      </c>
      <c r="C726" s="308" t="str">
        <f t="shared" si="37"/>
        <v>Percentage Improvement in Eqpt Efficiency Standards above BAU</v>
      </c>
      <c r="D726" s="537" t="s">
        <v>3193</v>
      </c>
      <c r="E726" s="535" t="s">
        <v>2429</v>
      </c>
      <c r="F726" s="6" t="s">
        <v>3157</v>
      </c>
      <c r="G726" s="535" t="s">
        <v>2437</v>
      </c>
      <c r="H726" s="536">
        <v>1000</v>
      </c>
      <c r="I726" s="535" t="s">
        <v>45</v>
      </c>
      <c r="J726" s="306" t="str">
        <f>IF(ISBLANK(INDEX('Policy Characteristics'!D:D,MATCH($C726,'Policy Characteristics'!$C:$C,0))),"",INDEX('Policy Characteristics'!D:D,MATCH($C726,'Policy Characteristics'!$C:$C,0)))</f>
        <v>Industry Energy Efficiency Standards</v>
      </c>
      <c r="K726" s="304" t="str">
        <f>IF(ISBLANK(INDEX('Policy Characteristics'!E:E,MATCH($C726,'Policy Characteristics'!$C:$C,0))),"",INDEX('Policy Characteristics'!E:E,MATCH($C726,'Policy Characteristics'!$C:$C,0)))</f>
        <v>indst efficiency standards</v>
      </c>
      <c r="L726" s="315">
        <f>IF(ISBLANK(INDEX('Policy Characteristics'!F:F,MATCH($C726,'Policy Characteristics'!$C:$C,0))),"",INDEX('Policy Characteristics'!F:F,MATCH($C726,'Policy Characteristics'!$C:$C,0)))</f>
        <v>0</v>
      </c>
      <c r="M726" s="315">
        <f>IF(ISBLANK(INDEX('Policy Characteristics'!G:G,MATCH($C726,'Policy Characteristics'!$C:$C,0))),"",INDEX('Policy Characteristics'!G:G,MATCH($C726,'Policy Characteristics'!$C:$C,0)))</f>
        <v>0.25</v>
      </c>
      <c r="N726" s="315">
        <f>IF(ISBLANK(INDEX('Policy Characteristics'!H:H,MATCH($C726,'Policy Characteristics'!$C:$C,0))),"",INDEX('Policy Characteristics'!H:H,MATCH($C726,'Policy Characteristics'!$C:$C,0)))</f>
        <v>0.01</v>
      </c>
      <c r="O726" s="304" t="str">
        <f>IF(ISBLANK(INDEX('Policy Characteristics'!I:I,MATCH($C726,'Policy Characteristics'!$C:$C,0))),"",INDEX('Policy Characteristics'!I:I,MATCH($C726,'Policy Characteristics'!$C:$C,0)))</f>
        <v>% reduction in energy use</v>
      </c>
      <c r="P726" s="304" t="str">
        <f>IF(ISBLANK(INDEX('Policy Characteristics'!J:J,MATCH($C726,'Policy Characteristics'!$C:$C,0))),"",INDEX('Policy Characteristics'!J:J,MATCH($C726,'Policy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26" s="304" t="str">
        <f>IF(ISBLANK(INDEX('Policy Characteristics'!K:K,MATCH($C726,'Policy Characteristics'!$C:$C,0))),"",INDEX('Policy Characteristics'!K:K,MATCH($C726,'Policy Characteristics'!$C:$C,0)))</f>
        <v>industry-ag-main.html#eff-stds</v>
      </c>
      <c r="R726" s="304" t="str">
        <f>IF(ISBLANK(INDEX('Policy Characteristics'!L:L,MATCH($C726,'Policy Characteristics'!$C:$C,0))),"",INDEX('Policy Characteristics'!L:L,MATCH($C726,'Policy Characteristics'!$C:$C,0)))</f>
        <v>industry-energy-efficiency-standards.html</v>
      </c>
    </row>
    <row r="727" spans="1:18" s="544" customFormat="1" x14ac:dyDescent="0.25">
      <c r="A727" s="304" t="str">
        <f>IF(ISBLANK(INDEX('Policy Characteristics'!A:A,MATCH($C727,'Policy Characteristics'!$C:$C,0))),"",INDEX('Policy Characteristics'!A:A,MATCH($C727,'Policy Characteristics'!$C:$C,0)))</f>
        <v>Industry</v>
      </c>
      <c r="B727" s="304" t="str">
        <f>IF(ISBLANK(INDEX('Policy Characteristics'!B:B,MATCH($C727,'Policy Characteristics'!$C:$C,0))),"",INDEX('Policy Characteristics'!B:B,MATCH($C727,'Policy Characteristics'!$C:$C,0)))</f>
        <v>Industry Energy Efficiency Standards</v>
      </c>
      <c r="C727" s="308" t="str">
        <f t="shared" si="37"/>
        <v>Percentage Improvement in Eqpt Efficiency Standards above BAU</v>
      </c>
      <c r="D727" s="537" t="s">
        <v>3193</v>
      </c>
      <c r="E727" s="535" t="s">
        <v>2430</v>
      </c>
      <c r="F727" s="6" t="s">
        <v>3157</v>
      </c>
      <c r="G727" s="535" t="s">
        <v>2434</v>
      </c>
      <c r="H727" s="536">
        <v>1001</v>
      </c>
      <c r="I727" s="535" t="s">
        <v>46</v>
      </c>
      <c r="J727" s="306" t="str">
        <f>IF(ISBLANK(INDEX('Policy Characteristics'!D:D,MATCH($C727,'Policy Characteristics'!$C:$C,0))),"",INDEX('Policy Characteristics'!D:D,MATCH($C727,'Policy Characteristics'!$C:$C,0)))</f>
        <v>Industry Energy Efficiency Standards</v>
      </c>
      <c r="K727" s="304" t="str">
        <f>IF(ISBLANK(INDEX('Policy Characteristics'!E:E,MATCH($C727,'Policy Characteristics'!$C:$C,0))),"",INDEX('Policy Characteristics'!E:E,MATCH($C727,'Policy Characteristics'!$C:$C,0)))</f>
        <v>indst efficiency standards</v>
      </c>
      <c r="L727" s="315">
        <f>IF(ISBLANK(INDEX('Policy Characteristics'!F:F,MATCH($C727,'Policy Characteristics'!$C:$C,0))),"",INDEX('Policy Characteristics'!F:F,MATCH($C727,'Policy Characteristics'!$C:$C,0)))</f>
        <v>0</v>
      </c>
      <c r="M727" s="315">
        <f>IF(ISBLANK(INDEX('Policy Characteristics'!G:G,MATCH($C727,'Policy Characteristics'!$C:$C,0))),"",INDEX('Policy Characteristics'!G:G,MATCH($C727,'Policy Characteristics'!$C:$C,0)))</f>
        <v>0.25</v>
      </c>
      <c r="N727" s="315">
        <f>IF(ISBLANK(INDEX('Policy Characteristics'!H:H,MATCH($C727,'Policy Characteristics'!$C:$C,0))),"",INDEX('Policy Characteristics'!H:H,MATCH($C727,'Policy Characteristics'!$C:$C,0)))</f>
        <v>0.01</v>
      </c>
      <c r="O727" s="304" t="str">
        <f>IF(ISBLANK(INDEX('Policy Characteristics'!I:I,MATCH($C727,'Policy Characteristics'!$C:$C,0))),"",INDEX('Policy Characteristics'!I:I,MATCH($C727,'Policy Characteristics'!$C:$C,0)))</f>
        <v>% reduction in energy use</v>
      </c>
      <c r="P727" s="304" t="str">
        <f>IF(ISBLANK(INDEX('Policy Characteristics'!J:J,MATCH($C727,'Policy Characteristics'!$C:$C,0))),"",INDEX('Policy Characteristics'!J:J,MATCH($C727,'Policy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27" s="304" t="str">
        <f>IF(ISBLANK(INDEX('Policy Characteristics'!K:K,MATCH($C727,'Policy Characteristics'!$C:$C,0))),"",INDEX('Policy Characteristics'!K:K,MATCH($C727,'Policy Characteristics'!$C:$C,0)))</f>
        <v>industry-ag-main.html#eff-stds</v>
      </c>
      <c r="R727" s="304" t="str">
        <f>IF(ISBLANK(INDEX('Policy Characteristics'!L:L,MATCH($C727,'Policy Characteristics'!$C:$C,0))),"",INDEX('Policy Characteristics'!L:L,MATCH($C727,'Policy Characteristics'!$C:$C,0)))</f>
        <v>industry-energy-efficiency-standards.html</v>
      </c>
    </row>
    <row r="728" spans="1:18" s="544" customFormat="1" x14ac:dyDescent="0.25">
      <c r="A728" s="304" t="str">
        <f>IF(ISBLANK(INDEX('Policy Characteristics'!A:A,MATCH($C728,'Policy Characteristics'!$C:$C,0))),"",INDEX('Policy Characteristics'!A:A,MATCH($C728,'Policy Characteristics'!$C:$C,0)))</f>
        <v>Industry</v>
      </c>
      <c r="B728" s="304" t="str">
        <f>IF(ISBLANK(INDEX('Policy Characteristics'!B:B,MATCH($C728,'Policy Characteristics'!$C:$C,0))),"",INDEX('Policy Characteristics'!B:B,MATCH($C728,'Policy Characteristics'!$C:$C,0)))</f>
        <v>Industry Energy Efficiency Standards</v>
      </c>
      <c r="C728" s="308" t="str">
        <f t="shared" si="37"/>
        <v>Percentage Improvement in Eqpt Efficiency Standards above BAU</v>
      </c>
      <c r="D728" s="537" t="s">
        <v>3193</v>
      </c>
      <c r="E728" s="535" t="s">
        <v>2431</v>
      </c>
      <c r="F728" s="6" t="s">
        <v>3157</v>
      </c>
      <c r="G728" s="535" t="s">
        <v>2435</v>
      </c>
      <c r="H728" s="536">
        <v>1002</v>
      </c>
      <c r="I728" s="535" t="s">
        <v>45</v>
      </c>
      <c r="J728" s="306" t="str">
        <f>IF(ISBLANK(INDEX('Policy Characteristics'!D:D,MATCH($C728,'Policy Characteristics'!$C:$C,0))),"",INDEX('Policy Characteristics'!D:D,MATCH($C728,'Policy Characteristics'!$C:$C,0)))</f>
        <v>Industry Energy Efficiency Standards</v>
      </c>
      <c r="K728" s="304" t="str">
        <f>IF(ISBLANK(INDEX('Policy Characteristics'!E:E,MATCH($C728,'Policy Characteristics'!$C:$C,0))),"",INDEX('Policy Characteristics'!E:E,MATCH($C728,'Policy Characteristics'!$C:$C,0)))</f>
        <v>indst efficiency standards</v>
      </c>
      <c r="L728" s="315">
        <f>IF(ISBLANK(INDEX('Policy Characteristics'!F:F,MATCH($C728,'Policy Characteristics'!$C:$C,0))),"",INDEX('Policy Characteristics'!F:F,MATCH($C728,'Policy Characteristics'!$C:$C,0)))</f>
        <v>0</v>
      </c>
      <c r="M728" s="315">
        <f>IF(ISBLANK(INDEX('Policy Characteristics'!G:G,MATCH($C728,'Policy Characteristics'!$C:$C,0))),"",INDEX('Policy Characteristics'!G:G,MATCH($C728,'Policy Characteristics'!$C:$C,0)))</f>
        <v>0.25</v>
      </c>
      <c r="N728" s="315">
        <f>IF(ISBLANK(INDEX('Policy Characteristics'!H:H,MATCH($C728,'Policy Characteristics'!$C:$C,0))),"",INDEX('Policy Characteristics'!H:H,MATCH($C728,'Policy Characteristics'!$C:$C,0)))</f>
        <v>0.01</v>
      </c>
      <c r="O728" s="304" t="str">
        <f>IF(ISBLANK(INDEX('Policy Characteristics'!I:I,MATCH($C728,'Policy Characteristics'!$C:$C,0))),"",INDEX('Policy Characteristics'!I:I,MATCH($C728,'Policy Characteristics'!$C:$C,0)))</f>
        <v>% reduction in energy use</v>
      </c>
      <c r="P728" s="304" t="str">
        <f>IF(ISBLANK(INDEX('Policy Characteristics'!J:J,MATCH($C728,'Policy Characteristics'!$C:$C,0))),"",INDEX('Policy Characteristics'!J:J,MATCH($C728,'Policy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28" s="304" t="str">
        <f>IF(ISBLANK(INDEX('Policy Characteristics'!K:K,MATCH($C728,'Policy Characteristics'!$C:$C,0))),"",INDEX('Policy Characteristics'!K:K,MATCH($C728,'Policy Characteristics'!$C:$C,0)))</f>
        <v>industry-ag-main.html#eff-stds</v>
      </c>
      <c r="R728" s="304" t="str">
        <f>IF(ISBLANK(INDEX('Policy Characteristics'!L:L,MATCH($C728,'Policy Characteristics'!$C:$C,0))),"",INDEX('Policy Characteristics'!L:L,MATCH($C728,'Policy Characteristics'!$C:$C,0)))</f>
        <v>industry-energy-efficiency-standards.html</v>
      </c>
    </row>
    <row r="729" spans="1:18" s="544" customFormat="1" x14ac:dyDescent="0.25">
      <c r="A729" s="304" t="str">
        <f>IF(ISBLANK(INDEX('Policy Characteristics'!A:A,MATCH($C729,'Policy Characteristics'!$C:$C,0))),"",INDEX('Policy Characteristics'!A:A,MATCH($C729,'Policy Characteristics'!$C:$C,0)))</f>
        <v>Industry</v>
      </c>
      <c r="B729" s="304" t="str">
        <f>IF(ISBLANK(INDEX('Policy Characteristics'!B:B,MATCH($C729,'Policy Characteristics'!$C:$C,0))),"",INDEX('Policy Characteristics'!B:B,MATCH($C729,'Policy Characteristics'!$C:$C,0)))</f>
        <v>Industry Energy Efficiency Standards</v>
      </c>
      <c r="C729" s="308" t="str">
        <f t="shared" si="37"/>
        <v>Percentage Improvement in Eqpt Efficiency Standards above BAU</v>
      </c>
      <c r="D729" s="537" t="s">
        <v>3193</v>
      </c>
      <c r="E729" s="535" t="s">
        <v>2432</v>
      </c>
      <c r="F729" s="6" t="s">
        <v>3157</v>
      </c>
      <c r="G729" s="535" t="s">
        <v>2438</v>
      </c>
      <c r="H729" s="536">
        <v>1003</v>
      </c>
      <c r="I729" s="535" t="s">
        <v>46</v>
      </c>
      <c r="J729" s="306" t="str">
        <f>IF(ISBLANK(INDEX('Policy Characteristics'!D:D,MATCH($C729,'Policy Characteristics'!$C:$C,0))),"",INDEX('Policy Characteristics'!D:D,MATCH($C729,'Policy Characteristics'!$C:$C,0)))</f>
        <v>Industry Energy Efficiency Standards</v>
      </c>
      <c r="K729" s="304" t="str">
        <f>IF(ISBLANK(INDEX('Policy Characteristics'!E:E,MATCH($C729,'Policy Characteristics'!$C:$C,0))),"",INDEX('Policy Characteristics'!E:E,MATCH($C729,'Policy Characteristics'!$C:$C,0)))</f>
        <v>indst efficiency standards</v>
      </c>
      <c r="L729" s="315">
        <f>IF(ISBLANK(INDEX('Policy Characteristics'!F:F,MATCH($C729,'Policy Characteristics'!$C:$C,0))),"",INDEX('Policy Characteristics'!F:F,MATCH($C729,'Policy Characteristics'!$C:$C,0)))</f>
        <v>0</v>
      </c>
      <c r="M729" s="315">
        <f>IF(ISBLANK(INDEX('Policy Characteristics'!G:G,MATCH($C729,'Policy Characteristics'!$C:$C,0))),"",INDEX('Policy Characteristics'!G:G,MATCH($C729,'Policy Characteristics'!$C:$C,0)))</f>
        <v>0.25</v>
      </c>
      <c r="N729" s="315">
        <f>IF(ISBLANK(INDEX('Policy Characteristics'!H:H,MATCH($C729,'Policy Characteristics'!$C:$C,0))),"",INDEX('Policy Characteristics'!H:H,MATCH($C729,'Policy Characteristics'!$C:$C,0)))</f>
        <v>0.01</v>
      </c>
      <c r="O729" s="304" t="str">
        <f>IF(ISBLANK(INDEX('Policy Characteristics'!I:I,MATCH($C729,'Policy Characteristics'!$C:$C,0))),"",INDEX('Policy Characteristics'!I:I,MATCH($C729,'Policy Characteristics'!$C:$C,0)))</f>
        <v>% reduction in energy use</v>
      </c>
      <c r="P729" s="304" t="str">
        <f>IF(ISBLANK(INDEX('Policy Characteristics'!J:J,MATCH($C729,'Policy Characteristics'!$C:$C,0))),"",INDEX('Policy Characteristics'!J:J,MATCH($C729,'Policy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29" s="304" t="str">
        <f>IF(ISBLANK(INDEX('Policy Characteristics'!K:K,MATCH($C729,'Policy Characteristics'!$C:$C,0))),"",INDEX('Policy Characteristics'!K:K,MATCH($C729,'Policy Characteristics'!$C:$C,0)))</f>
        <v>industry-ag-main.html#eff-stds</v>
      </c>
      <c r="R729" s="304" t="str">
        <f>IF(ISBLANK(INDEX('Policy Characteristics'!L:L,MATCH($C729,'Policy Characteristics'!$C:$C,0))),"",INDEX('Policy Characteristics'!L:L,MATCH($C729,'Policy Characteristics'!$C:$C,0)))</f>
        <v>industry-energy-efficiency-standards.html</v>
      </c>
    </row>
    <row r="730" spans="1:18" s="544" customFormat="1" x14ac:dyDescent="0.25">
      <c r="A730" s="304" t="str">
        <f>IF(ISBLANK(INDEX('Policy Characteristics'!A:A,MATCH($C730,'Policy Characteristics'!$C:$C,0))),"",INDEX('Policy Characteristics'!A:A,MATCH($C730,'Policy Characteristics'!$C:$C,0)))</f>
        <v>Industry</v>
      </c>
      <c r="B730" s="304" t="str">
        <f>IF(ISBLANK(INDEX('Policy Characteristics'!B:B,MATCH($C730,'Policy Characteristics'!$C:$C,0))),"",INDEX('Policy Characteristics'!B:B,MATCH($C730,'Policy Characteristics'!$C:$C,0)))</f>
        <v>Industry Energy Efficiency Standards</v>
      </c>
      <c r="C730" s="308" t="str">
        <f t="shared" si="37"/>
        <v>Percentage Improvement in Eqpt Efficiency Standards above BAU</v>
      </c>
      <c r="D730" s="537" t="s">
        <v>3193</v>
      </c>
      <c r="E730" s="535" t="s">
        <v>2782</v>
      </c>
      <c r="F730" s="6" t="s">
        <v>3157</v>
      </c>
      <c r="G730" s="535" t="s">
        <v>2785</v>
      </c>
      <c r="H730" s="536">
        <v>1004</v>
      </c>
      <c r="I730" s="535" t="s">
        <v>46</v>
      </c>
      <c r="J730" s="306" t="str">
        <f>IF(ISBLANK(INDEX('Policy Characteristics'!D:D,MATCH($C730,'Policy Characteristics'!$C:$C,0))),"",INDEX('Policy Characteristics'!D:D,MATCH($C730,'Policy Characteristics'!$C:$C,0)))</f>
        <v>Industry Energy Efficiency Standards</v>
      </c>
      <c r="K730" s="304" t="str">
        <f>IF(ISBLANK(INDEX('Policy Characteristics'!E:E,MATCH($C730,'Policy Characteristics'!$C:$C,0))),"",INDEX('Policy Characteristics'!E:E,MATCH($C730,'Policy Characteristics'!$C:$C,0)))</f>
        <v>indst efficiency standards</v>
      </c>
      <c r="L730" s="315">
        <f>IF(ISBLANK(INDEX('Policy Characteristics'!F:F,MATCH($C730,'Policy Characteristics'!$C:$C,0))),"",INDEX('Policy Characteristics'!F:F,MATCH($C730,'Policy Characteristics'!$C:$C,0)))</f>
        <v>0</v>
      </c>
      <c r="M730" s="315">
        <f>IF(ISBLANK(INDEX('Policy Characteristics'!G:G,MATCH($C730,'Policy Characteristics'!$C:$C,0))),"",INDEX('Policy Characteristics'!G:G,MATCH($C730,'Policy Characteristics'!$C:$C,0)))</f>
        <v>0.25</v>
      </c>
      <c r="N730" s="315">
        <f>IF(ISBLANK(INDEX('Policy Characteristics'!H:H,MATCH($C730,'Policy Characteristics'!$C:$C,0))),"",INDEX('Policy Characteristics'!H:H,MATCH($C730,'Policy Characteristics'!$C:$C,0)))</f>
        <v>0.01</v>
      </c>
      <c r="O730" s="304" t="str">
        <f>IF(ISBLANK(INDEX('Policy Characteristics'!I:I,MATCH($C730,'Policy Characteristics'!$C:$C,0))),"",INDEX('Policy Characteristics'!I:I,MATCH($C730,'Policy Characteristics'!$C:$C,0)))</f>
        <v>% reduction in energy use</v>
      </c>
      <c r="P730" s="304" t="str">
        <f>IF(ISBLANK(INDEX('Policy Characteristics'!J:J,MATCH($C730,'Policy Characteristics'!$C:$C,0))),"",INDEX('Policy Characteristics'!J:J,MATCH($C730,'Policy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30" s="304" t="str">
        <f>IF(ISBLANK(INDEX('Policy Characteristics'!K:K,MATCH($C730,'Policy Characteristics'!$C:$C,0))),"",INDEX('Policy Characteristics'!K:K,MATCH($C730,'Policy Characteristics'!$C:$C,0)))</f>
        <v>industry-ag-main.html#eff-stds</v>
      </c>
      <c r="R730" s="304" t="str">
        <f>IF(ISBLANK(INDEX('Policy Characteristics'!L:L,MATCH($C730,'Policy Characteristics'!$C:$C,0))),"",INDEX('Policy Characteristics'!L:L,MATCH($C730,'Policy Characteristics'!$C:$C,0)))</f>
        <v>industry-energy-efficiency-standards.html</v>
      </c>
    </row>
    <row r="731" spans="1:18" s="544" customFormat="1" x14ac:dyDescent="0.25">
      <c r="A731" s="304" t="str">
        <f>IF(ISBLANK(INDEX('Policy Characteristics'!A:A,MATCH($C731,'Policy Characteristics'!$C:$C,0))),"",INDEX('Policy Characteristics'!A:A,MATCH($C731,'Policy Characteristics'!$C:$C,0)))</f>
        <v>Industry</v>
      </c>
      <c r="B731" s="304" t="str">
        <f>IF(ISBLANK(INDEX('Policy Characteristics'!B:B,MATCH($C731,'Policy Characteristics'!$C:$C,0))),"",INDEX('Policy Characteristics'!B:B,MATCH($C731,'Policy Characteristics'!$C:$C,0)))</f>
        <v>Industry Energy Efficiency Standards</v>
      </c>
      <c r="C731" s="308" t="str">
        <f t="shared" si="37"/>
        <v>Percentage Improvement in Eqpt Efficiency Standards above BAU</v>
      </c>
      <c r="D731" s="537" t="s">
        <v>3193</v>
      </c>
      <c r="E731" s="535" t="s">
        <v>2783</v>
      </c>
      <c r="F731" s="6" t="s">
        <v>3157</v>
      </c>
      <c r="G731" s="535" t="s">
        <v>2787</v>
      </c>
      <c r="H731" s="536">
        <v>1005</v>
      </c>
      <c r="I731" s="535" t="s">
        <v>45</v>
      </c>
      <c r="J731" s="306" t="str">
        <f>IF(ISBLANK(INDEX('Policy Characteristics'!D:D,MATCH($C731,'Policy Characteristics'!$C:$C,0))),"",INDEX('Policy Characteristics'!D:D,MATCH($C731,'Policy Characteristics'!$C:$C,0)))</f>
        <v>Industry Energy Efficiency Standards</v>
      </c>
      <c r="K731" s="304" t="str">
        <f>IF(ISBLANK(INDEX('Policy Characteristics'!E:E,MATCH($C731,'Policy Characteristics'!$C:$C,0))),"",INDEX('Policy Characteristics'!E:E,MATCH($C731,'Policy Characteristics'!$C:$C,0)))</f>
        <v>indst efficiency standards</v>
      </c>
      <c r="L731" s="315">
        <f>IF(ISBLANK(INDEX('Policy Characteristics'!F:F,MATCH($C731,'Policy Characteristics'!$C:$C,0))),"",INDEX('Policy Characteristics'!F:F,MATCH($C731,'Policy Characteristics'!$C:$C,0)))</f>
        <v>0</v>
      </c>
      <c r="M731" s="315">
        <f>IF(ISBLANK(INDEX('Policy Characteristics'!G:G,MATCH($C731,'Policy Characteristics'!$C:$C,0))),"",INDEX('Policy Characteristics'!G:G,MATCH($C731,'Policy Characteristics'!$C:$C,0)))</f>
        <v>0.25</v>
      </c>
      <c r="N731" s="315">
        <f>IF(ISBLANK(INDEX('Policy Characteristics'!H:H,MATCH($C731,'Policy Characteristics'!$C:$C,0))),"",INDEX('Policy Characteristics'!H:H,MATCH($C731,'Policy Characteristics'!$C:$C,0)))</f>
        <v>0.01</v>
      </c>
      <c r="O731" s="304" t="str">
        <f>IF(ISBLANK(INDEX('Policy Characteristics'!I:I,MATCH($C731,'Policy Characteristics'!$C:$C,0))),"",INDEX('Policy Characteristics'!I:I,MATCH($C731,'Policy Characteristics'!$C:$C,0)))</f>
        <v>% reduction in energy use</v>
      </c>
      <c r="P731" s="304" t="str">
        <f>IF(ISBLANK(INDEX('Policy Characteristics'!J:J,MATCH($C731,'Policy Characteristics'!$C:$C,0))),"",INDEX('Policy Characteristics'!J:J,MATCH($C731,'Policy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31" s="304" t="str">
        <f>IF(ISBLANK(INDEX('Policy Characteristics'!K:K,MATCH($C731,'Policy Characteristics'!$C:$C,0))),"",INDEX('Policy Characteristics'!K:K,MATCH($C731,'Policy Characteristics'!$C:$C,0)))</f>
        <v>industry-ag-main.html#eff-stds</v>
      </c>
      <c r="R731" s="304" t="str">
        <f>IF(ISBLANK(INDEX('Policy Characteristics'!L:L,MATCH($C731,'Policy Characteristics'!$C:$C,0))),"",INDEX('Policy Characteristics'!L:L,MATCH($C731,'Policy Characteristics'!$C:$C,0)))</f>
        <v>industry-energy-efficiency-standards.html</v>
      </c>
    </row>
    <row r="732" spans="1:18" s="544" customFormat="1" x14ac:dyDescent="0.25">
      <c r="A732" s="304" t="str">
        <f>IF(ISBLANK(INDEX('Policy Characteristics'!A:A,MATCH($C732,'Policy Characteristics'!$C:$C,0))),"",INDEX('Policy Characteristics'!A:A,MATCH($C732,'Policy Characteristics'!$C:$C,0)))</f>
        <v>Industry</v>
      </c>
      <c r="B732" s="304" t="str">
        <f>IF(ISBLANK(INDEX('Policy Characteristics'!B:B,MATCH($C732,'Policy Characteristics'!$C:$C,0))),"",INDEX('Policy Characteristics'!B:B,MATCH($C732,'Policy Characteristics'!$C:$C,0)))</f>
        <v>Industry Energy Efficiency Standards</v>
      </c>
      <c r="C732" s="308" t="str">
        <f t="shared" si="37"/>
        <v>Percentage Improvement in Eqpt Efficiency Standards above BAU</v>
      </c>
      <c r="D732" s="537" t="s">
        <v>3193</v>
      </c>
      <c r="E732" s="535" t="s">
        <v>2784</v>
      </c>
      <c r="F732" s="6" t="s">
        <v>3157</v>
      </c>
      <c r="G732" s="535" t="s">
        <v>2788</v>
      </c>
      <c r="H732" s="536">
        <v>1006</v>
      </c>
      <c r="I732" s="535" t="s">
        <v>45</v>
      </c>
      <c r="J732" s="306" t="str">
        <f>IF(ISBLANK(INDEX('Policy Characteristics'!D:D,MATCH($C732,'Policy Characteristics'!$C:$C,0))),"",INDEX('Policy Characteristics'!D:D,MATCH($C732,'Policy Characteristics'!$C:$C,0)))</f>
        <v>Industry Energy Efficiency Standards</v>
      </c>
      <c r="K732" s="304" t="str">
        <f>IF(ISBLANK(INDEX('Policy Characteristics'!E:E,MATCH($C732,'Policy Characteristics'!$C:$C,0))),"",INDEX('Policy Characteristics'!E:E,MATCH($C732,'Policy Characteristics'!$C:$C,0)))</f>
        <v>indst efficiency standards</v>
      </c>
      <c r="L732" s="315">
        <f>IF(ISBLANK(INDEX('Policy Characteristics'!F:F,MATCH($C732,'Policy Characteristics'!$C:$C,0))),"",INDEX('Policy Characteristics'!F:F,MATCH($C732,'Policy Characteristics'!$C:$C,0)))</f>
        <v>0</v>
      </c>
      <c r="M732" s="315">
        <f>IF(ISBLANK(INDEX('Policy Characteristics'!G:G,MATCH($C732,'Policy Characteristics'!$C:$C,0))),"",INDEX('Policy Characteristics'!G:G,MATCH($C732,'Policy Characteristics'!$C:$C,0)))</f>
        <v>0.25</v>
      </c>
      <c r="N732" s="315">
        <f>IF(ISBLANK(INDEX('Policy Characteristics'!H:H,MATCH($C732,'Policy Characteristics'!$C:$C,0))),"",INDEX('Policy Characteristics'!H:H,MATCH($C732,'Policy Characteristics'!$C:$C,0)))</f>
        <v>0.01</v>
      </c>
      <c r="O732" s="304" t="str">
        <f>IF(ISBLANK(INDEX('Policy Characteristics'!I:I,MATCH($C732,'Policy Characteristics'!$C:$C,0))),"",INDEX('Policy Characteristics'!I:I,MATCH($C732,'Policy Characteristics'!$C:$C,0)))</f>
        <v>% reduction in energy use</v>
      </c>
      <c r="P732" s="304" t="str">
        <f>IF(ISBLANK(INDEX('Policy Characteristics'!J:J,MATCH($C732,'Policy Characteristics'!$C:$C,0))),"",INDEX('Policy Characteristics'!J:J,MATCH($C732,'Policy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32" s="304" t="str">
        <f>IF(ISBLANK(INDEX('Policy Characteristics'!K:K,MATCH($C732,'Policy Characteristics'!$C:$C,0))),"",INDEX('Policy Characteristics'!K:K,MATCH($C732,'Policy Characteristics'!$C:$C,0)))</f>
        <v>industry-ag-main.html#eff-stds</v>
      </c>
      <c r="R732" s="304" t="str">
        <f>IF(ISBLANK(INDEX('Policy Characteristics'!L:L,MATCH($C732,'Policy Characteristics'!$C:$C,0))),"",INDEX('Policy Characteristics'!L:L,MATCH($C732,'Policy Characteristics'!$C:$C,0)))</f>
        <v>industry-energy-efficiency-standards.html</v>
      </c>
    </row>
    <row r="733" spans="1:18" s="544" customFormat="1" x14ac:dyDescent="0.25">
      <c r="A733" s="304" t="str">
        <f>IF(ISBLANK(INDEX('Policy Characteristics'!A:A,MATCH($C733,'Policy Characteristics'!$C:$C,0))),"",INDEX('Policy Characteristics'!A:A,MATCH($C733,'Policy Characteristics'!$C:$C,0)))</f>
        <v>Industry</v>
      </c>
      <c r="B733" s="304" t="str">
        <f>IF(ISBLANK(INDEX('Policy Characteristics'!B:B,MATCH($C733,'Policy Characteristics'!$C:$C,0))),"",INDEX('Policy Characteristics'!B:B,MATCH($C733,'Policy Characteristics'!$C:$C,0)))</f>
        <v>Industry Energy Efficiency Standards</v>
      </c>
      <c r="C733" s="308" t="str">
        <f t="shared" si="37"/>
        <v>Percentage Improvement in Eqpt Efficiency Standards above BAU</v>
      </c>
      <c r="D733" s="537" t="s">
        <v>3193</v>
      </c>
      <c r="E733" s="535" t="s">
        <v>2781</v>
      </c>
      <c r="F733" s="6" t="s">
        <v>3157</v>
      </c>
      <c r="G733" s="535" t="s">
        <v>2786</v>
      </c>
      <c r="H733" s="536">
        <v>1007</v>
      </c>
      <c r="I733" s="535" t="s">
        <v>46</v>
      </c>
      <c r="J733" s="306" t="str">
        <f>IF(ISBLANK(INDEX('Policy Characteristics'!D:D,MATCH($C733,'Policy Characteristics'!$C:$C,0))),"",INDEX('Policy Characteristics'!D:D,MATCH($C733,'Policy Characteristics'!$C:$C,0)))</f>
        <v>Industry Energy Efficiency Standards</v>
      </c>
      <c r="K733" s="304" t="str">
        <f>IF(ISBLANK(INDEX('Policy Characteristics'!E:E,MATCH($C733,'Policy Characteristics'!$C:$C,0))),"",INDEX('Policy Characteristics'!E:E,MATCH($C733,'Policy Characteristics'!$C:$C,0)))</f>
        <v>indst efficiency standards</v>
      </c>
      <c r="L733" s="315">
        <f>IF(ISBLANK(INDEX('Policy Characteristics'!F:F,MATCH($C733,'Policy Characteristics'!$C:$C,0))),"",INDEX('Policy Characteristics'!F:F,MATCH($C733,'Policy Characteristics'!$C:$C,0)))</f>
        <v>0</v>
      </c>
      <c r="M733" s="315">
        <f>IF(ISBLANK(INDEX('Policy Characteristics'!G:G,MATCH($C733,'Policy Characteristics'!$C:$C,0))),"",INDEX('Policy Characteristics'!G:G,MATCH($C733,'Policy Characteristics'!$C:$C,0)))</f>
        <v>0.25</v>
      </c>
      <c r="N733" s="315">
        <f>IF(ISBLANK(INDEX('Policy Characteristics'!H:H,MATCH($C733,'Policy Characteristics'!$C:$C,0))),"",INDEX('Policy Characteristics'!H:H,MATCH($C733,'Policy Characteristics'!$C:$C,0)))</f>
        <v>0.01</v>
      </c>
      <c r="O733" s="304" t="str">
        <f>IF(ISBLANK(INDEX('Policy Characteristics'!I:I,MATCH($C733,'Policy Characteristics'!$C:$C,0))),"",INDEX('Policy Characteristics'!I:I,MATCH($C733,'Policy Characteristics'!$C:$C,0)))</f>
        <v>% reduction in energy use</v>
      </c>
      <c r="P733" s="304" t="str">
        <f>IF(ISBLANK(INDEX('Policy Characteristics'!J:J,MATCH($C733,'Policy Characteristics'!$C:$C,0))),"",INDEX('Policy Characteristics'!J:J,MATCH($C733,'Policy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33" s="304" t="str">
        <f>IF(ISBLANK(INDEX('Policy Characteristics'!K:K,MATCH($C733,'Policy Characteristics'!$C:$C,0))),"",INDEX('Policy Characteristics'!K:K,MATCH($C733,'Policy Characteristics'!$C:$C,0)))</f>
        <v>industry-ag-main.html#eff-stds</v>
      </c>
      <c r="R733" s="304" t="str">
        <f>IF(ISBLANK(INDEX('Policy Characteristics'!L:L,MATCH($C733,'Policy Characteristics'!$C:$C,0))),"",INDEX('Policy Characteristics'!L:L,MATCH($C733,'Policy Characteristics'!$C:$C,0)))</f>
        <v>industry-energy-efficiency-standards.html</v>
      </c>
    </row>
    <row r="734" spans="1:18" s="544" customFormat="1" x14ac:dyDescent="0.25">
      <c r="A734" s="304" t="str">
        <f>IF(ISBLANK(INDEX('Policy Characteristics'!A:A,MATCH($C734,'Policy Characteristics'!$C:$C,0))),"",INDEX('Policy Characteristics'!A:A,MATCH($C734,'Policy Characteristics'!$C:$C,0)))</f>
        <v>Industry</v>
      </c>
      <c r="B734" s="304" t="str">
        <f>IF(ISBLANK(INDEX('Policy Characteristics'!B:B,MATCH($C734,'Policy Characteristics'!$C:$C,0))),"",INDEX('Policy Characteristics'!B:B,MATCH($C734,'Policy Characteristics'!$C:$C,0)))</f>
        <v>Industry Energy Efficiency Standards</v>
      </c>
      <c r="C734" s="308" t="str">
        <f t="shared" si="37"/>
        <v>Percentage Improvement in Eqpt Efficiency Standards above BAU</v>
      </c>
      <c r="D734" s="537" t="s">
        <v>3194</v>
      </c>
      <c r="E734" s="535" t="s">
        <v>2427</v>
      </c>
      <c r="F734" s="6" t="s">
        <v>3158</v>
      </c>
      <c r="G734" s="535" t="s">
        <v>2433</v>
      </c>
      <c r="H734" s="536">
        <v>1008</v>
      </c>
      <c r="I734" s="535" t="s">
        <v>45</v>
      </c>
      <c r="J734" s="306" t="str">
        <f>IF(ISBLANK(INDEX('Policy Characteristics'!D:D,MATCH($C734,'Policy Characteristics'!$C:$C,0))),"",INDEX('Policy Characteristics'!D:D,MATCH($C734,'Policy Characteristics'!$C:$C,0)))</f>
        <v>Industry Energy Efficiency Standards</v>
      </c>
      <c r="K734" s="304" t="str">
        <f>IF(ISBLANK(INDEX('Policy Characteristics'!E:E,MATCH($C734,'Policy Characteristics'!$C:$C,0))),"",INDEX('Policy Characteristics'!E:E,MATCH($C734,'Policy Characteristics'!$C:$C,0)))</f>
        <v>indst efficiency standards</v>
      </c>
      <c r="L734" s="315">
        <f>IF(ISBLANK(INDEX('Policy Characteristics'!F:F,MATCH($C734,'Policy Characteristics'!$C:$C,0))),"",INDEX('Policy Characteristics'!F:F,MATCH($C734,'Policy Characteristics'!$C:$C,0)))</f>
        <v>0</v>
      </c>
      <c r="M734" s="315">
        <f>IF(ISBLANK(INDEX('Policy Characteristics'!G:G,MATCH($C734,'Policy Characteristics'!$C:$C,0))),"",INDEX('Policy Characteristics'!G:G,MATCH($C734,'Policy Characteristics'!$C:$C,0)))</f>
        <v>0.25</v>
      </c>
      <c r="N734" s="315">
        <f>IF(ISBLANK(INDEX('Policy Characteristics'!H:H,MATCH($C734,'Policy Characteristics'!$C:$C,0))),"",INDEX('Policy Characteristics'!H:H,MATCH($C734,'Policy Characteristics'!$C:$C,0)))</f>
        <v>0.01</v>
      </c>
      <c r="O734" s="304" t="str">
        <f>IF(ISBLANK(INDEX('Policy Characteristics'!I:I,MATCH($C734,'Policy Characteristics'!$C:$C,0))),"",INDEX('Policy Characteristics'!I:I,MATCH($C734,'Policy Characteristics'!$C:$C,0)))</f>
        <v>% reduction in energy use</v>
      </c>
      <c r="P734" s="304" t="str">
        <f>IF(ISBLANK(INDEX('Policy Characteristics'!J:J,MATCH($C734,'Policy Characteristics'!$C:$C,0))),"",INDEX('Policy Characteristics'!J:J,MATCH($C734,'Policy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34" s="304" t="str">
        <f>IF(ISBLANK(INDEX('Policy Characteristics'!K:K,MATCH($C734,'Policy Characteristics'!$C:$C,0))),"",INDEX('Policy Characteristics'!K:K,MATCH($C734,'Policy Characteristics'!$C:$C,0)))</f>
        <v>industry-ag-main.html#eff-stds</v>
      </c>
      <c r="R734" s="304" t="str">
        <f>IF(ISBLANK(INDEX('Policy Characteristics'!L:L,MATCH($C734,'Policy Characteristics'!$C:$C,0))),"",INDEX('Policy Characteristics'!L:L,MATCH($C734,'Policy Characteristics'!$C:$C,0)))</f>
        <v>industry-energy-efficiency-standards.html</v>
      </c>
    </row>
    <row r="735" spans="1:18" s="544" customFormat="1" x14ac:dyDescent="0.25">
      <c r="A735" s="304" t="str">
        <f>IF(ISBLANK(INDEX('Policy Characteristics'!A:A,MATCH($C735,'Policy Characteristics'!$C:$C,0))),"",INDEX('Policy Characteristics'!A:A,MATCH($C735,'Policy Characteristics'!$C:$C,0)))</f>
        <v>Industry</v>
      </c>
      <c r="B735" s="304" t="str">
        <f>IF(ISBLANK(INDEX('Policy Characteristics'!B:B,MATCH($C735,'Policy Characteristics'!$C:$C,0))),"",INDEX('Policy Characteristics'!B:B,MATCH($C735,'Policy Characteristics'!$C:$C,0)))</f>
        <v>Industry Energy Efficiency Standards</v>
      </c>
      <c r="C735" s="308" t="str">
        <f t="shared" si="37"/>
        <v>Percentage Improvement in Eqpt Efficiency Standards above BAU</v>
      </c>
      <c r="D735" s="537" t="s">
        <v>3194</v>
      </c>
      <c r="E735" s="535" t="s">
        <v>2428</v>
      </c>
      <c r="F735" s="6" t="s">
        <v>3158</v>
      </c>
      <c r="G735" s="535" t="s">
        <v>2436</v>
      </c>
      <c r="H735" s="536">
        <v>1009</v>
      </c>
      <c r="I735" s="535" t="s">
        <v>45</v>
      </c>
      <c r="J735" s="306" t="str">
        <f>IF(ISBLANK(INDEX('Policy Characteristics'!D:D,MATCH($C735,'Policy Characteristics'!$C:$C,0))),"",INDEX('Policy Characteristics'!D:D,MATCH($C735,'Policy Characteristics'!$C:$C,0)))</f>
        <v>Industry Energy Efficiency Standards</v>
      </c>
      <c r="K735" s="304" t="str">
        <f>IF(ISBLANK(INDEX('Policy Characteristics'!E:E,MATCH($C735,'Policy Characteristics'!$C:$C,0))),"",INDEX('Policy Characteristics'!E:E,MATCH($C735,'Policy Characteristics'!$C:$C,0)))</f>
        <v>indst efficiency standards</v>
      </c>
      <c r="L735" s="315">
        <f>IF(ISBLANK(INDEX('Policy Characteristics'!F:F,MATCH($C735,'Policy Characteristics'!$C:$C,0))),"",INDEX('Policy Characteristics'!F:F,MATCH($C735,'Policy Characteristics'!$C:$C,0)))</f>
        <v>0</v>
      </c>
      <c r="M735" s="315">
        <f>IF(ISBLANK(INDEX('Policy Characteristics'!G:G,MATCH($C735,'Policy Characteristics'!$C:$C,0))),"",INDEX('Policy Characteristics'!G:G,MATCH($C735,'Policy Characteristics'!$C:$C,0)))</f>
        <v>0.25</v>
      </c>
      <c r="N735" s="315">
        <f>IF(ISBLANK(INDEX('Policy Characteristics'!H:H,MATCH($C735,'Policy Characteristics'!$C:$C,0))),"",INDEX('Policy Characteristics'!H:H,MATCH($C735,'Policy Characteristics'!$C:$C,0)))</f>
        <v>0.01</v>
      </c>
      <c r="O735" s="304" t="str">
        <f>IF(ISBLANK(INDEX('Policy Characteristics'!I:I,MATCH($C735,'Policy Characteristics'!$C:$C,0))),"",INDEX('Policy Characteristics'!I:I,MATCH($C735,'Policy Characteristics'!$C:$C,0)))</f>
        <v>% reduction in energy use</v>
      </c>
      <c r="P735" s="304" t="str">
        <f>IF(ISBLANK(INDEX('Policy Characteristics'!J:J,MATCH($C735,'Policy Characteristics'!$C:$C,0))),"",INDEX('Policy Characteristics'!J:J,MATCH($C735,'Policy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35" s="304" t="str">
        <f>IF(ISBLANK(INDEX('Policy Characteristics'!K:K,MATCH($C735,'Policy Characteristics'!$C:$C,0))),"",INDEX('Policy Characteristics'!K:K,MATCH($C735,'Policy Characteristics'!$C:$C,0)))</f>
        <v>industry-ag-main.html#eff-stds</v>
      </c>
      <c r="R735" s="304" t="str">
        <f>IF(ISBLANK(INDEX('Policy Characteristics'!L:L,MATCH($C735,'Policy Characteristics'!$C:$C,0))),"",INDEX('Policy Characteristics'!L:L,MATCH($C735,'Policy Characteristics'!$C:$C,0)))</f>
        <v>industry-energy-efficiency-standards.html</v>
      </c>
    </row>
    <row r="736" spans="1:18" s="544" customFormat="1" x14ac:dyDescent="0.25">
      <c r="A736" s="304" t="str">
        <f>IF(ISBLANK(INDEX('Policy Characteristics'!A:A,MATCH($C736,'Policy Characteristics'!$C:$C,0))),"",INDEX('Policy Characteristics'!A:A,MATCH($C736,'Policy Characteristics'!$C:$C,0)))</f>
        <v>Industry</v>
      </c>
      <c r="B736" s="304" t="str">
        <f>IF(ISBLANK(INDEX('Policy Characteristics'!B:B,MATCH($C736,'Policy Characteristics'!$C:$C,0))),"",INDEX('Policy Characteristics'!B:B,MATCH($C736,'Policy Characteristics'!$C:$C,0)))</f>
        <v>Industry Energy Efficiency Standards</v>
      </c>
      <c r="C736" s="308" t="str">
        <f t="shared" si="37"/>
        <v>Percentage Improvement in Eqpt Efficiency Standards above BAU</v>
      </c>
      <c r="D736" s="537" t="s">
        <v>3194</v>
      </c>
      <c r="E736" s="535" t="s">
        <v>2429</v>
      </c>
      <c r="F736" s="6" t="s">
        <v>3158</v>
      </c>
      <c r="G736" s="535" t="s">
        <v>2437</v>
      </c>
      <c r="H736" s="536">
        <v>1010</v>
      </c>
      <c r="I736" s="535" t="s">
        <v>45</v>
      </c>
      <c r="J736" s="306" t="str">
        <f>IF(ISBLANK(INDEX('Policy Characteristics'!D:D,MATCH($C736,'Policy Characteristics'!$C:$C,0))),"",INDEX('Policy Characteristics'!D:D,MATCH($C736,'Policy Characteristics'!$C:$C,0)))</f>
        <v>Industry Energy Efficiency Standards</v>
      </c>
      <c r="K736" s="304" t="str">
        <f>IF(ISBLANK(INDEX('Policy Characteristics'!E:E,MATCH($C736,'Policy Characteristics'!$C:$C,0))),"",INDEX('Policy Characteristics'!E:E,MATCH($C736,'Policy Characteristics'!$C:$C,0)))</f>
        <v>indst efficiency standards</v>
      </c>
      <c r="L736" s="315">
        <f>IF(ISBLANK(INDEX('Policy Characteristics'!F:F,MATCH($C736,'Policy Characteristics'!$C:$C,0))),"",INDEX('Policy Characteristics'!F:F,MATCH($C736,'Policy Characteristics'!$C:$C,0)))</f>
        <v>0</v>
      </c>
      <c r="M736" s="315">
        <f>IF(ISBLANK(INDEX('Policy Characteristics'!G:G,MATCH($C736,'Policy Characteristics'!$C:$C,0))),"",INDEX('Policy Characteristics'!G:G,MATCH($C736,'Policy Characteristics'!$C:$C,0)))</f>
        <v>0.25</v>
      </c>
      <c r="N736" s="315">
        <f>IF(ISBLANK(INDEX('Policy Characteristics'!H:H,MATCH($C736,'Policy Characteristics'!$C:$C,0))),"",INDEX('Policy Characteristics'!H:H,MATCH($C736,'Policy Characteristics'!$C:$C,0)))</f>
        <v>0.01</v>
      </c>
      <c r="O736" s="304" t="str">
        <f>IF(ISBLANK(INDEX('Policy Characteristics'!I:I,MATCH($C736,'Policy Characteristics'!$C:$C,0))),"",INDEX('Policy Characteristics'!I:I,MATCH($C736,'Policy Characteristics'!$C:$C,0)))</f>
        <v>% reduction in energy use</v>
      </c>
      <c r="P736" s="304" t="str">
        <f>IF(ISBLANK(INDEX('Policy Characteristics'!J:J,MATCH($C736,'Policy Characteristics'!$C:$C,0))),"",INDEX('Policy Characteristics'!J:J,MATCH($C736,'Policy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36" s="304" t="str">
        <f>IF(ISBLANK(INDEX('Policy Characteristics'!K:K,MATCH($C736,'Policy Characteristics'!$C:$C,0))),"",INDEX('Policy Characteristics'!K:K,MATCH($C736,'Policy Characteristics'!$C:$C,0)))</f>
        <v>industry-ag-main.html#eff-stds</v>
      </c>
      <c r="R736" s="304" t="str">
        <f>IF(ISBLANK(INDEX('Policy Characteristics'!L:L,MATCH($C736,'Policy Characteristics'!$C:$C,0))),"",INDEX('Policy Characteristics'!L:L,MATCH($C736,'Policy Characteristics'!$C:$C,0)))</f>
        <v>industry-energy-efficiency-standards.html</v>
      </c>
    </row>
    <row r="737" spans="1:18" s="544" customFormat="1" x14ac:dyDescent="0.25">
      <c r="A737" s="304" t="str">
        <f>IF(ISBLANK(INDEX('Policy Characteristics'!A:A,MATCH($C737,'Policy Characteristics'!$C:$C,0))),"",INDEX('Policy Characteristics'!A:A,MATCH($C737,'Policy Characteristics'!$C:$C,0)))</f>
        <v>Industry</v>
      </c>
      <c r="B737" s="304" t="str">
        <f>IF(ISBLANK(INDEX('Policy Characteristics'!B:B,MATCH($C737,'Policy Characteristics'!$C:$C,0))),"",INDEX('Policy Characteristics'!B:B,MATCH($C737,'Policy Characteristics'!$C:$C,0)))</f>
        <v>Industry Energy Efficiency Standards</v>
      </c>
      <c r="C737" s="308" t="str">
        <f t="shared" si="37"/>
        <v>Percentage Improvement in Eqpt Efficiency Standards above BAU</v>
      </c>
      <c r="D737" s="537" t="s">
        <v>3194</v>
      </c>
      <c r="E737" s="535" t="s">
        <v>2430</v>
      </c>
      <c r="F737" s="6" t="s">
        <v>3158</v>
      </c>
      <c r="G737" s="535" t="s">
        <v>2434</v>
      </c>
      <c r="H737" s="536">
        <v>1011</v>
      </c>
      <c r="I737" s="535" t="s">
        <v>46</v>
      </c>
      <c r="J737" s="306" t="str">
        <f>IF(ISBLANK(INDEX('Policy Characteristics'!D:D,MATCH($C737,'Policy Characteristics'!$C:$C,0))),"",INDEX('Policy Characteristics'!D:D,MATCH($C737,'Policy Characteristics'!$C:$C,0)))</f>
        <v>Industry Energy Efficiency Standards</v>
      </c>
      <c r="K737" s="304" t="str">
        <f>IF(ISBLANK(INDEX('Policy Characteristics'!E:E,MATCH($C737,'Policy Characteristics'!$C:$C,0))),"",INDEX('Policy Characteristics'!E:E,MATCH($C737,'Policy Characteristics'!$C:$C,0)))</f>
        <v>indst efficiency standards</v>
      </c>
      <c r="L737" s="315">
        <f>IF(ISBLANK(INDEX('Policy Characteristics'!F:F,MATCH($C737,'Policy Characteristics'!$C:$C,0))),"",INDEX('Policy Characteristics'!F:F,MATCH($C737,'Policy Characteristics'!$C:$C,0)))</f>
        <v>0</v>
      </c>
      <c r="M737" s="315">
        <f>IF(ISBLANK(INDEX('Policy Characteristics'!G:G,MATCH($C737,'Policy Characteristics'!$C:$C,0))),"",INDEX('Policy Characteristics'!G:G,MATCH($C737,'Policy Characteristics'!$C:$C,0)))</f>
        <v>0.25</v>
      </c>
      <c r="N737" s="315">
        <f>IF(ISBLANK(INDEX('Policy Characteristics'!H:H,MATCH($C737,'Policy Characteristics'!$C:$C,0))),"",INDEX('Policy Characteristics'!H:H,MATCH($C737,'Policy Characteristics'!$C:$C,0)))</f>
        <v>0.01</v>
      </c>
      <c r="O737" s="304" t="str">
        <f>IF(ISBLANK(INDEX('Policy Characteristics'!I:I,MATCH($C737,'Policy Characteristics'!$C:$C,0))),"",INDEX('Policy Characteristics'!I:I,MATCH($C737,'Policy Characteristics'!$C:$C,0)))</f>
        <v>% reduction in energy use</v>
      </c>
      <c r="P737" s="304" t="str">
        <f>IF(ISBLANK(INDEX('Policy Characteristics'!J:J,MATCH($C737,'Policy Characteristics'!$C:$C,0))),"",INDEX('Policy Characteristics'!J:J,MATCH($C737,'Policy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37" s="304" t="str">
        <f>IF(ISBLANK(INDEX('Policy Characteristics'!K:K,MATCH($C737,'Policy Characteristics'!$C:$C,0))),"",INDEX('Policy Characteristics'!K:K,MATCH($C737,'Policy Characteristics'!$C:$C,0)))</f>
        <v>industry-ag-main.html#eff-stds</v>
      </c>
      <c r="R737" s="304" t="str">
        <f>IF(ISBLANK(INDEX('Policy Characteristics'!L:L,MATCH($C737,'Policy Characteristics'!$C:$C,0))),"",INDEX('Policy Characteristics'!L:L,MATCH($C737,'Policy Characteristics'!$C:$C,0)))</f>
        <v>industry-energy-efficiency-standards.html</v>
      </c>
    </row>
    <row r="738" spans="1:18" s="544" customFormat="1" x14ac:dyDescent="0.25">
      <c r="A738" s="304" t="str">
        <f>IF(ISBLANK(INDEX('Policy Characteristics'!A:A,MATCH($C738,'Policy Characteristics'!$C:$C,0))),"",INDEX('Policy Characteristics'!A:A,MATCH($C738,'Policy Characteristics'!$C:$C,0)))</f>
        <v>Industry</v>
      </c>
      <c r="B738" s="304" t="str">
        <f>IF(ISBLANK(INDEX('Policy Characteristics'!B:B,MATCH($C738,'Policy Characteristics'!$C:$C,0))),"",INDEX('Policy Characteristics'!B:B,MATCH($C738,'Policy Characteristics'!$C:$C,0)))</f>
        <v>Industry Energy Efficiency Standards</v>
      </c>
      <c r="C738" s="308" t="str">
        <f t="shared" si="37"/>
        <v>Percentage Improvement in Eqpt Efficiency Standards above BAU</v>
      </c>
      <c r="D738" s="537" t="s">
        <v>3194</v>
      </c>
      <c r="E738" s="535" t="s">
        <v>2431</v>
      </c>
      <c r="F738" s="6" t="s">
        <v>3158</v>
      </c>
      <c r="G738" s="535" t="s">
        <v>2435</v>
      </c>
      <c r="H738" s="536">
        <v>1012</v>
      </c>
      <c r="I738" s="535" t="s">
        <v>45</v>
      </c>
      <c r="J738" s="306" t="str">
        <f>IF(ISBLANK(INDEX('Policy Characteristics'!D:D,MATCH($C738,'Policy Characteristics'!$C:$C,0))),"",INDEX('Policy Characteristics'!D:D,MATCH($C738,'Policy Characteristics'!$C:$C,0)))</f>
        <v>Industry Energy Efficiency Standards</v>
      </c>
      <c r="K738" s="304" t="str">
        <f>IF(ISBLANK(INDEX('Policy Characteristics'!E:E,MATCH($C738,'Policy Characteristics'!$C:$C,0))),"",INDEX('Policy Characteristics'!E:E,MATCH($C738,'Policy Characteristics'!$C:$C,0)))</f>
        <v>indst efficiency standards</v>
      </c>
      <c r="L738" s="315">
        <f>IF(ISBLANK(INDEX('Policy Characteristics'!F:F,MATCH($C738,'Policy Characteristics'!$C:$C,0))),"",INDEX('Policy Characteristics'!F:F,MATCH($C738,'Policy Characteristics'!$C:$C,0)))</f>
        <v>0</v>
      </c>
      <c r="M738" s="315">
        <f>IF(ISBLANK(INDEX('Policy Characteristics'!G:G,MATCH($C738,'Policy Characteristics'!$C:$C,0))),"",INDEX('Policy Characteristics'!G:G,MATCH($C738,'Policy Characteristics'!$C:$C,0)))</f>
        <v>0.25</v>
      </c>
      <c r="N738" s="315">
        <f>IF(ISBLANK(INDEX('Policy Characteristics'!H:H,MATCH($C738,'Policy Characteristics'!$C:$C,0))),"",INDEX('Policy Characteristics'!H:H,MATCH($C738,'Policy Characteristics'!$C:$C,0)))</f>
        <v>0.01</v>
      </c>
      <c r="O738" s="304" t="str">
        <f>IF(ISBLANK(INDEX('Policy Characteristics'!I:I,MATCH($C738,'Policy Characteristics'!$C:$C,0))),"",INDEX('Policy Characteristics'!I:I,MATCH($C738,'Policy Characteristics'!$C:$C,0)))</f>
        <v>% reduction in energy use</v>
      </c>
      <c r="P738" s="304" t="str">
        <f>IF(ISBLANK(INDEX('Policy Characteristics'!J:J,MATCH($C738,'Policy Characteristics'!$C:$C,0))),"",INDEX('Policy Characteristics'!J:J,MATCH($C738,'Policy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38" s="304" t="str">
        <f>IF(ISBLANK(INDEX('Policy Characteristics'!K:K,MATCH($C738,'Policy Characteristics'!$C:$C,0))),"",INDEX('Policy Characteristics'!K:K,MATCH($C738,'Policy Characteristics'!$C:$C,0)))</f>
        <v>industry-ag-main.html#eff-stds</v>
      </c>
      <c r="R738" s="304" t="str">
        <f>IF(ISBLANK(INDEX('Policy Characteristics'!L:L,MATCH($C738,'Policy Characteristics'!$C:$C,0))),"",INDEX('Policy Characteristics'!L:L,MATCH($C738,'Policy Characteristics'!$C:$C,0)))</f>
        <v>industry-energy-efficiency-standards.html</v>
      </c>
    </row>
    <row r="739" spans="1:18" s="544" customFormat="1" x14ac:dyDescent="0.25">
      <c r="A739" s="304" t="str">
        <f>IF(ISBLANK(INDEX('Policy Characteristics'!A:A,MATCH($C739,'Policy Characteristics'!$C:$C,0))),"",INDEX('Policy Characteristics'!A:A,MATCH($C739,'Policy Characteristics'!$C:$C,0)))</f>
        <v>Industry</v>
      </c>
      <c r="B739" s="304" t="str">
        <f>IF(ISBLANK(INDEX('Policy Characteristics'!B:B,MATCH($C739,'Policy Characteristics'!$C:$C,0))),"",INDEX('Policy Characteristics'!B:B,MATCH($C739,'Policy Characteristics'!$C:$C,0)))</f>
        <v>Industry Energy Efficiency Standards</v>
      </c>
      <c r="C739" s="308" t="str">
        <f t="shared" si="37"/>
        <v>Percentage Improvement in Eqpt Efficiency Standards above BAU</v>
      </c>
      <c r="D739" s="537" t="s">
        <v>3194</v>
      </c>
      <c r="E739" s="535" t="s">
        <v>2432</v>
      </c>
      <c r="F739" s="6" t="s">
        <v>3158</v>
      </c>
      <c r="G739" s="535" t="s">
        <v>2438</v>
      </c>
      <c r="H739" s="536">
        <v>1013</v>
      </c>
      <c r="I739" s="535" t="s">
        <v>46</v>
      </c>
      <c r="J739" s="306" t="str">
        <f>IF(ISBLANK(INDEX('Policy Characteristics'!D:D,MATCH($C739,'Policy Characteristics'!$C:$C,0))),"",INDEX('Policy Characteristics'!D:D,MATCH($C739,'Policy Characteristics'!$C:$C,0)))</f>
        <v>Industry Energy Efficiency Standards</v>
      </c>
      <c r="K739" s="304" t="str">
        <f>IF(ISBLANK(INDEX('Policy Characteristics'!E:E,MATCH($C739,'Policy Characteristics'!$C:$C,0))),"",INDEX('Policy Characteristics'!E:E,MATCH($C739,'Policy Characteristics'!$C:$C,0)))</f>
        <v>indst efficiency standards</v>
      </c>
      <c r="L739" s="315">
        <f>IF(ISBLANK(INDEX('Policy Characteristics'!F:F,MATCH($C739,'Policy Characteristics'!$C:$C,0))),"",INDEX('Policy Characteristics'!F:F,MATCH($C739,'Policy Characteristics'!$C:$C,0)))</f>
        <v>0</v>
      </c>
      <c r="M739" s="315">
        <f>IF(ISBLANK(INDEX('Policy Characteristics'!G:G,MATCH($C739,'Policy Characteristics'!$C:$C,0))),"",INDEX('Policy Characteristics'!G:G,MATCH($C739,'Policy Characteristics'!$C:$C,0)))</f>
        <v>0.25</v>
      </c>
      <c r="N739" s="315">
        <f>IF(ISBLANK(INDEX('Policy Characteristics'!H:H,MATCH($C739,'Policy Characteristics'!$C:$C,0))),"",INDEX('Policy Characteristics'!H:H,MATCH($C739,'Policy Characteristics'!$C:$C,0)))</f>
        <v>0.01</v>
      </c>
      <c r="O739" s="304" t="str">
        <f>IF(ISBLANK(INDEX('Policy Characteristics'!I:I,MATCH($C739,'Policy Characteristics'!$C:$C,0))),"",INDEX('Policy Characteristics'!I:I,MATCH($C739,'Policy Characteristics'!$C:$C,0)))</f>
        <v>% reduction in energy use</v>
      </c>
      <c r="P739" s="304" t="str">
        <f>IF(ISBLANK(INDEX('Policy Characteristics'!J:J,MATCH($C739,'Policy Characteristics'!$C:$C,0))),"",INDEX('Policy Characteristics'!J:J,MATCH($C739,'Policy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39" s="304" t="str">
        <f>IF(ISBLANK(INDEX('Policy Characteristics'!K:K,MATCH($C739,'Policy Characteristics'!$C:$C,0))),"",INDEX('Policy Characteristics'!K:K,MATCH($C739,'Policy Characteristics'!$C:$C,0)))</f>
        <v>industry-ag-main.html#eff-stds</v>
      </c>
      <c r="R739" s="304" t="str">
        <f>IF(ISBLANK(INDEX('Policy Characteristics'!L:L,MATCH($C739,'Policy Characteristics'!$C:$C,0))),"",INDEX('Policy Characteristics'!L:L,MATCH($C739,'Policy Characteristics'!$C:$C,0)))</f>
        <v>industry-energy-efficiency-standards.html</v>
      </c>
    </row>
    <row r="740" spans="1:18" s="544" customFormat="1" x14ac:dyDescent="0.25">
      <c r="A740" s="304" t="str">
        <f>IF(ISBLANK(INDEX('Policy Characteristics'!A:A,MATCH($C740,'Policy Characteristics'!$C:$C,0))),"",INDEX('Policy Characteristics'!A:A,MATCH($C740,'Policy Characteristics'!$C:$C,0)))</f>
        <v>Industry</v>
      </c>
      <c r="B740" s="304" t="str">
        <f>IF(ISBLANK(INDEX('Policy Characteristics'!B:B,MATCH($C740,'Policy Characteristics'!$C:$C,0))),"",INDEX('Policy Characteristics'!B:B,MATCH($C740,'Policy Characteristics'!$C:$C,0)))</f>
        <v>Industry Energy Efficiency Standards</v>
      </c>
      <c r="C740" s="308" t="str">
        <f t="shared" si="37"/>
        <v>Percentage Improvement in Eqpt Efficiency Standards above BAU</v>
      </c>
      <c r="D740" s="537" t="s">
        <v>3194</v>
      </c>
      <c r="E740" s="535" t="s">
        <v>2782</v>
      </c>
      <c r="F740" s="6" t="s">
        <v>3158</v>
      </c>
      <c r="G740" s="535" t="s">
        <v>2785</v>
      </c>
      <c r="H740" s="536">
        <v>1014</v>
      </c>
      <c r="I740" s="535" t="s">
        <v>46</v>
      </c>
      <c r="J740" s="306" t="str">
        <f>IF(ISBLANK(INDEX('Policy Characteristics'!D:D,MATCH($C740,'Policy Characteristics'!$C:$C,0))),"",INDEX('Policy Characteristics'!D:D,MATCH($C740,'Policy Characteristics'!$C:$C,0)))</f>
        <v>Industry Energy Efficiency Standards</v>
      </c>
      <c r="K740" s="304" t="str">
        <f>IF(ISBLANK(INDEX('Policy Characteristics'!E:E,MATCH($C740,'Policy Characteristics'!$C:$C,0))),"",INDEX('Policy Characteristics'!E:E,MATCH($C740,'Policy Characteristics'!$C:$C,0)))</f>
        <v>indst efficiency standards</v>
      </c>
      <c r="L740" s="315">
        <f>IF(ISBLANK(INDEX('Policy Characteristics'!F:F,MATCH($C740,'Policy Characteristics'!$C:$C,0))),"",INDEX('Policy Characteristics'!F:F,MATCH($C740,'Policy Characteristics'!$C:$C,0)))</f>
        <v>0</v>
      </c>
      <c r="M740" s="315">
        <f>IF(ISBLANK(INDEX('Policy Characteristics'!G:G,MATCH($C740,'Policy Characteristics'!$C:$C,0))),"",INDEX('Policy Characteristics'!G:G,MATCH($C740,'Policy Characteristics'!$C:$C,0)))</f>
        <v>0.25</v>
      </c>
      <c r="N740" s="315">
        <f>IF(ISBLANK(INDEX('Policy Characteristics'!H:H,MATCH($C740,'Policy Characteristics'!$C:$C,0))),"",INDEX('Policy Characteristics'!H:H,MATCH($C740,'Policy Characteristics'!$C:$C,0)))</f>
        <v>0.01</v>
      </c>
      <c r="O740" s="304" t="str">
        <f>IF(ISBLANK(INDEX('Policy Characteristics'!I:I,MATCH($C740,'Policy Characteristics'!$C:$C,0))),"",INDEX('Policy Characteristics'!I:I,MATCH($C740,'Policy Characteristics'!$C:$C,0)))</f>
        <v>% reduction in energy use</v>
      </c>
      <c r="P740" s="304" t="str">
        <f>IF(ISBLANK(INDEX('Policy Characteristics'!J:J,MATCH($C740,'Policy Characteristics'!$C:$C,0))),"",INDEX('Policy Characteristics'!J:J,MATCH($C740,'Policy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40" s="304" t="str">
        <f>IF(ISBLANK(INDEX('Policy Characteristics'!K:K,MATCH($C740,'Policy Characteristics'!$C:$C,0))),"",INDEX('Policy Characteristics'!K:K,MATCH($C740,'Policy Characteristics'!$C:$C,0)))</f>
        <v>industry-ag-main.html#eff-stds</v>
      </c>
      <c r="R740" s="304" t="str">
        <f>IF(ISBLANK(INDEX('Policy Characteristics'!L:L,MATCH($C740,'Policy Characteristics'!$C:$C,0))),"",INDEX('Policy Characteristics'!L:L,MATCH($C740,'Policy Characteristics'!$C:$C,0)))</f>
        <v>industry-energy-efficiency-standards.html</v>
      </c>
    </row>
    <row r="741" spans="1:18" s="544" customFormat="1" x14ac:dyDescent="0.25">
      <c r="A741" s="304" t="str">
        <f>IF(ISBLANK(INDEX('Policy Characteristics'!A:A,MATCH($C741,'Policy Characteristics'!$C:$C,0))),"",INDEX('Policy Characteristics'!A:A,MATCH($C741,'Policy Characteristics'!$C:$C,0)))</f>
        <v>Industry</v>
      </c>
      <c r="B741" s="304" t="str">
        <f>IF(ISBLANK(INDEX('Policy Characteristics'!B:B,MATCH($C741,'Policy Characteristics'!$C:$C,0))),"",INDEX('Policy Characteristics'!B:B,MATCH($C741,'Policy Characteristics'!$C:$C,0)))</f>
        <v>Industry Energy Efficiency Standards</v>
      </c>
      <c r="C741" s="308" t="str">
        <f t="shared" si="37"/>
        <v>Percentage Improvement in Eqpt Efficiency Standards above BAU</v>
      </c>
      <c r="D741" s="537" t="s">
        <v>3194</v>
      </c>
      <c r="E741" s="535" t="s">
        <v>2783</v>
      </c>
      <c r="F741" s="6" t="s">
        <v>3158</v>
      </c>
      <c r="G741" s="535" t="s">
        <v>2787</v>
      </c>
      <c r="H741" s="536">
        <v>1015</v>
      </c>
      <c r="I741" s="535" t="s">
        <v>45</v>
      </c>
      <c r="J741" s="306" t="str">
        <f>IF(ISBLANK(INDEX('Policy Characteristics'!D:D,MATCH($C741,'Policy Characteristics'!$C:$C,0))),"",INDEX('Policy Characteristics'!D:D,MATCH($C741,'Policy Characteristics'!$C:$C,0)))</f>
        <v>Industry Energy Efficiency Standards</v>
      </c>
      <c r="K741" s="304" t="str">
        <f>IF(ISBLANK(INDEX('Policy Characteristics'!E:E,MATCH($C741,'Policy Characteristics'!$C:$C,0))),"",INDEX('Policy Characteristics'!E:E,MATCH($C741,'Policy Characteristics'!$C:$C,0)))</f>
        <v>indst efficiency standards</v>
      </c>
      <c r="L741" s="315">
        <f>IF(ISBLANK(INDEX('Policy Characteristics'!F:F,MATCH($C741,'Policy Characteristics'!$C:$C,0))),"",INDEX('Policy Characteristics'!F:F,MATCH($C741,'Policy Characteristics'!$C:$C,0)))</f>
        <v>0</v>
      </c>
      <c r="M741" s="315">
        <f>IF(ISBLANK(INDEX('Policy Characteristics'!G:G,MATCH($C741,'Policy Characteristics'!$C:$C,0))),"",INDEX('Policy Characteristics'!G:G,MATCH($C741,'Policy Characteristics'!$C:$C,0)))</f>
        <v>0.25</v>
      </c>
      <c r="N741" s="315">
        <f>IF(ISBLANK(INDEX('Policy Characteristics'!H:H,MATCH($C741,'Policy Characteristics'!$C:$C,0))),"",INDEX('Policy Characteristics'!H:H,MATCH($C741,'Policy Characteristics'!$C:$C,0)))</f>
        <v>0.01</v>
      </c>
      <c r="O741" s="304" t="str">
        <f>IF(ISBLANK(INDEX('Policy Characteristics'!I:I,MATCH($C741,'Policy Characteristics'!$C:$C,0))),"",INDEX('Policy Characteristics'!I:I,MATCH($C741,'Policy Characteristics'!$C:$C,0)))</f>
        <v>% reduction in energy use</v>
      </c>
      <c r="P741" s="304" t="str">
        <f>IF(ISBLANK(INDEX('Policy Characteristics'!J:J,MATCH($C741,'Policy Characteristics'!$C:$C,0))),"",INDEX('Policy Characteristics'!J:J,MATCH($C741,'Policy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41" s="304" t="str">
        <f>IF(ISBLANK(INDEX('Policy Characteristics'!K:K,MATCH($C741,'Policy Characteristics'!$C:$C,0))),"",INDEX('Policy Characteristics'!K:K,MATCH($C741,'Policy Characteristics'!$C:$C,0)))</f>
        <v>industry-ag-main.html#eff-stds</v>
      </c>
      <c r="R741" s="304" t="str">
        <f>IF(ISBLANK(INDEX('Policy Characteristics'!L:L,MATCH($C741,'Policy Characteristics'!$C:$C,0))),"",INDEX('Policy Characteristics'!L:L,MATCH($C741,'Policy Characteristics'!$C:$C,0)))</f>
        <v>industry-energy-efficiency-standards.html</v>
      </c>
    </row>
    <row r="742" spans="1:18" s="544" customFormat="1" x14ac:dyDescent="0.25">
      <c r="A742" s="304" t="str">
        <f>IF(ISBLANK(INDEX('Policy Characteristics'!A:A,MATCH($C742,'Policy Characteristics'!$C:$C,0))),"",INDEX('Policy Characteristics'!A:A,MATCH($C742,'Policy Characteristics'!$C:$C,0)))</f>
        <v>Industry</v>
      </c>
      <c r="B742" s="304" t="str">
        <f>IF(ISBLANK(INDEX('Policy Characteristics'!B:B,MATCH($C742,'Policy Characteristics'!$C:$C,0))),"",INDEX('Policy Characteristics'!B:B,MATCH($C742,'Policy Characteristics'!$C:$C,0)))</f>
        <v>Industry Energy Efficiency Standards</v>
      </c>
      <c r="C742" s="308" t="str">
        <f t="shared" si="37"/>
        <v>Percentage Improvement in Eqpt Efficiency Standards above BAU</v>
      </c>
      <c r="D742" s="537" t="s">
        <v>3194</v>
      </c>
      <c r="E742" s="535" t="s">
        <v>2784</v>
      </c>
      <c r="F742" s="6" t="s">
        <v>3158</v>
      </c>
      <c r="G742" s="535" t="s">
        <v>2788</v>
      </c>
      <c r="H742" s="536">
        <v>1016</v>
      </c>
      <c r="I742" s="535" t="s">
        <v>45</v>
      </c>
      <c r="J742" s="306" t="str">
        <f>IF(ISBLANK(INDEX('Policy Characteristics'!D:D,MATCH($C742,'Policy Characteristics'!$C:$C,0))),"",INDEX('Policy Characteristics'!D:D,MATCH($C742,'Policy Characteristics'!$C:$C,0)))</f>
        <v>Industry Energy Efficiency Standards</v>
      </c>
      <c r="K742" s="304" t="str">
        <f>IF(ISBLANK(INDEX('Policy Characteristics'!E:E,MATCH($C742,'Policy Characteristics'!$C:$C,0))),"",INDEX('Policy Characteristics'!E:E,MATCH($C742,'Policy Characteristics'!$C:$C,0)))</f>
        <v>indst efficiency standards</v>
      </c>
      <c r="L742" s="315">
        <f>IF(ISBLANK(INDEX('Policy Characteristics'!F:F,MATCH($C742,'Policy Characteristics'!$C:$C,0))),"",INDEX('Policy Characteristics'!F:F,MATCH($C742,'Policy Characteristics'!$C:$C,0)))</f>
        <v>0</v>
      </c>
      <c r="M742" s="315">
        <f>IF(ISBLANK(INDEX('Policy Characteristics'!G:G,MATCH($C742,'Policy Characteristics'!$C:$C,0))),"",INDEX('Policy Characteristics'!G:G,MATCH($C742,'Policy Characteristics'!$C:$C,0)))</f>
        <v>0.25</v>
      </c>
      <c r="N742" s="315">
        <f>IF(ISBLANK(INDEX('Policy Characteristics'!H:H,MATCH($C742,'Policy Characteristics'!$C:$C,0))),"",INDEX('Policy Characteristics'!H:H,MATCH($C742,'Policy Characteristics'!$C:$C,0)))</f>
        <v>0.01</v>
      </c>
      <c r="O742" s="304" t="str">
        <f>IF(ISBLANK(INDEX('Policy Characteristics'!I:I,MATCH($C742,'Policy Characteristics'!$C:$C,0))),"",INDEX('Policy Characteristics'!I:I,MATCH($C742,'Policy Characteristics'!$C:$C,0)))</f>
        <v>% reduction in energy use</v>
      </c>
      <c r="P742" s="304" t="str">
        <f>IF(ISBLANK(INDEX('Policy Characteristics'!J:J,MATCH($C742,'Policy Characteristics'!$C:$C,0))),"",INDEX('Policy Characteristics'!J:J,MATCH($C742,'Policy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42" s="304" t="str">
        <f>IF(ISBLANK(INDEX('Policy Characteristics'!K:K,MATCH($C742,'Policy Characteristics'!$C:$C,0))),"",INDEX('Policy Characteristics'!K:K,MATCH($C742,'Policy Characteristics'!$C:$C,0)))</f>
        <v>industry-ag-main.html#eff-stds</v>
      </c>
      <c r="R742" s="304" t="str">
        <f>IF(ISBLANK(INDEX('Policy Characteristics'!L:L,MATCH($C742,'Policy Characteristics'!$C:$C,0))),"",INDEX('Policy Characteristics'!L:L,MATCH($C742,'Policy Characteristics'!$C:$C,0)))</f>
        <v>industry-energy-efficiency-standards.html</v>
      </c>
    </row>
    <row r="743" spans="1:18" s="544" customFormat="1" x14ac:dyDescent="0.25">
      <c r="A743" s="304" t="str">
        <f>IF(ISBLANK(INDEX('Policy Characteristics'!A:A,MATCH($C743,'Policy Characteristics'!$C:$C,0))),"",INDEX('Policy Characteristics'!A:A,MATCH($C743,'Policy Characteristics'!$C:$C,0)))</f>
        <v>Industry</v>
      </c>
      <c r="B743" s="304" t="str">
        <f>IF(ISBLANK(INDEX('Policy Characteristics'!B:B,MATCH($C743,'Policy Characteristics'!$C:$C,0))),"",INDEX('Policy Characteristics'!B:B,MATCH($C743,'Policy Characteristics'!$C:$C,0)))</f>
        <v>Industry Energy Efficiency Standards</v>
      </c>
      <c r="C743" s="308" t="str">
        <f t="shared" si="37"/>
        <v>Percentage Improvement in Eqpt Efficiency Standards above BAU</v>
      </c>
      <c r="D743" s="537" t="s">
        <v>3194</v>
      </c>
      <c r="E743" s="535" t="s">
        <v>2781</v>
      </c>
      <c r="F743" s="6" t="s">
        <v>3158</v>
      </c>
      <c r="G743" s="535" t="s">
        <v>2786</v>
      </c>
      <c r="H743" s="536">
        <v>1017</v>
      </c>
      <c r="I743" s="535" t="s">
        <v>46</v>
      </c>
      <c r="J743" s="306" t="str">
        <f>IF(ISBLANK(INDEX('Policy Characteristics'!D:D,MATCH($C743,'Policy Characteristics'!$C:$C,0))),"",INDEX('Policy Characteristics'!D:D,MATCH($C743,'Policy Characteristics'!$C:$C,0)))</f>
        <v>Industry Energy Efficiency Standards</v>
      </c>
      <c r="K743" s="304" t="str">
        <f>IF(ISBLANK(INDEX('Policy Characteristics'!E:E,MATCH($C743,'Policy Characteristics'!$C:$C,0))),"",INDEX('Policy Characteristics'!E:E,MATCH($C743,'Policy Characteristics'!$C:$C,0)))</f>
        <v>indst efficiency standards</v>
      </c>
      <c r="L743" s="315">
        <f>IF(ISBLANK(INDEX('Policy Characteristics'!F:F,MATCH($C743,'Policy Characteristics'!$C:$C,0))),"",INDEX('Policy Characteristics'!F:F,MATCH($C743,'Policy Characteristics'!$C:$C,0)))</f>
        <v>0</v>
      </c>
      <c r="M743" s="315">
        <f>IF(ISBLANK(INDEX('Policy Characteristics'!G:G,MATCH($C743,'Policy Characteristics'!$C:$C,0))),"",INDEX('Policy Characteristics'!G:G,MATCH($C743,'Policy Characteristics'!$C:$C,0)))</f>
        <v>0.25</v>
      </c>
      <c r="N743" s="315">
        <f>IF(ISBLANK(INDEX('Policy Characteristics'!H:H,MATCH($C743,'Policy Characteristics'!$C:$C,0))),"",INDEX('Policy Characteristics'!H:H,MATCH($C743,'Policy Characteristics'!$C:$C,0)))</f>
        <v>0.01</v>
      </c>
      <c r="O743" s="304" t="str">
        <f>IF(ISBLANK(INDEX('Policy Characteristics'!I:I,MATCH($C743,'Policy Characteristics'!$C:$C,0))),"",INDEX('Policy Characteristics'!I:I,MATCH($C743,'Policy Characteristics'!$C:$C,0)))</f>
        <v>% reduction in energy use</v>
      </c>
      <c r="P743" s="304" t="str">
        <f>IF(ISBLANK(INDEX('Policy Characteristics'!J:J,MATCH($C743,'Policy Characteristics'!$C:$C,0))),"",INDEX('Policy Characteristics'!J:J,MATCH($C743,'Policy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43" s="304" t="str">
        <f>IF(ISBLANK(INDEX('Policy Characteristics'!K:K,MATCH($C743,'Policy Characteristics'!$C:$C,0))),"",INDEX('Policy Characteristics'!K:K,MATCH($C743,'Policy Characteristics'!$C:$C,0)))</f>
        <v>industry-ag-main.html#eff-stds</v>
      </c>
      <c r="R743" s="304" t="str">
        <f>IF(ISBLANK(INDEX('Policy Characteristics'!L:L,MATCH($C743,'Policy Characteristics'!$C:$C,0))),"",INDEX('Policy Characteristics'!L:L,MATCH($C743,'Policy Characteristics'!$C:$C,0)))</f>
        <v>industry-energy-efficiency-standards.html</v>
      </c>
    </row>
    <row r="744" spans="1:18" s="544" customFormat="1" x14ac:dyDescent="0.25">
      <c r="A744" s="304" t="str">
        <f>IF(ISBLANK(INDEX('Policy Characteristics'!A:A,MATCH($C744,'Policy Characteristics'!$C:$C,0))),"",INDEX('Policy Characteristics'!A:A,MATCH($C744,'Policy Characteristics'!$C:$C,0)))</f>
        <v>Industry</v>
      </c>
      <c r="B744" s="304" t="str">
        <f>IF(ISBLANK(INDEX('Policy Characteristics'!B:B,MATCH($C744,'Policy Characteristics'!$C:$C,0))),"",INDEX('Policy Characteristics'!B:B,MATCH($C744,'Policy Characteristics'!$C:$C,0)))</f>
        <v>Industry Energy Efficiency Standards</v>
      </c>
      <c r="C744" s="308" t="str">
        <f t="shared" si="37"/>
        <v>Percentage Improvement in Eqpt Efficiency Standards above BAU</v>
      </c>
      <c r="D744" s="537" t="s">
        <v>3195</v>
      </c>
      <c r="E744" s="535" t="s">
        <v>2427</v>
      </c>
      <c r="F744" s="6" t="s">
        <v>3159</v>
      </c>
      <c r="G744" s="535" t="s">
        <v>2433</v>
      </c>
      <c r="H744" s="536">
        <v>1018</v>
      </c>
      <c r="I744" s="535" t="s">
        <v>45</v>
      </c>
      <c r="J744" s="306" t="str">
        <f>IF(ISBLANK(INDEX('Policy Characteristics'!D:D,MATCH($C744,'Policy Characteristics'!$C:$C,0))),"",INDEX('Policy Characteristics'!D:D,MATCH($C744,'Policy Characteristics'!$C:$C,0)))</f>
        <v>Industry Energy Efficiency Standards</v>
      </c>
      <c r="K744" s="304" t="str">
        <f>IF(ISBLANK(INDEX('Policy Characteristics'!E:E,MATCH($C744,'Policy Characteristics'!$C:$C,0))),"",INDEX('Policy Characteristics'!E:E,MATCH($C744,'Policy Characteristics'!$C:$C,0)))</f>
        <v>indst efficiency standards</v>
      </c>
      <c r="L744" s="315">
        <f>IF(ISBLANK(INDEX('Policy Characteristics'!F:F,MATCH($C744,'Policy Characteristics'!$C:$C,0))),"",INDEX('Policy Characteristics'!F:F,MATCH($C744,'Policy Characteristics'!$C:$C,0)))</f>
        <v>0</v>
      </c>
      <c r="M744" s="315">
        <f>IF(ISBLANK(INDEX('Policy Characteristics'!G:G,MATCH($C744,'Policy Characteristics'!$C:$C,0))),"",INDEX('Policy Characteristics'!G:G,MATCH($C744,'Policy Characteristics'!$C:$C,0)))</f>
        <v>0.25</v>
      </c>
      <c r="N744" s="315">
        <f>IF(ISBLANK(INDEX('Policy Characteristics'!H:H,MATCH($C744,'Policy Characteristics'!$C:$C,0))),"",INDEX('Policy Characteristics'!H:H,MATCH($C744,'Policy Characteristics'!$C:$C,0)))</f>
        <v>0.01</v>
      </c>
      <c r="O744" s="304" t="str">
        <f>IF(ISBLANK(INDEX('Policy Characteristics'!I:I,MATCH($C744,'Policy Characteristics'!$C:$C,0))),"",INDEX('Policy Characteristics'!I:I,MATCH($C744,'Policy Characteristics'!$C:$C,0)))</f>
        <v>% reduction in energy use</v>
      </c>
      <c r="P744" s="304" t="str">
        <f>IF(ISBLANK(INDEX('Policy Characteristics'!J:J,MATCH($C744,'Policy Characteristics'!$C:$C,0))),"",INDEX('Policy Characteristics'!J:J,MATCH($C744,'Policy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44" s="304" t="str">
        <f>IF(ISBLANK(INDEX('Policy Characteristics'!K:K,MATCH($C744,'Policy Characteristics'!$C:$C,0))),"",INDEX('Policy Characteristics'!K:K,MATCH($C744,'Policy Characteristics'!$C:$C,0)))</f>
        <v>industry-ag-main.html#eff-stds</v>
      </c>
      <c r="R744" s="304" t="str">
        <f>IF(ISBLANK(INDEX('Policy Characteristics'!L:L,MATCH($C744,'Policy Characteristics'!$C:$C,0))),"",INDEX('Policy Characteristics'!L:L,MATCH($C744,'Policy Characteristics'!$C:$C,0)))</f>
        <v>industry-energy-efficiency-standards.html</v>
      </c>
    </row>
    <row r="745" spans="1:18" s="544" customFormat="1" x14ac:dyDescent="0.25">
      <c r="A745" s="304" t="str">
        <f>IF(ISBLANK(INDEX('Policy Characteristics'!A:A,MATCH($C745,'Policy Characteristics'!$C:$C,0))),"",INDEX('Policy Characteristics'!A:A,MATCH($C745,'Policy Characteristics'!$C:$C,0)))</f>
        <v>Industry</v>
      </c>
      <c r="B745" s="304" t="str">
        <f>IF(ISBLANK(INDEX('Policy Characteristics'!B:B,MATCH($C745,'Policy Characteristics'!$C:$C,0))),"",INDEX('Policy Characteristics'!B:B,MATCH($C745,'Policy Characteristics'!$C:$C,0)))</f>
        <v>Industry Energy Efficiency Standards</v>
      </c>
      <c r="C745" s="308" t="str">
        <f t="shared" si="37"/>
        <v>Percentage Improvement in Eqpt Efficiency Standards above BAU</v>
      </c>
      <c r="D745" s="537" t="s">
        <v>3195</v>
      </c>
      <c r="E745" s="535" t="s">
        <v>2428</v>
      </c>
      <c r="F745" s="6" t="s">
        <v>3159</v>
      </c>
      <c r="G745" s="535" t="s">
        <v>2436</v>
      </c>
      <c r="H745" s="536">
        <v>1019</v>
      </c>
      <c r="I745" s="535" t="s">
        <v>45</v>
      </c>
      <c r="J745" s="306" t="str">
        <f>IF(ISBLANK(INDEX('Policy Characteristics'!D:D,MATCH($C745,'Policy Characteristics'!$C:$C,0))),"",INDEX('Policy Characteristics'!D:D,MATCH($C745,'Policy Characteristics'!$C:$C,0)))</f>
        <v>Industry Energy Efficiency Standards</v>
      </c>
      <c r="K745" s="304" t="str">
        <f>IF(ISBLANK(INDEX('Policy Characteristics'!E:E,MATCH($C745,'Policy Characteristics'!$C:$C,0))),"",INDEX('Policy Characteristics'!E:E,MATCH($C745,'Policy Characteristics'!$C:$C,0)))</f>
        <v>indst efficiency standards</v>
      </c>
      <c r="L745" s="315">
        <f>IF(ISBLANK(INDEX('Policy Characteristics'!F:F,MATCH($C745,'Policy Characteristics'!$C:$C,0))),"",INDEX('Policy Characteristics'!F:F,MATCH($C745,'Policy Characteristics'!$C:$C,0)))</f>
        <v>0</v>
      </c>
      <c r="M745" s="315">
        <f>IF(ISBLANK(INDEX('Policy Characteristics'!G:G,MATCH($C745,'Policy Characteristics'!$C:$C,0))),"",INDEX('Policy Characteristics'!G:G,MATCH($C745,'Policy Characteristics'!$C:$C,0)))</f>
        <v>0.25</v>
      </c>
      <c r="N745" s="315">
        <f>IF(ISBLANK(INDEX('Policy Characteristics'!H:H,MATCH($C745,'Policy Characteristics'!$C:$C,0))),"",INDEX('Policy Characteristics'!H:H,MATCH($C745,'Policy Characteristics'!$C:$C,0)))</f>
        <v>0.01</v>
      </c>
      <c r="O745" s="304" t="str">
        <f>IF(ISBLANK(INDEX('Policy Characteristics'!I:I,MATCH($C745,'Policy Characteristics'!$C:$C,0))),"",INDEX('Policy Characteristics'!I:I,MATCH($C745,'Policy Characteristics'!$C:$C,0)))</f>
        <v>% reduction in energy use</v>
      </c>
      <c r="P745" s="304" t="str">
        <f>IF(ISBLANK(INDEX('Policy Characteristics'!J:J,MATCH($C745,'Policy Characteristics'!$C:$C,0))),"",INDEX('Policy Characteristics'!J:J,MATCH($C745,'Policy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45" s="304" t="str">
        <f>IF(ISBLANK(INDEX('Policy Characteristics'!K:K,MATCH($C745,'Policy Characteristics'!$C:$C,0))),"",INDEX('Policy Characteristics'!K:K,MATCH($C745,'Policy Characteristics'!$C:$C,0)))</f>
        <v>industry-ag-main.html#eff-stds</v>
      </c>
      <c r="R745" s="304" t="str">
        <f>IF(ISBLANK(INDEX('Policy Characteristics'!L:L,MATCH($C745,'Policy Characteristics'!$C:$C,0))),"",INDEX('Policy Characteristics'!L:L,MATCH($C745,'Policy Characteristics'!$C:$C,0)))</f>
        <v>industry-energy-efficiency-standards.html</v>
      </c>
    </row>
    <row r="746" spans="1:18" s="544" customFormat="1" x14ac:dyDescent="0.25">
      <c r="A746" s="304" t="str">
        <f>IF(ISBLANK(INDEX('Policy Characteristics'!A:A,MATCH($C746,'Policy Characteristics'!$C:$C,0))),"",INDEX('Policy Characteristics'!A:A,MATCH($C746,'Policy Characteristics'!$C:$C,0)))</f>
        <v>Industry</v>
      </c>
      <c r="B746" s="304" t="str">
        <f>IF(ISBLANK(INDEX('Policy Characteristics'!B:B,MATCH($C746,'Policy Characteristics'!$C:$C,0))),"",INDEX('Policy Characteristics'!B:B,MATCH($C746,'Policy Characteristics'!$C:$C,0)))</f>
        <v>Industry Energy Efficiency Standards</v>
      </c>
      <c r="C746" s="308" t="str">
        <f t="shared" si="37"/>
        <v>Percentage Improvement in Eqpt Efficiency Standards above BAU</v>
      </c>
      <c r="D746" s="537" t="s">
        <v>3195</v>
      </c>
      <c r="E746" s="535" t="s">
        <v>2429</v>
      </c>
      <c r="F746" s="6" t="s">
        <v>3159</v>
      </c>
      <c r="G746" s="535" t="s">
        <v>2437</v>
      </c>
      <c r="H746" s="536">
        <v>1020</v>
      </c>
      <c r="I746" s="535" t="s">
        <v>45</v>
      </c>
      <c r="J746" s="306" t="str">
        <f>IF(ISBLANK(INDEX('Policy Characteristics'!D:D,MATCH($C746,'Policy Characteristics'!$C:$C,0))),"",INDEX('Policy Characteristics'!D:D,MATCH($C746,'Policy Characteristics'!$C:$C,0)))</f>
        <v>Industry Energy Efficiency Standards</v>
      </c>
      <c r="K746" s="304" t="str">
        <f>IF(ISBLANK(INDEX('Policy Characteristics'!E:E,MATCH($C746,'Policy Characteristics'!$C:$C,0))),"",INDEX('Policy Characteristics'!E:E,MATCH($C746,'Policy Characteristics'!$C:$C,0)))</f>
        <v>indst efficiency standards</v>
      </c>
      <c r="L746" s="315">
        <f>IF(ISBLANK(INDEX('Policy Characteristics'!F:F,MATCH($C746,'Policy Characteristics'!$C:$C,0))),"",INDEX('Policy Characteristics'!F:F,MATCH($C746,'Policy Characteristics'!$C:$C,0)))</f>
        <v>0</v>
      </c>
      <c r="M746" s="315">
        <f>IF(ISBLANK(INDEX('Policy Characteristics'!G:G,MATCH($C746,'Policy Characteristics'!$C:$C,0))),"",INDEX('Policy Characteristics'!G:G,MATCH($C746,'Policy Characteristics'!$C:$C,0)))</f>
        <v>0.25</v>
      </c>
      <c r="N746" s="315">
        <f>IF(ISBLANK(INDEX('Policy Characteristics'!H:H,MATCH($C746,'Policy Characteristics'!$C:$C,0))),"",INDEX('Policy Characteristics'!H:H,MATCH($C746,'Policy Characteristics'!$C:$C,0)))</f>
        <v>0.01</v>
      </c>
      <c r="O746" s="304" t="str">
        <f>IF(ISBLANK(INDEX('Policy Characteristics'!I:I,MATCH($C746,'Policy Characteristics'!$C:$C,0))),"",INDEX('Policy Characteristics'!I:I,MATCH($C746,'Policy Characteristics'!$C:$C,0)))</f>
        <v>% reduction in energy use</v>
      </c>
      <c r="P746" s="304" t="str">
        <f>IF(ISBLANK(INDEX('Policy Characteristics'!J:J,MATCH($C746,'Policy Characteristics'!$C:$C,0))),"",INDEX('Policy Characteristics'!J:J,MATCH($C746,'Policy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46" s="304" t="str">
        <f>IF(ISBLANK(INDEX('Policy Characteristics'!K:K,MATCH($C746,'Policy Characteristics'!$C:$C,0))),"",INDEX('Policy Characteristics'!K:K,MATCH($C746,'Policy Characteristics'!$C:$C,0)))</f>
        <v>industry-ag-main.html#eff-stds</v>
      </c>
      <c r="R746" s="304" t="str">
        <f>IF(ISBLANK(INDEX('Policy Characteristics'!L:L,MATCH($C746,'Policy Characteristics'!$C:$C,0))),"",INDEX('Policy Characteristics'!L:L,MATCH($C746,'Policy Characteristics'!$C:$C,0)))</f>
        <v>industry-energy-efficiency-standards.html</v>
      </c>
    </row>
    <row r="747" spans="1:18" s="544" customFormat="1" x14ac:dyDescent="0.25">
      <c r="A747" s="304" t="str">
        <f>IF(ISBLANK(INDEX('Policy Characteristics'!A:A,MATCH($C747,'Policy Characteristics'!$C:$C,0))),"",INDEX('Policy Characteristics'!A:A,MATCH($C747,'Policy Characteristics'!$C:$C,0)))</f>
        <v>Industry</v>
      </c>
      <c r="B747" s="304" t="str">
        <f>IF(ISBLANK(INDEX('Policy Characteristics'!B:B,MATCH($C747,'Policy Characteristics'!$C:$C,0))),"",INDEX('Policy Characteristics'!B:B,MATCH($C747,'Policy Characteristics'!$C:$C,0)))</f>
        <v>Industry Energy Efficiency Standards</v>
      </c>
      <c r="C747" s="308" t="str">
        <f t="shared" si="37"/>
        <v>Percentage Improvement in Eqpt Efficiency Standards above BAU</v>
      </c>
      <c r="D747" s="537" t="s">
        <v>3195</v>
      </c>
      <c r="E747" s="535" t="s">
        <v>2430</v>
      </c>
      <c r="F747" s="6" t="s">
        <v>3159</v>
      </c>
      <c r="G747" s="535" t="s">
        <v>2434</v>
      </c>
      <c r="H747" s="536">
        <v>1021</v>
      </c>
      <c r="I747" s="535" t="s">
        <v>46</v>
      </c>
      <c r="J747" s="306" t="str">
        <f>IF(ISBLANK(INDEX('Policy Characteristics'!D:D,MATCH($C747,'Policy Characteristics'!$C:$C,0))),"",INDEX('Policy Characteristics'!D:D,MATCH($C747,'Policy Characteristics'!$C:$C,0)))</f>
        <v>Industry Energy Efficiency Standards</v>
      </c>
      <c r="K747" s="304" t="str">
        <f>IF(ISBLANK(INDEX('Policy Characteristics'!E:E,MATCH($C747,'Policy Characteristics'!$C:$C,0))),"",INDEX('Policy Characteristics'!E:E,MATCH($C747,'Policy Characteristics'!$C:$C,0)))</f>
        <v>indst efficiency standards</v>
      </c>
      <c r="L747" s="315">
        <f>IF(ISBLANK(INDEX('Policy Characteristics'!F:F,MATCH($C747,'Policy Characteristics'!$C:$C,0))),"",INDEX('Policy Characteristics'!F:F,MATCH($C747,'Policy Characteristics'!$C:$C,0)))</f>
        <v>0</v>
      </c>
      <c r="M747" s="315">
        <f>IF(ISBLANK(INDEX('Policy Characteristics'!G:G,MATCH($C747,'Policy Characteristics'!$C:$C,0))),"",INDEX('Policy Characteristics'!G:G,MATCH($C747,'Policy Characteristics'!$C:$C,0)))</f>
        <v>0.25</v>
      </c>
      <c r="N747" s="315">
        <f>IF(ISBLANK(INDEX('Policy Characteristics'!H:H,MATCH($C747,'Policy Characteristics'!$C:$C,0))),"",INDEX('Policy Characteristics'!H:H,MATCH($C747,'Policy Characteristics'!$C:$C,0)))</f>
        <v>0.01</v>
      </c>
      <c r="O747" s="304" t="str">
        <f>IF(ISBLANK(INDEX('Policy Characteristics'!I:I,MATCH($C747,'Policy Characteristics'!$C:$C,0))),"",INDEX('Policy Characteristics'!I:I,MATCH($C747,'Policy Characteristics'!$C:$C,0)))</f>
        <v>% reduction in energy use</v>
      </c>
      <c r="P747" s="304" t="str">
        <f>IF(ISBLANK(INDEX('Policy Characteristics'!J:J,MATCH($C747,'Policy Characteristics'!$C:$C,0))),"",INDEX('Policy Characteristics'!J:J,MATCH($C747,'Policy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47" s="304" t="str">
        <f>IF(ISBLANK(INDEX('Policy Characteristics'!K:K,MATCH($C747,'Policy Characteristics'!$C:$C,0))),"",INDEX('Policy Characteristics'!K:K,MATCH($C747,'Policy Characteristics'!$C:$C,0)))</f>
        <v>industry-ag-main.html#eff-stds</v>
      </c>
      <c r="R747" s="304" t="str">
        <f>IF(ISBLANK(INDEX('Policy Characteristics'!L:L,MATCH($C747,'Policy Characteristics'!$C:$C,0))),"",INDEX('Policy Characteristics'!L:L,MATCH($C747,'Policy Characteristics'!$C:$C,0)))</f>
        <v>industry-energy-efficiency-standards.html</v>
      </c>
    </row>
    <row r="748" spans="1:18" s="544" customFormat="1" x14ac:dyDescent="0.25">
      <c r="A748" s="304" t="str">
        <f>IF(ISBLANK(INDEX('Policy Characteristics'!A:A,MATCH($C748,'Policy Characteristics'!$C:$C,0))),"",INDEX('Policy Characteristics'!A:A,MATCH($C748,'Policy Characteristics'!$C:$C,0)))</f>
        <v>Industry</v>
      </c>
      <c r="B748" s="304" t="str">
        <f>IF(ISBLANK(INDEX('Policy Characteristics'!B:B,MATCH($C748,'Policy Characteristics'!$C:$C,0))),"",INDEX('Policy Characteristics'!B:B,MATCH($C748,'Policy Characteristics'!$C:$C,0)))</f>
        <v>Industry Energy Efficiency Standards</v>
      </c>
      <c r="C748" s="308" t="str">
        <f t="shared" si="37"/>
        <v>Percentage Improvement in Eqpt Efficiency Standards above BAU</v>
      </c>
      <c r="D748" s="537" t="s">
        <v>3195</v>
      </c>
      <c r="E748" s="535" t="s">
        <v>2431</v>
      </c>
      <c r="F748" s="6" t="s">
        <v>3159</v>
      </c>
      <c r="G748" s="535" t="s">
        <v>2435</v>
      </c>
      <c r="H748" s="536">
        <v>1022</v>
      </c>
      <c r="I748" s="535" t="s">
        <v>45</v>
      </c>
      <c r="J748" s="306" t="str">
        <f>IF(ISBLANK(INDEX('Policy Characteristics'!D:D,MATCH($C748,'Policy Characteristics'!$C:$C,0))),"",INDEX('Policy Characteristics'!D:D,MATCH($C748,'Policy Characteristics'!$C:$C,0)))</f>
        <v>Industry Energy Efficiency Standards</v>
      </c>
      <c r="K748" s="304" t="str">
        <f>IF(ISBLANK(INDEX('Policy Characteristics'!E:E,MATCH($C748,'Policy Characteristics'!$C:$C,0))),"",INDEX('Policy Characteristics'!E:E,MATCH($C748,'Policy Characteristics'!$C:$C,0)))</f>
        <v>indst efficiency standards</v>
      </c>
      <c r="L748" s="315">
        <f>IF(ISBLANK(INDEX('Policy Characteristics'!F:F,MATCH($C748,'Policy Characteristics'!$C:$C,0))),"",INDEX('Policy Characteristics'!F:F,MATCH($C748,'Policy Characteristics'!$C:$C,0)))</f>
        <v>0</v>
      </c>
      <c r="M748" s="315">
        <f>IF(ISBLANK(INDEX('Policy Characteristics'!G:G,MATCH($C748,'Policy Characteristics'!$C:$C,0))),"",INDEX('Policy Characteristics'!G:G,MATCH($C748,'Policy Characteristics'!$C:$C,0)))</f>
        <v>0.25</v>
      </c>
      <c r="N748" s="315">
        <f>IF(ISBLANK(INDEX('Policy Characteristics'!H:H,MATCH($C748,'Policy Characteristics'!$C:$C,0))),"",INDEX('Policy Characteristics'!H:H,MATCH($C748,'Policy Characteristics'!$C:$C,0)))</f>
        <v>0.01</v>
      </c>
      <c r="O748" s="304" t="str">
        <f>IF(ISBLANK(INDEX('Policy Characteristics'!I:I,MATCH($C748,'Policy Characteristics'!$C:$C,0))),"",INDEX('Policy Characteristics'!I:I,MATCH($C748,'Policy Characteristics'!$C:$C,0)))</f>
        <v>% reduction in energy use</v>
      </c>
      <c r="P748" s="304" t="str">
        <f>IF(ISBLANK(INDEX('Policy Characteristics'!J:J,MATCH($C748,'Policy Characteristics'!$C:$C,0))),"",INDEX('Policy Characteristics'!J:J,MATCH($C748,'Policy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48" s="304" t="str">
        <f>IF(ISBLANK(INDEX('Policy Characteristics'!K:K,MATCH($C748,'Policy Characteristics'!$C:$C,0))),"",INDEX('Policy Characteristics'!K:K,MATCH($C748,'Policy Characteristics'!$C:$C,0)))</f>
        <v>industry-ag-main.html#eff-stds</v>
      </c>
      <c r="R748" s="304" t="str">
        <f>IF(ISBLANK(INDEX('Policy Characteristics'!L:L,MATCH($C748,'Policy Characteristics'!$C:$C,0))),"",INDEX('Policy Characteristics'!L:L,MATCH($C748,'Policy Characteristics'!$C:$C,0)))</f>
        <v>industry-energy-efficiency-standards.html</v>
      </c>
    </row>
    <row r="749" spans="1:18" s="544" customFormat="1" x14ac:dyDescent="0.25">
      <c r="A749" s="304" t="str">
        <f>IF(ISBLANK(INDEX('Policy Characteristics'!A:A,MATCH($C749,'Policy Characteristics'!$C:$C,0))),"",INDEX('Policy Characteristics'!A:A,MATCH($C749,'Policy Characteristics'!$C:$C,0)))</f>
        <v>Industry</v>
      </c>
      <c r="B749" s="304" t="str">
        <f>IF(ISBLANK(INDEX('Policy Characteristics'!B:B,MATCH($C749,'Policy Characteristics'!$C:$C,0))),"",INDEX('Policy Characteristics'!B:B,MATCH($C749,'Policy Characteristics'!$C:$C,0)))</f>
        <v>Industry Energy Efficiency Standards</v>
      </c>
      <c r="C749" s="308" t="str">
        <f t="shared" ref="C749:C812" si="38">C$684</f>
        <v>Percentage Improvement in Eqpt Efficiency Standards above BAU</v>
      </c>
      <c r="D749" s="537" t="s">
        <v>3195</v>
      </c>
      <c r="E749" s="535" t="s">
        <v>2432</v>
      </c>
      <c r="F749" s="6" t="s">
        <v>3159</v>
      </c>
      <c r="G749" s="535" t="s">
        <v>2438</v>
      </c>
      <c r="H749" s="536">
        <v>1023</v>
      </c>
      <c r="I749" s="535" t="s">
        <v>46</v>
      </c>
      <c r="J749" s="306" t="str">
        <f>IF(ISBLANK(INDEX('Policy Characteristics'!D:D,MATCH($C749,'Policy Characteristics'!$C:$C,0))),"",INDEX('Policy Characteristics'!D:D,MATCH($C749,'Policy Characteristics'!$C:$C,0)))</f>
        <v>Industry Energy Efficiency Standards</v>
      </c>
      <c r="K749" s="304" t="str">
        <f>IF(ISBLANK(INDEX('Policy Characteristics'!E:E,MATCH($C749,'Policy Characteristics'!$C:$C,0))),"",INDEX('Policy Characteristics'!E:E,MATCH($C749,'Policy Characteristics'!$C:$C,0)))</f>
        <v>indst efficiency standards</v>
      </c>
      <c r="L749" s="315">
        <f>IF(ISBLANK(INDEX('Policy Characteristics'!F:F,MATCH($C749,'Policy Characteristics'!$C:$C,0))),"",INDEX('Policy Characteristics'!F:F,MATCH($C749,'Policy Characteristics'!$C:$C,0)))</f>
        <v>0</v>
      </c>
      <c r="M749" s="315">
        <f>IF(ISBLANK(INDEX('Policy Characteristics'!G:G,MATCH($C749,'Policy Characteristics'!$C:$C,0))),"",INDEX('Policy Characteristics'!G:G,MATCH($C749,'Policy Characteristics'!$C:$C,0)))</f>
        <v>0.25</v>
      </c>
      <c r="N749" s="315">
        <f>IF(ISBLANK(INDEX('Policy Characteristics'!H:H,MATCH($C749,'Policy Characteristics'!$C:$C,0))),"",INDEX('Policy Characteristics'!H:H,MATCH($C749,'Policy Characteristics'!$C:$C,0)))</f>
        <v>0.01</v>
      </c>
      <c r="O749" s="304" t="str">
        <f>IF(ISBLANK(INDEX('Policy Characteristics'!I:I,MATCH($C749,'Policy Characteristics'!$C:$C,0))),"",INDEX('Policy Characteristics'!I:I,MATCH($C749,'Policy Characteristics'!$C:$C,0)))</f>
        <v>% reduction in energy use</v>
      </c>
      <c r="P749" s="304" t="str">
        <f>IF(ISBLANK(INDEX('Policy Characteristics'!J:J,MATCH($C749,'Policy Characteristics'!$C:$C,0))),"",INDEX('Policy Characteristics'!J:J,MATCH($C749,'Policy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49" s="304" t="str">
        <f>IF(ISBLANK(INDEX('Policy Characteristics'!K:K,MATCH($C749,'Policy Characteristics'!$C:$C,0))),"",INDEX('Policy Characteristics'!K:K,MATCH($C749,'Policy Characteristics'!$C:$C,0)))</f>
        <v>industry-ag-main.html#eff-stds</v>
      </c>
      <c r="R749" s="304" t="str">
        <f>IF(ISBLANK(INDEX('Policy Characteristics'!L:L,MATCH($C749,'Policy Characteristics'!$C:$C,0))),"",INDEX('Policy Characteristics'!L:L,MATCH($C749,'Policy Characteristics'!$C:$C,0)))</f>
        <v>industry-energy-efficiency-standards.html</v>
      </c>
    </row>
    <row r="750" spans="1:18" s="544" customFormat="1" x14ac:dyDescent="0.25">
      <c r="A750" s="304" t="str">
        <f>IF(ISBLANK(INDEX('Policy Characteristics'!A:A,MATCH($C750,'Policy Characteristics'!$C:$C,0))),"",INDEX('Policy Characteristics'!A:A,MATCH($C750,'Policy Characteristics'!$C:$C,0)))</f>
        <v>Industry</v>
      </c>
      <c r="B750" s="304" t="str">
        <f>IF(ISBLANK(INDEX('Policy Characteristics'!B:B,MATCH($C750,'Policy Characteristics'!$C:$C,0))),"",INDEX('Policy Characteristics'!B:B,MATCH($C750,'Policy Characteristics'!$C:$C,0)))</f>
        <v>Industry Energy Efficiency Standards</v>
      </c>
      <c r="C750" s="308" t="str">
        <f t="shared" si="38"/>
        <v>Percentage Improvement in Eqpt Efficiency Standards above BAU</v>
      </c>
      <c r="D750" s="537" t="s">
        <v>3195</v>
      </c>
      <c r="E750" s="535" t="s">
        <v>2782</v>
      </c>
      <c r="F750" s="6" t="s">
        <v>3159</v>
      </c>
      <c r="G750" s="535" t="s">
        <v>2785</v>
      </c>
      <c r="H750" s="536">
        <v>1024</v>
      </c>
      <c r="I750" s="535" t="s">
        <v>46</v>
      </c>
      <c r="J750" s="306" t="str">
        <f>IF(ISBLANK(INDEX('Policy Characteristics'!D:D,MATCH($C750,'Policy Characteristics'!$C:$C,0))),"",INDEX('Policy Characteristics'!D:D,MATCH($C750,'Policy Characteristics'!$C:$C,0)))</f>
        <v>Industry Energy Efficiency Standards</v>
      </c>
      <c r="K750" s="304" t="str">
        <f>IF(ISBLANK(INDEX('Policy Characteristics'!E:E,MATCH($C750,'Policy Characteristics'!$C:$C,0))),"",INDEX('Policy Characteristics'!E:E,MATCH($C750,'Policy Characteristics'!$C:$C,0)))</f>
        <v>indst efficiency standards</v>
      </c>
      <c r="L750" s="315">
        <f>IF(ISBLANK(INDEX('Policy Characteristics'!F:F,MATCH($C750,'Policy Characteristics'!$C:$C,0))),"",INDEX('Policy Characteristics'!F:F,MATCH($C750,'Policy Characteristics'!$C:$C,0)))</f>
        <v>0</v>
      </c>
      <c r="M750" s="315">
        <f>IF(ISBLANK(INDEX('Policy Characteristics'!G:G,MATCH($C750,'Policy Characteristics'!$C:$C,0))),"",INDEX('Policy Characteristics'!G:G,MATCH($C750,'Policy Characteristics'!$C:$C,0)))</f>
        <v>0.25</v>
      </c>
      <c r="N750" s="315">
        <f>IF(ISBLANK(INDEX('Policy Characteristics'!H:H,MATCH($C750,'Policy Characteristics'!$C:$C,0))),"",INDEX('Policy Characteristics'!H:H,MATCH($C750,'Policy Characteristics'!$C:$C,0)))</f>
        <v>0.01</v>
      </c>
      <c r="O750" s="304" t="str">
        <f>IF(ISBLANK(INDEX('Policy Characteristics'!I:I,MATCH($C750,'Policy Characteristics'!$C:$C,0))),"",INDEX('Policy Characteristics'!I:I,MATCH($C750,'Policy Characteristics'!$C:$C,0)))</f>
        <v>% reduction in energy use</v>
      </c>
      <c r="P750" s="304" t="str">
        <f>IF(ISBLANK(INDEX('Policy Characteristics'!J:J,MATCH($C750,'Policy Characteristics'!$C:$C,0))),"",INDEX('Policy Characteristics'!J:J,MATCH($C750,'Policy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50" s="304" t="str">
        <f>IF(ISBLANK(INDEX('Policy Characteristics'!K:K,MATCH($C750,'Policy Characteristics'!$C:$C,0))),"",INDEX('Policy Characteristics'!K:K,MATCH($C750,'Policy Characteristics'!$C:$C,0)))</f>
        <v>industry-ag-main.html#eff-stds</v>
      </c>
      <c r="R750" s="304" t="str">
        <f>IF(ISBLANK(INDEX('Policy Characteristics'!L:L,MATCH($C750,'Policy Characteristics'!$C:$C,0))),"",INDEX('Policy Characteristics'!L:L,MATCH($C750,'Policy Characteristics'!$C:$C,0)))</f>
        <v>industry-energy-efficiency-standards.html</v>
      </c>
    </row>
    <row r="751" spans="1:18" s="544" customFormat="1" x14ac:dyDescent="0.25">
      <c r="A751" s="304" t="str">
        <f>IF(ISBLANK(INDEX('Policy Characteristics'!A:A,MATCH($C751,'Policy Characteristics'!$C:$C,0))),"",INDEX('Policy Characteristics'!A:A,MATCH($C751,'Policy Characteristics'!$C:$C,0)))</f>
        <v>Industry</v>
      </c>
      <c r="B751" s="304" t="str">
        <f>IF(ISBLANK(INDEX('Policy Characteristics'!B:B,MATCH($C751,'Policy Characteristics'!$C:$C,0))),"",INDEX('Policy Characteristics'!B:B,MATCH($C751,'Policy Characteristics'!$C:$C,0)))</f>
        <v>Industry Energy Efficiency Standards</v>
      </c>
      <c r="C751" s="308" t="str">
        <f t="shared" si="38"/>
        <v>Percentage Improvement in Eqpt Efficiency Standards above BAU</v>
      </c>
      <c r="D751" s="537" t="s">
        <v>3195</v>
      </c>
      <c r="E751" s="535" t="s">
        <v>2783</v>
      </c>
      <c r="F751" s="6" t="s">
        <v>3159</v>
      </c>
      <c r="G751" s="535" t="s">
        <v>2787</v>
      </c>
      <c r="H751" s="536">
        <v>1025</v>
      </c>
      <c r="I751" s="535" t="s">
        <v>45</v>
      </c>
      <c r="J751" s="306" t="str">
        <f>IF(ISBLANK(INDEX('Policy Characteristics'!D:D,MATCH($C751,'Policy Characteristics'!$C:$C,0))),"",INDEX('Policy Characteristics'!D:D,MATCH($C751,'Policy Characteristics'!$C:$C,0)))</f>
        <v>Industry Energy Efficiency Standards</v>
      </c>
      <c r="K751" s="304" t="str">
        <f>IF(ISBLANK(INDEX('Policy Characteristics'!E:E,MATCH($C751,'Policy Characteristics'!$C:$C,0))),"",INDEX('Policy Characteristics'!E:E,MATCH($C751,'Policy Characteristics'!$C:$C,0)))</f>
        <v>indst efficiency standards</v>
      </c>
      <c r="L751" s="315">
        <f>IF(ISBLANK(INDEX('Policy Characteristics'!F:F,MATCH($C751,'Policy Characteristics'!$C:$C,0))),"",INDEX('Policy Characteristics'!F:F,MATCH($C751,'Policy Characteristics'!$C:$C,0)))</f>
        <v>0</v>
      </c>
      <c r="M751" s="315">
        <f>IF(ISBLANK(INDEX('Policy Characteristics'!G:G,MATCH($C751,'Policy Characteristics'!$C:$C,0))),"",INDEX('Policy Characteristics'!G:G,MATCH($C751,'Policy Characteristics'!$C:$C,0)))</f>
        <v>0.25</v>
      </c>
      <c r="N751" s="315">
        <f>IF(ISBLANK(INDEX('Policy Characteristics'!H:H,MATCH($C751,'Policy Characteristics'!$C:$C,0))),"",INDEX('Policy Characteristics'!H:H,MATCH($C751,'Policy Characteristics'!$C:$C,0)))</f>
        <v>0.01</v>
      </c>
      <c r="O751" s="304" t="str">
        <f>IF(ISBLANK(INDEX('Policy Characteristics'!I:I,MATCH($C751,'Policy Characteristics'!$C:$C,0))),"",INDEX('Policy Characteristics'!I:I,MATCH($C751,'Policy Characteristics'!$C:$C,0)))</f>
        <v>% reduction in energy use</v>
      </c>
      <c r="P751" s="304" t="str">
        <f>IF(ISBLANK(INDEX('Policy Characteristics'!J:J,MATCH($C751,'Policy Characteristics'!$C:$C,0))),"",INDEX('Policy Characteristics'!J:J,MATCH($C751,'Policy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51" s="304" t="str">
        <f>IF(ISBLANK(INDEX('Policy Characteristics'!K:K,MATCH($C751,'Policy Characteristics'!$C:$C,0))),"",INDEX('Policy Characteristics'!K:K,MATCH($C751,'Policy Characteristics'!$C:$C,0)))</f>
        <v>industry-ag-main.html#eff-stds</v>
      </c>
      <c r="R751" s="304" t="str">
        <f>IF(ISBLANK(INDEX('Policy Characteristics'!L:L,MATCH($C751,'Policy Characteristics'!$C:$C,0))),"",INDEX('Policy Characteristics'!L:L,MATCH($C751,'Policy Characteristics'!$C:$C,0)))</f>
        <v>industry-energy-efficiency-standards.html</v>
      </c>
    </row>
    <row r="752" spans="1:18" s="544" customFormat="1" x14ac:dyDescent="0.25">
      <c r="A752" s="304" t="str">
        <f>IF(ISBLANK(INDEX('Policy Characteristics'!A:A,MATCH($C752,'Policy Characteristics'!$C:$C,0))),"",INDEX('Policy Characteristics'!A:A,MATCH($C752,'Policy Characteristics'!$C:$C,0)))</f>
        <v>Industry</v>
      </c>
      <c r="B752" s="304" t="str">
        <f>IF(ISBLANK(INDEX('Policy Characteristics'!B:B,MATCH($C752,'Policy Characteristics'!$C:$C,0))),"",INDEX('Policy Characteristics'!B:B,MATCH($C752,'Policy Characteristics'!$C:$C,0)))</f>
        <v>Industry Energy Efficiency Standards</v>
      </c>
      <c r="C752" s="308" t="str">
        <f t="shared" si="38"/>
        <v>Percentage Improvement in Eqpt Efficiency Standards above BAU</v>
      </c>
      <c r="D752" s="537" t="s">
        <v>3195</v>
      </c>
      <c r="E752" s="535" t="s">
        <v>2784</v>
      </c>
      <c r="F752" s="6" t="s">
        <v>3159</v>
      </c>
      <c r="G752" s="535" t="s">
        <v>2788</v>
      </c>
      <c r="H752" s="536">
        <v>1026</v>
      </c>
      <c r="I752" s="535" t="s">
        <v>45</v>
      </c>
      <c r="J752" s="306" t="str">
        <f>IF(ISBLANK(INDEX('Policy Characteristics'!D:D,MATCH($C752,'Policy Characteristics'!$C:$C,0))),"",INDEX('Policy Characteristics'!D:D,MATCH($C752,'Policy Characteristics'!$C:$C,0)))</f>
        <v>Industry Energy Efficiency Standards</v>
      </c>
      <c r="K752" s="304" t="str">
        <f>IF(ISBLANK(INDEX('Policy Characteristics'!E:E,MATCH($C752,'Policy Characteristics'!$C:$C,0))),"",INDEX('Policy Characteristics'!E:E,MATCH($C752,'Policy Characteristics'!$C:$C,0)))</f>
        <v>indst efficiency standards</v>
      </c>
      <c r="L752" s="315">
        <f>IF(ISBLANK(INDEX('Policy Characteristics'!F:F,MATCH($C752,'Policy Characteristics'!$C:$C,0))),"",INDEX('Policy Characteristics'!F:F,MATCH($C752,'Policy Characteristics'!$C:$C,0)))</f>
        <v>0</v>
      </c>
      <c r="M752" s="315">
        <f>IF(ISBLANK(INDEX('Policy Characteristics'!G:G,MATCH($C752,'Policy Characteristics'!$C:$C,0))),"",INDEX('Policy Characteristics'!G:G,MATCH($C752,'Policy Characteristics'!$C:$C,0)))</f>
        <v>0.25</v>
      </c>
      <c r="N752" s="315">
        <f>IF(ISBLANK(INDEX('Policy Characteristics'!H:H,MATCH($C752,'Policy Characteristics'!$C:$C,0))),"",INDEX('Policy Characteristics'!H:H,MATCH($C752,'Policy Characteristics'!$C:$C,0)))</f>
        <v>0.01</v>
      </c>
      <c r="O752" s="304" t="str">
        <f>IF(ISBLANK(INDEX('Policy Characteristics'!I:I,MATCH($C752,'Policy Characteristics'!$C:$C,0))),"",INDEX('Policy Characteristics'!I:I,MATCH($C752,'Policy Characteristics'!$C:$C,0)))</f>
        <v>% reduction in energy use</v>
      </c>
      <c r="P752" s="304" t="str">
        <f>IF(ISBLANK(INDEX('Policy Characteristics'!J:J,MATCH($C752,'Policy Characteristics'!$C:$C,0))),"",INDEX('Policy Characteristics'!J:J,MATCH($C752,'Policy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52" s="304" t="str">
        <f>IF(ISBLANK(INDEX('Policy Characteristics'!K:K,MATCH($C752,'Policy Characteristics'!$C:$C,0))),"",INDEX('Policy Characteristics'!K:K,MATCH($C752,'Policy Characteristics'!$C:$C,0)))</f>
        <v>industry-ag-main.html#eff-stds</v>
      </c>
      <c r="R752" s="304" t="str">
        <f>IF(ISBLANK(INDEX('Policy Characteristics'!L:L,MATCH($C752,'Policy Characteristics'!$C:$C,0))),"",INDEX('Policy Characteristics'!L:L,MATCH($C752,'Policy Characteristics'!$C:$C,0)))</f>
        <v>industry-energy-efficiency-standards.html</v>
      </c>
    </row>
    <row r="753" spans="1:18" s="544" customFormat="1" x14ac:dyDescent="0.25">
      <c r="A753" s="304" t="str">
        <f>IF(ISBLANK(INDEX('Policy Characteristics'!A:A,MATCH($C753,'Policy Characteristics'!$C:$C,0))),"",INDEX('Policy Characteristics'!A:A,MATCH($C753,'Policy Characteristics'!$C:$C,0)))</f>
        <v>Industry</v>
      </c>
      <c r="B753" s="304" t="str">
        <f>IF(ISBLANK(INDEX('Policy Characteristics'!B:B,MATCH($C753,'Policy Characteristics'!$C:$C,0))),"",INDEX('Policy Characteristics'!B:B,MATCH($C753,'Policy Characteristics'!$C:$C,0)))</f>
        <v>Industry Energy Efficiency Standards</v>
      </c>
      <c r="C753" s="308" t="str">
        <f t="shared" si="38"/>
        <v>Percentage Improvement in Eqpt Efficiency Standards above BAU</v>
      </c>
      <c r="D753" s="537" t="s">
        <v>3195</v>
      </c>
      <c r="E753" s="535" t="s">
        <v>2781</v>
      </c>
      <c r="F753" s="6" t="s">
        <v>3159</v>
      </c>
      <c r="G753" s="535" t="s">
        <v>2786</v>
      </c>
      <c r="H753" s="536">
        <v>1027</v>
      </c>
      <c r="I753" s="535" t="s">
        <v>46</v>
      </c>
      <c r="J753" s="306" t="str">
        <f>IF(ISBLANK(INDEX('Policy Characteristics'!D:D,MATCH($C753,'Policy Characteristics'!$C:$C,0))),"",INDEX('Policy Characteristics'!D:D,MATCH($C753,'Policy Characteristics'!$C:$C,0)))</f>
        <v>Industry Energy Efficiency Standards</v>
      </c>
      <c r="K753" s="304" t="str">
        <f>IF(ISBLANK(INDEX('Policy Characteristics'!E:E,MATCH($C753,'Policy Characteristics'!$C:$C,0))),"",INDEX('Policy Characteristics'!E:E,MATCH($C753,'Policy Characteristics'!$C:$C,0)))</f>
        <v>indst efficiency standards</v>
      </c>
      <c r="L753" s="315">
        <f>IF(ISBLANK(INDEX('Policy Characteristics'!F:F,MATCH($C753,'Policy Characteristics'!$C:$C,0))),"",INDEX('Policy Characteristics'!F:F,MATCH($C753,'Policy Characteristics'!$C:$C,0)))</f>
        <v>0</v>
      </c>
      <c r="M753" s="315">
        <f>IF(ISBLANK(INDEX('Policy Characteristics'!G:G,MATCH($C753,'Policy Characteristics'!$C:$C,0))),"",INDEX('Policy Characteristics'!G:G,MATCH($C753,'Policy Characteristics'!$C:$C,0)))</f>
        <v>0.25</v>
      </c>
      <c r="N753" s="315">
        <f>IF(ISBLANK(INDEX('Policy Characteristics'!H:H,MATCH($C753,'Policy Characteristics'!$C:$C,0))),"",INDEX('Policy Characteristics'!H:H,MATCH($C753,'Policy Characteristics'!$C:$C,0)))</f>
        <v>0.01</v>
      </c>
      <c r="O753" s="304" t="str">
        <f>IF(ISBLANK(INDEX('Policy Characteristics'!I:I,MATCH($C753,'Policy Characteristics'!$C:$C,0))),"",INDEX('Policy Characteristics'!I:I,MATCH($C753,'Policy Characteristics'!$C:$C,0)))</f>
        <v>% reduction in energy use</v>
      </c>
      <c r="P753" s="304" t="str">
        <f>IF(ISBLANK(INDEX('Policy Characteristics'!J:J,MATCH($C753,'Policy Characteristics'!$C:$C,0))),"",INDEX('Policy Characteristics'!J:J,MATCH($C753,'Policy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53" s="304" t="str">
        <f>IF(ISBLANK(INDEX('Policy Characteristics'!K:K,MATCH($C753,'Policy Characteristics'!$C:$C,0))),"",INDEX('Policy Characteristics'!K:K,MATCH($C753,'Policy Characteristics'!$C:$C,0)))</f>
        <v>industry-ag-main.html#eff-stds</v>
      </c>
      <c r="R753" s="304" t="str">
        <f>IF(ISBLANK(INDEX('Policy Characteristics'!L:L,MATCH($C753,'Policy Characteristics'!$C:$C,0))),"",INDEX('Policy Characteristics'!L:L,MATCH($C753,'Policy Characteristics'!$C:$C,0)))</f>
        <v>industry-energy-efficiency-standards.html</v>
      </c>
    </row>
    <row r="754" spans="1:18" s="544" customFormat="1" x14ac:dyDescent="0.25">
      <c r="A754" s="304" t="str">
        <f>IF(ISBLANK(INDEX('Policy Characteristics'!A:A,MATCH($C754,'Policy Characteristics'!$C:$C,0))),"",INDEX('Policy Characteristics'!A:A,MATCH($C754,'Policy Characteristics'!$C:$C,0)))</f>
        <v>Industry</v>
      </c>
      <c r="B754" s="304" t="str">
        <f>IF(ISBLANK(INDEX('Policy Characteristics'!B:B,MATCH($C754,'Policy Characteristics'!$C:$C,0))),"",INDEX('Policy Characteristics'!B:B,MATCH($C754,'Policy Characteristics'!$C:$C,0)))</f>
        <v>Industry Energy Efficiency Standards</v>
      </c>
      <c r="C754" s="308" t="str">
        <f t="shared" si="38"/>
        <v>Percentage Improvement in Eqpt Efficiency Standards above BAU</v>
      </c>
      <c r="D754" s="537" t="s">
        <v>3196</v>
      </c>
      <c r="E754" s="535" t="s">
        <v>2427</v>
      </c>
      <c r="F754" s="6" t="s">
        <v>3160</v>
      </c>
      <c r="G754" s="535" t="s">
        <v>2433</v>
      </c>
      <c r="H754" s="536">
        <v>1028</v>
      </c>
      <c r="I754" s="535" t="s">
        <v>45</v>
      </c>
      <c r="J754" s="306" t="str">
        <f>IF(ISBLANK(INDEX('Policy Characteristics'!D:D,MATCH($C754,'Policy Characteristics'!$C:$C,0))),"",INDEX('Policy Characteristics'!D:D,MATCH($C754,'Policy Characteristics'!$C:$C,0)))</f>
        <v>Industry Energy Efficiency Standards</v>
      </c>
      <c r="K754" s="304" t="str">
        <f>IF(ISBLANK(INDEX('Policy Characteristics'!E:E,MATCH($C754,'Policy Characteristics'!$C:$C,0))),"",INDEX('Policy Characteristics'!E:E,MATCH($C754,'Policy Characteristics'!$C:$C,0)))</f>
        <v>indst efficiency standards</v>
      </c>
      <c r="L754" s="315">
        <f>IF(ISBLANK(INDEX('Policy Characteristics'!F:F,MATCH($C754,'Policy Characteristics'!$C:$C,0))),"",INDEX('Policy Characteristics'!F:F,MATCH($C754,'Policy Characteristics'!$C:$C,0)))</f>
        <v>0</v>
      </c>
      <c r="M754" s="315">
        <f>IF(ISBLANK(INDEX('Policy Characteristics'!G:G,MATCH($C754,'Policy Characteristics'!$C:$C,0))),"",INDEX('Policy Characteristics'!G:G,MATCH($C754,'Policy Characteristics'!$C:$C,0)))</f>
        <v>0.25</v>
      </c>
      <c r="N754" s="315">
        <f>IF(ISBLANK(INDEX('Policy Characteristics'!H:H,MATCH($C754,'Policy Characteristics'!$C:$C,0))),"",INDEX('Policy Characteristics'!H:H,MATCH($C754,'Policy Characteristics'!$C:$C,0)))</f>
        <v>0.01</v>
      </c>
      <c r="O754" s="304" t="str">
        <f>IF(ISBLANK(INDEX('Policy Characteristics'!I:I,MATCH($C754,'Policy Characteristics'!$C:$C,0))),"",INDEX('Policy Characteristics'!I:I,MATCH($C754,'Policy Characteristics'!$C:$C,0)))</f>
        <v>% reduction in energy use</v>
      </c>
      <c r="P754" s="304" t="str">
        <f>IF(ISBLANK(INDEX('Policy Characteristics'!J:J,MATCH($C754,'Policy Characteristics'!$C:$C,0))),"",INDEX('Policy Characteristics'!J:J,MATCH($C754,'Policy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54" s="304" t="str">
        <f>IF(ISBLANK(INDEX('Policy Characteristics'!K:K,MATCH($C754,'Policy Characteristics'!$C:$C,0))),"",INDEX('Policy Characteristics'!K:K,MATCH($C754,'Policy Characteristics'!$C:$C,0)))</f>
        <v>industry-ag-main.html#eff-stds</v>
      </c>
      <c r="R754" s="304" t="str">
        <f>IF(ISBLANK(INDEX('Policy Characteristics'!L:L,MATCH($C754,'Policy Characteristics'!$C:$C,0))),"",INDEX('Policy Characteristics'!L:L,MATCH($C754,'Policy Characteristics'!$C:$C,0)))</f>
        <v>industry-energy-efficiency-standards.html</v>
      </c>
    </row>
    <row r="755" spans="1:18" s="544" customFormat="1" x14ac:dyDescent="0.25">
      <c r="A755" s="304" t="str">
        <f>IF(ISBLANK(INDEX('Policy Characteristics'!A:A,MATCH($C755,'Policy Characteristics'!$C:$C,0))),"",INDEX('Policy Characteristics'!A:A,MATCH($C755,'Policy Characteristics'!$C:$C,0)))</f>
        <v>Industry</v>
      </c>
      <c r="B755" s="304" t="str">
        <f>IF(ISBLANK(INDEX('Policy Characteristics'!B:B,MATCH($C755,'Policy Characteristics'!$C:$C,0))),"",INDEX('Policy Characteristics'!B:B,MATCH($C755,'Policy Characteristics'!$C:$C,0)))</f>
        <v>Industry Energy Efficiency Standards</v>
      </c>
      <c r="C755" s="308" t="str">
        <f t="shared" si="38"/>
        <v>Percentage Improvement in Eqpt Efficiency Standards above BAU</v>
      </c>
      <c r="D755" s="537" t="s">
        <v>3196</v>
      </c>
      <c r="E755" s="535" t="s">
        <v>2428</v>
      </c>
      <c r="F755" s="6" t="s">
        <v>3160</v>
      </c>
      <c r="G755" s="535" t="s">
        <v>2436</v>
      </c>
      <c r="H755" s="536">
        <v>1029</v>
      </c>
      <c r="I755" s="535" t="s">
        <v>45</v>
      </c>
      <c r="J755" s="306" t="str">
        <f>IF(ISBLANK(INDEX('Policy Characteristics'!D:D,MATCH($C755,'Policy Characteristics'!$C:$C,0))),"",INDEX('Policy Characteristics'!D:D,MATCH($C755,'Policy Characteristics'!$C:$C,0)))</f>
        <v>Industry Energy Efficiency Standards</v>
      </c>
      <c r="K755" s="304" t="str">
        <f>IF(ISBLANK(INDEX('Policy Characteristics'!E:E,MATCH($C755,'Policy Characteristics'!$C:$C,0))),"",INDEX('Policy Characteristics'!E:E,MATCH($C755,'Policy Characteristics'!$C:$C,0)))</f>
        <v>indst efficiency standards</v>
      </c>
      <c r="L755" s="315">
        <f>IF(ISBLANK(INDEX('Policy Characteristics'!F:F,MATCH($C755,'Policy Characteristics'!$C:$C,0))),"",INDEX('Policy Characteristics'!F:F,MATCH($C755,'Policy Characteristics'!$C:$C,0)))</f>
        <v>0</v>
      </c>
      <c r="M755" s="315">
        <f>IF(ISBLANK(INDEX('Policy Characteristics'!G:G,MATCH($C755,'Policy Characteristics'!$C:$C,0))),"",INDEX('Policy Characteristics'!G:G,MATCH($C755,'Policy Characteristics'!$C:$C,0)))</f>
        <v>0.25</v>
      </c>
      <c r="N755" s="315">
        <f>IF(ISBLANK(INDEX('Policy Characteristics'!H:H,MATCH($C755,'Policy Characteristics'!$C:$C,0))),"",INDEX('Policy Characteristics'!H:H,MATCH($C755,'Policy Characteristics'!$C:$C,0)))</f>
        <v>0.01</v>
      </c>
      <c r="O755" s="304" t="str">
        <f>IF(ISBLANK(INDEX('Policy Characteristics'!I:I,MATCH($C755,'Policy Characteristics'!$C:$C,0))),"",INDEX('Policy Characteristics'!I:I,MATCH($C755,'Policy Characteristics'!$C:$C,0)))</f>
        <v>% reduction in energy use</v>
      </c>
      <c r="P755" s="304" t="str">
        <f>IF(ISBLANK(INDEX('Policy Characteristics'!J:J,MATCH($C755,'Policy Characteristics'!$C:$C,0))),"",INDEX('Policy Characteristics'!J:J,MATCH($C755,'Policy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55" s="304" t="str">
        <f>IF(ISBLANK(INDEX('Policy Characteristics'!K:K,MATCH($C755,'Policy Characteristics'!$C:$C,0))),"",INDEX('Policy Characteristics'!K:K,MATCH($C755,'Policy Characteristics'!$C:$C,0)))</f>
        <v>industry-ag-main.html#eff-stds</v>
      </c>
      <c r="R755" s="304" t="str">
        <f>IF(ISBLANK(INDEX('Policy Characteristics'!L:L,MATCH($C755,'Policy Characteristics'!$C:$C,0))),"",INDEX('Policy Characteristics'!L:L,MATCH($C755,'Policy Characteristics'!$C:$C,0)))</f>
        <v>industry-energy-efficiency-standards.html</v>
      </c>
    </row>
    <row r="756" spans="1:18" s="544" customFormat="1" x14ac:dyDescent="0.25">
      <c r="A756" s="304" t="str">
        <f>IF(ISBLANK(INDEX('Policy Characteristics'!A:A,MATCH($C756,'Policy Characteristics'!$C:$C,0))),"",INDEX('Policy Characteristics'!A:A,MATCH($C756,'Policy Characteristics'!$C:$C,0)))</f>
        <v>Industry</v>
      </c>
      <c r="B756" s="304" t="str">
        <f>IF(ISBLANK(INDEX('Policy Characteristics'!B:B,MATCH($C756,'Policy Characteristics'!$C:$C,0))),"",INDEX('Policy Characteristics'!B:B,MATCH($C756,'Policy Characteristics'!$C:$C,0)))</f>
        <v>Industry Energy Efficiency Standards</v>
      </c>
      <c r="C756" s="308" t="str">
        <f t="shared" si="38"/>
        <v>Percentage Improvement in Eqpt Efficiency Standards above BAU</v>
      </c>
      <c r="D756" s="537" t="s">
        <v>3196</v>
      </c>
      <c r="E756" s="535" t="s">
        <v>2429</v>
      </c>
      <c r="F756" s="6" t="s">
        <v>3160</v>
      </c>
      <c r="G756" s="535" t="s">
        <v>2437</v>
      </c>
      <c r="H756" s="536">
        <v>1030</v>
      </c>
      <c r="I756" s="535" t="s">
        <v>45</v>
      </c>
      <c r="J756" s="306" t="str">
        <f>IF(ISBLANK(INDEX('Policy Characteristics'!D:D,MATCH($C756,'Policy Characteristics'!$C:$C,0))),"",INDEX('Policy Characteristics'!D:D,MATCH($C756,'Policy Characteristics'!$C:$C,0)))</f>
        <v>Industry Energy Efficiency Standards</v>
      </c>
      <c r="K756" s="304" t="str">
        <f>IF(ISBLANK(INDEX('Policy Characteristics'!E:E,MATCH($C756,'Policy Characteristics'!$C:$C,0))),"",INDEX('Policy Characteristics'!E:E,MATCH($C756,'Policy Characteristics'!$C:$C,0)))</f>
        <v>indst efficiency standards</v>
      </c>
      <c r="L756" s="315">
        <f>IF(ISBLANK(INDEX('Policy Characteristics'!F:F,MATCH($C756,'Policy Characteristics'!$C:$C,0))),"",INDEX('Policy Characteristics'!F:F,MATCH($C756,'Policy Characteristics'!$C:$C,0)))</f>
        <v>0</v>
      </c>
      <c r="M756" s="315">
        <f>IF(ISBLANK(INDEX('Policy Characteristics'!G:G,MATCH($C756,'Policy Characteristics'!$C:$C,0))),"",INDEX('Policy Characteristics'!G:G,MATCH($C756,'Policy Characteristics'!$C:$C,0)))</f>
        <v>0.25</v>
      </c>
      <c r="N756" s="315">
        <f>IF(ISBLANK(INDEX('Policy Characteristics'!H:H,MATCH($C756,'Policy Characteristics'!$C:$C,0))),"",INDEX('Policy Characteristics'!H:H,MATCH($C756,'Policy Characteristics'!$C:$C,0)))</f>
        <v>0.01</v>
      </c>
      <c r="O756" s="304" t="str">
        <f>IF(ISBLANK(INDEX('Policy Characteristics'!I:I,MATCH($C756,'Policy Characteristics'!$C:$C,0))),"",INDEX('Policy Characteristics'!I:I,MATCH($C756,'Policy Characteristics'!$C:$C,0)))</f>
        <v>% reduction in energy use</v>
      </c>
      <c r="P756" s="304" t="str">
        <f>IF(ISBLANK(INDEX('Policy Characteristics'!J:J,MATCH($C756,'Policy Characteristics'!$C:$C,0))),"",INDEX('Policy Characteristics'!J:J,MATCH($C756,'Policy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56" s="304" t="str">
        <f>IF(ISBLANK(INDEX('Policy Characteristics'!K:K,MATCH($C756,'Policy Characteristics'!$C:$C,0))),"",INDEX('Policy Characteristics'!K:K,MATCH($C756,'Policy Characteristics'!$C:$C,0)))</f>
        <v>industry-ag-main.html#eff-stds</v>
      </c>
      <c r="R756" s="304" t="str">
        <f>IF(ISBLANK(INDEX('Policy Characteristics'!L:L,MATCH($C756,'Policy Characteristics'!$C:$C,0))),"",INDEX('Policy Characteristics'!L:L,MATCH($C756,'Policy Characteristics'!$C:$C,0)))</f>
        <v>industry-energy-efficiency-standards.html</v>
      </c>
    </row>
    <row r="757" spans="1:18" s="544" customFormat="1" x14ac:dyDescent="0.25">
      <c r="A757" s="304" t="str">
        <f>IF(ISBLANK(INDEX('Policy Characteristics'!A:A,MATCH($C757,'Policy Characteristics'!$C:$C,0))),"",INDEX('Policy Characteristics'!A:A,MATCH($C757,'Policy Characteristics'!$C:$C,0)))</f>
        <v>Industry</v>
      </c>
      <c r="B757" s="304" t="str">
        <f>IF(ISBLANK(INDEX('Policy Characteristics'!B:B,MATCH($C757,'Policy Characteristics'!$C:$C,0))),"",INDEX('Policy Characteristics'!B:B,MATCH($C757,'Policy Characteristics'!$C:$C,0)))</f>
        <v>Industry Energy Efficiency Standards</v>
      </c>
      <c r="C757" s="308" t="str">
        <f t="shared" si="38"/>
        <v>Percentage Improvement in Eqpt Efficiency Standards above BAU</v>
      </c>
      <c r="D757" s="537" t="s">
        <v>3196</v>
      </c>
      <c r="E757" s="535" t="s">
        <v>2430</v>
      </c>
      <c r="F757" s="6" t="s">
        <v>3160</v>
      </c>
      <c r="G757" s="535" t="s">
        <v>2434</v>
      </c>
      <c r="H757" s="536">
        <v>1031</v>
      </c>
      <c r="I757" s="535" t="s">
        <v>46</v>
      </c>
      <c r="J757" s="306" t="str">
        <f>IF(ISBLANK(INDEX('Policy Characteristics'!D:D,MATCH($C757,'Policy Characteristics'!$C:$C,0))),"",INDEX('Policy Characteristics'!D:D,MATCH($C757,'Policy Characteristics'!$C:$C,0)))</f>
        <v>Industry Energy Efficiency Standards</v>
      </c>
      <c r="K757" s="304" t="str">
        <f>IF(ISBLANK(INDEX('Policy Characteristics'!E:E,MATCH($C757,'Policy Characteristics'!$C:$C,0))),"",INDEX('Policy Characteristics'!E:E,MATCH($C757,'Policy Characteristics'!$C:$C,0)))</f>
        <v>indst efficiency standards</v>
      </c>
      <c r="L757" s="315">
        <f>IF(ISBLANK(INDEX('Policy Characteristics'!F:F,MATCH($C757,'Policy Characteristics'!$C:$C,0))),"",INDEX('Policy Characteristics'!F:F,MATCH($C757,'Policy Characteristics'!$C:$C,0)))</f>
        <v>0</v>
      </c>
      <c r="M757" s="315">
        <f>IF(ISBLANK(INDEX('Policy Characteristics'!G:G,MATCH($C757,'Policy Characteristics'!$C:$C,0))),"",INDEX('Policy Characteristics'!G:G,MATCH($C757,'Policy Characteristics'!$C:$C,0)))</f>
        <v>0.25</v>
      </c>
      <c r="N757" s="315">
        <f>IF(ISBLANK(INDEX('Policy Characteristics'!H:H,MATCH($C757,'Policy Characteristics'!$C:$C,0))),"",INDEX('Policy Characteristics'!H:H,MATCH($C757,'Policy Characteristics'!$C:$C,0)))</f>
        <v>0.01</v>
      </c>
      <c r="O757" s="304" t="str">
        <f>IF(ISBLANK(INDEX('Policy Characteristics'!I:I,MATCH($C757,'Policy Characteristics'!$C:$C,0))),"",INDEX('Policy Characteristics'!I:I,MATCH($C757,'Policy Characteristics'!$C:$C,0)))</f>
        <v>% reduction in energy use</v>
      </c>
      <c r="P757" s="304" t="str">
        <f>IF(ISBLANK(INDEX('Policy Characteristics'!J:J,MATCH($C757,'Policy Characteristics'!$C:$C,0))),"",INDEX('Policy Characteristics'!J:J,MATCH($C757,'Policy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57" s="304" t="str">
        <f>IF(ISBLANK(INDEX('Policy Characteristics'!K:K,MATCH($C757,'Policy Characteristics'!$C:$C,0))),"",INDEX('Policy Characteristics'!K:K,MATCH($C757,'Policy Characteristics'!$C:$C,0)))</f>
        <v>industry-ag-main.html#eff-stds</v>
      </c>
      <c r="R757" s="304" t="str">
        <f>IF(ISBLANK(INDEX('Policy Characteristics'!L:L,MATCH($C757,'Policy Characteristics'!$C:$C,0))),"",INDEX('Policy Characteristics'!L:L,MATCH($C757,'Policy Characteristics'!$C:$C,0)))</f>
        <v>industry-energy-efficiency-standards.html</v>
      </c>
    </row>
    <row r="758" spans="1:18" s="544" customFormat="1" x14ac:dyDescent="0.25">
      <c r="A758" s="304" t="str">
        <f>IF(ISBLANK(INDEX('Policy Characteristics'!A:A,MATCH($C758,'Policy Characteristics'!$C:$C,0))),"",INDEX('Policy Characteristics'!A:A,MATCH($C758,'Policy Characteristics'!$C:$C,0)))</f>
        <v>Industry</v>
      </c>
      <c r="B758" s="304" t="str">
        <f>IF(ISBLANK(INDEX('Policy Characteristics'!B:B,MATCH($C758,'Policy Characteristics'!$C:$C,0))),"",INDEX('Policy Characteristics'!B:B,MATCH($C758,'Policy Characteristics'!$C:$C,0)))</f>
        <v>Industry Energy Efficiency Standards</v>
      </c>
      <c r="C758" s="308" t="str">
        <f t="shared" si="38"/>
        <v>Percentage Improvement in Eqpt Efficiency Standards above BAU</v>
      </c>
      <c r="D758" s="537" t="s">
        <v>3196</v>
      </c>
      <c r="E758" s="535" t="s">
        <v>2431</v>
      </c>
      <c r="F758" s="6" t="s">
        <v>3160</v>
      </c>
      <c r="G758" s="535" t="s">
        <v>2435</v>
      </c>
      <c r="H758" s="536">
        <v>1032</v>
      </c>
      <c r="I758" s="535" t="s">
        <v>45</v>
      </c>
      <c r="J758" s="306" t="str">
        <f>IF(ISBLANK(INDEX('Policy Characteristics'!D:D,MATCH($C758,'Policy Characteristics'!$C:$C,0))),"",INDEX('Policy Characteristics'!D:D,MATCH($C758,'Policy Characteristics'!$C:$C,0)))</f>
        <v>Industry Energy Efficiency Standards</v>
      </c>
      <c r="K758" s="304" t="str">
        <f>IF(ISBLANK(INDEX('Policy Characteristics'!E:E,MATCH($C758,'Policy Characteristics'!$C:$C,0))),"",INDEX('Policy Characteristics'!E:E,MATCH($C758,'Policy Characteristics'!$C:$C,0)))</f>
        <v>indst efficiency standards</v>
      </c>
      <c r="L758" s="315">
        <f>IF(ISBLANK(INDEX('Policy Characteristics'!F:F,MATCH($C758,'Policy Characteristics'!$C:$C,0))),"",INDEX('Policy Characteristics'!F:F,MATCH($C758,'Policy Characteristics'!$C:$C,0)))</f>
        <v>0</v>
      </c>
      <c r="M758" s="315">
        <f>IF(ISBLANK(INDEX('Policy Characteristics'!G:G,MATCH($C758,'Policy Characteristics'!$C:$C,0))),"",INDEX('Policy Characteristics'!G:G,MATCH($C758,'Policy Characteristics'!$C:$C,0)))</f>
        <v>0.25</v>
      </c>
      <c r="N758" s="315">
        <f>IF(ISBLANK(INDEX('Policy Characteristics'!H:H,MATCH($C758,'Policy Characteristics'!$C:$C,0))),"",INDEX('Policy Characteristics'!H:H,MATCH($C758,'Policy Characteristics'!$C:$C,0)))</f>
        <v>0.01</v>
      </c>
      <c r="O758" s="304" t="str">
        <f>IF(ISBLANK(INDEX('Policy Characteristics'!I:I,MATCH($C758,'Policy Characteristics'!$C:$C,0))),"",INDEX('Policy Characteristics'!I:I,MATCH($C758,'Policy Characteristics'!$C:$C,0)))</f>
        <v>% reduction in energy use</v>
      </c>
      <c r="P758" s="304" t="str">
        <f>IF(ISBLANK(INDEX('Policy Characteristics'!J:J,MATCH($C758,'Policy Characteristics'!$C:$C,0))),"",INDEX('Policy Characteristics'!J:J,MATCH($C758,'Policy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58" s="304" t="str">
        <f>IF(ISBLANK(INDEX('Policy Characteristics'!K:K,MATCH($C758,'Policy Characteristics'!$C:$C,0))),"",INDEX('Policy Characteristics'!K:K,MATCH($C758,'Policy Characteristics'!$C:$C,0)))</f>
        <v>industry-ag-main.html#eff-stds</v>
      </c>
      <c r="R758" s="304" t="str">
        <f>IF(ISBLANK(INDEX('Policy Characteristics'!L:L,MATCH($C758,'Policy Characteristics'!$C:$C,0))),"",INDEX('Policy Characteristics'!L:L,MATCH($C758,'Policy Characteristics'!$C:$C,0)))</f>
        <v>industry-energy-efficiency-standards.html</v>
      </c>
    </row>
    <row r="759" spans="1:18" s="544" customFormat="1" x14ac:dyDescent="0.25">
      <c r="A759" s="304" t="str">
        <f>IF(ISBLANK(INDEX('Policy Characteristics'!A:A,MATCH($C759,'Policy Characteristics'!$C:$C,0))),"",INDEX('Policy Characteristics'!A:A,MATCH($C759,'Policy Characteristics'!$C:$C,0)))</f>
        <v>Industry</v>
      </c>
      <c r="B759" s="304" t="str">
        <f>IF(ISBLANK(INDEX('Policy Characteristics'!B:B,MATCH($C759,'Policy Characteristics'!$C:$C,0))),"",INDEX('Policy Characteristics'!B:B,MATCH($C759,'Policy Characteristics'!$C:$C,0)))</f>
        <v>Industry Energy Efficiency Standards</v>
      </c>
      <c r="C759" s="308" t="str">
        <f t="shared" si="38"/>
        <v>Percentage Improvement in Eqpt Efficiency Standards above BAU</v>
      </c>
      <c r="D759" s="537" t="s">
        <v>3196</v>
      </c>
      <c r="E759" s="535" t="s">
        <v>2432</v>
      </c>
      <c r="F759" s="6" t="s">
        <v>3160</v>
      </c>
      <c r="G759" s="535" t="s">
        <v>2438</v>
      </c>
      <c r="H759" s="536">
        <v>1033</v>
      </c>
      <c r="I759" s="535" t="s">
        <v>46</v>
      </c>
      <c r="J759" s="306" t="str">
        <f>IF(ISBLANK(INDEX('Policy Characteristics'!D:D,MATCH($C759,'Policy Characteristics'!$C:$C,0))),"",INDEX('Policy Characteristics'!D:D,MATCH($C759,'Policy Characteristics'!$C:$C,0)))</f>
        <v>Industry Energy Efficiency Standards</v>
      </c>
      <c r="K759" s="304" t="str">
        <f>IF(ISBLANK(INDEX('Policy Characteristics'!E:E,MATCH($C759,'Policy Characteristics'!$C:$C,0))),"",INDEX('Policy Characteristics'!E:E,MATCH($C759,'Policy Characteristics'!$C:$C,0)))</f>
        <v>indst efficiency standards</v>
      </c>
      <c r="L759" s="315">
        <f>IF(ISBLANK(INDEX('Policy Characteristics'!F:F,MATCH($C759,'Policy Characteristics'!$C:$C,0))),"",INDEX('Policy Characteristics'!F:F,MATCH($C759,'Policy Characteristics'!$C:$C,0)))</f>
        <v>0</v>
      </c>
      <c r="M759" s="315">
        <f>IF(ISBLANK(INDEX('Policy Characteristics'!G:G,MATCH($C759,'Policy Characteristics'!$C:$C,0))),"",INDEX('Policy Characteristics'!G:G,MATCH($C759,'Policy Characteristics'!$C:$C,0)))</f>
        <v>0.25</v>
      </c>
      <c r="N759" s="315">
        <f>IF(ISBLANK(INDEX('Policy Characteristics'!H:H,MATCH($C759,'Policy Characteristics'!$C:$C,0))),"",INDEX('Policy Characteristics'!H:H,MATCH($C759,'Policy Characteristics'!$C:$C,0)))</f>
        <v>0.01</v>
      </c>
      <c r="O759" s="304" t="str">
        <f>IF(ISBLANK(INDEX('Policy Characteristics'!I:I,MATCH($C759,'Policy Characteristics'!$C:$C,0))),"",INDEX('Policy Characteristics'!I:I,MATCH($C759,'Policy Characteristics'!$C:$C,0)))</f>
        <v>% reduction in energy use</v>
      </c>
      <c r="P759" s="304" t="str">
        <f>IF(ISBLANK(INDEX('Policy Characteristics'!J:J,MATCH($C759,'Policy Characteristics'!$C:$C,0))),"",INDEX('Policy Characteristics'!J:J,MATCH($C759,'Policy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59" s="304" t="str">
        <f>IF(ISBLANK(INDEX('Policy Characteristics'!K:K,MATCH($C759,'Policy Characteristics'!$C:$C,0))),"",INDEX('Policy Characteristics'!K:K,MATCH($C759,'Policy Characteristics'!$C:$C,0)))</f>
        <v>industry-ag-main.html#eff-stds</v>
      </c>
      <c r="R759" s="304" t="str">
        <f>IF(ISBLANK(INDEX('Policy Characteristics'!L:L,MATCH($C759,'Policy Characteristics'!$C:$C,0))),"",INDEX('Policy Characteristics'!L:L,MATCH($C759,'Policy Characteristics'!$C:$C,0)))</f>
        <v>industry-energy-efficiency-standards.html</v>
      </c>
    </row>
    <row r="760" spans="1:18" s="544" customFormat="1" x14ac:dyDescent="0.25">
      <c r="A760" s="304" t="str">
        <f>IF(ISBLANK(INDEX('Policy Characteristics'!A:A,MATCH($C760,'Policy Characteristics'!$C:$C,0))),"",INDEX('Policy Characteristics'!A:A,MATCH($C760,'Policy Characteristics'!$C:$C,0)))</f>
        <v>Industry</v>
      </c>
      <c r="B760" s="304" t="str">
        <f>IF(ISBLANK(INDEX('Policy Characteristics'!B:B,MATCH($C760,'Policy Characteristics'!$C:$C,0))),"",INDEX('Policy Characteristics'!B:B,MATCH($C760,'Policy Characteristics'!$C:$C,0)))</f>
        <v>Industry Energy Efficiency Standards</v>
      </c>
      <c r="C760" s="308" t="str">
        <f t="shared" si="38"/>
        <v>Percentage Improvement in Eqpt Efficiency Standards above BAU</v>
      </c>
      <c r="D760" s="537" t="s">
        <v>3196</v>
      </c>
      <c r="E760" s="535" t="s">
        <v>2782</v>
      </c>
      <c r="F760" s="6" t="s">
        <v>3160</v>
      </c>
      <c r="G760" s="535" t="s">
        <v>2785</v>
      </c>
      <c r="H760" s="536">
        <v>1034</v>
      </c>
      <c r="I760" s="535" t="s">
        <v>46</v>
      </c>
      <c r="J760" s="306" t="str">
        <f>IF(ISBLANK(INDEX('Policy Characteristics'!D:D,MATCH($C760,'Policy Characteristics'!$C:$C,0))),"",INDEX('Policy Characteristics'!D:D,MATCH($C760,'Policy Characteristics'!$C:$C,0)))</f>
        <v>Industry Energy Efficiency Standards</v>
      </c>
      <c r="K760" s="304" t="str">
        <f>IF(ISBLANK(INDEX('Policy Characteristics'!E:E,MATCH($C760,'Policy Characteristics'!$C:$C,0))),"",INDEX('Policy Characteristics'!E:E,MATCH($C760,'Policy Characteristics'!$C:$C,0)))</f>
        <v>indst efficiency standards</v>
      </c>
      <c r="L760" s="315">
        <f>IF(ISBLANK(INDEX('Policy Characteristics'!F:F,MATCH($C760,'Policy Characteristics'!$C:$C,0))),"",INDEX('Policy Characteristics'!F:F,MATCH($C760,'Policy Characteristics'!$C:$C,0)))</f>
        <v>0</v>
      </c>
      <c r="M760" s="315">
        <f>IF(ISBLANK(INDEX('Policy Characteristics'!G:G,MATCH($C760,'Policy Characteristics'!$C:$C,0))),"",INDEX('Policy Characteristics'!G:G,MATCH($C760,'Policy Characteristics'!$C:$C,0)))</f>
        <v>0.25</v>
      </c>
      <c r="N760" s="315">
        <f>IF(ISBLANK(INDEX('Policy Characteristics'!H:H,MATCH($C760,'Policy Characteristics'!$C:$C,0))),"",INDEX('Policy Characteristics'!H:H,MATCH($C760,'Policy Characteristics'!$C:$C,0)))</f>
        <v>0.01</v>
      </c>
      <c r="O760" s="304" t="str">
        <f>IF(ISBLANK(INDEX('Policy Characteristics'!I:I,MATCH($C760,'Policy Characteristics'!$C:$C,0))),"",INDEX('Policy Characteristics'!I:I,MATCH($C760,'Policy Characteristics'!$C:$C,0)))</f>
        <v>% reduction in energy use</v>
      </c>
      <c r="P760" s="304" t="str">
        <f>IF(ISBLANK(INDEX('Policy Characteristics'!J:J,MATCH($C760,'Policy Characteristics'!$C:$C,0))),"",INDEX('Policy Characteristics'!J:J,MATCH($C760,'Policy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60" s="304" t="str">
        <f>IF(ISBLANK(INDEX('Policy Characteristics'!K:K,MATCH($C760,'Policy Characteristics'!$C:$C,0))),"",INDEX('Policy Characteristics'!K:K,MATCH($C760,'Policy Characteristics'!$C:$C,0)))</f>
        <v>industry-ag-main.html#eff-stds</v>
      </c>
      <c r="R760" s="304" t="str">
        <f>IF(ISBLANK(INDEX('Policy Characteristics'!L:L,MATCH($C760,'Policy Characteristics'!$C:$C,0))),"",INDEX('Policy Characteristics'!L:L,MATCH($C760,'Policy Characteristics'!$C:$C,0)))</f>
        <v>industry-energy-efficiency-standards.html</v>
      </c>
    </row>
    <row r="761" spans="1:18" s="544" customFormat="1" x14ac:dyDescent="0.25">
      <c r="A761" s="304" t="str">
        <f>IF(ISBLANK(INDEX('Policy Characteristics'!A:A,MATCH($C761,'Policy Characteristics'!$C:$C,0))),"",INDEX('Policy Characteristics'!A:A,MATCH($C761,'Policy Characteristics'!$C:$C,0)))</f>
        <v>Industry</v>
      </c>
      <c r="B761" s="304" t="str">
        <f>IF(ISBLANK(INDEX('Policy Characteristics'!B:B,MATCH($C761,'Policy Characteristics'!$C:$C,0))),"",INDEX('Policy Characteristics'!B:B,MATCH($C761,'Policy Characteristics'!$C:$C,0)))</f>
        <v>Industry Energy Efficiency Standards</v>
      </c>
      <c r="C761" s="308" t="str">
        <f t="shared" si="38"/>
        <v>Percentage Improvement in Eqpt Efficiency Standards above BAU</v>
      </c>
      <c r="D761" s="537" t="s">
        <v>3196</v>
      </c>
      <c r="E761" s="535" t="s">
        <v>2783</v>
      </c>
      <c r="F761" s="6" t="s">
        <v>3160</v>
      </c>
      <c r="G761" s="535" t="s">
        <v>2787</v>
      </c>
      <c r="H761" s="536">
        <v>1035</v>
      </c>
      <c r="I761" s="535" t="s">
        <v>45</v>
      </c>
      <c r="J761" s="306" t="str">
        <f>IF(ISBLANK(INDEX('Policy Characteristics'!D:D,MATCH($C761,'Policy Characteristics'!$C:$C,0))),"",INDEX('Policy Characteristics'!D:D,MATCH($C761,'Policy Characteristics'!$C:$C,0)))</f>
        <v>Industry Energy Efficiency Standards</v>
      </c>
      <c r="K761" s="304" t="str">
        <f>IF(ISBLANK(INDEX('Policy Characteristics'!E:E,MATCH($C761,'Policy Characteristics'!$C:$C,0))),"",INDEX('Policy Characteristics'!E:E,MATCH($C761,'Policy Characteristics'!$C:$C,0)))</f>
        <v>indst efficiency standards</v>
      </c>
      <c r="L761" s="315">
        <f>IF(ISBLANK(INDEX('Policy Characteristics'!F:F,MATCH($C761,'Policy Characteristics'!$C:$C,0))),"",INDEX('Policy Characteristics'!F:F,MATCH($C761,'Policy Characteristics'!$C:$C,0)))</f>
        <v>0</v>
      </c>
      <c r="M761" s="315">
        <f>IF(ISBLANK(INDEX('Policy Characteristics'!G:G,MATCH($C761,'Policy Characteristics'!$C:$C,0))),"",INDEX('Policy Characteristics'!G:G,MATCH($C761,'Policy Characteristics'!$C:$C,0)))</f>
        <v>0.25</v>
      </c>
      <c r="N761" s="315">
        <f>IF(ISBLANK(INDEX('Policy Characteristics'!H:H,MATCH($C761,'Policy Characteristics'!$C:$C,0))),"",INDEX('Policy Characteristics'!H:H,MATCH($C761,'Policy Characteristics'!$C:$C,0)))</f>
        <v>0.01</v>
      </c>
      <c r="O761" s="304" t="str">
        <f>IF(ISBLANK(INDEX('Policy Characteristics'!I:I,MATCH($C761,'Policy Characteristics'!$C:$C,0))),"",INDEX('Policy Characteristics'!I:I,MATCH($C761,'Policy Characteristics'!$C:$C,0)))</f>
        <v>% reduction in energy use</v>
      </c>
      <c r="P761" s="304" t="str">
        <f>IF(ISBLANK(INDEX('Policy Characteristics'!J:J,MATCH($C761,'Policy Characteristics'!$C:$C,0))),"",INDEX('Policy Characteristics'!J:J,MATCH($C761,'Policy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61" s="304" t="str">
        <f>IF(ISBLANK(INDEX('Policy Characteristics'!K:K,MATCH($C761,'Policy Characteristics'!$C:$C,0))),"",INDEX('Policy Characteristics'!K:K,MATCH($C761,'Policy Characteristics'!$C:$C,0)))</f>
        <v>industry-ag-main.html#eff-stds</v>
      </c>
      <c r="R761" s="304" t="str">
        <f>IF(ISBLANK(INDEX('Policy Characteristics'!L:L,MATCH($C761,'Policy Characteristics'!$C:$C,0))),"",INDEX('Policy Characteristics'!L:L,MATCH($C761,'Policy Characteristics'!$C:$C,0)))</f>
        <v>industry-energy-efficiency-standards.html</v>
      </c>
    </row>
    <row r="762" spans="1:18" s="544" customFormat="1" x14ac:dyDescent="0.25">
      <c r="A762" s="304" t="str">
        <f>IF(ISBLANK(INDEX('Policy Characteristics'!A:A,MATCH($C762,'Policy Characteristics'!$C:$C,0))),"",INDEX('Policy Characteristics'!A:A,MATCH($C762,'Policy Characteristics'!$C:$C,0)))</f>
        <v>Industry</v>
      </c>
      <c r="B762" s="304" t="str">
        <f>IF(ISBLANK(INDEX('Policy Characteristics'!B:B,MATCH($C762,'Policy Characteristics'!$C:$C,0))),"",INDEX('Policy Characteristics'!B:B,MATCH($C762,'Policy Characteristics'!$C:$C,0)))</f>
        <v>Industry Energy Efficiency Standards</v>
      </c>
      <c r="C762" s="308" t="str">
        <f t="shared" si="38"/>
        <v>Percentage Improvement in Eqpt Efficiency Standards above BAU</v>
      </c>
      <c r="D762" s="537" t="s">
        <v>3196</v>
      </c>
      <c r="E762" s="535" t="s">
        <v>2784</v>
      </c>
      <c r="F762" s="6" t="s">
        <v>3160</v>
      </c>
      <c r="G762" s="535" t="s">
        <v>2788</v>
      </c>
      <c r="H762" s="536">
        <v>1036</v>
      </c>
      <c r="I762" s="535" t="s">
        <v>45</v>
      </c>
      <c r="J762" s="306" t="str">
        <f>IF(ISBLANK(INDEX('Policy Characteristics'!D:D,MATCH($C762,'Policy Characteristics'!$C:$C,0))),"",INDEX('Policy Characteristics'!D:D,MATCH($C762,'Policy Characteristics'!$C:$C,0)))</f>
        <v>Industry Energy Efficiency Standards</v>
      </c>
      <c r="K762" s="304" t="str">
        <f>IF(ISBLANK(INDEX('Policy Characteristics'!E:E,MATCH($C762,'Policy Characteristics'!$C:$C,0))),"",INDEX('Policy Characteristics'!E:E,MATCH($C762,'Policy Characteristics'!$C:$C,0)))</f>
        <v>indst efficiency standards</v>
      </c>
      <c r="L762" s="315">
        <f>IF(ISBLANK(INDEX('Policy Characteristics'!F:F,MATCH($C762,'Policy Characteristics'!$C:$C,0))),"",INDEX('Policy Characteristics'!F:F,MATCH($C762,'Policy Characteristics'!$C:$C,0)))</f>
        <v>0</v>
      </c>
      <c r="M762" s="315">
        <f>IF(ISBLANK(INDEX('Policy Characteristics'!G:G,MATCH($C762,'Policy Characteristics'!$C:$C,0))),"",INDEX('Policy Characteristics'!G:G,MATCH($C762,'Policy Characteristics'!$C:$C,0)))</f>
        <v>0.25</v>
      </c>
      <c r="N762" s="315">
        <f>IF(ISBLANK(INDEX('Policy Characteristics'!H:H,MATCH($C762,'Policy Characteristics'!$C:$C,0))),"",INDEX('Policy Characteristics'!H:H,MATCH($C762,'Policy Characteristics'!$C:$C,0)))</f>
        <v>0.01</v>
      </c>
      <c r="O762" s="304" t="str">
        <f>IF(ISBLANK(INDEX('Policy Characteristics'!I:I,MATCH($C762,'Policy Characteristics'!$C:$C,0))),"",INDEX('Policy Characteristics'!I:I,MATCH($C762,'Policy Characteristics'!$C:$C,0)))</f>
        <v>% reduction in energy use</v>
      </c>
      <c r="P762" s="304" t="str">
        <f>IF(ISBLANK(INDEX('Policy Characteristics'!J:J,MATCH($C762,'Policy Characteristics'!$C:$C,0))),"",INDEX('Policy Characteristics'!J:J,MATCH($C762,'Policy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62" s="304" t="str">
        <f>IF(ISBLANK(INDEX('Policy Characteristics'!K:K,MATCH($C762,'Policy Characteristics'!$C:$C,0))),"",INDEX('Policy Characteristics'!K:K,MATCH($C762,'Policy Characteristics'!$C:$C,0)))</f>
        <v>industry-ag-main.html#eff-stds</v>
      </c>
      <c r="R762" s="304" t="str">
        <f>IF(ISBLANK(INDEX('Policy Characteristics'!L:L,MATCH($C762,'Policy Characteristics'!$C:$C,0))),"",INDEX('Policy Characteristics'!L:L,MATCH($C762,'Policy Characteristics'!$C:$C,0)))</f>
        <v>industry-energy-efficiency-standards.html</v>
      </c>
    </row>
    <row r="763" spans="1:18" s="544" customFormat="1" x14ac:dyDescent="0.25">
      <c r="A763" s="304" t="str">
        <f>IF(ISBLANK(INDEX('Policy Characteristics'!A:A,MATCH($C763,'Policy Characteristics'!$C:$C,0))),"",INDEX('Policy Characteristics'!A:A,MATCH($C763,'Policy Characteristics'!$C:$C,0)))</f>
        <v>Industry</v>
      </c>
      <c r="B763" s="304" t="str">
        <f>IF(ISBLANK(INDEX('Policy Characteristics'!B:B,MATCH($C763,'Policy Characteristics'!$C:$C,0))),"",INDEX('Policy Characteristics'!B:B,MATCH($C763,'Policy Characteristics'!$C:$C,0)))</f>
        <v>Industry Energy Efficiency Standards</v>
      </c>
      <c r="C763" s="308" t="str">
        <f t="shared" si="38"/>
        <v>Percentage Improvement in Eqpt Efficiency Standards above BAU</v>
      </c>
      <c r="D763" s="537" t="s">
        <v>3196</v>
      </c>
      <c r="E763" s="535" t="s">
        <v>2781</v>
      </c>
      <c r="F763" s="6" t="s">
        <v>3160</v>
      </c>
      <c r="G763" s="535" t="s">
        <v>2786</v>
      </c>
      <c r="H763" s="536">
        <v>1037</v>
      </c>
      <c r="I763" s="535" t="s">
        <v>46</v>
      </c>
      <c r="J763" s="306" t="str">
        <f>IF(ISBLANK(INDEX('Policy Characteristics'!D:D,MATCH($C763,'Policy Characteristics'!$C:$C,0))),"",INDEX('Policy Characteristics'!D:D,MATCH($C763,'Policy Characteristics'!$C:$C,0)))</f>
        <v>Industry Energy Efficiency Standards</v>
      </c>
      <c r="K763" s="304" t="str">
        <f>IF(ISBLANK(INDEX('Policy Characteristics'!E:E,MATCH($C763,'Policy Characteristics'!$C:$C,0))),"",INDEX('Policy Characteristics'!E:E,MATCH($C763,'Policy Characteristics'!$C:$C,0)))</f>
        <v>indst efficiency standards</v>
      </c>
      <c r="L763" s="315">
        <f>IF(ISBLANK(INDEX('Policy Characteristics'!F:F,MATCH($C763,'Policy Characteristics'!$C:$C,0))),"",INDEX('Policy Characteristics'!F:F,MATCH($C763,'Policy Characteristics'!$C:$C,0)))</f>
        <v>0</v>
      </c>
      <c r="M763" s="315">
        <f>IF(ISBLANK(INDEX('Policy Characteristics'!G:G,MATCH($C763,'Policy Characteristics'!$C:$C,0))),"",INDEX('Policy Characteristics'!G:G,MATCH($C763,'Policy Characteristics'!$C:$C,0)))</f>
        <v>0.25</v>
      </c>
      <c r="N763" s="315">
        <f>IF(ISBLANK(INDEX('Policy Characteristics'!H:H,MATCH($C763,'Policy Characteristics'!$C:$C,0))),"",INDEX('Policy Characteristics'!H:H,MATCH($C763,'Policy Characteristics'!$C:$C,0)))</f>
        <v>0.01</v>
      </c>
      <c r="O763" s="304" t="str">
        <f>IF(ISBLANK(INDEX('Policy Characteristics'!I:I,MATCH($C763,'Policy Characteristics'!$C:$C,0))),"",INDEX('Policy Characteristics'!I:I,MATCH($C763,'Policy Characteristics'!$C:$C,0)))</f>
        <v>% reduction in energy use</v>
      </c>
      <c r="P763" s="304" t="str">
        <f>IF(ISBLANK(INDEX('Policy Characteristics'!J:J,MATCH($C763,'Policy Characteristics'!$C:$C,0))),"",INDEX('Policy Characteristics'!J:J,MATCH($C763,'Policy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63" s="304" t="str">
        <f>IF(ISBLANK(INDEX('Policy Characteristics'!K:K,MATCH($C763,'Policy Characteristics'!$C:$C,0))),"",INDEX('Policy Characteristics'!K:K,MATCH($C763,'Policy Characteristics'!$C:$C,0)))</f>
        <v>industry-ag-main.html#eff-stds</v>
      </c>
      <c r="R763" s="304" t="str">
        <f>IF(ISBLANK(INDEX('Policy Characteristics'!L:L,MATCH($C763,'Policy Characteristics'!$C:$C,0))),"",INDEX('Policy Characteristics'!L:L,MATCH($C763,'Policy Characteristics'!$C:$C,0)))</f>
        <v>industry-energy-efficiency-standards.html</v>
      </c>
    </row>
    <row r="764" spans="1:18" s="544" customFormat="1" x14ac:dyDescent="0.25">
      <c r="A764" s="304" t="str">
        <f>IF(ISBLANK(INDEX('Policy Characteristics'!A:A,MATCH($C764,'Policy Characteristics'!$C:$C,0))),"",INDEX('Policy Characteristics'!A:A,MATCH($C764,'Policy Characteristics'!$C:$C,0)))</f>
        <v>Industry</v>
      </c>
      <c r="B764" s="304" t="str">
        <f>IF(ISBLANK(INDEX('Policy Characteristics'!B:B,MATCH($C764,'Policy Characteristics'!$C:$C,0))),"",INDEX('Policy Characteristics'!B:B,MATCH($C764,'Policy Characteristics'!$C:$C,0)))</f>
        <v>Industry Energy Efficiency Standards</v>
      </c>
      <c r="C764" s="308" t="str">
        <f t="shared" si="38"/>
        <v>Percentage Improvement in Eqpt Efficiency Standards above BAU</v>
      </c>
      <c r="D764" s="537" t="s">
        <v>3197</v>
      </c>
      <c r="E764" s="535" t="s">
        <v>2427</v>
      </c>
      <c r="F764" s="6" t="s">
        <v>3161</v>
      </c>
      <c r="G764" s="535" t="s">
        <v>2433</v>
      </c>
      <c r="H764" s="536">
        <v>1038</v>
      </c>
      <c r="I764" s="535" t="s">
        <v>45</v>
      </c>
      <c r="J764" s="306" t="str">
        <f>IF(ISBLANK(INDEX('Policy Characteristics'!D:D,MATCH($C764,'Policy Characteristics'!$C:$C,0))),"",INDEX('Policy Characteristics'!D:D,MATCH($C764,'Policy Characteristics'!$C:$C,0)))</f>
        <v>Industry Energy Efficiency Standards</v>
      </c>
      <c r="K764" s="304" t="str">
        <f>IF(ISBLANK(INDEX('Policy Characteristics'!E:E,MATCH($C764,'Policy Characteristics'!$C:$C,0))),"",INDEX('Policy Characteristics'!E:E,MATCH($C764,'Policy Characteristics'!$C:$C,0)))</f>
        <v>indst efficiency standards</v>
      </c>
      <c r="L764" s="315">
        <f>IF(ISBLANK(INDEX('Policy Characteristics'!F:F,MATCH($C764,'Policy Characteristics'!$C:$C,0))),"",INDEX('Policy Characteristics'!F:F,MATCH($C764,'Policy Characteristics'!$C:$C,0)))</f>
        <v>0</v>
      </c>
      <c r="M764" s="315">
        <f>IF(ISBLANK(INDEX('Policy Characteristics'!G:G,MATCH($C764,'Policy Characteristics'!$C:$C,0))),"",INDEX('Policy Characteristics'!G:G,MATCH($C764,'Policy Characteristics'!$C:$C,0)))</f>
        <v>0.25</v>
      </c>
      <c r="N764" s="315">
        <f>IF(ISBLANK(INDEX('Policy Characteristics'!H:H,MATCH($C764,'Policy Characteristics'!$C:$C,0))),"",INDEX('Policy Characteristics'!H:H,MATCH($C764,'Policy Characteristics'!$C:$C,0)))</f>
        <v>0.01</v>
      </c>
      <c r="O764" s="304" t="str">
        <f>IF(ISBLANK(INDEX('Policy Characteristics'!I:I,MATCH($C764,'Policy Characteristics'!$C:$C,0))),"",INDEX('Policy Characteristics'!I:I,MATCH($C764,'Policy Characteristics'!$C:$C,0)))</f>
        <v>% reduction in energy use</v>
      </c>
      <c r="P764" s="304" t="str">
        <f>IF(ISBLANK(INDEX('Policy Characteristics'!J:J,MATCH($C764,'Policy Characteristics'!$C:$C,0))),"",INDEX('Policy Characteristics'!J:J,MATCH($C764,'Policy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64" s="304" t="str">
        <f>IF(ISBLANK(INDEX('Policy Characteristics'!K:K,MATCH($C764,'Policy Characteristics'!$C:$C,0))),"",INDEX('Policy Characteristics'!K:K,MATCH($C764,'Policy Characteristics'!$C:$C,0)))</f>
        <v>industry-ag-main.html#eff-stds</v>
      </c>
      <c r="R764" s="304" t="str">
        <f>IF(ISBLANK(INDEX('Policy Characteristics'!L:L,MATCH($C764,'Policy Characteristics'!$C:$C,0))),"",INDEX('Policy Characteristics'!L:L,MATCH($C764,'Policy Characteristics'!$C:$C,0)))</f>
        <v>industry-energy-efficiency-standards.html</v>
      </c>
    </row>
    <row r="765" spans="1:18" s="544" customFormat="1" x14ac:dyDescent="0.25">
      <c r="A765" s="304" t="str">
        <f>IF(ISBLANK(INDEX('Policy Characteristics'!A:A,MATCH($C765,'Policy Characteristics'!$C:$C,0))),"",INDEX('Policy Characteristics'!A:A,MATCH($C765,'Policy Characteristics'!$C:$C,0)))</f>
        <v>Industry</v>
      </c>
      <c r="B765" s="304" t="str">
        <f>IF(ISBLANK(INDEX('Policy Characteristics'!B:B,MATCH($C765,'Policy Characteristics'!$C:$C,0))),"",INDEX('Policy Characteristics'!B:B,MATCH($C765,'Policy Characteristics'!$C:$C,0)))</f>
        <v>Industry Energy Efficiency Standards</v>
      </c>
      <c r="C765" s="308" t="str">
        <f t="shared" si="38"/>
        <v>Percentage Improvement in Eqpt Efficiency Standards above BAU</v>
      </c>
      <c r="D765" s="537" t="s">
        <v>3197</v>
      </c>
      <c r="E765" s="535" t="s">
        <v>2428</v>
      </c>
      <c r="F765" s="6" t="s">
        <v>3161</v>
      </c>
      <c r="G765" s="535" t="s">
        <v>2436</v>
      </c>
      <c r="H765" s="536">
        <v>1039</v>
      </c>
      <c r="I765" s="535" t="s">
        <v>45</v>
      </c>
      <c r="J765" s="306" t="str">
        <f>IF(ISBLANK(INDEX('Policy Characteristics'!D:D,MATCH($C765,'Policy Characteristics'!$C:$C,0))),"",INDEX('Policy Characteristics'!D:D,MATCH($C765,'Policy Characteristics'!$C:$C,0)))</f>
        <v>Industry Energy Efficiency Standards</v>
      </c>
      <c r="K765" s="304" t="str">
        <f>IF(ISBLANK(INDEX('Policy Characteristics'!E:E,MATCH($C765,'Policy Characteristics'!$C:$C,0))),"",INDEX('Policy Characteristics'!E:E,MATCH($C765,'Policy Characteristics'!$C:$C,0)))</f>
        <v>indst efficiency standards</v>
      </c>
      <c r="L765" s="315">
        <f>IF(ISBLANK(INDEX('Policy Characteristics'!F:F,MATCH($C765,'Policy Characteristics'!$C:$C,0))),"",INDEX('Policy Characteristics'!F:F,MATCH($C765,'Policy Characteristics'!$C:$C,0)))</f>
        <v>0</v>
      </c>
      <c r="M765" s="315">
        <f>IF(ISBLANK(INDEX('Policy Characteristics'!G:G,MATCH($C765,'Policy Characteristics'!$C:$C,0))),"",INDEX('Policy Characteristics'!G:G,MATCH($C765,'Policy Characteristics'!$C:$C,0)))</f>
        <v>0.25</v>
      </c>
      <c r="N765" s="315">
        <f>IF(ISBLANK(INDEX('Policy Characteristics'!H:H,MATCH($C765,'Policy Characteristics'!$C:$C,0))),"",INDEX('Policy Characteristics'!H:H,MATCH($C765,'Policy Characteristics'!$C:$C,0)))</f>
        <v>0.01</v>
      </c>
      <c r="O765" s="304" t="str">
        <f>IF(ISBLANK(INDEX('Policy Characteristics'!I:I,MATCH($C765,'Policy Characteristics'!$C:$C,0))),"",INDEX('Policy Characteristics'!I:I,MATCH($C765,'Policy Characteristics'!$C:$C,0)))</f>
        <v>% reduction in energy use</v>
      </c>
      <c r="P765" s="304" t="str">
        <f>IF(ISBLANK(INDEX('Policy Characteristics'!J:J,MATCH($C765,'Policy Characteristics'!$C:$C,0))),"",INDEX('Policy Characteristics'!J:J,MATCH($C765,'Policy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65" s="304" t="str">
        <f>IF(ISBLANK(INDEX('Policy Characteristics'!K:K,MATCH($C765,'Policy Characteristics'!$C:$C,0))),"",INDEX('Policy Characteristics'!K:K,MATCH($C765,'Policy Characteristics'!$C:$C,0)))</f>
        <v>industry-ag-main.html#eff-stds</v>
      </c>
      <c r="R765" s="304" t="str">
        <f>IF(ISBLANK(INDEX('Policy Characteristics'!L:L,MATCH($C765,'Policy Characteristics'!$C:$C,0))),"",INDEX('Policy Characteristics'!L:L,MATCH($C765,'Policy Characteristics'!$C:$C,0)))</f>
        <v>industry-energy-efficiency-standards.html</v>
      </c>
    </row>
    <row r="766" spans="1:18" s="544" customFormat="1" x14ac:dyDescent="0.25">
      <c r="A766" s="304" t="str">
        <f>IF(ISBLANK(INDEX('Policy Characteristics'!A:A,MATCH($C766,'Policy Characteristics'!$C:$C,0))),"",INDEX('Policy Characteristics'!A:A,MATCH($C766,'Policy Characteristics'!$C:$C,0)))</f>
        <v>Industry</v>
      </c>
      <c r="B766" s="304" t="str">
        <f>IF(ISBLANK(INDEX('Policy Characteristics'!B:B,MATCH($C766,'Policy Characteristics'!$C:$C,0))),"",INDEX('Policy Characteristics'!B:B,MATCH($C766,'Policy Characteristics'!$C:$C,0)))</f>
        <v>Industry Energy Efficiency Standards</v>
      </c>
      <c r="C766" s="308" t="str">
        <f t="shared" si="38"/>
        <v>Percentage Improvement in Eqpt Efficiency Standards above BAU</v>
      </c>
      <c r="D766" s="537" t="s">
        <v>3197</v>
      </c>
      <c r="E766" s="535" t="s">
        <v>2429</v>
      </c>
      <c r="F766" s="6" t="s">
        <v>3161</v>
      </c>
      <c r="G766" s="535" t="s">
        <v>2437</v>
      </c>
      <c r="H766" s="536">
        <v>1040</v>
      </c>
      <c r="I766" s="535" t="s">
        <v>45</v>
      </c>
      <c r="J766" s="306" t="str">
        <f>IF(ISBLANK(INDEX('Policy Characteristics'!D:D,MATCH($C766,'Policy Characteristics'!$C:$C,0))),"",INDEX('Policy Characteristics'!D:D,MATCH($C766,'Policy Characteristics'!$C:$C,0)))</f>
        <v>Industry Energy Efficiency Standards</v>
      </c>
      <c r="K766" s="304" t="str">
        <f>IF(ISBLANK(INDEX('Policy Characteristics'!E:E,MATCH($C766,'Policy Characteristics'!$C:$C,0))),"",INDEX('Policy Characteristics'!E:E,MATCH($C766,'Policy Characteristics'!$C:$C,0)))</f>
        <v>indst efficiency standards</v>
      </c>
      <c r="L766" s="315">
        <f>IF(ISBLANK(INDEX('Policy Characteristics'!F:F,MATCH($C766,'Policy Characteristics'!$C:$C,0))),"",INDEX('Policy Characteristics'!F:F,MATCH($C766,'Policy Characteristics'!$C:$C,0)))</f>
        <v>0</v>
      </c>
      <c r="M766" s="315">
        <f>IF(ISBLANK(INDEX('Policy Characteristics'!G:G,MATCH($C766,'Policy Characteristics'!$C:$C,0))),"",INDEX('Policy Characteristics'!G:G,MATCH($C766,'Policy Characteristics'!$C:$C,0)))</f>
        <v>0.25</v>
      </c>
      <c r="N766" s="315">
        <f>IF(ISBLANK(INDEX('Policy Characteristics'!H:H,MATCH($C766,'Policy Characteristics'!$C:$C,0))),"",INDEX('Policy Characteristics'!H:H,MATCH($C766,'Policy Characteristics'!$C:$C,0)))</f>
        <v>0.01</v>
      </c>
      <c r="O766" s="304" t="str">
        <f>IF(ISBLANK(INDEX('Policy Characteristics'!I:I,MATCH($C766,'Policy Characteristics'!$C:$C,0))),"",INDEX('Policy Characteristics'!I:I,MATCH($C766,'Policy Characteristics'!$C:$C,0)))</f>
        <v>% reduction in energy use</v>
      </c>
      <c r="P766" s="304" t="str">
        <f>IF(ISBLANK(INDEX('Policy Characteristics'!J:J,MATCH($C766,'Policy Characteristics'!$C:$C,0))),"",INDEX('Policy Characteristics'!J:J,MATCH($C766,'Policy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66" s="304" t="str">
        <f>IF(ISBLANK(INDEX('Policy Characteristics'!K:K,MATCH($C766,'Policy Characteristics'!$C:$C,0))),"",INDEX('Policy Characteristics'!K:K,MATCH($C766,'Policy Characteristics'!$C:$C,0)))</f>
        <v>industry-ag-main.html#eff-stds</v>
      </c>
      <c r="R766" s="304" t="str">
        <f>IF(ISBLANK(INDEX('Policy Characteristics'!L:L,MATCH($C766,'Policy Characteristics'!$C:$C,0))),"",INDEX('Policy Characteristics'!L:L,MATCH($C766,'Policy Characteristics'!$C:$C,0)))</f>
        <v>industry-energy-efficiency-standards.html</v>
      </c>
    </row>
    <row r="767" spans="1:18" s="544" customFormat="1" x14ac:dyDescent="0.25">
      <c r="A767" s="304" t="str">
        <f>IF(ISBLANK(INDEX('Policy Characteristics'!A:A,MATCH($C767,'Policy Characteristics'!$C:$C,0))),"",INDEX('Policy Characteristics'!A:A,MATCH($C767,'Policy Characteristics'!$C:$C,0)))</f>
        <v>Industry</v>
      </c>
      <c r="B767" s="304" t="str">
        <f>IF(ISBLANK(INDEX('Policy Characteristics'!B:B,MATCH($C767,'Policy Characteristics'!$C:$C,0))),"",INDEX('Policy Characteristics'!B:B,MATCH($C767,'Policy Characteristics'!$C:$C,0)))</f>
        <v>Industry Energy Efficiency Standards</v>
      </c>
      <c r="C767" s="308" t="str">
        <f t="shared" si="38"/>
        <v>Percentage Improvement in Eqpt Efficiency Standards above BAU</v>
      </c>
      <c r="D767" s="537" t="s">
        <v>3197</v>
      </c>
      <c r="E767" s="535" t="s">
        <v>2430</v>
      </c>
      <c r="F767" s="6" t="s">
        <v>3161</v>
      </c>
      <c r="G767" s="535" t="s">
        <v>2434</v>
      </c>
      <c r="H767" s="536">
        <v>1041</v>
      </c>
      <c r="I767" s="535" t="s">
        <v>45</v>
      </c>
      <c r="J767" s="306" t="str">
        <f>IF(ISBLANK(INDEX('Policy Characteristics'!D:D,MATCH($C767,'Policy Characteristics'!$C:$C,0))),"",INDEX('Policy Characteristics'!D:D,MATCH($C767,'Policy Characteristics'!$C:$C,0)))</f>
        <v>Industry Energy Efficiency Standards</v>
      </c>
      <c r="K767" s="304" t="str">
        <f>IF(ISBLANK(INDEX('Policy Characteristics'!E:E,MATCH($C767,'Policy Characteristics'!$C:$C,0))),"",INDEX('Policy Characteristics'!E:E,MATCH($C767,'Policy Characteristics'!$C:$C,0)))</f>
        <v>indst efficiency standards</v>
      </c>
      <c r="L767" s="315">
        <f>IF(ISBLANK(INDEX('Policy Characteristics'!F:F,MATCH($C767,'Policy Characteristics'!$C:$C,0))),"",INDEX('Policy Characteristics'!F:F,MATCH($C767,'Policy Characteristics'!$C:$C,0)))</f>
        <v>0</v>
      </c>
      <c r="M767" s="315">
        <f>IF(ISBLANK(INDEX('Policy Characteristics'!G:G,MATCH($C767,'Policy Characteristics'!$C:$C,0))),"",INDEX('Policy Characteristics'!G:G,MATCH($C767,'Policy Characteristics'!$C:$C,0)))</f>
        <v>0.25</v>
      </c>
      <c r="N767" s="315">
        <f>IF(ISBLANK(INDEX('Policy Characteristics'!H:H,MATCH($C767,'Policy Characteristics'!$C:$C,0))),"",INDEX('Policy Characteristics'!H:H,MATCH($C767,'Policy Characteristics'!$C:$C,0)))</f>
        <v>0.01</v>
      </c>
      <c r="O767" s="304" t="str">
        <f>IF(ISBLANK(INDEX('Policy Characteristics'!I:I,MATCH($C767,'Policy Characteristics'!$C:$C,0))),"",INDEX('Policy Characteristics'!I:I,MATCH($C767,'Policy Characteristics'!$C:$C,0)))</f>
        <v>% reduction in energy use</v>
      </c>
      <c r="P767" s="304" t="str">
        <f>IF(ISBLANK(INDEX('Policy Characteristics'!J:J,MATCH($C767,'Policy Characteristics'!$C:$C,0))),"",INDEX('Policy Characteristics'!J:J,MATCH($C767,'Policy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67" s="304" t="str">
        <f>IF(ISBLANK(INDEX('Policy Characteristics'!K:K,MATCH($C767,'Policy Characteristics'!$C:$C,0))),"",INDEX('Policy Characteristics'!K:K,MATCH($C767,'Policy Characteristics'!$C:$C,0)))</f>
        <v>industry-ag-main.html#eff-stds</v>
      </c>
      <c r="R767" s="304" t="str">
        <f>IF(ISBLANK(INDEX('Policy Characteristics'!L:L,MATCH($C767,'Policy Characteristics'!$C:$C,0))),"",INDEX('Policy Characteristics'!L:L,MATCH($C767,'Policy Characteristics'!$C:$C,0)))</f>
        <v>industry-energy-efficiency-standards.html</v>
      </c>
    </row>
    <row r="768" spans="1:18" s="544" customFormat="1" x14ac:dyDescent="0.25">
      <c r="A768" s="304" t="str">
        <f>IF(ISBLANK(INDEX('Policy Characteristics'!A:A,MATCH($C768,'Policy Characteristics'!$C:$C,0))),"",INDEX('Policy Characteristics'!A:A,MATCH($C768,'Policy Characteristics'!$C:$C,0)))</f>
        <v>Industry</v>
      </c>
      <c r="B768" s="304" t="str">
        <f>IF(ISBLANK(INDEX('Policy Characteristics'!B:B,MATCH($C768,'Policy Characteristics'!$C:$C,0))),"",INDEX('Policy Characteristics'!B:B,MATCH($C768,'Policy Characteristics'!$C:$C,0)))</f>
        <v>Industry Energy Efficiency Standards</v>
      </c>
      <c r="C768" s="308" t="str">
        <f t="shared" si="38"/>
        <v>Percentage Improvement in Eqpt Efficiency Standards above BAU</v>
      </c>
      <c r="D768" s="537" t="s">
        <v>3197</v>
      </c>
      <c r="E768" s="535" t="s">
        <v>2431</v>
      </c>
      <c r="F768" s="6" t="s">
        <v>3161</v>
      </c>
      <c r="G768" s="535" t="s">
        <v>2435</v>
      </c>
      <c r="H768" s="536">
        <v>1042</v>
      </c>
      <c r="I768" s="535" t="s">
        <v>46</v>
      </c>
      <c r="J768" s="306" t="str">
        <f>IF(ISBLANK(INDEX('Policy Characteristics'!D:D,MATCH($C768,'Policy Characteristics'!$C:$C,0))),"",INDEX('Policy Characteristics'!D:D,MATCH($C768,'Policy Characteristics'!$C:$C,0)))</f>
        <v>Industry Energy Efficiency Standards</v>
      </c>
      <c r="K768" s="304" t="str">
        <f>IF(ISBLANK(INDEX('Policy Characteristics'!E:E,MATCH($C768,'Policy Characteristics'!$C:$C,0))),"",INDEX('Policy Characteristics'!E:E,MATCH($C768,'Policy Characteristics'!$C:$C,0)))</f>
        <v>indst efficiency standards</v>
      </c>
      <c r="L768" s="315">
        <f>IF(ISBLANK(INDEX('Policy Characteristics'!F:F,MATCH($C768,'Policy Characteristics'!$C:$C,0))),"",INDEX('Policy Characteristics'!F:F,MATCH($C768,'Policy Characteristics'!$C:$C,0)))</f>
        <v>0</v>
      </c>
      <c r="M768" s="315">
        <f>IF(ISBLANK(INDEX('Policy Characteristics'!G:G,MATCH($C768,'Policy Characteristics'!$C:$C,0))),"",INDEX('Policy Characteristics'!G:G,MATCH($C768,'Policy Characteristics'!$C:$C,0)))</f>
        <v>0.25</v>
      </c>
      <c r="N768" s="315">
        <f>IF(ISBLANK(INDEX('Policy Characteristics'!H:H,MATCH($C768,'Policy Characteristics'!$C:$C,0))),"",INDEX('Policy Characteristics'!H:H,MATCH($C768,'Policy Characteristics'!$C:$C,0)))</f>
        <v>0.01</v>
      </c>
      <c r="O768" s="304" t="str">
        <f>IF(ISBLANK(INDEX('Policy Characteristics'!I:I,MATCH($C768,'Policy Characteristics'!$C:$C,0))),"",INDEX('Policy Characteristics'!I:I,MATCH($C768,'Policy Characteristics'!$C:$C,0)))</f>
        <v>% reduction in energy use</v>
      </c>
      <c r="P768" s="304" t="str">
        <f>IF(ISBLANK(INDEX('Policy Characteristics'!J:J,MATCH($C768,'Policy Characteristics'!$C:$C,0))),"",INDEX('Policy Characteristics'!J:J,MATCH($C768,'Policy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68" s="304" t="str">
        <f>IF(ISBLANK(INDEX('Policy Characteristics'!K:K,MATCH($C768,'Policy Characteristics'!$C:$C,0))),"",INDEX('Policy Characteristics'!K:K,MATCH($C768,'Policy Characteristics'!$C:$C,0)))</f>
        <v>industry-ag-main.html#eff-stds</v>
      </c>
      <c r="R768" s="304" t="str">
        <f>IF(ISBLANK(INDEX('Policy Characteristics'!L:L,MATCH($C768,'Policy Characteristics'!$C:$C,0))),"",INDEX('Policy Characteristics'!L:L,MATCH($C768,'Policy Characteristics'!$C:$C,0)))</f>
        <v>industry-energy-efficiency-standards.html</v>
      </c>
    </row>
    <row r="769" spans="1:18" s="544" customFormat="1" x14ac:dyDescent="0.25">
      <c r="A769" s="304" t="str">
        <f>IF(ISBLANK(INDEX('Policy Characteristics'!A:A,MATCH($C769,'Policy Characteristics'!$C:$C,0))),"",INDEX('Policy Characteristics'!A:A,MATCH($C769,'Policy Characteristics'!$C:$C,0)))</f>
        <v>Industry</v>
      </c>
      <c r="B769" s="304" t="str">
        <f>IF(ISBLANK(INDEX('Policy Characteristics'!B:B,MATCH($C769,'Policy Characteristics'!$C:$C,0))),"",INDEX('Policy Characteristics'!B:B,MATCH($C769,'Policy Characteristics'!$C:$C,0)))</f>
        <v>Industry Energy Efficiency Standards</v>
      </c>
      <c r="C769" s="308" t="str">
        <f t="shared" si="38"/>
        <v>Percentage Improvement in Eqpt Efficiency Standards above BAU</v>
      </c>
      <c r="D769" s="537" t="s">
        <v>3197</v>
      </c>
      <c r="E769" s="535" t="s">
        <v>2432</v>
      </c>
      <c r="F769" s="6" t="s">
        <v>3161</v>
      </c>
      <c r="G769" s="535" t="s">
        <v>2438</v>
      </c>
      <c r="H769" s="536">
        <v>1043</v>
      </c>
      <c r="I769" s="535" t="s">
        <v>46</v>
      </c>
      <c r="J769" s="306" t="str">
        <f>IF(ISBLANK(INDEX('Policy Characteristics'!D:D,MATCH($C769,'Policy Characteristics'!$C:$C,0))),"",INDEX('Policy Characteristics'!D:D,MATCH($C769,'Policy Characteristics'!$C:$C,0)))</f>
        <v>Industry Energy Efficiency Standards</v>
      </c>
      <c r="K769" s="304" t="str">
        <f>IF(ISBLANK(INDEX('Policy Characteristics'!E:E,MATCH($C769,'Policy Characteristics'!$C:$C,0))),"",INDEX('Policy Characteristics'!E:E,MATCH($C769,'Policy Characteristics'!$C:$C,0)))</f>
        <v>indst efficiency standards</v>
      </c>
      <c r="L769" s="315">
        <f>IF(ISBLANK(INDEX('Policy Characteristics'!F:F,MATCH($C769,'Policy Characteristics'!$C:$C,0))),"",INDEX('Policy Characteristics'!F:F,MATCH($C769,'Policy Characteristics'!$C:$C,0)))</f>
        <v>0</v>
      </c>
      <c r="M769" s="315">
        <f>IF(ISBLANK(INDEX('Policy Characteristics'!G:G,MATCH($C769,'Policy Characteristics'!$C:$C,0))),"",INDEX('Policy Characteristics'!G:G,MATCH($C769,'Policy Characteristics'!$C:$C,0)))</f>
        <v>0.25</v>
      </c>
      <c r="N769" s="315">
        <f>IF(ISBLANK(INDEX('Policy Characteristics'!H:H,MATCH($C769,'Policy Characteristics'!$C:$C,0))),"",INDEX('Policy Characteristics'!H:H,MATCH($C769,'Policy Characteristics'!$C:$C,0)))</f>
        <v>0.01</v>
      </c>
      <c r="O769" s="304" t="str">
        <f>IF(ISBLANK(INDEX('Policy Characteristics'!I:I,MATCH($C769,'Policy Characteristics'!$C:$C,0))),"",INDEX('Policy Characteristics'!I:I,MATCH($C769,'Policy Characteristics'!$C:$C,0)))</f>
        <v>% reduction in energy use</v>
      </c>
      <c r="P769" s="304" t="str">
        <f>IF(ISBLANK(INDEX('Policy Characteristics'!J:J,MATCH($C769,'Policy Characteristics'!$C:$C,0))),"",INDEX('Policy Characteristics'!J:J,MATCH($C769,'Policy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69" s="304" t="str">
        <f>IF(ISBLANK(INDEX('Policy Characteristics'!K:K,MATCH($C769,'Policy Characteristics'!$C:$C,0))),"",INDEX('Policy Characteristics'!K:K,MATCH($C769,'Policy Characteristics'!$C:$C,0)))</f>
        <v>industry-ag-main.html#eff-stds</v>
      </c>
      <c r="R769" s="304" t="str">
        <f>IF(ISBLANK(INDEX('Policy Characteristics'!L:L,MATCH($C769,'Policy Characteristics'!$C:$C,0))),"",INDEX('Policy Characteristics'!L:L,MATCH($C769,'Policy Characteristics'!$C:$C,0)))</f>
        <v>industry-energy-efficiency-standards.html</v>
      </c>
    </row>
    <row r="770" spans="1:18" s="544" customFormat="1" x14ac:dyDescent="0.25">
      <c r="A770" s="304" t="str">
        <f>IF(ISBLANK(INDEX('Policy Characteristics'!A:A,MATCH($C770,'Policy Characteristics'!$C:$C,0))),"",INDEX('Policy Characteristics'!A:A,MATCH($C770,'Policy Characteristics'!$C:$C,0)))</f>
        <v>Industry</v>
      </c>
      <c r="B770" s="304" t="str">
        <f>IF(ISBLANK(INDEX('Policy Characteristics'!B:B,MATCH($C770,'Policy Characteristics'!$C:$C,0))),"",INDEX('Policy Characteristics'!B:B,MATCH($C770,'Policy Characteristics'!$C:$C,0)))</f>
        <v>Industry Energy Efficiency Standards</v>
      </c>
      <c r="C770" s="308" t="str">
        <f t="shared" si="38"/>
        <v>Percentage Improvement in Eqpt Efficiency Standards above BAU</v>
      </c>
      <c r="D770" s="537" t="s">
        <v>3197</v>
      </c>
      <c r="E770" s="535" t="s">
        <v>2782</v>
      </c>
      <c r="F770" s="6" t="s">
        <v>3161</v>
      </c>
      <c r="G770" s="535" t="s">
        <v>2785</v>
      </c>
      <c r="H770" s="536">
        <v>1044</v>
      </c>
      <c r="I770" s="535" t="s">
        <v>45</v>
      </c>
      <c r="J770" s="306" t="str">
        <f>IF(ISBLANK(INDEX('Policy Characteristics'!D:D,MATCH($C770,'Policy Characteristics'!$C:$C,0))),"",INDEX('Policy Characteristics'!D:D,MATCH($C770,'Policy Characteristics'!$C:$C,0)))</f>
        <v>Industry Energy Efficiency Standards</v>
      </c>
      <c r="K770" s="304" t="str">
        <f>IF(ISBLANK(INDEX('Policy Characteristics'!E:E,MATCH($C770,'Policy Characteristics'!$C:$C,0))),"",INDEX('Policy Characteristics'!E:E,MATCH($C770,'Policy Characteristics'!$C:$C,0)))</f>
        <v>indst efficiency standards</v>
      </c>
      <c r="L770" s="315">
        <f>IF(ISBLANK(INDEX('Policy Characteristics'!F:F,MATCH($C770,'Policy Characteristics'!$C:$C,0))),"",INDEX('Policy Characteristics'!F:F,MATCH($C770,'Policy Characteristics'!$C:$C,0)))</f>
        <v>0</v>
      </c>
      <c r="M770" s="315">
        <f>IF(ISBLANK(INDEX('Policy Characteristics'!G:G,MATCH($C770,'Policy Characteristics'!$C:$C,0))),"",INDEX('Policy Characteristics'!G:G,MATCH($C770,'Policy Characteristics'!$C:$C,0)))</f>
        <v>0.25</v>
      </c>
      <c r="N770" s="315">
        <f>IF(ISBLANK(INDEX('Policy Characteristics'!H:H,MATCH($C770,'Policy Characteristics'!$C:$C,0))),"",INDEX('Policy Characteristics'!H:H,MATCH($C770,'Policy Characteristics'!$C:$C,0)))</f>
        <v>0.01</v>
      </c>
      <c r="O770" s="304" t="str">
        <f>IF(ISBLANK(INDEX('Policy Characteristics'!I:I,MATCH($C770,'Policy Characteristics'!$C:$C,0))),"",INDEX('Policy Characteristics'!I:I,MATCH($C770,'Policy Characteristics'!$C:$C,0)))</f>
        <v>% reduction in energy use</v>
      </c>
      <c r="P770" s="304" t="str">
        <f>IF(ISBLANK(INDEX('Policy Characteristics'!J:J,MATCH($C770,'Policy Characteristics'!$C:$C,0))),"",INDEX('Policy Characteristics'!J:J,MATCH($C770,'Policy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70" s="304" t="str">
        <f>IF(ISBLANK(INDEX('Policy Characteristics'!K:K,MATCH($C770,'Policy Characteristics'!$C:$C,0))),"",INDEX('Policy Characteristics'!K:K,MATCH($C770,'Policy Characteristics'!$C:$C,0)))</f>
        <v>industry-ag-main.html#eff-stds</v>
      </c>
      <c r="R770" s="304" t="str">
        <f>IF(ISBLANK(INDEX('Policy Characteristics'!L:L,MATCH($C770,'Policy Characteristics'!$C:$C,0))),"",INDEX('Policy Characteristics'!L:L,MATCH($C770,'Policy Characteristics'!$C:$C,0)))</f>
        <v>industry-energy-efficiency-standards.html</v>
      </c>
    </row>
    <row r="771" spans="1:18" s="544" customFormat="1" x14ac:dyDescent="0.25">
      <c r="A771" s="304" t="str">
        <f>IF(ISBLANK(INDEX('Policy Characteristics'!A:A,MATCH($C771,'Policy Characteristics'!$C:$C,0))),"",INDEX('Policy Characteristics'!A:A,MATCH($C771,'Policy Characteristics'!$C:$C,0)))</f>
        <v>Industry</v>
      </c>
      <c r="B771" s="304" t="str">
        <f>IF(ISBLANK(INDEX('Policy Characteristics'!B:B,MATCH($C771,'Policy Characteristics'!$C:$C,0))),"",INDEX('Policy Characteristics'!B:B,MATCH($C771,'Policy Characteristics'!$C:$C,0)))</f>
        <v>Industry Energy Efficiency Standards</v>
      </c>
      <c r="C771" s="308" t="str">
        <f t="shared" si="38"/>
        <v>Percentage Improvement in Eqpt Efficiency Standards above BAU</v>
      </c>
      <c r="D771" s="537" t="s">
        <v>3197</v>
      </c>
      <c r="E771" s="535" t="s">
        <v>2783</v>
      </c>
      <c r="F771" s="6" t="s">
        <v>3161</v>
      </c>
      <c r="G771" s="535" t="s">
        <v>2787</v>
      </c>
      <c r="H771" s="536">
        <v>1045</v>
      </c>
      <c r="I771" s="535" t="s">
        <v>46</v>
      </c>
      <c r="J771" s="306" t="str">
        <f>IF(ISBLANK(INDEX('Policy Characteristics'!D:D,MATCH($C771,'Policy Characteristics'!$C:$C,0))),"",INDEX('Policy Characteristics'!D:D,MATCH($C771,'Policy Characteristics'!$C:$C,0)))</f>
        <v>Industry Energy Efficiency Standards</v>
      </c>
      <c r="K771" s="304" t="str">
        <f>IF(ISBLANK(INDEX('Policy Characteristics'!E:E,MATCH($C771,'Policy Characteristics'!$C:$C,0))),"",INDEX('Policy Characteristics'!E:E,MATCH($C771,'Policy Characteristics'!$C:$C,0)))</f>
        <v>indst efficiency standards</v>
      </c>
      <c r="L771" s="315">
        <f>IF(ISBLANK(INDEX('Policy Characteristics'!F:F,MATCH($C771,'Policy Characteristics'!$C:$C,0))),"",INDEX('Policy Characteristics'!F:F,MATCH($C771,'Policy Characteristics'!$C:$C,0)))</f>
        <v>0</v>
      </c>
      <c r="M771" s="315">
        <f>IF(ISBLANK(INDEX('Policy Characteristics'!G:G,MATCH($C771,'Policy Characteristics'!$C:$C,0))),"",INDEX('Policy Characteristics'!G:G,MATCH($C771,'Policy Characteristics'!$C:$C,0)))</f>
        <v>0.25</v>
      </c>
      <c r="N771" s="315">
        <f>IF(ISBLANK(INDEX('Policy Characteristics'!H:H,MATCH($C771,'Policy Characteristics'!$C:$C,0))),"",INDEX('Policy Characteristics'!H:H,MATCH($C771,'Policy Characteristics'!$C:$C,0)))</f>
        <v>0.01</v>
      </c>
      <c r="O771" s="304" t="str">
        <f>IF(ISBLANK(INDEX('Policy Characteristics'!I:I,MATCH($C771,'Policy Characteristics'!$C:$C,0))),"",INDEX('Policy Characteristics'!I:I,MATCH($C771,'Policy Characteristics'!$C:$C,0)))</f>
        <v>% reduction in energy use</v>
      </c>
      <c r="P771" s="304" t="str">
        <f>IF(ISBLANK(INDEX('Policy Characteristics'!J:J,MATCH($C771,'Policy Characteristics'!$C:$C,0))),"",INDEX('Policy Characteristics'!J:J,MATCH($C771,'Policy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71" s="304" t="str">
        <f>IF(ISBLANK(INDEX('Policy Characteristics'!K:K,MATCH($C771,'Policy Characteristics'!$C:$C,0))),"",INDEX('Policy Characteristics'!K:K,MATCH($C771,'Policy Characteristics'!$C:$C,0)))</f>
        <v>industry-ag-main.html#eff-stds</v>
      </c>
      <c r="R771" s="304" t="str">
        <f>IF(ISBLANK(INDEX('Policy Characteristics'!L:L,MATCH($C771,'Policy Characteristics'!$C:$C,0))),"",INDEX('Policy Characteristics'!L:L,MATCH($C771,'Policy Characteristics'!$C:$C,0)))</f>
        <v>industry-energy-efficiency-standards.html</v>
      </c>
    </row>
    <row r="772" spans="1:18" s="544" customFormat="1" x14ac:dyDescent="0.25">
      <c r="A772" s="304" t="str">
        <f>IF(ISBLANK(INDEX('Policy Characteristics'!A:A,MATCH($C772,'Policy Characteristics'!$C:$C,0))),"",INDEX('Policy Characteristics'!A:A,MATCH($C772,'Policy Characteristics'!$C:$C,0)))</f>
        <v>Industry</v>
      </c>
      <c r="B772" s="304" t="str">
        <f>IF(ISBLANK(INDEX('Policy Characteristics'!B:B,MATCH($C772,'Policy Characteristics'!$C:$C,0))),"",INDEX('Policy Characteristics'!B:B,MATCH($C772,'Policy Characteristics'!$C:$C,0)))</f>
        <v>Industry Energy Efficiency Standards</v>
      </c>
      <c r="C772" s="308" t="str">
        <f t="shared" si="38"/>
        <v>Percentage Improvement in Eqpt Efficiency Standards above BAU</v>
      </c>
      <c r="D772" s="537" t="s">
        <v>3197</v>
      </c>
      <c r="E772" s="535" t="s">
        <v>2784</v>
      </c>
      <c r="F772" s="6" t="s">
        <v>3161</v>
      </c>
      <c r="G772" s="535" t="s">
        <v>2788</v>
      </c>
      <c r="H772" s="536">
        <v>1046</v>
      </c>
      <c r="I772" s="535" t="s">
        <v>46</v>
      </c>
      <c r="J772" s="306" t="str">
        <f>IF(ISBLANK(INDEX('Policy Characteristics'!D:D,MATCH($C772,'Policy Characteristics'!$C:$C,0))),"",INDEX('Policy Characteristics'!D:D,MATCH($C772,'Policy Characteristics'!$C:$C,0)))</f>
        <v>Industry Energy Efficiency Standards</v>
      </c>
      <c r="K772" s="304" t="str">
        <f>IF(ISBLANK(INDEX('Policy Characteristics'!E:E,MATCH($C772,'Policy Characteristics'!$C:$C,0))),"",INDEX('Policy Characteristics'!E:E,MATCH($C772,'Policy Characteristics'!$C:$C,0)))</f>
        <v>indst efficiency standards</v>
      </c>
      <c r="L772" s="315">
        <f>IF(ISBLANK(INDEX('Policy Characteristics'!F:F,MATCH($C772,'Policy Characteristics'!$C:$C,0))),"",INDEX('Policy Characteristics'!F:F,MATCH($C772,'Policy Characteristics'!$C:$C,0)))</f>
        <v>0</v>
      </c>
      <c r="M772" s="315">
        <f>IF(ISBLANK(INDEX('Policy Characteristics'!G:G,MATCH($C772,'Policy Characteristics'!$C:$C,0))),"",INDEX('Policy Characteristics'!G:G,MATCH($C772,'Policy Characteristics'!$C:$C,0)))</f>
        <v>0.25</v>
      </c>
      <c r="N772" s="315">
        <f>IF(ISBLANK(INDEX('Policy Characteristics'!H:H,MATCH($C772,'Policy Characteristics'!$C:$C,0))),"",INDEX('Policy Characteristics'!H:H,MATCH($C772,'Policy Characteristics'!$C:$C,0)))</f>
        <v>0.01</v>
      </c>
      <c r="O772" s="304" t="str">
        <f>IF(ISBLANK(INDEX('Policy Characteristics'!I:I,MATCH($C772,'Policy Characteristics'!$C:$C,0))),"",INDEX('Policy Characteristics'!I:I,MATCH($C772,'Policy Characteristics'!$C:$C,0)))</f>
        <v>% reduction in energy use</v>
      </c>
      <c r="P772" s="304" t="str">
        <f>IF(ISBLANK(INDEX('Policy Characteristics'!J:J,MATCH($C772,'Policy Characteristics'!$C:$C,0))),"",INDEX('Policy Characteristics'!J:J,MATCH($C772,'Policy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72" s="304" t="str">
        <f>IF(ISBLANK(INDEX('Policy Characteristics'!K:K,MATCH($C772,'Policy Characteristics'!$C:$C,0))),"",INDEX('Policy Characteristics'!K:K,MATCH($C772,'Policy Characteristics'!$C:$C,0)))</f>
        <v>industry-ag-main.html#eff-stds</v>
      </c>
      <c r="R772" s="304" t="str">
        <f>IF(ISBLANK(INDEX('Policy Characteristics'!L:L,MATCH($C772,'Policy Characteristics'!$C:$C,0))),"",INDEX('Policy Characteristics'!L:L,MATCH($C772,'Policy Characteristics'!$C:$C,0)))</f>
        <v>industry-energy-efficiency-standards.html</v>
      </c>
    </row>
    <row r="773" spans="1:18" s="544" customFormat="1" x14ac:dyDescent="0.25">
      <c r="A773" s="304" t="str">
        <f>IF(ISBLANK(INDEX('Policy Characteristics'!A:A,MATCH($C773,'Policy Characteristics'!$C:$C,0))),"",INDEX('Policy Characteristics'!A:A,MATCH($C773,'Policy Characteristics'!$C:$C,0)))</f>
        <v>Industry</v>
      </c>
      <c r="B773" s="304" t="str">
        <f>IF(ISBLANK(INDEX('Policy Characteristics'!B:B,MATCH($C773,'Policy Characteristics'!$C:$C,0))),"",INDEX('Policy Characteristics'!B:B,MATCH($C773,'Policy Characteristics'!$C:$C,0)))</f>
        <v>Industry Energy Efficiency Standards</v>
      </c>
      <c r="C773" s="308" t="str">
        <f t="shared" si="38"/>
        <v>Percentage Improvement in Eqpt Efficiency Standards above BAU</v>
      </c>
      <c r="D773" s="537" t="s">
        <v>3197</v>
      </c>
      <c r="E773" s="535" t="s">
        <v>2781</v>
      </c>
      <c r="F773" s="6" t="s">
        <v>3161</v>
      </c>
      <c r="G773" s="535" t="s">
        <v>2786</v>
      </c>
      <c r="H773" s="536">
        <v>1047</v>
      </c>
      <c r="I773" s="535" t="s">
        <v>46</v>
      </c>
      <c r="J773" s="306" t="str">
        <f>IF(ISBLANK(INDEX('Policy Characteristics'!D:D,MATCH($C773,'Policy Characteristics'!$C:$C,0))),"",INDEX('Policy Characteristics'!D:D,MATCH($C773,'Policy Characteristics'!$C:$C,0)))</f>
        <v>Industry Energy Efficiency Standards</v>
      </c>
      <c r="K773" s="304" t="str">
        <f>IF(ISBLANK(INDEX('Policy Characteristics'!E:E,MATCH($C773,'Policy Characteristics'!$C:$C,0))),"",INDEX('Policy Characteristics'!E:E,MATCH($C773,'Policy Characteristics'!$C:$C,0)))</f>
        <v>indst efficiency standards</v>
      </c>
      <c r="L773" s="315">
        <f>IF(ISBLANK(INDEX('Policy Characteristics'!F:F,MATCH($C773,'Policy Characteristics'!$C:$C,0))),"",INDEX('Policy Characteristics'!F:F,MATCH($C773,'Policy Characteristics'!$C:$C,0)))</f>
        <v>0</v>
      </c>
      <c r="M773" s="315">
        <f>IF(ISBLANK(INDEX('Policy Characteristics'!G:G,MATCH($C773,'Policy Characteristics'!$C:$C,0))),"",INDEX('Policy Characteristics'!G:G,MATCH($C773,'Policy Characteristics'!$C:$C,0)))</f>
        <v>0.25</v>
      </c>
      <c r="N773" s="315">
        <f>IF(ISBLANK(INDEX('Policy Characteristics'!H:H,MATCH($C773,'Policy Characteristics'!$C:$C,0))),"",INDEX('Policy Characteristics'!H:H,MATCH($C773,'Policy Characteristics'!$C:$C,0)))</f>
        <v>0.01</v>
      </c>
      <c r="O773" s="304" t="str">
        <f>IF(ISBLANK(INDEX('Policy Characteristics'!I:I,MATCH($C773,'Policy Characteristics'!$C:$C,0))),"",INDEX('Policy Characteristics'!I:I,MATCH($C773,'Policy Characteristics'!$C:$C,0)))</f>
        <v>% reduction in energy use</v>
      </c>
      <c r="P773" s="304" t="str">
        <f>IF(ISBLANK(INDEX('Policy Characteristics'!J:J,MATCH($C773,'Policy Characteristics'!$C:$C,0))),"",INDEX('Policy Characteristics'!J:J,MATCH($C773,'Policy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73" s="304" t="str">
        <f>IF(ISBLANK(INDEX('Policy Characteristics'!K:K,MATCH($C773,'Policy Characteristics'!$C:$C,0))),"",INDEX('Policy Characteristics'!K:K,MATCH($C773,'Policy Characteristics'!$C:$C,0)))</f>
        <v>industry-ag-main.html#eff-stds</v>
      </c>
      <c r="R773" s="304" t="str">
        <f>IF(ISBLANK(INDEX('Policy Characteristics'!L:L,MATCH($C773,'Policy Characteristics'!$C:$C,0))),"",INDEX('Policy Characteristics'!L:L,MATCH($C773,'Policy Characteristics'!$C:$C,0)))</f>
        <v>industry-energy-efficiency-standards.html</v>
      </c>
    </row>
    <row r="774" spans="1:18" s="544" customFormat="1" x14ac:dyDescent="0.25">
      <c r="A774" s="304" t="str">
        <f>IF(ISBLANK(INDEX('Policy Characteristics'!A:A,MATCH($C774,'Policy Characteristics'!$C:$C,0))),"",INDEX('Policy Characteristics'!A:A,MATCH($C774,'Policy Characteristics'!$C:$C,0)))</f>
        <v>Industry</v>
      </c>
      <c r="B774" s="304" t="str">
        <f>IF(ISBLANK(INDEX('Policy Characteristics'!B:B,MATCH($C774,'Policy Characteristics'!$C:$C,0))),"",INDEX('Policy Characteristics'!B:B,MATCH($C774,'Policy Characteristics'!$C:$C,0)))</f>
        <v>Industry Energy Efficiency Standards</v>
      </c>
      <c r="C774" s="308" t="str">
        <f t="shared" si="38"/>
        <v>Percentage Improvement in Eqpt Efficiency Standards above BAU</v>
      </c>
      <c r="D774" s="537" t="s">
        <v>3198</v>
      </c>
      <c r="E774" s="535" t="s">
        <v>2427</v>
      </c>
      <c r="F774" s="6" t="s">
        <v>2639</v>
      </c>
      <c r="G774" s="535" t="s">
        <v>2433</v>
      </c>
      <c r="H774" s="536">
        <v>1048</v>
      </c>
      <c r="I774" s="535" t="s">
        <v>45</v>
      </c>
      <c r="J774" s="306" t="str">
        <f>IF(ISBLANK(INDEX('Policy Characteristics'!D:D,MATCH($C774,'Policy Characteristics'!$C:$C,0))),"",INDEX('Policy Characteristics'!D:D,MATCH($C774,'Policy Characteristics'!$C:$C,0)))</f>
        <v>Industry Energy Efficiency Standards</v>
      </c>
      <c r="K774" s="304" t="str">
        <f>IF(ISBLANK(INDEX('Policy Characteristics'!E:E,MATCH($C774,'Policy Characteristics'!$C:$C,0))),"",INDEX('Policy Characteristics'!E:E,MATCH($C774,'Policy Characteristics'!$C:$C,0)))</f>
        <v>indst efficiency standards</v>
      </c>
      <c r="L774" s="315">
        <f>IF(ISBLANK(INDEX('Policy Characteristics'!F:F,MATCH($C774,'Policy Characteristics'!$C:$C,0))),"",INDEX('Policy Characteristics'!F:F,MATCH($C774,'Policy Characteristics'!$C:$C,0)))</f>
        <v>0</v>
      </c>
      <c r="M774" s="315">
        <f>IF(ISBLANK(INDEX('Policy Characteristics'!G:G,MATCH($C774,'Policy Characteristics'!$C:$C,0))),"",INDEX('Policy Characteristics'!G:G,MATCH($C774,'Policy Characteristics'!$C:$C,0)))</f>
        <v>0.25</v>
      </c>
      <c r="N774" s="315">
        <f>IF(ISBLANK(INDEX('Policy Characteristics'!H:H,MATCH($C774,'Policy Characteristics'!$C:$C,0))),"",INDEX('Policy Characteristics'!H:H,MATCH($C774,'Policy Characteristics'!$C:$C,0)))</f>
        <v>0.01</v>
      </c>
      <c r="O774" s="304" t="str">
        <f>IF(ISBLANK(INDEX('Policy Characteristics'!I:I,MATCH($C774,'Policy Characteristics'!$C:$C,0))),"",INDEX('Policy Characteristics'!I:I,MATCH($C774,'Policy Characteristics'!$C:$C,0)))</f>
        <v>% reduction in energy use</v>
      </c>
      <c r="P774" s="304" t="str">
        <f>IF(ISBLANK(INDEX('Policy Characteristics'!J:J,MATCH($C774,'Policy Characteristics'!$C:$C,0))),"",INDEX('Policy Characteristics'!J:J,MATCH($C774,'Policy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74" s="304" t="str">
        <f>IF(ISBLANK(INDEX('Policy Characteristics'!K:K,MATCH($C774,'Policy Characteristics'!$C:$C,0))),"",INDEX('Policy Characteristics'!K:K,MATCH($C774,'Policy Characteristics'!$C:$C,0)))</f>
        <v>industry-ag-main.html#eff-stds</v>
      </c>
      <c r="R774" s="304" t="str">
        <f>IF(ISBLANK(INDEX('Policy Characteristics'!L:L,MATCH($C774,'Policy Characteristics'!$C:$C,0))),"",INDEX('Policy Characteristics'!L:L,MATCH($C774,'Policy Characteristics'!$C:$C,0)))</f>
        <v>industry-energy-efficiency-standards.html</v>
      </c>
    </row>
    <row r="775" spans="1:18" s="544" customFormat="1" x14ac:dyDescent="0.25">
      <c r="A775" s="304" t="str">
        <f>IF(ISBLANK(INDEX('Policy Characteristics'!A:A,MATCH($C775,'Policy Characteristics'!$C:$C,0))),"",INDEX('Policy Characteristics'!A:A,MATCH($C775,'Policy Characteristics'!$C:$C,0)))</f>
        <v>Industry</v>
      </c>
      <c r="B775" s="304" t="str">
        <f>IF(ISBLANK(INDEX('Policy Characteristics'!B:B,MATCH($C775,'Policy Characteristics'!$C:$C,0))),"",INDEX('Policy Characteristics'!B:B,MATCH($C775,'Policy Characteristics'!$C:$C,0)))</f>
        <v>Industry Energy Efficiency Standards</v>
      </c>
      <c r="C775" s="308" t="str">
        <f t="shared" si="38"/>
        <v>Percentage Improvement in Eqpt Efficiency Standards above BAU</v>
      </c>
      <c r="D775" s="537" t="s">
        <v>3198</v>
      </c>
      <c r="E775" s="535" t="s">
        <v>2428</v>
      </c>
      <c r="F775" s="6" t="s">
        <v>2639</v>
      </c>
      <c r="G775" s="535" t="s">
        <v>2436</v>
      </c>
      <c r="H775" s="536">
        <v>1049</v>
      </c>
      <c r="I775" s="535" t="s">
        <v>45</v>
      </c>
      <c r="J775" s="306" t="str">
        <f>IF(ISBLANK(INDEX('Policy Characteristics'!D:D,MATCH($C775,'Policy Characteristics'!$C:$C,0))),"",INDEX('Policy Characteristics'!D:D,MATCH($C775,'Policy Characteristics'!$C:$C,0)))</f>
        <v>Industry Energy Efficiency Standards</v>
      </c>
      <c r="K775" s="304" t="str">
        <f>IF(ISBLANK(INDEX('Policy Characteristics'!E:E,MATCH($C775,'Policy Characteristics'!$C:$C,0))),"",INDEX('Policy Characteristics'!E:E,MATCH($C775,'Policy Characteristics'!$C:$C,0)))</f>
        <v>indst efficiency standards</v>
      </c>
      <c r="L775" s="315">
        <f>IF(ISBLANK(INDEX('Policy Characteristics'!F:F,MATCH($C775,'Policy Characteristics'!$C:$C,0))),"",INDEX('Policy Characteristics'!F:F,MATCH($C775,'Policy Characteristics'!$C:$C,0)))</f>
        <v>0</v>
      </c>
      <c r="M775" s="315">
        <f>IF(ISBLANK(INDEX('Policy Characteristics'!G:G,MATCH($C775,'Policy Characteristics'!$C:$C,0))),"",INDEX('Policy Characteristics'!G:G,MATCH($C775,'Policy Characteristics'!$C:$C,0)))</f>
        <v>0.25</v>
      </c>
      <c r="N775" s="315">
        <f>IF(ISBLANK(INDEX('Policy Characteristics'!H:H,MATCH($C775,'Policy Characteristics'!$C:$C,0))),"",INDEX('Policy Characteristics'!H:H,MATCH($C775,'Policy Characteristics'!$C:$C,0)))</f>
        <v>0.01</v>
      </c>
      <c r="O775" s="304" t="str">
        <f>IF(ISBLANK(INDEX('Policy Characteristics'!I:I,MATCH($C775,'Policy Characteristics'!$C:$C,0))),"",INDEX('Policy Characteristics'!I:I,MATCH($C775,'Policy Characteristics'!$C:$C,0)))</f>
        <v>% reduction in energy use</v>
      </c>
      <c r="P775" s="304" t="str">
        <f>IF(ISBLANK(INDEX('Policy Characteristics'!J:J,MATCH($C775,'Policy Characteristics'!$C:$C,0))),"",INDEX('Policy Characteristics'!J:J,MATCH($C775,'Policy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75" s="304" t="str">
        <f>IF(ISBLANK(INDEX('Policy Characteristics'!K:K,MATCH($C775,'Policy Characteristics'!$C:$C,0))),"",INDEX('Policy Characteristics'!K:K,MATCH($C775,'Policy Characteristics'!$C:$C,0)))</f>
        <v>industry-ag-main.html#eff-stds</v>
      </c>
      <c r="R775" s="304" t="str">
        <f>IF(ISBLANK(INDEX('Policy Characteristics'!L:L,MATCH($C775,'Policy Characteristics'!$C:$C,0))),"",INDEX('Policy Characteristics'!L:L,MATCH($C775,'Policy Characteristics'!$C:$C,0)))</f>
        <v>industry-energy-efficiency-standards.html</v>
      </c>
    </row>
    <row r="776" spans="1:18" s="544" customFormat="1" x14ac:dyDescent="0.25">
      <c r="A776" s="304" t="str">
        <f>IF(ISBLANK(INDEX('Policy Characteristics'!A:A,MATCH($C776,'Policy Characteristics'!$C:$C,0))),"",INDEX('Policy Characteristics'!A:A,MATCH($C776,'Policy Characteristics'!$C:$C,0)))</f>
        <v>Industry</v>
      </c>
      <c r="B776" s="304" t="str">
        <f>IF(ISBLANK(INDEX('Policy Characteristics'!B:B,MATCH($C776,'Policy Characteristics'!$C:$C,0))),"",INDEX('Policy Characteristics'!B:B,MATCH($C776,'Policy Characteristics'!$C:$C,0)))</f>
        <v>Industry Energy Efficiency Standards</v>
      </c>
      <c r="C776" s="308" t="str">
        <f t="shared" si="38"/>
        <v>Percentage Improvement in Eqpt Efficiency Standards above BAU</v>
      </c>
      <c r="D776" s="537" t="s">
        <v>3198</v>
      </c>
      <c r="E776" s="535" t="s">
        <v>2429</v>
      </c>
      <c r="F776" s="6" t="s">
        <v>2639</v>
      </c>
      <c r="G776" s="535" t="s">
        <v>2437</v>
      </c>
      <c r="H776" s="536">
        <v>1050</v>
      </c>
      <c r="I776" s="535" t="s">
        <v>45</v>
      </c>
      <c r="J776" s="306" t="str">
        <f>IF(ISBLANK(INDEX('Policy Characteristics'!D:D,MATCH($C776,'Policy Characteristics'!$C:$C,0))),"",INDEX('Policy Characteristics'!D:D,MATCH($C776,'Policy Characteristics'!$C:$C,0)))</f>
        <v>Industry Energy Efficiency Standards</v>
      </c>
      <c r="K776" s="304" t="str">
        <f>IF(ISBLANK(INDEX('Policy Characteristics'!E:E,MATCH($C776,'Policy Characteristics'!$C:$C,0))),"",INDEX('Policy Characteristics'!E:E,MATCH($C776,'Policy Characteristics'!$C:$C,0)))</f>
        <v>indst efficiency standards</v>
      </c>
      <c r="L776" s="315">
        <f>IF(ISBLANK(INDEX('Policy Characteristics'!F:F,MATCH($C776,'Policy Characteristics'!$C:$C,0))),"",INDEX('Policy Characteristics'!F:F,MATCH($C776,'Policy Characteristics'!$C:$C,0)))</f>
        <v>0</v>
      </c>
      <c r="M776" s="315">
        <f>IF(ISBLANK(INDEX('Policy Characteristics'!G:G,MATCH($C776,'Policy Characteristics'!$C:$C,0))),"",INDEX('Policy Characteristics'!G:G,MATCH($C776,'Policy Characteristics'!$C:$C,0)))</f>
        <v>0.25</v>
      </c>
      <c r="N776" s="315">
        <f>IF(ISBLANK(INDEX('Policy Characteristics'!H:H,MATCH($C776,'Policy Characteristics'!$C:$C,0))),"",INDEX('Policy Characteristics'!H:H,MATCH($C776,'Policy Characteristics'!$C:$C,0)))</f>
        <v>0.01</v>
      </c>
      <c r="O776" s="304" t="str">
        <f>IF(ISBLANK(INDEX('Policy Characteristics'!I:I,MATCH($C776,'Policy Characteristics'!$C:$C,0))),"",INDEX('Policy Characteristics'!I:I,MATCH($C776,'Policy Characteristics'!$C:$C,0)))</f>
        <v>% reduction in energy use</v>
      </c>
      <c r="P776" s="304" t="str">
        <f>IF(ISBLANK(INDEX('Policy Characteristics'!J:J,MATCH($C776,'Policy Characteristics'!$C:$C,0))),"",INDEX('Policy Characteristics'!J:J,MATCH($C776,'Policy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76" s="304" t="str">
        <f>IF(ISBLANK(INDEX('Policy Characteristics'!K:K,MATCH($C776,'Policy Characteristics'!$C:$C,0))),"",INDEX('Policy Characteristics'!K:K,MATCH($C776,'Policy Characteristics'!$C:$C,0)))</f>
        <v>industry-ag-main.html#eff-stds</v>
      </c>
      <c r="R776" s="304" t="str">
        <f>IF(ISBLANK(INDEX('Policy Characteristics'!L:L,MATCH($C776,'Policy Characteristics'!$C:$C,0))),"",INDEX('Policy Characteristics'!L:L,MATCH($C776,'Policy Characteristics'!$C:$C,0)))</f>
        <v>industry-energy-efficiency-standards.html</v>
      </c>
    </row>
    <row r="777" spans="1:18" s="544" customFormat="1" x14ac:dyDescent="0.25">
      <c r="A777" s="304" t="str">
        <f>IF(ISBLANK(INDEX('Policy Characteristics'!A:A,MATCH($C777,'Policy Characteristics'!$C:$C,0))),"",INDEX('Policy Characteristics'!A:A,MATCH($C777,'Policy Characteristics'!$C:$C,0)))</f>
        <v>Industry</v>
      </c>
      <c r="B777" s="304" t="str">
        <f>IF(ISBLANK(INDEX('Policy Characteristics'!B:B,MATCH($C777,'Policy Characteristics'!$C:$C,0))),"",INDEX('Policy Characteristics'!B:B,MATCH($C777,'Policy Characteristics'!$C:$C,0)))</f>
        <v>Industry Energy Efficiency Standards</v>
      </c>
      <c r="C777" s="308" t="str">
        <f t="shared" si="38"/>
        <v>Percentage Improvement in Eqpt Efficiency Standards above BAU</v>
      </c>
      <c r="D777" s="537" t="s">
        <v>3198</v>
      </c>
      <c r="E777" s="535" t="s">
        <v>2430</v>
      </c>
      <c r="F777" s="6" t="s">
        <v>2639</v>
      </c>
      <c r="G777" s="535" t="s">
        <v>2434</v>
      </c>
      <c r="H777" s="536">
        <v>1051</v>
      </c>
      <c r="I777" s="535" t="s">
        <v>46</v>
      </c>
      <c r="J777" s="306" t="str">
        <f>IF(ISBLANK(INDEX('Policy Characteristics'!D:D,MATCH($C777,'Policy Characteristics'!$C:$C,0))),"",INDEX('Policy Characteristics'!D:D,MATCH($C777,'Policy Characteristics'!$C:$C,0)))</f>
        <v>Industry Energy Efficiency Standards</v>
      </c>
      <c r="K777" s="304" t="str">
        <f>IF(ISBLANK(INDEX('Policy Characteristics'!E:E,MATCH($C777,'Policy Characteristics'!$C:$C,0))),"",INDEX('Policy Characteristics'!E:E,MATCH($C777,'Policy Characteristics'!$C:$C,0)))</f>
        <v>indst efficiency standards</v>
      </c>
      <c r="L777" s="315">
        <f>IF(ISBLANK(INDEX('Policy Characteristics'!F:F,MATCH($C777,'Policy Characteristics'!$C:$C,0))),"",INDEX('Policy Characteristics'!F:F,MATCH($C777,'Policy Characteristics'!$C:$C,0)))</f>
        <v>0</v>
      </c>
      <c r="M777" s="315">
        <f>IF(ISBLANK(INDEX('Policy Characteristics'!G:G,MATCH($C777,'Policy Characteristics'!$C:$C,0))),"",INDEX('Policy Characteristics'!G:G,MATCH($C777,'Policy Characteristics'!$C:$C,0)))</f>
        <v>0.25</v>
      </c>
      <c r="N777" s="315">
        <f>IF(ISBLANK(INDEX('Policy Characteristics'!H:H,MATCH($C777,'Policy Characteristics'!$C:$C,0))),"",INDEX('Policy Characteristics'!H:H,MATCH($C777,'Policy Characteristics'!$C:$C,0)))</f>
        <v>0.01</v>
      </c>
      <c r="O777" s="304" t="str">
        <f>IF(ISBLANK(INDEX('Policy Characteristics'!I:I,MATCH($C777,'Policy Characteristics'!$C:$C,0))),"",INDEX('Policy Characteristics'!I:I,MATCH($C777,'Policy Characteristics'!$C:$C,0)))</f>
        <v>% reduction in energy use</v>
      </c>
      <c r="P777" s="304" t="str">
        <f>IF(ISBLANK(INDEX('Policy Characteristics'!J:J,MATCH($C777,'Policy Characteristics'!$C:$C,0))),"",INDEX('Policy Characteristics'!J:J,MATCH($C777,'Policy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77" s="304" t="str">
        <f>IF(ISBLANK(INDEX('Policy Characteristics'!K:K,MATCH($C777,'Policy Characteristics'!$C:$C,0))),"",INDEX('Policy Characteristics'!K:K,MATCH($C777,'Policy Characteristics'!$C:$C,0)))</f>
        <v>industry-ag-main.html#eff-stds</v>
      </c>
      <c r="R777" s="304" t="str">
        <f>IF(ISBLANK(INDEX('Policy Characteristics'!L:L,MATCH($C777,'Policy Characteristics'!$C:$C,0))),"",INDEX('Policy Characteristics'!L:L,MATCH($C777,'Policy Characteristics'!$C:$C,0)))</f>
        <v>industry-energy-efficiency-standards.html</v>
      </c>
    </row>
    <row r="778" spans="1:18" s="544" customFormat="1" x14ac:dyDescent="0.25">
      <c r="A778" s="304" t="str">
        <f>IF(ISBLANK(INDEX('Policy Characteristics'!A:A,MATCH($C778,'Policy Characteristics'!$C:$C,0))),"",INDEX('Policy Characteristics'!A:A,MATCH($C778,'Policy Characteristics'!$C:$C,0)))</f>
        <v>Industry</v>
      </c>
      <c r="B778" s="304" t="str">
        <f>IF(ISBLANK(INDEX('Policy Characteristics'!B:B,MATCH($C778,'Policy Characteristics'!$C:$C,0))),"",INDEX('Policy Characteristics'!B:B,MATCH($C778,'Policy Characteristics'!$C:$C,0)))</f>
        <v>Industry Energy Efficiency Standards</v>
      </c>
      <c r="C778" s="308" t="str">
        <f t="shared" si="38"/>
        <v>Percentage Improvement in Eqpt Efficiency Standards above BAU</v>
      </c>
      <c r="D778" s="537" t="s">
        <v>3198</v>
      </c>
      <c r="E778" s="535" t="s">
        <v>2431</v>
      </c>
      <c r="F778" s="6" t="s">
        <v>2639</v>
      </c>
      <c r="G778" s="535" t="s">
        <v>2435</v>
      </c>
      <c r="H778" s="536">
        <v>1052</v>
      </c>
      <c r="I778" s="535" t="s">
        <v>45</v>
      </c>
      <c r="J778" s="306" t="str">
        <f>IF(ISBLANK(INDEX('Policy Characteristics'!D:D,MATCH($C778,'Policy Characteristics'!$C:$C,0))),"",INDEX('Policy Characteristics'!D:D,MATCH($C778,'Policy Characteristics'!$C:$C,0)))</f>
        <v>Industry Energy Efficiency Standards</v>
      </c>
      <c r="K778" s="304" t="str">
        <f>IF(ISBLANK(INDEX('Policy Characteristics'!E:E,MATCH($C778,'Policy Characteristics'!$C:$C,0))),"",INDEX('Policy Characteristics'!E:E,MATCH($C778,'Policy Characteristics'!$C:$C,0)))</f>
        <v>indst efficiency standards</v>
      </c>
      <c r="L778" s="315">
        <f>IF(ISBLANK(INDEX('Policy Characteristics'!F:F,MATCH($C778,'Policy Characteristics'!$C:$C,0))),"",INDEX('Policy Characteristics'!F:F,MATCH($C778,'Policy Characteristics'!$C:$C,0)))</f>
        <v>0</v>
      </c>
      <c r="M778" s="315">
        <f>IF(ISBLANK(INDEX('Policy Characteristics'!G:G,MATCH($C778,'Policy Characteristics'!$C:$C,0))),"",INDEX('Policy Characteristics'!G:G,MATCH($C778,'Policy Characteristics'!$C:$C,0)))</f>
        <v>0.25</v>
      </c>
      <c r="N778" s="315">
        <f>IF(ISBLANK(INDEX('Policy Characteristics'!H:H,MATCH($C778,'Policy Characteristics'!$C:$C,0))),"",INDEX('Policy Characteristics'!H:H,MATCH($C778,'Policy Characteristics'!$C:$C,0)))</f>
        <v>0.01</v>
      </c>
      <c r="O778" s="304" t="str">
        <f>IF(ISBLANK(INDEX('Policy Characteristics'!I:I,MATCH($C778,'Policy Characteristics'!$C:$C,0))),"",INDEX('Policy Characteristics'!I:I,MATCH($C778,'Policy Characteristics'!$C:$C,0)))</f>
        <v>% reduction in energy use</v>
      </c>
      <c r="P778" s="304" t="str">
        <f>IF(ISBLANK(INDEX('Policy Characteristics'!J:J,MATCH($C778,'Policy Characteristics'!$C:$C,0))),"",INDEX('Policy Characteristics'!J:J,MATCH($C778,'Policy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78" s="304" t="str">
        <f>IF(ISBLANK(INDEX('Policy Characteristics'!K:K,MATCH($C778,'Policy Characteristics'!$C:$C,0))),"",INDEX('Policy Characteristics'!K:K,MATCH($C778,'Policy Characteristics'!$C:$C,0)))</f>
        <v>industry-ag-main.html#eff-stds</v>
      </c>
      <c r="R778" s="304" t="str">
        <f>IF(ISBLANK(INDEX('Policy Characteristics'!L:L,MATCH($C778,'Policy Characteristics'!$C:$C,0))),"",INDEX('Policy Characteristics'!L:L,MATCH($C778,'Policy Characteristics'!$C:$C,0)))</f>
        <v>industry-energy-efficiency-standards.html</v>
      </c>
    </row>
    <row r="779" spans="1:18" s="544" customFormat="1" x14ac:dyDescent="0.25">
      <c r="A779" s="304" t="str">
        <f>IF(ISBLANK(INDEX('Policy Characteristics'!A:A,MATCH($C779,'Policy Characteristics'!$C:$C,0))),"",INDEX('Policy Characteristics'!A:A,MATCH($C779,'Policy Characteristics'!$C:$C,0)))</f>
        <v>Industry</v>
      </c>
      <c r="B779" s="304" t="str">
        <f>IF(ISBLANK(INDEX('Policy Characteristics'!B:B,MATCH($C779,'Policy Characteristics'!$C:$C,0))),"",INDEX('Policy Characteristics'!B:B,MATCH($C779,'Policy Characteristics'!$C:$C,0)))</f>
        <v>Industry Energy Efficiency Standards</v>
      </c>
      <c r="C779" s="308" t="str">
        <f t="shared" si="38"/>
        <v>Percentage Improvement in Eqpt Efficiency Standards above BAU</v>
      </c>
      <c r="D779" s="537" t="s">
        <v>3198</v>
      </c>
      <c r="E779" s="535" t="s">
        <v>2432</v>
      </c>
      <c r="F779" s="6" t="s">
        <v>2639</v>
      </c>
      <c r="G779" s="535" t="s">
        <v>2438</v>
      </c>
      <c r="H779" s="536">
        <v>1053</v>
      </c>
      <c r="I779" s="535" t="s">
        <v>46</v>
      </c>
      <c r="J779" s="306" t="str">
        <f>IF(ISBLANK(INDEX('Policy Characteristics'!D:D,MATCH($C779,'Policy Characteristics'!$C:$C,0))),"",INDEX('Policy Characteristics'!D:D,MATCH($C779,'Policy Characteristics'!$C:$C,0)))</f>
        <v>Industry Energy Efficiency Standards</v>
      </c>
      <c r="K779" s="304" t="str">
        <f>IF(ISBLANK(INDEX('Policy Characteristics'!E:E,MATCH($C779,'Policy Characteristics'!$C:$C,0))),"",INDEX('Policy Characteristics'!E:E,MATCH($C779,'Policy Characteristics'!$C:$C,0)))</f>
        <v>indst efficiency standards</v>
      </c>
      <c r="L779" s="315">
        <f>IF(ISBLANK(INDEX('Policy Characteristics'!F:F,MATCH($C779,'Policy Characteristics'!$C:$C,0))),"",INDEX('Policy Characteristics'!F:F,MATCH($C779,'Policy Characteristics'!$C:$C,0)))</f>
        <v>0</v>
      </c>
      <c r="M779" s="315">
        <f>IF(ISBLANK(INDEX('Policy Characteristics'!G:G,MATCH($C779,'Policy Characteristics'!$C:$C,0))),"",INDEX('Policy Characteristics'!G:G,MATCH($C779,'Policy Characteristics'!$C:$C,0)))</f>
        <v>0.25</v>
      </c>
      <c r="N779" s="315">
        <f>IF(ISBLANK(INDEX('Policy Characteristics'!H:H,MATCH($C779,'Policy Characteristics'!$C:$C,0))),"",INDEX('Policy Characteristics'!H:H,MATCH($C779,'Policy Characteristics'!$C:$C,0)))</f>
        <v>0.01</v>
      </c>
      <c r="O779" s="304" t="str">
        <f>IF(ISBLANK(INDEX('Policy Characteristics'!I:I,MATCH($C779,'Policy Characteristics'!$C:$C,0))),"",INDEX('Policy Characteristics'!I:I,MATCH($C779,'Policy Characteristics'!$C:$C,0)))</f>
        <v>% reduction in energy use</v>
      </c>
      <c r="P779" s="304" t="str">
        <f>IF(ISBLANK(INDEX('Policy Characteristics'!J:J,MATCH($C779,'Policy Characteristics'!$C:$C,0))),"",INDEX('Policy Characteristics'!J:J,MATCH($C779,'Policy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79" s="304" t="str">
        <f>IF(ISBLANK(INDEX('Policy Characteristics'!K:K,MATCH($C779,'Policy Characteristics'!$C:$C,0))),"",INDEX('Policy Characteristics'!K:K,MATCH($C779,'Policy Characteristics'!$C:$C,0)))</f>
        <v>industry-ag-main.html#eff-stds</v>
      </c>
      <c r="R779" s="304" t="str">
        <f>IF(ISBLANK(INDEX('Policy Characteristics'!L:L,MATCH($C779,'Policy Characteristics'!$C:$C,0))),"",INDEX('Policy Characteristics'!L:L,MATCH($C779,'Policy Characteristics'!$C:$C,0)))</f>
        <v>industry-energy-efficiency-standards.html</v>
      </c>
    </row>
    <row r="780" spans="1:18" s="544" customFormat="1" x14ac:dyDescent="0.25">
      <c r="A780" s="304" t="str">
        <f>IF(ISBLANK(INDEX('Policy Characteristics'!A:A,MATCH($C780,'Policy Characteristics'!$C:$C,0))),"",INDEX('Policy Characteristics'!A:A,MATCH($C780,'Policy Characteristics'!$C:$C,0)))</f>
        <v>Industry</v>
      </c>
      <c r="B780" s="304" t="str">
        <f>IF(ISBLANK(INDEX('Policy Characteristics'!B:B,MATCH($C780,'Policy Characteristics'!$C:$C,0))),"",INDEX('Policy Characteristics'!B:B,MATCH($C780,'Policy Characteristics'!$C:$C,0)))</f>
        <v>Industry Energy Efficiency Standards</v>
      </c>
      <c r="C780" s="308" t="str">
        <f t="shared" si="38"/>
        <v>Percentage Improvement in Eqpt Efficiency Standards above BAU</v>
      </c>
      <c r="D780" s="537" t="s">
        <v>3198</v>
      </c>
      <c r="E780" s="535" t="s">
        <v>2782</v>
      </c>
      <c r="F780" s="6" t="s">
        <v>2639</v>
      </c>
      <c r="G780" s="535" t="s">
        <v>2785</v>
      </c>
      <c r="H780" s="536">
        <v>1054</v>
      </c>
      <c r="I780" s="535" t="s">
        <v>46</v>
      </c>
      <c r="J780" s="306" t="str">
        <f>IF(ISBLANK(INDEX('Policy Characteristics'!D:D,MATCH($C780,'Policy Characteristics'!$C:$C,0))),"",INDEX('Policy Characteristics'!D:D,MATCH($C780,'Policy Characteristics'!$C:$C,0)))</f>
        <v>Industry Energy Efficiency Standards</v>
      </c>
      <c r="K780" s="304" t="str">
        <f>IF(ISBLANK(INDEX('Policy Characteristics'!E:E,MATCH($C780,'Policy Characteristics'!$C:$C,0))),"",INDEX('Policy Characteristics'!E:E,MATCH($C780,'Policy Characteristics'!$C:$C,0)))</f>
        <v>indst efficiency standards</v>
      </c>
      <c r="L780" s="315">
        <f>IF(ISBLANK(INDEX('Policy Characteristics'!F:F,MATCH($C780,'Policy Characteristics'!$C:$C,0))),"",INDEX('Policy Characteristics'!F:F,MATCH($C780,'Policy Characteristics'!$C:$C,0)))</f>
        <v>0</v>
      </c>
      <c r="M780" s="315">
        <f>IF(ISBLANK(INDEX('Policy Characteristics'!G:G,MATCH($C780,'Policy Characteristics'!$C:$C,0))),"",INDEX('Policy Characteristics'!G:G,MATCH($C780,'Policy Characteristics'!$C:$C,0)))</f>
        <v>0.25</v>
      </c>
      <c r="N780" s="315">
        <f>IF(ISBLANK(INDEX('Policy Characteristics'!H:H,MATCH($C780,'Policy Characteristics'!$C:$C,0))),"",INDEX('Policy Characteristics'!H:H,MATCH($C780,'Policy Characteristics'!$C:$C,0)))</f>
        <v>0.01</v>
      </c>
      <c r="O780" s="304" t="str">
        <f>IF(ISBLANK(INDEX('Policy Characteristics'!I:I,MATCH($C780,'Policy Characteristics'!$C:$C,0))),"",INDEX('Policy Characteristics'!I:I,MATCH($C780,'Policy Characteristics'!$C:$C,0)))</f>
        <v>% reduction in energy use</v>
      </c>
      <c r="P780" s="304" t="str">
        <f>IF(ISBLANK(INDEX('Policy Characteristics'!J:J,MATCH($C780,'Policy Characteristics'!$C:$C,0))),"",INDEX('Policy Characteristics'!J:J,MATCH($C780,'Policy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80" s="304" t="str">
        <f>IF(ISBLANK(INDEX('Policy Characteristics'!K:K,MATCH($C780,'Policy Characteristics'!$C:$C,0))),"",INDEX('Policy Characteristics'!K:K,MATCH($C780,'Policy Characteristics'!$C:$C,0)))</f>
        <v>industry-ag-main.html#eff-stds</v>
      </c>
      <c r="R780" s="304" t="str">
        <f>IF(ISBLANK(INDEX('Policy Characteristics'!L:L,MATCH($C780,'Policy Characteristics'!$C:$C,0))),"",INDEX('Policy Characteristics'!L:L,MATCH($C780,'Policy Characteristics'!$C:$C,0)))</f>
        <v>industry-energy-efficiency-standards.html</v>
      </c>
    </row>
    <row r="781" spans="1:18" s="544" customFormat="1" x14ac:dyDescent="0.25">
      <c r="A781" s="304" t="str">
        <f>IF(ISBLANK(INDEX('Policy Characteristics'!A:A,MATCH($C781,'Policy Characteristics'!$C:$C,0))),"",INDEX('Policy Characteristics'!A:A,MATCH($C781,'Policy Characteristics'!$C:$C,0)))</f>
        <v>Industry</v>
      </c>
      <c r="B781" s="304" t="str">
        <f>IF(ISBLANK(INDEX('Policy Characteristics'!B:B,MATCH($C781,'Policy Characteristics'!$C:$C,0))),"",INDEX('Policy Characteristics'!B:B,MATCH($C781,'Policy Characteristics'!$C:$C,0)))</f>
        <v>Industry Energy Efficiency Standards</v>
      </c>
      <c r="C781" s="308" t="str">
        <f t="shared" si="38"/>
        <v>Percentage Improvement in Eqpt Efficiency Standards above BAU</v>
      </c>
      <c r="D781" s="537" t="s">
        <v>3198</v>
      </c>
      <c r="E781" s="535" t="s">
        <v>2783</v>
      </c>
      <c r="F781" s="6" t="s">
        <v>2639</v>
      </c>
      <c r="G781" s="535" t="s">
        <v>2787</v>
      </c>
      <c r="H781" s="536">
        <v>1055</v>
      </c>
      <c r="I781" s="535" t="s">
        <v>45</v>
      </c>
      <c r="J781" s="306" t="str">
        <f>IF(ISBLANK(INDEX('Policy Characteristics'!D:D,MATCH($C781,'Policy Characteristics'!$C:$C,0))),"",INDEX('Policy Characteristics'!D:D,MATCH($C781,'Policy Characteristics'!$C:$C,0)))</f>
        <v>Industry Energy Efficiency Standards</v>
      </c>
      <c r="K781" s="304" t="str">
        <f>IF(ISBLANK(INDEX('Policy Characteristics'!E:E,MATCH($C781,'Policy Characteristics'!$C:$C,0))),"",INDEX('Policy Characteristics'!E:E,MATCH($C781,'Policy Characteristics'!$C:$C,0)))</f>
        <v>indst efficiency standards</v>
      </c>
      <c r="L781" s="315">
        <f>IF(ISBLANK(INDEX('Policy Characteristics'!F:F,MATCH($C781,'Policy Characteristics'!$C:$C,0))),"",INDEX('Policy Characteristics'!F:F,MATCH($C781,'Policy Characteristics'!$C:$C,0)))</f>
        <v>0</v>
      </c>
      <c r="M781" s="315">
        <f>IF(ISBLANK(INDEX('Policy Characteristics'!G:G,MATCH($C781,'Policy Characteristics'!$C:$C,0))),"",INDEX('Policy Characteristics'!G:G,MATCH($C781,'Policy Characteristics'!$C:$C,0)))</f>
        <v>0.25</v>
      </c>
      <c r="N781" s="315">
        <f>IF(ISBLANK(INDEX('Policy Characteristics'!H:H,MATCH($C781,'Policy Characteristics'!$C:$C,0))),"",INDEX('Policy Characteristics'!H:H,MATCH($C781,'Policy Characteristics'!$C:$C,0)))</f>
        <v>0.01</v>
      </c>
      <c r="O781" s="304" t="str">
        <f>IF(ISBLANK(INDEX('Policy Characteristics'!I:I,MATCH($C781,'Policy Characteristics'!$C:$C,0))),"",INDEX('Policy Characteristics'!I:I,MATCH($C781,'Policy Characteristics'!$C:$C,0)))</f>
        <v>% reduction in energy use</v>
      </c>
      <c r="P781" s="304" t="str">
        <f>IF(ISBLANK(INDEX('Policy Characteristics'!J:J,MATCH($C781,'Policy Characteristics'!$C:$C,0))),"",INDEX('Policy Characteristics'!J:J,MATCH($C781,'Policy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81" s="304" t="str">
        <f>IF(ISBLANK(INDEX('Policy Characteristics'!K:K,MATCH($C781,'Policy Characteristics'!$C:$C,0))),"",INDEX('Policy Characteristics'!K:K,MATCH($C781,'Policy Characteristics'!$C:$C,0)))</f>
        <v>industry-ag-main.html#eff-stds</v>
      </c>
      <c r="R781" s="304" t="str">
        <f>IF(ISBLANK(INDEX('Policy Characteristics'!L:L,MATCH($C781,'Policy Characteristics'!$C:$C,0))),"",INDEX('Policy Characteristics'!L:L,MATCH($C781,'Policy Characteristics'!$C:$C,0)))</f>
        <v>industry-energy-efficiency-standards.html</v>
      </c>
    </row>
    <row r="782" spans="1:18" s="544" customFormat="1" x14ac:dyDescent="0.25">
      <c r="A782" s="304" t="str">
        <f>IF(ISBLANK(INDEX('Policy Characteristics'!A:A,MATCH($C782,'Policy Characteristics'!$C:$C,0))),"",INDEX('Policy Characteristics'!A:A,MATCH($C782,'Policy Characteristics'!$C:$C,0)))</f>
        <v>Industry</v>
      </c>
      <c r="B782" s="304" t="str">
        <f>IF(ISBLANK(INDEX('Policy Characteristics'!B:B,MATCH($C782,'Policy Characteristics'!$C:$C,0))),"",INDEX('Policy Characteristics'!B:B,MATCH($C782,'Policy Characteristics'!$C:$C,0)))</f>
        <v>Industry Energy Efficiency Standards</v>
      </c>
      <c r="C782" s="308" t="str">
        <f t="shared" si="38"/>
        <v>Percentage Improvement in Eqpt Efficiency Standards above BAU</v>
      </c>
      <c r="D782" s="537" t="s">
        <v>3198</v>
      </c>
      <c r="E782" s="535" t="s">
        <v>2784</v>
      </c>
      <c r="F782" s="6" t="s">
        <v>2639</v>
      </c>
      <c r="G782" s="535" t="s">
        <v>2788</v>
      </c>
      <c r="H782" s="536">
        <v>1056</v>
      </c>
      <c r="I782" s="535" t="s">
        <v>45</v>
      </c>
      <c r="J782" s="306" t="str">
        <f>IF(ISBLANK(INDEX('Policy Characteristics'!D:D,MATCH($C782,'Policy Characteristics'!$C:$C,0))),"",INDEX('Policy Characteristics'!D:D,MATCH($C782,'Policy Characteristics'!$C:$C,0)))</f>
        <v>Industry Energy Efficiency Standards</v>
      </c>
      <c r="K782" s="304" t="str">
        <f>IF(ISBLANK(INDEX('Policy Characteristics'!E:E,MATCH($C782,'Policy Characteristics'!$C:$C,0))),"",INDEX('Policy Characteristics'!E:E,MATCH($C782,'Policy Characteristics'!$C:$C,0)))</f>
        <v>indst efficiency standards</v>
      </c>
      <c r="L782" s="315">
        <f>IF(ISBLANK(INDEX('Policy Characteristics'!F:F,MATCH($C782,'Policy Characteristics'!$C:$C,0))),"",INDEX('Policy Characteristics'!F:F,MATCH($C782,'Policy Characteristics'!$C:$C,0)))</f>
        <v>0</v>
      </c>
      <c r="M782" s="315">
        <f>IF(ISBLANK(INDEX('Policy Characteristics'!G:G,MATCH($C782,'Policy Characteristics'!$C:$C,0))),"",INDEX('Policy Characteristics'!G:G,MATCH($C782,'Policy Characteristics'!$C:$C,0)))</f>
        <v>0.25</v>
      </c>
      <c r="N782" s="315">
        <f>IF(ISBLANK(INDEX('Policy Characteristics'!H:H,MATCH($C782,'Policy Characteristics'!$C:$C,0))),"",INDEX('Policy Characteristics'!H:H,MATCH($C782,'Policy Characteristics'!$C:$C,0)))</f>
        <v>0.01</v>
      </c>
      <c r="O782" s="304" t="str">
        <f>IF(ISBLANK(INDEX('Policy Characteristics'!I:I,MATCH($C782,'Policy Characteristics'!$C:$C,0))),"",INDEX('Policy Characteristics'!I:I,MATCH($C782,'Policy Characteristics'!$C:$C,0)))</f>
        <v>% reduction in energy use</v>
      </c>
      <c r="P782" s="304" t="str">
        <f>IF(ISBLANK(INDEX('Policy Characteristics'!J:J,MATCH($C782,'Policy Characteristics'!$C:$C,0))),"",INDEX('Policy Characteristics'!J:J,MATCH($C782,'Policy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82" s="304" t="str">
        <f>IF(ISBLANK(INDEX('Policy Characteristics'!K:K,MATCH($C782,'Policy Characteristics'!$C:$C,0))),"",INDEX('Policy Characteristics'!K:K,MATCH($C782,'Policy Characteristics'!$C:$C,0)))</f>
        <v>industry-ag-main.html#eff-stds</v>
      </c>
      <c r="R782" s="304" t="str">
        <f>IF(ISBLANK(INDEX('Policy Characteristics'!L:L,MATCH($C782,'Policy Characteristics'!$C:$C,0))),"",INDEX('Policy Characteristics'!L:L,MATCH($C782,'Policy Characteristics'!$C:$C,0)))</f>
        <v>industry-energy-efficiency-standards.html</v>
      </c>
    </row>
    <row r="783" spans="1:18" s="544" customFormat="1" x14ac:dyDescent="0.25">
      <c r="A783" s="304" t="str">
        <f>IF(ISBLANK(INDEX('Policy Characteristics'!A:A,MATCH($C783,'Policy Characteristics'!$C:$C,0))),"",INDEX('Policy Characteristics'!A:A,MATCH($C783,'Policy Characteristics'!$C:$C,0)))</f>
        <v>Industry</v>
      </c>
      <c r="B783" s="304" t="str">
        <f>IF(ISBLANK(INDEX('Policy Characteristics'!B:B,MATCH($C783,'Policy Characteristics'!$C:$C,0))),"",INDEX('Policy Characteristics'!B:B,MATCH($C783,'Policy Characteristics'!$C:$C,0)))</f>
        <v>Industry Energy Efficiency Standards</v>
      </c>
      <c r="C783" s="308" t="str">
        <f t="shared" si="38"/>
        <v>Percentage Improvement in Eqpt Efficiency Standards above BAU</v>
      </c>
      <c r="D783" s="537" t="s">
        <v>3198</v>
      </c>
      <c r="E783" s="535" t="s">
        <v>2781</v>
      </c>
      <c r="F783" s="6" t="s">
        <v>2639</v>
      </c>
      <c r="G783" s="535" t="s">
        <v>2786</v>
      </c>
      <c r="H783" s="536">
        <v>1057</v>
      </c>
      <c r="I783" s="535" t="s">
        <v>46</v>
      </c>
      <c r="J783" s="306" t="str">
        <f>IF(ISBLANK(INDEX('Policy Characteristics'!D:D,MATCH($C783,'Policy Characteristics'!$C:$C,0))),"",INDEX('Policy Characteristics'!D:D,MATCH($C783,'Policy Characteristics'!$C:$C,0)))</f>
        <v>Industry Energy Efficiency Standards</v>
      </c>
      <c r="K783" s="304" t="str">
        <f>IF(ISBLANK(INDEX('Policy Characteristics'!E:E,MATCH($C783,'Policy Characteristics'!$C:$C,0))),"",INDEX('Policy Characteristics'!E:E,MATCH($C783,'Policy Characteristics'!$C:$C,0)))</f>
        <v>indst efficiency standards</v>
      </c>
      <c r="L783" s="315">
        <f>IF(ISBLANK(INDEX('Policy Characteristics'!F:F,MATCH($C783,'Policy Characteristics'!$C:$C,0))),"",INDEX('Policy Characteristics'!F:F,MATCH($C783,'Policy Characteristics'!$C:$C,0)))</f>
        <v>0</v>
      </c>
      <c r="M783" s="315">
        <f>IF(ISBLANK(INDEX('Policy Characteristics'!G:G,MATCH($C783,'Policy Characteristics'!$C:$C,0))),"",INDEX('Policy Characteristics'!G:G,MATCH($C783,'Policy Characteristics'!$C:$C,0)))</f>
        <v>0.25</v>
      </c>
      <c r="N783" s="315">
        <f>IF(ISBLANK(INDEX('Policy Characteristics'!H:H,MATCH($C783,'Policy Characteristics'!$C:$C,0))),"",INDEX('Policy Characteristics'!H:H,MATCH($C783,'Policy Characteristics'!$C:$C,0)))</f>
        <v>0.01</v>
      </c>
      <c r="O783" s="304" t="str">
        <f>IF(ISBLANK(INDEX('Policy Characteristics'!I:I,MATCH($C783,'Policy Characteristics'!$C:$C,0))),"",INDEX('Policy Characteristics'!I:I,MATCH($C783,'Policy Characteristics'!$C:$C,0)))</f>
        <v>% reduction in energy use</v>
      </c>
      <c r="P783" s="304" t="str">
        <f>IF(ISBLANK(INDEX('Policy Characteristics'!J:J,MATCH($C783,'Policy Characteristics'!$C:$C,0))),"",INDEX('Policy Characteristics'!J:J,MATCH($C783,'Policy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83" s="304" t="str">
        <f>IF(ISBLANK(INDEX('Policy Characteristics'!K:K,MATCH($C783,'Policy Characteristics'!$C:$C,0))),"",INDEX('Policy Characteristics'!K:K,MATCH($C783,'Policy Characteristics'!$C:$C,0)))</f>
        <v>industry-ag-main.html#eff-stds</v>
      </c>
      <c r="R783" s="304" t="str">
        <f>IF(ISBLANK(INDEX('Policy Characteristics'!L:L,MATCH($C783,'Policy Characteristics'!$C:$C,0))),"",INDEX('Policy Characteristics'!L:L,MATCH($C783,'Policy Characteristics'!$C:$C,0)))</f>
        <v>industry-energy-efficiency-standards.html</v>
      </c>
    </row>
    <row r="784" spans="1:18" s="544" customFormat="1" x14ac:dyDescent="0.25">
      <c r="A784" s="304" t="str">
        <f>IF(ISBLANK(INDEX('Policy Characteristics'!A:A,MATCH($C784,'Policy Characteristics'!$C:$C,0))),"",INDEX('Policy Characteristics'!A:A,MATCH($C784,'Policy Characteristics'!$C:$C,0)))</f>
        <v>Industry</v>
      </c>
      <c r="B784" s="304" t="str">
        <f>IF(ISBLANK(INDEX('Policy Characteristics'!B:B,MATCH($C784,'Policy Characteristics'!$C:$C,0))),"",INDEX('Policy Characteristics'!B:B,MATCH($C784,'Policy Characteristics'!$C:$C,0)))</f>
        <v>Industry Energy Efficiency Standards</v>
      </c>
      <c r="C784" s="308" t="str">
        <f t="shared" si="38"/>
        <v>Percentage Improvement in Eqpt Efficiency Standards above BAU</v>
      </c>
      <c r="D784" s="537" t="s">
        <v>3199</v>
      </c>
      <c r="E784" s="535" t="s">
        <v>2427</v>
      </c>
      <c r="F784" s="6" t="s">
        <v>3162</v>
      </c>
      <c r="G784" s="535" t="s">
        <v>2433</v>
      </c>
      <c r="H784" s="536">
        <v>1058</v>
      </c>
      <c r="I784" s="535" t="s">
        <v>45</v>
      </c>
      <c r="J784" s="306" t="str">
        <f>IF(ISBLANK(INDEX('Policy Characteristics'!D:D,MATCH($C784,'Policy Characteristics'!$C:$C,0))),"",INDEX('Policy Characteristics'!D:D,MATCH($C784,'Policy Characteristics'!$C:$C,0)))</f>
        <v>Industry Energy Efficiency Standards</v>
      </c>
      <c r="K784" s="304" t="str">
        <f>IF(ISBLANK(INDEX('Policy Characteristics'!E:E,MATCH($C784,'Policy Characteristics'!$C:$C,0))),"",INDEX('Policy Characteristics'!E:E,MATCH($C784,'Policy Characteristics'!$C:$C,0)))</f>
        <v>indst efficiency standards</v>
      </c>
      <c r="L784" s="315">
        <f>IF(ISBLANK(INDEX('Policy Characteristics'!F:F,MATCH($C784,'Policy Characteristics'!$C:$C,0))),"",INDEX('Policy Characteristics'!F:F,MATCH($C784,'Policy Characteristics'!$C:$C,0)))</f>
        <v>0</v>
      </c>
      <c r="M784" s="315">
        <f>IF(ISBLANK(INDEX('Policy Characteristics'!G:G,MATCH($C784,'Policy Characteristics'!$C:$C,0))),"",INDEX('Policy Characteristics'!G:G,MATCH($C784,'Policy Characteristics'!$C:$C,0)))</f>
        <v>0.25</v>
      </c>
      <c r="N784" s="315">
        <f>IF(ISBLANK(INDEX('Policy Characteristics'!H:H,MATCH($C784,'Policy Characteristics'!$C:$C,0))),"",INDEX('Policy Characteristics'!H:H,MATCH($C784,'Policy Characteristics'!$C:$C,0)))</f>
        <v>0.01</v>
      </c>
      <c r="O784" s="304" t="str">
        <f>IF(ISBLANK(INDEX('Policy Characteristics'!I:I,MATCH($C784,'Policy Characteristics'!$C:$C,0))),"",INDEX('Policy Characteristics'!I:I,MATCH($C784,'Policy Characteristics'!$C:$C,0)))</f>
        <v>% reduction in energy use</v>
      </c>
      <c r="P784" s="304" t="str">
        <f>IF(ISBLANK(INDEX('Policy Characteristics'!J:J,MATCH($C784,'Policy Characteristics'!$C:$C,0))),"",INDEX('Policy Characteristics'!J:J,MATCH($C784,'Policy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84" s="304" t="str">
        <f>IF(ISBLANK(INDEX('Policy Characteristics'!K:K,MATCH($C784,'Policy Characteristics'!$C:$C,0))),"",INDEX('Policy Characteristics'!K:K,MATCH($C784,'Policy Characteristics'!$C:$C,0)))</f>
        <v>industry-ag-main.html#eff-stds</v>
      </c>
      <c r="R784" s="304" t="str">
        <f>IF(ISBLANK(INDEX('Policy Characteristics'!L:L,MATCH($C784,'Policy Characteristics'!$C:$C,0))),"",INDEX('Policy Characteristics'!L:L,MATCH($C784,'Policy Characteristics'!$C:$C,0)))</f>
        <v>industry-energy-efficiency-standards.html</v>
      </c>
    </row>
    <row r="785" spans="1:18" s="544" customFormat="1" x14ac:dyDescent="0.25">
      <c r="A785" s="304" t="str">
        <f>IF(ISBLANK(INDEX('Policy Characteristics'!A:A,MATCH($C785,'Policy Characteristics'!$C:$C,0))),"",INDEX('Policy Characteristics'!A:A,MATCH($C785,'Policy Characteristics'!$C:$C,0)))</f>
        <v>Industry</v>
      </c>
      <c r="B785" s="304" t="str">
        <f>IF(ISBLANK(INDEX('Policy Characteristics'!B:B,MATCH($C785,'Policy Characteristics'!$C:$C,0))),"",INDEX('Policy Characteristics'!B:B,MATCH($C785,'Policy Characteristics'!$C:$C,0)))</f>
        <v>Industry Energy Efficiency Standards</v>
      </c>
      <c r="C785" s="308" t="str">
        <f t="shared" si="38"/>
        <v>Percentage Improvement in Eqpt Efficiency Standards above BAU</v>
      </c>
      <c r="D785" s="537" t="s">
        <v>3199</v>
      </c>
      <c r="E785" s="535" t="s">
        <v>2428</v>
      </c>
      <c r="F785" s="6" t="s">
        <v>3162</v>
      </c>
      <c r="G785" s="535" t="s">
        <v>2436</v>
      </c>
      <c r="H785" s="536">
        <v>1059</v>
      </c>
      <c r="I785" s="535" t="s">
        <v>45</v>
      </c>
      <c r="J785" s="306" t="str">
        <f>IF(ISBLANK(INDEX('Policy Characteristics'!D:D,MATCH($C785,'Policy Characteristics'!$C:$C,0))),"",INDEX('Policy Characteristics'!D:D,MATCH($C785,'Policy Characteristics'!$C:$C,0)))</f>
        <v>Industry Energy Efficiency Standards</v>
      </c>
      <c r="K785" s="304" t="str">
        <f>IF(ISBLANK(INDEX('Policy Characteristics'!E:E,MATCH($C785,'Policy Characteristics'!$C:$C,0))),"",INDEX('Policy Characteristics'!E:E,MATCH($C785,'Policy Characteristics'!$C:$C,0)))</f>
        <v>indst efficiency standards</v>
      </c>
      <c r="L785" s="315">
        <f>IF(ISBLANK(INDEX('Policy Characteristics'!F:F,MATCH($C785,'Policy Characteristics'!$C:$C,0))),"",INDEX('Policy Characteristics'!F:F,MATCH($C785,'Policy Characteristics'!$C:$C,0)))</f>
        <v>0</v>
      </c>
      <c r="M785" s="315">
        <f>IF(ISBLANK(INDEX('Policy Characteristics'!G:G,MATCH($C785,'Policy Characteristics'!$C:$C,0))),"",INDEX('Policy Characteristics'!G:G,MATCH($C785,'Policy Characteristics'!$C:$C,0)))</f>
        <v>0.25</v>
      </c>
      <c r="N785" s="315">
        <f>IF(ISBLANK(INDEX('Policy Characteristics'!H:H,MATCH($C785,'Policy Characteristics'!$C:$C,0))),"",INDEX('Policy Characteristics'!H:H,MATCH($C785,'Policy Characteristics'!$C:$C,0)))</f>
        <v>0.01</v>
      </c>
      <c r="O785" s="304" t="str">
        <f>IF(ISBLANK(INDEX('Policy Characteristics'!I:I,MATCH($C785,'Policy Characteristics'!$C:$C,0))),"",INDEX('Policy Characteristics'!I:I,MATCH($C785,'Policy Characteristics'!$C:$C,0)))</f>
        <v>% reduction in energy use</v>
      </c>
      <c r="P785" s="304" t="str">
        <f>IF(ISBLANK(INDEX('Policy Characteristics'!J:J,MATCH($C785,'Policy Characteristics'!$C:$C,0))),"",INDEX('Policy Characteristics'!J:J,MATCH($C785,'Policy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85" s="304" t="str">
        <f>IF(ISBLANK(INDEX('Policy Characteristics'!K:K,MATCH($C785,'Policy Characteristics'!$C:$C,0))),"",INDEX('Policy Characteristics'!K:K,MATCH($C785,'Policy Characteristics'!$C:$C,0)))</f>
        <v>industry-ag-main.html#eff-stds</v>
      </c>
      <c r="R785" s="304" t="str">
        <f>IF(ISBLANK(INDEX('Policy Characteristics'!L:L,MATCH($C785,'Policy Characteristics'!$C:$C,0))),"",INDEX('Policy Characteristics'!L:L,MATCH($C785,'Policy Characteristics'!$C:$C,0)))</f>
        <v>industry-energy-efficiency-standards.html</v>
      </c>
    </row>
    <row r="786" spans="1:18" s="544" customFormat="1" x14ac:dyDescent="0.25">
      <c r="A786" s="304" t="str">
        <f>IF(ISBLANK(INDEX('Policy Characteristics'!A:A,MATCH($C786,'Policy Characteristics'!$C:$C,0))),"",INDEX('Policy Characteristics'!A:A,MATCH($C786,'Policy Characteristics'!$C:$C,0)))</f>
        <v>Industry</v>
      </c>
      <c r="B786" s="304" t="str">
        <f>IF(ISBLANK(INDEX('Policy Characteristics'!B:B,MATCH($C786,'Policy Characteristics'!$C:$C,0))),"",INDEX('Policy Characteristics'!B:B,MATCH($C786,'Policy Characteristics'!$C:$C,0)))</f>
        <v>Industry Energy Efficiency Standards</v>
      </c>
      <c r="C786" s="308" t="str">
        <f t="shared" si="38"/>
        <v>Percentage Improvement in Eqpt Efficiency Standards above BAU</v>
      </c>
      <c r="D786" s="537" t="s">
        <v>3199</v>
      </c>
      <c r="E786" s="535" t="s">
        <v>2429</v>
      </c>
      <c r="F786" s="6" t="s">
        <v>3162</v>
      </c>
      <c r="G786" s="535" t="s">
        <v>2437</v>
      </c>
      <c r="H786" s="536">
        <v>1060</v>
      </c>
      <c r="I786" s="535" t="s">
        <v>45</v>
      </c>
      <c r="J786" s="306" t="str">
        <f>IF(ISBLANK(INDEX('Policy Characteristics'!D:D,MATCH($C786,'Policy Characteristics'!$C:$C,0))),"",INDEX('Policy Characteristics'!D:D,MATCH($C786,'Policy Characteristics'!$C:$C,0)))</f>
        <v>Industry Energy Efficiency Standards</v>
      </c>
      <c r="K786" s="304" t="str">
        <f>IF(ISBLANK(INDEX('Policy Characteristics'!E:E,MATCH($C786,'Policy Characteristics'!$C:$C,0))),"",INDEX('Policy Characteristics'!E:E,MATCH($C786,'Policy Characteristics'!$C:$C,0)))</f>
        <v>indst efficiency standards</v>
      </c>
      <c r="L786" s="315">
        <f>IF(ISBLANK(INDEX('Policy Characteristics'!F:F,MATCH($C786,'Policy Characteristics'!$C:$C,0))),"",INDEX('Policy Characteristics'!F:F,MATCH($C786,'Policy Characteristics'!$C:$C,0)))</f>
        <v>0</v>
      </c>
      <c r="M786" s="315">
        <f>IF(ISBLANK(INDEX('Policy Characteristics'!G:G,MATCH($C786,'Policy Characteristics'!$C:$C,0))),"",INDEX('Policy Characteristics'!G:G,MATCH($C786,'Policy Characteristics'!$C:$C,0)))</f>
        <v>0.25</v>
      </c>
      <c r="N786" s="315">
        <f>IF(ISBLANK(INDEX('Policy Characteristics'!H:H,MATCH($C786,'Policy Characteristics'!$C:$C,0))),"",INDEX('Policy Characteristics'!H:H,MATCH($C786,'Policy Characteristics'!$C:$C,0)))</f>
        <v>0.01</v>
      </c>
      <c r="O786" s="304" t="str">
        <f>IF(ISBLANK(INDEX('Policy Characteristics'!I:I,MATCH($C786,'Policy Characteristics'!$C:$C,0))),"",INDEX('Policy Characteristics'!I:I,MATCH($C786,'Policy Characteristics'!$C:$C,0)))</f>
        <v>% reduction in energy use</v>
      </c>
      <c r="P786" s="304" t="str">
        <f>IF(ISBLANK(INDEX('Policy Characteristics'!J:J,MATCH($C786,'Policy Characteristics'!$C:$C,0))),"",INDEX('Policy Characteristics'!J:J,MATCH($C786,'Policy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86" s="304" t="str">
        <f>IF(ISBLANK(INDEX('Policy Characteristics'!K:K,MATCH($C786,'Policy Characteristics'!$C:$C,0))),"",INDEX('Policy Characteristics'!K:K,MATCH($C786,'Policy Characteristics'!$C:$C,0)))</f>
        <v>industry-ag-main.html#eff-stds</v>
      </c>
      <c r="R786" s="304" t="str">
        <f>IF(ISBLANK(INDEX('Policy Characteristics'!L:L,MATCH($C786,'Policy Characteristics'!$C:$C,0))),"",INDEX('Policy Characteristics'!L:L,MATCH($C786,'Policy Characteristics'!$C:$C,0)))</f>
        <v>industry-energy-efficiency-standards.html</v>
      </c>
    </row>
    <row r="787" spans="1:18" s="544" customFormat="1" x14ac:dyDescent="0.25">
      <c r="A787" s="304" t="str">
        <f>IF(ISBLANK(INDEX('Policy Characteristics'!A:A,MATCH($C787,'Policy Characteristics'!$C:$C,0))),"",INDEX('Policy Characteristics'!A:A,MATCH($C787,'Policy Characteristics'!$C:$C,0)))</f>
        <v>Industry</v>
      </c>
      <c r="B787" s="304" t="str">
        <f>IF(ISBLANK(INDEX('Policy Characteristics'!B:B,MATCH($C787,'Policy Characteristics'!$C:$C,0))),"",INDEX('Policy Characteristics'!B:B,MATCH($C787,'Policy Characteristics'!$C:$C,0)))</f>
        <v>Industry Energy Efficiency Standards</v>
      </c>
      <c r="C787" s="308" t="str">
        <f t="shared" si="38"/>
        <v>Percentage Improvement in Eqpt Efficiency Standards above BAU</v>
      </c>
      <c r="D787" s="537" t="s">
        <v>3199</v>
      </c>
      <c r="E787" s="535" t="s">
        <v>2430</v>
      </c>
      <c r="F787" s="6" t="s">
        <v>3162</v>
      </c>
      <c r="G787" s="535" t="s">
        <v>2434</v>
      </c>
      <c r="H787" s="536">
        <v>1061</v>
      </c>
      <c r="I787" s="535" t="s">
        <v>46</v>
      </c>
      <c r="J787" s="306" t="str">
        <f>IF(ISBLANK(INDEX('Policy Characteristics'!D:D,MATCH($C787,'Policy Characteristics'!$C:$C,0))),"",INDEX('Policy Characteristics'!D:D,MATCH($C787,'Policy Characteristics'!$C:$C,0)))</f>
        <v>Industry Energy Efficiency Standards</v>
      </c>
      <c r="K787" s="304" t="str">
        <f>IF(ISBLANK(INDEX('Policy Characteristics'!E:E,MATCH($C787,'Policy Characteristics'!$C:$C,0))),"",INDEX('Policy Characteristics'!E:E,MATCH($C787,'Policy Characteristics'!$C:$C,0)))</f>
        <v>indst efficiency standards</v>
      </c>
      <c r="L787" s="315">
        <f>IF(ISBLANK(INDEX('Policy Characteristics'!F:F,MATCH($C787,'Policy Characteristics'!$C:$C,0))),"",INDEX('Policy Characteristics'!F:F,MATCH($C787,'Policy Characteristics'!$C:$C,0)))</f>
        <v>0</v>
      </c>
      <c r="M787" s="315">
        <f>IF(ISBLANK(INDEX('Policy Characteristics'!G:G,MATCH($C787,'Policy Characteristics'!$C:$C,0))),"",INDEX('Policy Characteristics'!G:G,MATCH($C787,'Policy Characteristics'!$C:$C,0)))</f>
        <v>0.25</v>
      </c>
      <c r="N787" s="315">
        <f>IF(ISBLANK(INDEX('Policy Characteristics'!H:H,MATCH($C787,'Policy Characteristics'!$C:$C,0))),"",INDEX('Policy Characteristics'!H:H,MATCH($C787,'Policy Characteristics'!$C:$C,0)))</f>
        <v>0.01</v>
      </c>
      <c r="O787" s="304" t="str">
        <f>IF(ISBLANK(INDEX('Policy Characteristics'!I:I,MATCH($C787,'Policy Characteristics'!$C:$C,0))),"",INDEX('Policy Characteristics'!I:I,MATCH($C787,'Policy Characteristics'!$C:$C,0)))</f>
        <v>% reduction in energy use</v>
      </c>
      <c r="P787" s="304" t="str">
        <f>IF(ISBLANK(INDEX('Policy Characteristics'!J:J,MATCH($C787,'Policy Characteristics'!$C:$C,0))),"",INDEX('Policy Characteristics'!J:J,MATCH($C787,'Policy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87" s="304" t="str">
        <f>IF(ISBLANK(INDEX('Policy Characteristics'!K:K,MATCH($C787,'Policy Characteristics'!$C:$C,0))),"",INDEX('Policy Characteristics'!K:K,MATCH($C787,'Policy Characteristics'!$C:$C,0)))</f>
        <v>industry-ag-main.html#eff-stds</v>
      </c>
      <c r="R787" s="304" t="str">
        <f>IF(ISBLANK(INDEX('Policy Characteristics'!L:L,MATCH($C787,'Policy Characteristics'!$C:$C,0))),"",INDEX('Policy Characteristics'!L:L,MATCH($C787,'Policy Characteristics'!$C:$C,0)))</f>
        <v>industry-energy-efficiency-standards.html</v>
      </c>
    </row>
    <row r="788" spans="1:18" s="544" customFormat="1" x14ac:dyDescent="0.25">
      <c r="A788" s="304" t="str">
        <f>IF(ISBLANK(INDEX('Policy Characteristics'!A:A,MATCH($C788,'Policy Characteristics'!$C:$C,0))),"",INDEX('Policy Characteristics'!A:A,MATCH($C788,'Policy Characteristics'!$C:$C,0)))</f>
        <v>Industry</v>
      </c>
      <c r="B788" s="304" t="str">
        <f>IF(ISBLANK(INDEX('Policy Characteristics'!B:B,MATCH($C788,'Policy Characteristics'!$C:$C,0))),"",INDEX('Policy Characteristics'!B:B,MATCH($C788,'Policy Characteristics'!$C:$C,0)))</f>
        <v>Industry Energy Efficiency Standards</v>
      </c>
      <c r="C788" s="308" t="str">
        <f t="shared" si="38"/>
        <v>Percentage Improvement in Eqpt Efficiency Standards above BAU</v>
      </c>
      <c r="D788" s="537" t="s">
        <v>3199</v>
      </c>
      <c r="E788" s="535" t="s">
        <v>2431</v>
      </c>
      <c r="F788" s="6" t="s">
        <v>3162</v>
      </c>
      <c r="G788" s="535" t="s">
        <v>2435</v>
      </c>
      <c r="H788" s="536">
        <v>1062</v>
      </c>
      <c r="I788" s="535" t="s">
        <v>45</v>
      </c>
      <c r="J788" s="306" t="str">
        <f>IF(ISBLANK(INDEX('Policy Characteristics'!D:D,MATCH($C788,'Policy Characteristics'!$C:$C,0))),"",INDEX('Policy Characteristics'!D:D,MATCH($C788,'Policy Characteristics'!$C:$C,0)))</f>
        <v>Industry Energy Efficiency Standards</v>
      </c>
      <c r="K788" s="304" t="str">
        <f>IF(ISBLANK(INDEX('Policy Characteristics'!E:E,MATCH($C788,'Policy Characteristics'!$C:$C,0))),"",INDEX('Policy Characteristics'!E:E,MATCH($C788,'Policy Characteristics'!$C:$C,0)))</f>
        <v>indst efficiency standards</v>
      </c>
      <c r="L788" s="315">
        <f>IF(ISBLANK(INDEX('Policy Characteristics'!F:F,MATCH($C788,'Policy Characteristics'!$C:$C,0))),"",INDEX('Policy Characteristics'!F:F,MATCH($C788,'Policy Characteristics'!$C:$C,0)))</f>
        <v>0</v>
      </c>
      <c r="M788" s="315">
        <f>IF(ISBLANK(INDEX('Policy Characteristics'!G:G,MATCH($C788,'Policy Characteristics'!$C:$C,0))),"",INDEX('Policy Characteristics'!G:G,MATCH($C788,'Policy Characteristics'!$C:$C,0)))</f>
        <v>0.25</v>
      </c>
      <c r="N788" s="315">
        <f>IF(ISBLANK(INDEX('Policy Characteristics'!H:H,MATCH($C788,'Policy Characteristics'!$C:$C,0))),"",INDEX('Policy Characteristics'!H:H,MATCH($C788,'Policy Characteristics'!$C:$C,0)))</f>
        <v>0.01</v>
      </c>
      <c r="O788" s="304" t="str">
        <f>IF(ISBLANK(INDEX('Policy Characteristics'!I:I,MATCH($C788,'Policy Characteristics'!$C:$C,0))),"",INDEX('Policy Characteristics'!I:I,MATCH($C788,'Policy Characteristics'!$C:$C,0)))</f>
        <v>% reduction in energy use</v>
      </c>
      <c r="P788" s="304" t="str">
        <f>IF(ISBLANK(INDEX('Policy Characteristics'!J:J,MATCH($C788,'Policy Characteristics'!$C:$C,0))),"",INDEX('Policy Characteristics'!J:J,MATCH($C788,'Policy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88" s="304" t="str">
        <f>IF(ISBLANK(INDEX('Policy Characteristics'!K:K,MATCH($C788,'Policy Characteristics'!$C:$C,0))),"",INDEX('Policy Characteristics'!K:K,MATCH($C788,'Policy Characteristics'!$C:$C,0)))</f>
        <v>industry-ag-main.html#eff-stds</v>
      </c>
      <c r="R788" s="304" t="str">
        <f>IF(ISBLANK(INDEX('Policy Characteristics'!L:L,MATCH($C788,'Policy Characteristics'!$C:$C,0))),"",INDEX('Policy Characteristics'!L:L,MATCH($C788,'Policy Characteristics'!$C:$C,0)))</f>
        <v>industry-energy-efficiency-standards.html</v>
      </c>
    </row>
    <row r="789" spans="1:18" s="544" customFormat="1" x14ac:dyDescent="0.25">
      <c r="A789" s="304" t="str">
        <f>IF(ISBLANK(INDEX('Policy Characteristics'!A:A,MATCH($C789,'Policy Characteristics'!$C:$C,0))),"",INDEX('Policy Characteristics'!A:A,MATCH($C789,'Policy Characteristics'!$C:$C,0)))</f>
        <v>Industry</v>
      </c>
      <c r="B789" s="304" t="str">
        <f>IF(ISBLANK(INDEX('Policy Characteristics'!B:B,MATCH($C789,'Policy Characteristics'!$C:$C,0))),"",INDEX('Policy Characteristics'!B:B,MATCH($C789,'Policy Characteristics'!$C:$C,0)))</f>
        <v>Industry Energy Efficiency Standards</v>
      </c>
      <c r="C789" s="308" t="str">
        <f t="shared" si="38"/>
        <v>Percentage Improvement in Eqpt Efficiency Standards above BAU</v>
      </c>
      <c r="D789" s="537" t="s">
        <v>3199</v>
      </c>
      <c r="E789" s="535" t="s">
        <v>2432</v>
      </c>
      <c r="F789" s="6" t="s">
        <v>3162</v>
      </c>
      <c r="G789" s="535" t="s">
        <v>2438</v>
      </c>
      <c r="H789" s="536">
        <v>1063</v>
      </c>
      <c r="I789" s="535" t="s">
        <v>46</v>
      </c>
      <c r="J789" s="306" t="str">
        <f>IF(ISBLANK(INDEX('Policy Characteristics'!D:D,MATCH($C789,'Policy Characteristics'!$C:$C,0))),"",INDEX('Policy Characteristics'!D:D,MATCH($C789,'Policy Characteristics'!$C:$C,0)))</f>
        <v>Industry Energy Efficiency Standards</v>
      </c>
      <c r="K789" s="304" t="str">
        <f>IF(ISBLANK(INDEX('Policy Characteristics'!E:E,MATCH($C789,'Policy Characteristics'!$C:$C,0))),"",INDEX('Policy Characteristics'!E:E,MATCH($C789,'Policy Characteristics'!$C:$C,0)))</f>
        <v>indst efficiency standards</v>
      </c>
      <c r="L789" s="315">
        <f>IF(ISBLANK(INDEX('Policy Characteristics'!F:F,MATCH($C789,'Policy Characteristics'!$C:$C,0))),"",INDEX('Policy Characteristics'!F:F,MATCH($C789,'Policy Characteristics'!$C:$C,0)))</f>
        <v>0</v>
      </c>
      <c r="M789" s="315">
        <f>IF(ISBLANK(INDEX('Policy Characteristics'!G:G,MATCH($C789,'Policy Characteristics'!$C:$C,0))),"",INDEX('Policy Characteristics'!G:G,MATCH($C789,'Policy Characteristics'!$C:$C,0)))</f>
        <v>0.25</v>
      </c>
      <c r="N789" s="315">
        <f>IF(ISBLANK(INDEX('Policy Characteristics'!H:H,MATCH($C789,'Policy Characteristics'!$C:$C,0))),"",INDEX('Policy Characteristics'!H:H,MATCH($C789,'Policy Characteristics'!$C:$C,0)))</f>
        <v>0.01</v>
      </c>
      <c r="O789" s="304" t="str">
        <f>IF(ISBLANK(INDEX('Policy Characteristics'!I:I,MATCH($C789,'Policy Characteristics'!$C:$C,0))),"",INDEX('Policy Characteristics'!I:I,MATCH($C789,'Policy Characteristics'!$C:$C,0)))</f>
        <v>% reduction in energy use</v>
      </c>
      <c r="P789" s="304" t="str">
        <f>IF(ISBLANK(INDEX('Policy Characteristics'!J:J,MATCH($C789,'Policy Characteristics'!$C:$C,0))),"",INDEX('Policy Characteristics'!J:J,MATCH($C789,'Policy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89" s="304" t="str">
        <f>IF(ISBLANK(INDEX('Policy Characteristics'!K:K,MATCH($C789,'Policy Characteristics'!$C:$C,0))),"",INDEX('Policy Characteristics'!K:K,MATCH($C789,'Policy Characteristics'!$C:$C,0)))</f>
        <v>industry-ag-main.html#eff-stds</v>
      </c>
      <c r="R789" s="304" t="str">
        <f>IF(ISBLANK(INDEX('Policy Characteristics'!L:L,MATCH($C789,'Policy Characteristics'!$C:$C,0))),"",INDEX('Policy Characteristics'!L:L,MATCH($C789,'Policy Characteristics'!$C:$C,0)))</f>
        <v>industry-energy-efficiency-standards.html</v>
      </c>
    </row>
    <row r="790" spans="1:18" s="544" customFormat="1" x14ac:dyDescent="0.25">
      <c r="A790" s="304" t="str">
        <f>IF(ISBLANK(INDEX('Policy Characteristics'!A:A,MATCH($C790,'Policy Characteristics'!$C:$C,0))),"",INDEX('Policy Characteristics'!A:A,MATCH($C790,'Policy Characteristics'!$C:$C,0)))</f>
        <v>Industry</v>
      </c>
      <c r="B790" s="304" t="str">
        <f>IF(ISBLANK(INDEX('Policy Characteristics'!B:B,MATCH($C790,'Policy Characteristics'!$C:$C,0))),"",INDEX('Policy Characteristics'!B:B,MATCH($C790,'Policy Characteristics'!$C:$C,0)))</f>
        <v>Industry Energy Efficiency Standards</v>
      </c>
      <c r="C790" s="308" t="str">
        <f t="shared" si="38"/>
        <v>Percentage Improvement in Eqpt Efficiency Standards above BAU</v>
      </c>
      <c r="D790" s="537" t="s">
        <v>3199</v>
      </c>
      <c r="E790" s="535" t="s">
        <v>2782</v>
      </c>
      <c r="F790" s="6" t="s">
        <v>3162</v>
      </c>
      <c r="G790" s="535" t="s">
        <v>2785</v>
      </c>
      <c r="H790" s="536">
        <v>1064</v>
      </c>
      <c r="I790" s="535" t="s">
        <v>46</v>
      </c>
      <c r="J790" s="306" t="str">
        <f>IF(ISBLANK(INDEX('Policy Characteristics'!D:D,MATCH($C790,'Policy Characteristics'!$C:$C,0))),"",INDEX('Policy Characteristics'!D:D,MATCH($C790,'Policy Characteristics'!$C:$C,0)))</f>
        <v>Industry Energy Efficiency Standards</v>
      </c>
      <c r="K790" s="304" t="str">
        <f>IF(ISBLANK(INDEX('Policy Characteristics'!E:E,MATCH($C790,'Policy Characteristics'!$C:$C,0))),"",INDEX('Policy Characteristics'!E:E,MATCH($C790,'Policy Characteristics'!$C:$C,0)))</f>
        <v>indst efficiency standards</v>
      </c>
      <c r="L790" s="315">
        <f>IF(ISBLANK(INDEX('Policy Characteristics'!F:F,MATCH($C790,'Policy Characteristics'!$C:$C,0))),"",INDEX('Policy Characteristics'!F:F,MATCH($C790,'Policy Characteristics'!$C:$C,0)))</f>
        <v>0</v>
      </c>
      <c r="M790" s="315">
        <f>IF(ISBLANK(INDEX('Policy Characteristics'!G:G,MATCH($C790,'Policy Characteristics'!$C:$C,0))),"",INDEX('Policy Characteristics'!G:G,MATCH($C790,'Policy Characteristics'!$C:$C,0)))</f>
        <v>0.25</v>
      </c>
      <c r="N790" s="315">
        <f>IF(ISBLANK(INDEX('Policy Characteristics'!H:H,MATCH($C790,'Policy Characteristics'!$C:$C,0))),"",INDEX('Policy Characteristics'!H:H,MATCH($C790,'Policy Characteristics'!$C:$C,0)))</f>
        <v>0.01</v>
      </c>
      <c r="O790" s="304" t="str">
        <f>IF(ISBLANK(INDEX('Policy Characteristics'!I:I,MATCH($C790,'Policy Characteristics'!$C:$C,0))),"",INDEX('Policy Characteristics'!I:I,MATCH($C790,'Policy Characteristics'!$C:$C,0)))</f>
        <v>% reduction in energy use</v>
      </c>
      <c r="P790" s="304" t="str">
        <f>IF(ISBLANK(INDEX('Policy Characteristics'!J:J,MATCH($C790,'Policy Characteristics'!$C:$C,0))),"",INDEX('Policy Characteristics'!J:J,MATCH($C790,'Policy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90" s="304" t="str">
        <f>IF(ISBLANK(INDEX('Policy Characteristics'!K:K,MATCH($C790,'Policy Characteristics'!$C:$C,0))),"",INDEX('Policy Characteristics'!K:K,MATCH($C790,'Policy Characteristics'!$C:$C,0)))</f>
        <v>industry-ag-main.html#eff-stds</v>
      </c>
      <c r="R790" s="304" t="str">
        <f>IF(ISBLANK(INDEX('Policy Characteristics'!L:L,MATCH($C790,'Policy Characteristics'!$C:$C,0))),"",INDEX('Policy Characteristics'!L:L,MATCH($C790,'Policy Characteristics'!$C:$C,0)))</f>
        <v>industry-energy-efficiency-standards.html</v>
      </c>
    </row>
    <row r="791" spans="1:18" s="544" customFormat="1" x14ac:dyDescent="0.25">
      <c r="A791" s="304" t="str">
        <f>IF(ISBLANK(INDEX('Policy Characteristics'!A:A,MATCH($C791,'Policy Characteristics'!$C:$C,0))),"",INDEX('Policy Characteristics'!A:A,MATCH($C791,'Policy Characteristics'!$C:$C,0)))</f>
        <v>Industry</v>
      </c>
      <c r="B791" s="304" t="str">
        <f>IF(ISBLANK(INDEX('Policy Characteristics'!B:B,MATCH($C791,'Policy Characteristics'!$C:$C,0))),"",INDEX('Policy Characteristics'!B:B,MATCH($C791,'Policy Characteristics'!$C:$C,0)))</f>
        <v>Industry Energy Efficiency Standards</v>
      </c>
      <c r="C791" s="308" t="str">
        <f t="shared" si="38"/>
        <v>Percentage Improvement in Eqpt Efficiency Standards above BAU</v>
      </c>
      <c r="D791" s="537" t="s">
        <v>3199</v>
      </c>
      <c r="E791" s="535" t="s">
        <v>2783</v>
      </c>
      <c r="F791" s="6" t="s">
        <v>3162</v>
      </c>
      <c r="G791" s="535" t="s">
        <v>2787</v>
      </c>
      <c r="H791" s="536">
        <v>1065</v>
      </c>
      <c r="I791" s="535" t="s">
        <v>46</v>
      </c>
      <c r="J791" s="306" t="str">
        <f>IF(ISBLANK(INDEX('Policy Characteristics'!D:D,MATCH($C791,'Policy Characteristics'!$C:$C,0))),"",INDEX('Policy Characteristics'!D:D,MATCH($C791,'Policy Characteristics'!$C:$C,0)))</f>
        <v>Industry Energy Efficiency Standards</v>
      </c>
      <c r="K791" s="304" t="str">
        <f>IF(ISBLANK(INDEX('Policy Characteristics'!E:E,MATCH($C791,'Policy Characteristics'!$C:$C,0))),"",INDEX('Policy Characteristics'!E:E,MATCH($C791,'Policy Characteristics'!$C:$C,0)))</f>
        <v>indst efficiency standards</v>
      </c>
      <c r="L791" s="315">
        <f>IF(ISBLANK(INDEX('Policy Characteristics'!F:F,MATCH($C791,'Policy Characteristics'!$C:$C,0))),"",INDEX('Policy Characteristics'!F:F,MATCH($C791,'Policy Characteristics'!$C:$C,0)))</f>
        <v>0</v>
      </c>
      <c r="M791" s="315">
        <f>IF(ISBLANK(INDEX('Policy Characteristics'!G:G,MATCH($C791,'Policy Characteristics'!$C:$C,0))),"",INDEX('Policy Characteristics'!G:G,MATCH($C791,'Policy Characteristics'!$C:$C,0)))</f>
        <v>0.25</v>
      </c>
      <c r="N791" s="315">
        <f>IF(ISBLANK(INDEX('Policy Characteristics'!H:H,MATCH($C791,'Policy Characteristics'!$C:$C,0))),"",INDEX('Policy Characteristics'!H:H,MATCH($C791,'Policy Characteristics'!$C:$C,0)))</f>
        <v>0.01</v>
      </c>
      <c r="O791" s="304" t="str">
        <f>IF(ISBLANK(INDEX('Policy Characteristics'!I:I,MATCH($C791,'Policy Characteristics'!$C:$C,0))),"",INDEX('Policy Characteristics'!I:I,MATCH($C791,'Policy Characteristics'!$C:$C,0)))</f>
        <v>% reduction in energy use</v>
      </c>
      <c r="P791" s="304" t="str">
        <f>IF(ISBLANK(INDEX('Policy Characteristics'!J:J,MATCH($C791,'Policy Characteristics'!$C:$C,0))),"",INDEX('Policy Characteristics'!J:J,MATCH($C791,'Policy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91" s="304" t="str">
        <f>IF(ISBLANK(INDEX('Policy Characteristics'!K:K,MATCH($C791,'Policy Characteristics'!$C:$C,0))),"",INDEX('Policy Characteristics'!K:K,MATCH($C791,'Policy Characteristics'!$C:$C,0)))</f>
        <v>industry-ag-main.html#eff-stds</v>
      </c>
      <c r="R791" s="304" t="str">
        <f>IF(ISBLANK(INDEX('Policy Characteristics'!L:L,MATCH($C791,'Policy Characteristics'!$C:$C,0))),"",INDEX('Policy Characteristics'!L:L,MATCH($C791,'Policy Characteristics'!$C:$C,0)))</f>
        <v>industry-energy-efficiency-standards.html</v>
      </c>
    </row>
    <row r="792" spans="1:18" s="544" customFormat="1" x14ac:dyDescent="0.25">
      <c r="A792" s="304" t="str">
        <f>IF(ISBLANK(INDEX('Policy Characteristics'!A:A,MATCH($C792,'Policy Characteristics'!$C:$C,0))),"",INDEX('Policy Characteristics'!A:A,MATCH($C792,'Policy Characteristics'!$C:$C,0)))</f>
        <v>Industry</v>
      </c>
      <c r="B792" s="304" t="str">
        <f>IF(ISBLANK(INDEX('Policy Characteristics'!B:B,MATCH($C792,'Policy Characteristics'!$C:$C,0))),"",INDEX('Policy Characteristics'!B:B,MATCH($C792,'Policy Characteristics'!$C:$C,0)))</f>
        <v>Industry Energy Efficiency Standards</v>
      </c>
      <c r="C792" s="308" t="str">
        <f t="shared" si="38"/>
        <v>Percentage Improvement in Eqpt Efficiency Standards above BAU</v>
      </c>
      <c r="D792" s="537" t="s">
        <v>3199</v>
      </c>
      <c r="E792" s="535" t="s">
        <v>2784</v>
      </c>
      <c r="F792" s="6" t="s">
        <v>3162</v>
      </c>
      <c r="G792" s="535" t="s">
        <v>2788</v>
      </c>
      <c r="H792" s="536">
        <v>1066</v>
      </c>
      <c r="I792" s="535" t="s">
        <v>45</v>
      </c>
      <c r="J792" s="306" t="str">
        <f>IF(ISBLANK(INDEX('Policy Characteristics'!D:D,MATCH($C792,'Policy Characteristics'!$C:$C,0))),"",INDEX('Policy Characteristics'!D:D,MATCH($C792,'Policy Characteristics'!$C:$C,0)))</f>
        <v>Industry Energy Efficiency Standards</v>
      </c>
      <c r="K792" s="304" t="str">
        <f>IF(ISBLANK(INDEX('Policy Characteristics'!E:E,MATCH($C792,'Policy Characteristics'!$C:$C,0))),"",INDEX('Policy Characteristics'!E:E,MATCH($C792,'Policy Characteristics'!$C:$C,0)))</f>
        <v>indst efficiency standards</v>
      </c>
      <c r="L792" s="315">
        <f>IF(ISBLANK(INDEX('Policy Characteristics'!F:F,MATCH($C792,'Policy Characteristics'!$C:$C,0))),"",INDEX('Policy Characteristics'!F:F,MATCH($C792,'Policy Characteristics'!$C:$C,0)))</f>
        <v>0</v>
      </c>
      <c r="M792" s="315">
        <f>IF(ISBLANK(INDEX('Policy Characteristics'!G:G,MATCH($C792,'Policy Characteristics'!$C:$C,0))),"",INDEX('Policy Characteristics'!G:G,MATCH($C792,'Policy Characteristics'!$C:$C,0)))</f>
        <v>0.25</v>
      </c>
      <c r="N792" s="315">
        <f>IF(ISBLANK(INDEX('Policy Characteristics'!H:H,MATCH($C792,'Policy Characteristics'!$C:$C,0))),"",INDEX('Policy Characteristics'!H:H,MATCH($C792,'Policy Characteristics'!$C:$C,0)))</f>
        <v>0.01</v>
      </c>
      <c r="O792" s="304" t="str">
        <f>IF(ISBLANK(INDEX('Policy Characteristics'!I:I,MATCH($C792,'Policy Characteristics'!$C:$C,0))),"",INDEX('Policy Characteristics'!I:I,MATCH($C792,'Policy Characteristics'!$C:$C,0)))</f>
        <v>% reduction in energy use</v>
      </c>
      <c r="P792" s="304" t="str">
        <f>IF(ISBLANK(INDEX('Policy Characteristics'!J:J,MATCH($C792,'Policy Characteristics'!$C:$C,0))),"",INDEX('Policy Characteristics'!J:J,MATCH($C792,'Policy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92" s="304" t="str">
        <f>IF(ISBLANK(INDEX('Policy Characteristics'!K:K,MATCH($C792,'Policy Characteristics'!$C:$C,0))),"",INDEX('Policy Characteristics'!K:K,MATCH($C792,'Policy Characteristics'!$C:$C,0)))</f>
        <v>industry-ag-main.html#eff-stds</v>
      </c>
      <c r="R792" s="304" t="str">
        <f>IF(ISBLANK(INDEX('Policy Characteristics'!L:L,MATCH($C792,'Policy Characteristics'!$C:$C,0))),"",INDEX('Policy Characteristics'!L:L,MATCH($C792,'Policy Characteristics'!$C:$C,0)))</f>
        <v>industry-energy-efficiency-standards.html</v>
      </c>
    </row>
    <row r="793" spans="1:18" s="544" customFormat="1" x14ac:dyDescent="0.25">
      <c r="A793" s="304" t="str">
        <f>IF(ISBLANK(INDEX('Policy Characteristics'!A:A,MATCH($C793,'Policy Characteristics'!$C:$C,0))),"",INDEX('Policy Characteristics'!A:A,MATCH($C793,'Policy Characteristics'!$C:$C,0)))</f>
        <v>Industry</v>
      </c>
      <c r="B793" s="304" t="str">
        <f>IF(ISBLANK(INDEX('Policy Characteristics'!B:B,MATCH($C793,'Policy Characteristics'!$C:$C,0))),"",INDEX('Policy Characteristics'!B:B,MATCH($C793,'Policy Characteristics'!$C:$C,0)))</f>
        <v>Industry Energy Efficiency Standards</v>
      </c>
      <c r="C793" s="308" t="str">
        <f t="shared" si="38"/>
        <v>Percentage Improvement in Eqpt Efficiency Standards above BAU</v>
      </c>
      <c r="D793" s="537" t="s">
        <v>3199</v>
      </c>
      <c r="E793" s="535" t="s">
        <v>2781</v>
      </c>
      <c r="F793" s="6" t="s">
        <v>3162</v>
      </c>
      <c r="G793" s="535" t="s">
        <v>2786</v>
      </c>
      <c r="H793" s="536">
        <v>1067</v>
      </c>
      <c r="I793" s="535" t="s">
        <v>46</v>
      </c>
      <c r="J793" s="306" t="str">
        <f>IF(ISBLANK(INDEX('Policy Characteristics'!D:D,MATCH($C793,'Policy Characteristics'!$C:$C,0))),"",INDEX('Policy Characteristics'!D:D,MATCH($C793,'Policy Characteristics'!$C:$C,0)))</f>
        <v>Industry Energy Efficiency Standards</v>
      </c>
      <c r="K793" s="304" t="str">
        <f>IF(ISBLANK(INDEX('Policy Characteristics'!E:E,MATCH($C793,'Policy Characteristics'!$C:$C,0))),"",INDEX('Policy Characteristics'!E:E,MATCH($C793,'Policy Characteristics'!$C:$C,0)))</f>
        <v>indst efficiency standards</v>
      </c>
      <c r="L793" s="315">
        <f>IF(ISBLANK(INDEX('Policy Characteristics'!F:F,MATCH($C793,'Policy Characteristics'!$C:$C,0))),"",INDEX('Policy Characteristics'!F:F,MATCH($C793,'Policy Characteristics'!$C:$C,0)))</f>
        <v>0</v>
      </c>
      <c r="M793" s="315">
        <f>IF(ISBLANK(INDEX('Policy Characteristics'!G:G,MATCH($C793,'Policy Characteristics'!$C:$C,0))),"",INDEX('Policy Characteristics'!G:G,MATCH($C793,'Policy Characteristics'!$C:$C,0)))</f>
        <v>0.25</v>
      </c>
      <c r="N793" s="315">
        <f>IF(ISBLANK(INDEX('Policy Characteristics'!H:H,MATCH($C793,'Policy Characteristics'!$C:$C,0))),"",INDEX('Policy Characteristics'!H:H,MATCH($C793,'Policy Characteristics'!$C:$C,0)))</f>
        <v>0.01</v>
      </c>
      <c r="O793" s="304" t="str">
        <f>IF(ISBLANK(INDEX('Policy Characteristics'!I:I,MATCH($C793,'Policy Characteristics'!$C:$C,0))),"",INDEX('Policy Characteristics'!I:I,MATCH($C793,'Policy Characteristics'!$C:$C,0)))</f>
        <v>% reduction in energy use</v>
      </c>
      <c r="P793" s="304" t="str">
        <f>IF(ISBLANK(INDEX('Policy Characteristics'!J:J,MATCH($C793,'Policy Characteristics'!$C:$C,0))),"",INDEX('Policy Characteristics'!J:J,MATCH($C793,'Policy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93" s="304" t="str">
        <f>IF(ISBLANK(INDEX('Policy Characteristics'!K:K,MATCH($C793,'Policy Characteristics'!$C:$C,0))),"",INDEX('Policy Characteristics'!K:K,MATCH($C793,'Policy Characteristics'!$C:$C,0)))</f>
        <v>industry-ag-main.html#eff-stds</v>
      </c>
      <c r="R793" s="304" t="str">
        <f>IF(ISBLANK(INDEX('Policy Characteristics'!L:L,MATCH($C793,'Policy Characteristics'!$C:$C,0))),"",INDEX('Policy Characteristics'!L:L,MATCH($C793,'Policy Characteristics'!$C:$C,0)))</f>
        <v>industry-energy-efficiency-standards.html</v>
      </c>
    </row>
    <row r="794" spans="1:18" s="544" customFormat="1" x14ac:dyDescent="0.25">
      <c r="A794" s="304" t="str">
        <f>IF(ISBLANK(INDEX('Policy Characteristics'!A:A,MATCH($C794,'Policy Characteristics'!$C:$C,0))),"",INDEX('Policy Characteristics'!A:A,MATCH($C794,'Policy Characteristics'!$C:$C,0)))</f>
        <v>Industry</v>
      </c>
      <c r="B794" s="304" t="str">
        <f>IF(ISBLANK(INDEX('Policy Characteristics'!B:B,MATCH($C794,'Policy Characteristics'!$C:$C,0))),"",INDEX('Policy Characteristics'!B:B,MATCH($C794,'Policy Characteristics'!$C:$C,0)))</f>
        <v>Industry Energy Efficiency Standards</v>
      </c>
      <c r="C794" s="308" t="str">
        <f t="shared" si="38"/>
        <v>Percentage Improvement in Eqpt Efficiency Standards above BAU</v>
      </c>
      <c r="D794" s="537" t="s">
        <v>3200</v>
      </c>
      <c r="E794" s="535" t="s">
        <v>2427</v>
      </c>
      <c r="F794" s="6" t="s">
        <v>3163</v>
      </c>
      <c r="G794" s="535" t="s">
        <v>2433</v>
      </c>
      <c r="H794" s="536">
        <v>1068</v>
      </c>
      <c r="I794" s="535" t="s">
        <v>45</v>
      </c>
      <c r="J794" s="306" t="str">
        <f>IF(ISBLANK(INDEX('Policy Characteristics'!D:D,MATCH($C794,'Policy Characteristics'!$C:$C,0))),"",INDEX('Policy Characteristics'!D:D,MATCH($C794,'Policy Characteristics'!$C:$C,0)))</f>
        <v>Industry Energy Efficiency Standards</v>
      </c>
      <c r="K794" s="304" t="str">
        <f>IF(ISBLANK(INDEX('Policy Characteristics'!E:E,MATCH($C794,'Policy Characteristics'!$C:$C,0))),"",INDEX('Policy Characteristics'!E:E,MATCH($C794,'Policy Characteristics'!$C:$C,0)))</f>
        <v>indst efficiency standards</v>
      </c>
      <c r="L794" s="315">
        <f>IF(ISBLANK(INDEX('Policy Characteristics'!F:F,MATCH($C794,'Policy Characteristics'!$C:$C,0))),"",INDEX('Policy Characteristics'!F:F,MATCH($C794,'Policy Characteristics'!$C:$C,0)))</f>
        <v>0</v>
      </c>
      <c r="M794" s="315">
        <f>IF(ISBLANK(INDEX('Policy Characteristics'!G:G,MATCH($C794,'Policy Characteristics'!$C:$C,0))),"",INDEX('Policy Characteristics'!G:G,MATCH($C794,'Policy Characteristics'!$C:$C,0)))</f>
        <v>0.25</v>
      </c>
      <c r="N794" s="315">
        <f>IF(ISBLANK(INDEX('Policy Characteristics'!H:H,MATCH($C794,'Policy Characteristics'!$C:$C,0))),"",INDEX('Policy Characteristics'!H:H,MATCH($C794,'Policy Characteristics'!$C:$C,0)))</f>
        <v>0.01</v>
      </c>
      <c r="O794" s="304" t="str">
        <f>IF(ISBLANK(INDEX('Policy Characteristics'!I:I,MATCH($C794,'Policy Characteristics'!$C:$C,0))),"",INDEX('Policy Characteristics'!I:I,MATCH($C794,'Policy Characteristics'!$C:$C,0)))</f>
        <v>% reduction in energy use</v>
      </c>
      <c r="P794" s="304" t="str">
        <f>IF(ISBLANK(INDEX('Policy Characteristics'!J:J,MATCH($C794,'Policy Characteristics'!$C:$C,0))),"",INDEX('Policy Characteristics'!J:J,MATCH($C794,'Policy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94" s="304" t="str">
        <f>IF(ISBLANK(INDEX('Policy Characteristics'!K:K,MATCH($C794,'Policy Characteristics'!$C:$C,0))),"",INDEX('Policy Characteristics'!K:K,MATCH($C794,'Policy Characteristics'!$C:$C,0)))</f>
        <v>industry-ag-main.html#eff-stds</v>
      </c>
      <c r="R794" s="304" t="str">
        <f>IF(ISBLANK(INDEX('Policy Characteristics'!L:L,MATCH($C794,'Policy Characteristics'!$C:$C,0))),"",INDEX('Policy Characteristics'!L:L,MATCH($C794,'Policy Characteristics'!$C:$C,0)))</f>
        <v>industry-energy-efficiency-standards.html</v>
      </c>
    </row>
    <row r="795" spans="1:18" s="544" customFormat="1" x14ac:dyDescent="0.25">
      <c r="A795" s="304" t="str">
        <f>IF(ISBLANK(INDEX('Policy Characteristics'!A:A,MATCH($C795,'Policy Characteristics'!$C:$C,0))),"",INDEX('Policy Characteristics'!A:A,MATCH($C795,'Policy Characteristics'!$C:$C,0)))</f>
        <v>Industry</v>
      </c>
      <c r="B795" s="304" t="str">
        <f>IF(ISBLANK(INDEX('Policy Characteristics'!B:B,MATCH($C795,'Policy Characteristics'!$C:$C,0))),"",INDEX('Policy Characteristics'!B:B,MATCH($C795,'Policy Characteristics'!$C:$C,0)))</f>
        <v>Industry Energy Efficiency Standards</v>
      </c>
      <c r="C795" s="308" t="str">
        <f t="shared" si="38"/>
        <v>Percentage Improvement in Eqpt Efficiency Standards above BAU</v>
      </c>
      <c r="D795" s="537" t="s">
        <v>3200</v>
      </c>
      <c r="E795" s="535" t="s">
        <v>2428</v>
      </c>
      <c r="F795" s="6" t="s">
        <v>3163</v>
      </c>
      <c r="G795" s="535" t="s">
        <v>2436</v>
      </c>
      <c r="H795" s="536">
        <v>1069</v>
      </c>
      <c r="I795" s="535" t="s">
        <v>46</v>
      </c>
      <c r="J795" s="306" t="str">
        <f>IF(ISBLANK(INDEX('Policy Characteristics'!D:D,MATCH($C795,'Policy Characteristics'!$C:$C,0))),"",INDEX('Policy Characteristics'!D:D,MATCH($C795,'Policy Characteristics'!$C:$C,0)))</f>
        <v>Industry Energy Efficiency Standards</v>
      </c>
      <c r="K795" s="304" t="str">
        <f>IF(ISBLANK(INDEX('Policy Characteristics'!E:E,MATCH($C795,'Policy Characteristics'!$C:$C,0))),"",INDEX('Policy Characteristics'!E:E,MATCH($C795,'Policy Characteristics'!$C:$C,0)))</f>
        <v>indst efficiency standards</v>
      </c>
      <c r="L795" s="315">
        <f>IF(ISBLANK(INDEX('Policy Characteristics'!F:F,MATCH($C795,'Policy Characteristics'!$C:$C,0))),"",INDEX('Policy Characteristics'!F:F,MATCH($C795,'Policy Characteristics'!$C:$C,0)))</f>
        <v>0</v>
      </c>
      <c r="M795" s="315">
        <f>IF(ISBLANK(INDEX('Policy Characteristics'!G:G,MATCH($C795,'Policy Characteristics'!$C:$C,0))),"",INDEX('Policy Characteristics'!G:G,MATCH($C795,'Policy Characteristics'!$C:$C,0)))</f>
        <v>0.25</v>
      </c>
      <c r="N795" s="315">
        <f>IF(ISBLANK(INDEX('Policy Characteristics'!H:H,MATCH($C795,'Policy Characteristics'!$C:$C,0))),"",INDEX('Policy Characteristics'!H:H,MATCH($C795,'Policy Characteristics'!$C:$C,0)))</f>
        <v>0.01</v>
      </c>
      <c r="O795" s="304" t="str">
        <f>IF(ISBLANK(INDEX('Policy Characteristics'!I:I,MATCH($C795,'Policy Characteristics'!$C:$C,0))),"",INDEX('Policy Characteristics'!I:I,MATCH($C795,'Policy Characteristics'!$C:$C,0)))</f>
        <v>% reduction in energy use</v>
      </c>
      <c r="P795" s="304" t="str">
        <f>IF(ISBLANK(INDEX('Policy Characteristics'!J:J,MATCH($C795,'Policy Characteristics'!$C:$C,0))),"",INDEX('Policy Characteristics'!J:J,MATCH($C795,'Policy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95" s="304" t="str">
        <f>IF(ISBLANK(INDEX('Policy Characteristics'!K:K,MATCH($C795,'Policy Characteristics'!$C:$C,0))),"",INDEX('Policy Characteristics'!K:K,MATCH($C795,'Policy Characteristics'!$C:$C,0)))</f>
        <v>industry-ag-main.html#eff-stds</v>
      </c>
      <c r="R795" s="304" t="str">
        <f>IF(ISBLANK(INDEX('Policy Characteristics'!L:L,MATCH($C795,'Policy Characteristics'!$C:$C,0))),"",INDEX('Policy Characteristics'!L:L,MATCH($C795,'Policy Characteristics'!$C:$C,0)))</f>
        <v>industry-energy-efficiency-standards.html</v>
      </c>
    </row>
    <row r="796" spans="1:18" s="544" customFormat="1" x14ac:dyDescent="0.25">
      <c r="A796" s="304" t="str">
        <f>IF(ISBLANK(INDEX('Policy Characteristics'!A:A,MATCH($C796,'Policy Characteristics'!$C:$C,0))),"",INDEX('Policy Characteristics'!A:A,MATCH($C796,'Policy Characteristics'!$C:$C,0)))</f>
        <v>Industry</v>
      </c>
      <c r="B796" s="304" t="str">
        <f>IF(ISBLANK(INDEX('Policy Characteristics'!B:B,MATCH($C796,'Policy Characteristics'!$C:$C,0))),"",INDEX('Policy Characteristics'!B:B,MATCH($C796,'Policy Characteristics'!$C:$C,0)))</f>
        <v>Industry Energy Efficiency Standards</v>
      </c>
      <c r="C796" s="308" t="str">
        <f t="shared" si="38"/>
        <v>Percentage Improvement in Eqpt Efficiency Standards above BAU</v>
      </c>
      <c r="D796" s="537" t="s">
        <v>3200</v>
      </c>
      <c r="E796" s="535" t="s">
        <v>2429</v>
      </c>
      <c r="F796" s="6" t="s">
        <v>3163</v>
      </c>
      <c r="G796" s="535" t="s">
        <v>2437</v>
      </c>
      <c r="H796" s="536">
        <v>1070</v>
      </c>
      <c r="I796" s="535" t="s">
        <v>45</v>
      </c>
      <c r="J796" s="306" t="str">
        <f>IF(ISBLANK(INDEX('Policy Characteristics'!D:D,MATCH($C796,'Policy Characteristics'!$C:$C,0))),"",INDEX('Policy Characteristics'!D:D,MATCH($C796,'Policy Characteristics'!$C:$C,0)))</f>
        <v>Industry Energy Efficiency Standards</v>
      </c>
      <c r="K796" s="304" t="str">
        <f>IF(ISBLANK(INDEX('Policy Characteristics'!E:E,MATCH($C796,'Policy Characteristics'!$C:$C,0))),"",INDEX('Policy Characteristics'!E:E,MATCH($C796,'Policy Characteristics'!$C:$C,0)))</f>
        <v>indst efficiency standards</v>
      </c>
      <c r="L796" s="315">
        <f>IF(ISBLANK(INDEX('Policy Characteristics'!F:F,MATCH($C796,'Policy Characteristics'!$C:$C,0))),"",INDEX('Policy Characteristics'!F:F,MATCH($C796,'Policy Characteristics'!$C:$C,0)))</f>
        <v>0</v>
      </c>
      <c r="M796" s="315">
        <f>IF(ISBLANK(INDEX('Policy Characteristics'!G:G,MATCH($C796,'Policy Characteristics'!$C:$C,0))),"",INDEX('Policy Characteristics'!G:G,MATCH($C796,'Policy Characteristics'!$C:$C,0)))</f>
        <v>0.25</v>
      </c>
      <c r="N796" s="315">
        <f>IF(ISBLANK(INDEX('Policy Characteristics'!H:H,MATCH($C796,'Policy Characteristics'!$C:$C,0))),"",INDEX('Policy Characteristics'!H:H,MATCH($C796,'Policy Characteristics'!$C:$C,0)))</f>
        <v>0.01</v>
      </c>
      <c r="O796" s="304" t="str">
        <f>IF(ISBLANK(INDEX('Policy Characteristics'!I:I,MATCH($C796,'Policy Characteristics'!$C:$C,0))),"",INDEX('Policy Characteristics'!I:I,MATCH($C796,'Policy Characteristics'!$C:$C,0)))</f>
        <v>% reduction in energy use</v>
      </c>
      <c r="P796" s="304" t="str">
        <f>IF(ISBLANK(INDEX('Policy Characteristics'!J:J,MATCH($C796,'Policy Characteristics'!$C:$C,0))),"",INDEX('Policy Characteristics'!J:J,MATCH($C796,'Policy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96" s="304" t="str">
        <f>IF(ISBLANK(INDEX('Policy Characteristics'!K:K,MATCH($C796,'Policy Characteristics'!$C:$C,0))),"",INDEX('Policy Characteristics'!K:K,MATCH($C796,'Policy Characteristics'!$C:$C,0)))</f>
        <v>industry-ag-main.html#eff-stds</v>
      </c>
      <c r="R796" s="304" t="str">
        <f>IF(ISBLANK(INDEX('Policy Characteristics'!L:L,MATCH($C796,'Policy Characteristics'!$C:$C,0))),"",INDEX('Policy Characteristics'!L:L,MATCH($C796,'Policy Characteristics'!$C:$C,0)))</f>
        <v>industry-energy-efficiency-standards.html</v>
      </c>
    </row>
    <row r="797" spans="1:18" s="544" customFormat="1" x14ac:dyDescent="0.25">
      <c r="A797" s="304" t="str">
        <f>IF(ISBLANK(INDEX('Policy Characteristics'!A:A,MATCH($C797,'Policy Characteristics'!$C:$C,0))),"",INDEX('Policy Characteristics'!A:A,MATCH($C797,'Policy Characteristics'!$C:$C,0)))</f>
        <v>Industry</v>
      </c>
      <c r="B797" s="304" t="str">
        <f>IF(ISBLANK(INDEX('Policy Characteristics'!B:B,MATCH($C797,'Policy Characteristics'!$C:$C,0))),"",INDEX('Policy Characteristics'!B:B,MATCH($C797,'Policy Characteristics'!$C:$C,0)))</f>
        <v>Industry Energy Efficiency Standards</v>
      </c>
      <c r="C797" s="308" t="str">
        <f t="shared" si="38"/>
        <v>Percentage Improvement in Eqpt Efficiency Standards above BAU</v>
      </c>
      <c r="D797" s="537" t="s">
        <v>3200</v>
      </c>
      <c r="E797" s="535" t="s">
        <v>2430</v>
      </c>
      <c r="F797" s="6" t="s">
        <v>3163</v>
      </c>
      <c r="G797" s="535" t="s">
        <v>2434</v>
      </c>
      <c r="H797" s="536">
        <v>1071</v>
      </c>
      <c r="I797" s="535" t="s">
        <v>46</v>
      </c>
      <c r="J797" s="306" t="str">
        <f>IF(ISBLANK(INDEX('Policy Characteristics'!D:D,MATCH($C797,'Policy Characteristics'!$C:$C,0))),"",INDEX('Policy Characteristics'!D:D,MATCH($C797,'Policy Characteristics'!$C:$C,0)))</f>
        <v>Industry Energy Efficiency Standards</v>
      </c>
      <c r="K797" s="304" t="str">
        <f>IF(ISBLANK(INDEX('Policy Characteristics'!E:E,MATCH($C797,'Policy Characteristics'!$C:$C,0))),"",INDEX('Policy Characteristics'!E:E,MATCH($C797,'Policy Characteristics'!$C:$C,0)))</f>
        <v>indst efficiency standards</v>
      </c>
      <c r="L797" s="315">
        <f>IF(ISBLANK(INDEX('Policy Characteristics'!F:F,MATCH($C797,'Policy Characteristics'!$C:$C,0))),"",INDEX('Policy Characteristics'!F:F,MATCH($C797,'Policy Characteristics'!$C:$C,0)))</f>
        <v>0</v>
      </c>
      <c r="M797" s="315">
        <f>IF(ISBLANK(INDEX('Policy Characteristics'!G:G,MATCH($C797,'Policy Characteristics'!$C:$C,0))),"",INDEX('Policy Characteristics'!G:G,MATCH($C797,'Policy Characteristics'!$C:$C,0)))</f>
        <v>0.25</v>
      </c>
      <c r="N797" s="315">
        <f>IF(ISBLANK(INDEX('Policy Characteristics'!H:H,MATCH($C797,'Policy Characteristics'!$C:$C,0))),"",INDEX('Policy Characteristics'!H:H,MATCH($C797,'Policy Characteristics'!$C:$C,0)))</f>
        <v>0.01</v>
      </c>
      <c r="O797" s="304" t="str">
        <f>IF(ISBLANK(INDEX('Policy Characteristics'!I:I,MATCH($C797,'Policy Characteristics'!$C:$C,0))),"",INDEX('Policy Characteristics'!I:I,MATCH($C797,'Policy Characteristics'!$C:$C,0)))</f>
        <v>% reduction in energy use</v>
      </c>
      <c r="P797" s="304" t="str">
        <f>IF(ISBLANK(INDEX('Policy Characteristics'!J:J,MATCH($C797,'Policy Characteristics'!$C:$C,0))),"",INDEX('Policy Characteristics'!J:J,MATCH($C797,'Policy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97" s="304" t="str">
        <f>IF(ISBLANK(INDEX('Policy Characteristics'!K:K,MATCH($C797,'Policy Characteristics'!$C:$C,0))),"",INDEX('Policy Characteristics'!K:K,MATCH($C797,'Policy Characteristics'!$C:$C,0)))</f>
        <v>industry-ag-main.html#eff-stds</v>
      </c>
      <c r="R797" s="304" t="str">
        <f>IF(ISBLANK(INDEX('Policy Characteristics'!L:L,MATCH($C797,'Policy Characteristics'!$C:$C,0))),"",INDEX('Policy Characteristics'!L:L,MATCH($C797,'Policy Characteristics'!$C:$C,0)))</f>
        <v>industry-energy-efficiency-standards.html</v>
      </c>
    </row>
    <row r="798" spans="1:18" s="544" customFormat="1" x14ac:dyDescent="0.25">
      <c r="A798" s="304" t="str">
        <f>IF(ISBLANK(INDEX('Policy Characteristics'!A:A,MATCH($C798,'Policy Characteristics'!$C:$C,0))),"",INDEX('Policy Characteristics'!A:A,MATCH($C798,'Policy Characteristics'!$C:$C,0)))</f>
        <v>Industry</v>
      </c>
      <c r="B798" s="304" t="str">
        <f>IF(ISBLANK(INDEX('Policy Characteristics'!B:B,MATCH($C798,'Policy Characteristics'!$C:$C,0))),"",INDEX('Policy Characteristics'!B:B,MATCH($C798,'Policy Characteristics'!$C:$C,0)))</f>
        <v>Industry Energy Efficiency Standards</v>
      </c>
      <c r="C798" s="308" t="str">
        <f t="shared" si="38"/>
        <v>Percentage Improvement in Eqpt Efficiency Standards above BAU</v>
      </c>
      <c r="D798" s="537" t="s">
        <v>3200</v>
      </c>
      <c r="E798" s="535" t="s">
        <v>2431</v>
      </c>
      <c r="F798" s="6" t="s">
        <v>3163</v>
      </c>
      <c r="G798" s="535" t="s">
        <v>2435</v>
      </c>
      <c r="H798" s="536">
        <v>1072</v>
      </c>
      <c r="I798" s="535" t="s">
        <v>45</v>
      </c>
      <c r="J798" s="306" t="str">
        <f>IF(ISBLANK(INDEX('Policy Characteristics'!D:D,MATCH($C798,'Policy Characteristics'!$C:$C,0))),"",INDEX('Policy Characteristics'!D:D,MATCH($C798,'Policy Characteristics'!$C:$C,0)))</f>
        <v>Industry Energy Efficiency Standards</v>
      </c>
      <c r="K798" s="304" t="str">
        <f>IF(ISBLANK(INDEX('Policy Characteristics'!E:E,MATCH($C798,'Policy Characteristics'!$C:$C,0))),"",INDEX('Policy Characteristics'!E:E,MATCH($C798,'Policy Characteristics'!$C:$C,0)))</f>
        <v>indst efficiency standards</v>
      </c>
      <c r="L798" s="315">
        <f>IF(ISBLANK(INDEX('Policy Characteristics'!F:F,MATCH($C798,'Policy Characteristics'!$C:$C,0))),"",INDEX('Policy Characteristics'!F:F,MATCH($C798,'Policy Characteristics'!$C:$C,0)))</f>
        <v>0</v>
      </c>
      <c r="M798" s="315">
        <f>IF(ISBLANK(INDEX('Policy Characteristics'!G:G,MATCH($C798,'Policy Characteristics'!$C:$C,0))),"",INDEX('Policy Characteristics'!G:G,MATCH($C798,'Policy Characteristics'!$C:$C,0)))</f>
        <v>0.25</v>
      </c>
      <c r="N798" s="315">
        <f>IF(ISBLANK(INDEX('Policy Characteristics'!H:H,MATCH($C798,'Policy Characteristics'!$C:$C,0))),"",INDEX('Policy Characteristics'!H:H,MATCH($C798,'Policy Characteristics'!$C:$C,0)))</f>
        <v>0.01</v>
      </c>
      <c r="O798" s="304" t="str">
        <f>IF(ISBLANK(INDEX('Policy Characteristics'!I:I,MATCH($C798,'Policy Characteristics'!$C:$C,0))),"",INDEX('Policy Characteristics'!I:I,MATCH($C798,'Policy Characteristics'!$C:$C,0)))</f>
        <v>% reduction in energy use</v>
      </c>
      <c r="P798" s="304" t="str">
        <f>IF(ISBLANK(INDEX('Policy Characteristics'!J:J,MATCH($C798,'Policy Characteristics'!$C:$C,0))),"",INDEX('Policy Characteristics'!J:J,MATCH($C798,'Policy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98" s="304" t="str">
        <f>IF(ISBLANK(INDEX('Policy Characteristics'!K:K,MATCH($C798,'Policy Characteristics'!$C:$C,0))),"",INDEX('Policy Characteristics'!K:K,MATCH($C798,'Policy Characteristics'!$C:$C,0)))</f>
        <v>industry-ag-main.html#eff-stds</v>
      </c>
      <c r="R798" s="304" t="str">
        <f>IF(ISBLANK(INDEX('Policy Characteristics'!L:L,MATCH($C798,'Policy Characteristics'!$C:$C,0))),"",INDEX('Policy Characteristics'!L:L,MATCH($C798,'Policy Characteristics'!$C:$C,0)))</f>
        <v>industry-energy-efficiency-standards.html</v>
      </c>
    </row>
    <row r="799" spans="1:18" s="544" customFormat="1" x14ac:dyDescent="0.25">
      <c r="A799" s="304" t="str">
        <f>IF(ISBLANK(INDEX('Policy Characteristics'!A:A,MATCH($C799,'Policy Characteristics'!$C:$C,0))),"",INDEX('Policy Characteristics'!A:A,MATCH($C799,'Policy Characteristics'!$C:$C,0)))</f>
        <v>Industry</v>
      </c>
      <c r="B799" s="304" t="str">
        <f>IF(ISBLANK(INDEX('Policy Characteristics'!B:B,MATCH($C799,'Policy Characteristics'!$C:$C,0))),"",INDEX('Policy Characteristics'!B:B,MATCH($C799,'Policy Characteristics'!$C:$C,0)))</f>
        <v>Industry Energy Efficiency Standards</v>
      </c>
      <c r="C799" s="308" t="str">
        <f t="shared" si="38"/>
        <v>Percentage Improvement in Eqpt Efficiency Standards above BAU</v>
      </c>
      <c r="D799" s="537" t="s">
        <v>3200</v>
      </c>
      <c r="E799" s="535" t="s">
        <v>2432</v>
      </c>
      <c r="F799" s="6" t="s">
        <v>3163</v>
      </c>
      <c r="G799" s="535" t="s">
        <v>2438</v>
      </c>
      <c r="H799" s="536">
        <v>1073</v>
      </c>
      <c r="I799" s="535" t="s">
        <v>46</v>
      </c>
      <c r="J799" s="306" t="str">
        <f>IF(ISBLANK(INDEX('Policy Characteristics'!D:D,MATCH($C799,'Policy Characteristics'!$C:$C,0))),"",INDEX('Policy Characteristics'!D:D,MATCH($C799,'Policy Characteristics'!$C:$C,0)))</f>
        <v>Industry Energy Efficiency Standards</v>
      </c>
      <c r="K799" s="304" t="str">
        <f>IF(ISBLANK(INDEX('Policy Characteristics'!E:E,MATCH($C799,'Policy Characteristics'!$C:$C,0))),"",INDEX('Policy Characteristics'!E:E,MATCH($C799,'Policy Characteristics'!$C:$C,0)))</f>
        <v>indst efficiency standards</v>
      </c>
      <c r="L799" s="315">
        <f>IF(ISBLANK(INDEX('Policy Characteristics'!F:F,MATCH($C799,'Policy Characteristics'!$C:$C,0))),"",INDEX('Policy Characteristics'!F:F,MATCH($C799,'Policy Characteristics'!$C:$C,0)))</f>
        <v>0</v>
      </c>
      <c r="M799" s="315">
        <f>IF(ISBLANK(INDEX('Policy Characteristics'!G:G,MATCH($C799,'Policy Characteristics'!$C:$C,0))),"",INDEX('Policy Characteristics'!G:G,MATCH($C799,'Policy Characteristics'!$C:$C,0)))</f>
        <v>0.25</v>
      </c>
      <c r="N799" s="315">
        <f>IF(ISBLANK(INDEX('Policy Characteristics'!H:H,MATCH($C799,'Policy Characteristics'!$C:$C,0))),"",INDEX('Policy Characteristics'!H:H,MATCH($C799,'Policy Characteristics'!$C:$C,0)))</f>
        <v>0.01</v>
      </c>
      <c r="O799" s="304" t="str">
        <f>IF(ISBLANK(INDEX('Policy Characteristics'!I:I,MATCH($C799,'Policy Characteristics'!$C:$C,0))),"",INDEX('Policy Characteristics'!I:I,MATCH($C799,'Policy Characteristics'!$C:$C,0)))</f>
        <v>% reduction in energy use</v>
      </c>
      <c r="P799" s="304" t="str">
        <f>IF(ISBLANK(INDEX('Policy Characteristics'!J:J,MATCH($C799,'Policy Characteristics'!$C:$C,0))),"",INDEX('Policy Characteristics'!J:J,MATCH($C799,'Policy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99" s="304" t="str">
        <f>IF(ISBLANK(INDEX('Policy Characteristics'!K:K,MATCH($C799,'Policy Characteristics'!$C:$C,0))),"",INDEX('Policy Characteristics'!K:K,MATCH($C799,'Policy Characteristics'!$C:$C,0)))</f>
        <v>industry-ag-main.html#eff-stds</v>
      </c>
      <c r="R799" s="304" t="str">
        <f>IF(ISBLANK(INDEX('Policy Characteristics'!L:L,MATCH($C799,'Policy Characteristics'!$C:$C,0))),"",INDEX('Policy Characteristics'!L:L,MATCH($C799,'Policy Characteristics'!$C:$C,0)))</f>
        <v>industry-energy-efficiency-standards.html</v>
      </c>
    </row>
    <row r="800" spans="1:18" s="544" customFormat="1" x14ac:dyDescent="0.25">
      <c r="A800" s="304" t="str">
        <f>IF(ISBLANK(INDEX('Policy Characteristics'!A:A,MATCH($C800,'Policy Characteristics'!$C:$C,0))),"",INDEX('Policy Characteristics'!A:A,MATCH($C800,'Policy Characteristics'!$C:$C,0)))</f>
        <v>Industry</v>
      </c>
      <c r="B800" s="304" t="str">
        <f>IF(ISBLANK(INDEX('Policy Characteristics'!B:B,MATCH($C800,'Policy Characteristics'!$C:$C,0))),"",INDEX('Policy Characteristics'!B:B,MATCH($C800,'Policy Characteristics'!$C:$C,0)))</f>
        <v>Industry Energy Efficiency Standards</v>
      </c>
      <c r="C800" s="308" t="str">
        <f t="shared" si="38"/>
        <v>Percentage Improvement in Eqpt Efficiency Standards above BAU</v>
      </c>
      <c r="D800" s="537" t="s">
        <v>3200</v>
      </c>
      <c r="E800" s="535" t="s">
        <v>2782</v>
      </c>
      <c r="F800" s="6" t="s">
        <v>3163</v>
      </c>
      <c r="G800" s="535" t="s">
        <v>2785</v>
      </c>
      <c r="H800" s="536">
        <v>1074</v>
      </c>
      <c r="I800" s="535" t="s">
        <v>46</v>
      </c>
      <c r="J800" s="306" t="str">
        <f>IF(ISBLANK(INDEX('Policy Characteristics'!D:D,MATCH($C800,'Policy Characteristics'!$C:$C,0))),"",INDEX('Policy Characteristics'!D:D,MATCH($C800,'Policy Characteristics'!$C:$C,0)))</f>
        <v>Industry Energy Efficiency Standards</v>
      </c>
      <c r="K800" s="304" t="str">
        <f>IF(ISBLANK(INDEX('Policy Characteristics'!E:E,MATCH($C800,'Policy Characteristics'!$C:$C,0))),"",INDEX('Policy Characteristics'!E:E,MATCH($C800,'Policy Characteristics'!$C:$C,0)))</f>
        <v>indst efficiency standards</v>
      </c>
      <c r="L800" s="315">
        <f>IF(ISBLANK(INDEX('Policy Characteristics'!F:F,MATCH($C800,'Policy Characteristics'!$C:$C,0))),"",INDEX('Policy Characteristics'!F:F,MATCH($C800,'Policy Characteristics'!$C:$C,0)))</f>
        <v>0</v>
      </c>
      <c r="M800" s="315">
        <f>IF(ISBLANK(INDEX('Policy Characteristics'!G:G,MATCH($C800,'Policy Characteristics'!$C:$C,0))),"",INDEX('Policy Characteristics'!G:G,MATCH($C800,'Policy Characteristics'!$C:$C,0)))</f>
        <v>0.25</v>
      </c>
      <c r="N800" s="315">
        <f>IF(ISBLANK(INDEX('Policy Characteristics'!H:H,MATCH($C800,'Policy Characteristics'!$C:$C,0))),"",INDEX('Policy Characteristics'!H:H,MATCH($C800,'Policy Characteristics'!$C:$C,0)))</f>
        <v>0.01</v>
      </c>
      <c r="O800" s="304" t="str">
        <f>IF(ISBLANK(INDEX('Policy Characteristics'!I:I,MATCH($C800,'Policy Characteristics'!$C:$C,0))),"",INDEX('Policy Characteristics'!I:I,MATCH($C800,'Policy Characteristics'!$C:$C,0)))</f>
        <v>% reduction in energy use</v>
      </c>
      <c r="P800" s="304" t="str">
        <f>IF(ISBLANK(INDEX('Policy Characteristics'!J:J,MATCH($C800,'Policy Characteristics'!$C:$C,0))),"",INDEX('Policy Characteristics'!J:J,MATCH($C800,'Policy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00" s="304" t="str">
        <f>IF(ISBLANK(INDEX('Policy Characteristics'!K:K,MATCH($C800,'Policy Characteristics'!$C:$C,0))),"",INDEX('Policy Characteristics'!K:K,MATCH($C800,'Policy Characteristics'!$C:$C,0)))</f>
        <v>industry-ag-main.html#eff-stds</v>
      </c>
      <c r="R800" s="304" t="str">
        <f>IF(ISBLANK(INDEX('Policy Characteristics'!L:L,MATCH($C800,'Policy Characteristics'!$C:$C,0))),"",INDEX('Policy Characteristics'!L:L,MATCH($C800,'Policy Characteristics'!$C:$C,0)))</f>
        <v>industry-energy-efficiency-standards.html</v>
      </c>
    </row>
    <row r="801" spans="1:18" s="544" customFormat="1" x14ac:dyDescent="0.25">
      <c r="A801" s="304" t="str">
        <f>IF(ISBLANK(INDEX('Policy Characteristics'!A:A,MATCH($C801,'Policy Characteristics'!$C:$C,0))),"",INDEX('Policy Characteristics'!A:A,MATCH($C801,'Policy Characteristics'!$C:$C,0)))</f>
        <v>Industry</v>
      </c>
      <c r="B801" s="304" t="str">
        <f>IF(ISBLANK(INDEX('Policy Characteristics'!B:B,MATCH($C801,'Policy Characteristics'!$C:$C,0))),"",INDEX('Policy Characteristics'!B:B,MATCH($C801,'Policy Characteristics'!$C:$C,0)))</f>
        <v>Industry Energy Efficiency Standards</v>
      </c>
      <c r="C801" s="308" t="str">
        <f t="shared" si="38"/>
        <v>Percentage Improvement in Eqpt Efficiency Standards above BAU</v>
      </c>
      <c r="D801" s="537" t="s">
        <v>3200</v>
      </c>
      <c r="E801" s="535" t="s">
        <v>2783</v>
      </c>
      <c r="F801" s="6" t="s">
        <v>3163</v>
      </c>
      <c r="G801" s="535" t="s">
        <v>2787</v>
      </c>
      <c r="H801" s="536">
        <v>1075</v>
      </c>
      <c r="I801" s="535" t="s">
        <v>46</v>
      </c>
      <c r="J801" s="306" t="str">
        <f>IF(ISBLANK(INDEX('Policy Characteristics'!D:D,MATCH($C801,'Policy Characteristics'!$C:$C,0))),"",INDEX('Policy Characteristics'!D:D,MATCH($C801,'Policy Characteristics'!$C:$C,0)))</f>
        <v>Industry Energy Efficiency Standards</v>
      </c>
      <c r="K801" s="304" t="str">
        <f>IF(ISBLANK(INDEX('Policy Characteristics'!E:E,MATCH($C801,'Policy Characteristics'!$C:$C,0))),"",INDEX('Policy Characteristics'!E:E,MATCH($C801,'Policy Characteristics'!$C:$C,0)))</f>
        <v>indst efficiency standards</v>
      </c>
      <c r="L801" s="315">
        <f>IF(ISBLANK(INDEX('Policy Characteristics'!F:F,MATCH($C801,'Policy Characteristics'!$C:$C,0))),"",INDEX('Policy Characteristics'!F:F,MATCH($C801,'Policy Characteristics'!$C:$C,0)))</f>
        <v>0</v>
      </c>
      <c r="M801" s="315">
        <f>IF(ISBLANK(INDEX('Policy Characteristics'!G:G,MATCH($C801,'Policy Characteristics'!$C:$C,0))),"",INDEX('Policy Characteristics'!G:G,MATCH($C801,'Policy Characteristics'!$C:$C,0)))</f>
        <v>0.25</v>
      </c>
      <c r="N801" s="315">
        <f>IF(ISBLANK(INDEX('Policy Characteristics'!H:H,MATCH($C801,'Policy Characteristics'!$C:$C,0))),"",INDEX('Policy Characteristics'!H:H,MATCH($C801,'Policy Characteristics'!$C:$C,0)))</f>
        <v>0.01</v>
      </c>
      <c r="O801" s="304" t="str">
        <f>IF(ISBLANK(INDEX('Policy Characteristics'!I:I,MATCH($C801,'Policy Characteristics'!$C:$C,0))),"",INDEX('Policy Characteristics'!I:I,MATCH($C801,'Policy Characteristics'!$C:$C,0)))</f>
        <v>% reduction in energy use</v>
      </c>
      <c r="P801" s="304" t="str">
        <f>IF(ISBLANK(INDEX('Policy Characteristics'!J:J,MATCH($C801,'Policy Characteristics'!$C:$C,0))),"",INDEX('Policy Characteristics'!J:J,MATCH($C801,'Policy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01" s="304" t="str">
        <f>IF(ISBLANK(INDEX('Policy Characteristics'!K:K,MATCH($C801,'Policy Characteristics'!$C:$C,0))),"",INDEX('Policy Characteristics'!K:K,MATCH($C801,'Policy Characteristics'!$C:$C,0)))</f>
        <v>industry-ag-main.html#eff-stds</v>
      </c>
      <c r="R801" s="304" t="str">
        <f>IF(ISBLANK(INDEX('Policy Characteristics'!L:L,MATCH($C801,'Policy Characteristics'!$C:$C,0))),"",INDEX('Policy Characteristics'!L:L,MATCH($C801,'Policy Characteristics'!$C:$C,0)))</f>
        <v>industry-energy-efficiency-standards.html</v>
      </c>
    </row>
    <row r="802" spans="1:18" s="544" customFormat="1" x14ac:dyDescent="0.25">
      <c r="A802" s="304" t="str">
        <f>IF(ISBLANK(INDEX('Policy Characteristics'!A:A,MATCH($C802,'Policy Characteristics'!$C:$C,0))),"",INDEX('Policy Characteristics'!A:A,MATCH($C802,'Policy Characteristics'!$C:$C,0)))</f>
        <v>Industry</v>
      </c>
      <c r="B802" s="304" t="str">
        <f>IF(ISBLANK(INDEX('Policy Characteristics'!B:B,MATCH($C802,'Policy Characteristics'!$C:$C,0))),"",INDEX('Policy Characteristics'!B:B,MATCH($C802,'Policy Characteristics'!$C:$C,0)))</f>
        <v>Industry Energy Efficiency Standards</v>
      </c>
      <c r="C802" s="308" t="str">
        <f t="shared" si="38"/>
        <v>Percentage Improvement in Eqpt Efficiency Standards above BAU</v>
      </c>
      <c r="D802" s="537" t="s">
        <v>3200</v>
      </c>
      <c r="E802" s="535" t="s">
        <v>2784</v>
      </c>
      <c r="F802" s="6" t="s">
        <v>3163</v>
      </c>
      <c r="G802" s="535" t="s">
        <v>2788</v>
      </c>
      <c r="H802" s="536">
        <v>1076</v>
      </c>
      <c r="I802" s="535" t="s">
        <v>45</v>
      </c>
      <c r="J802" s="306" t="str">
        <f>IF(ISBLANK(INDEX('Policy Characteristics'!D:D,MATCH($C802,'Policy Characteristics'!$C:$C,0))),"",INDEX('Policy Characteristics'!D:D,MATCH($C802,'Policy Characteristics'!$C:$C,0)))</f>
        <v>Industry Energy Efficiency Standards</v>
      </c>
      <c r="K802" s="304" t="str">
        <f>IF(ISBLANK(INDEX('Policy Characteristics'!E:E,MATCH($C802,'Policy Characteristics'!$C:$C,0))),"",INDEX('Policy Characteristics'!E:E,MATCH($C802,'Policy Characteristics'!$C:$C,0)))</f>
        <v>indst efficiency standards</v>
      </c>
      <c r="L802" s="315">
        <f>IF(ISBLANK(INDEX('Policy Characteristics'!F:F,MATCH($C802,'Policy Characteristics'!$C:$C,0))),"",INDEX('Policy Characteristics'!F:F,MATCH($C802,'Policy Characteristics'!$C:$C,0)))</f>
        <v>0</v>
      </c>
      <c r="M802" s="315">
        <f>IF(ISBLANK(INDEX('Policy Characteristics'!G:G,MATCH($C802,'Policy Characteristics'!$C:$C,0))),"",INDEX('Policy Characteristics'!G:G,MATCH($C802,'Policy Characteristics'!$C:$C,0)))</f>
        <v>0.25</v>
      </c>
      <c r="N802" s="315">
        <f>IF(ISBLANK(INDEX('Policy Characteristics'!H:H,MATCH($C802,'Policy Characteristics'!$C:$C,0))),"",INDEX('Policy Characteristics'!H:H,MATCH($C802,'Policy Characteristics'!$C:$C,0)))</f>
        <v>0.01</v>
      </c>
      <c r="O802" s="304" t="str">
        <f>IF(ISBLANK(INDEX('Policy Characteristics'!I:I,MATCH($C802,'Policy Characteristics'!$C:$C,0))),"",INDEX('Policy Characteristics'!I:I,MATCH($C802,'Policy Characteristics'!$C:$C,0)))</f>
        <v>% reduction in energy use</v>
      </c>
      <c r="P802" s="304" t="str">
        <f>IF(ISBLANK(INDEX('Policy Characteristics'!J:J,MATCH($C802,'Policy Characteristics'!$C:$C,0))),"",INDEX('Policy Characteristics'!J:J,MATCH($C802,'Policy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02" s="304" t="str">
        <f>IF(ISBLANK(INDEX('Policy Characteristics'!K:K,MATCH($C802,'Policy Characteristics'!$C:$C,0))),"",INDEX('Policy Characteristics'!K:K,MATCH($C802,'Policy Characteristics'!$C:$C,0)))</f>
        <v>industry-ag-main.html#eff-stds</v>
      </c>
      <c r="R802" s="304" t="str">
        <f>IF(ISBLANK(INDEX('Policy Characteristics'!L:L,MATCH($C802,'Policy Characteristics'!$C:$C,0))),"",INDEX('Policy Characteristics'!L:L,MATCH($C802,'Policy Characteristics'!$C:$C,0)))</f>
        <v>industry-energy-efficiency-standards.html</v>
      </c>
    </row>
    <row r="803" spans="1:18" s="544" customFormat="1" x14ac:dyDescent="0.25">
      <c r="A803" s="304" t="str">
        <f>IF(ISBLANK(INDEX('Policy Characteristics'!A:A,MATCH($C803,'Policy Characteristics'!$C:$C,0))),"",INDEX('Policy Characteristics'!A:A,MATCH($C803,'Policy Characteristics'!$C:$C,0)))</f>
        <v>Industry</v>
      </c>
      <c r="B803" s="304" t="str">
        <f>IF(ISBLANK(INDEX('Policy Characteristics'!B:B,MATCH($C803,'Policy Characteristics'!$C:$C,0))),"",INDEX('Policy Characteristics'!B:B,MATCH($C803,'Policy Characteristics'!$C:$C,0)))</f>
        <v>Industry Energy Efficiency Standards</v>
      </c>
      <c r="C803" s="308" t="str">
        <f t="shared" si="38"/>
        <v>Percentage Improvement in Eqpt Efficiency Standards above BAU</v>
      </c>
      <c r="D803" s="537" t="s">
        <v>3200</v>
      </c>
      <c r="E803" s="535" t="s">
        <v>2781</v>
      </c>
      <c r="F803" s="6" t="s">
        <v>3163</v>
      </c>
      <c r="G803" s="535" t="s">
        <v>2786</v>
      </c>
      <c r="H803" s="536">
        <v>1077</v>
      </c>
      <c r="I803" s="535" t="s">
        <v>46</v>
      </c>
      <c r="J803" s="306" t="str">
        <f>IF(ISBLANK(INDEX('Policy Characteristics'!D:D,MATCH($C803,'Policy Characteristics'!$C:$C,0))),"",INDEX('Policy Characteristics'!D:D,MATCH($C803,'Policy Characteristics'!$C:$C,0)))</f>
        <v>Industry Energy Efficiency Standards</v>
      </c>
      <c r="K803" s="304" t="str">
        <f>IF(ISBLANK(INDEX('Policy Characteristics'!E:E,MATCH($C803,'Policy Characteristics'!$C:$C,0))),"",INDEX('Policy Characteristics'!E:E,MATCH($C803,'Policy Characteristics'!$C:$C,0)))</f>
        <v>indst efficiency standards</v>
      </c>
      <c r="L803" s="315">
        <f>IF(ISBLANK(INDEX('Policy Characteristics'!F:F,MATCH($C803,'Policy Characteristics'!$C:$C,0))),"",INDEX('Policy Characteristics'!F:F,MATCH($C803,'Policy Characteristics'!$C:$C,0)))</f>
        <v>0</v>
      </c>
      <c r="M803" s="315">
        <f>IF(ISBLANK(INDEX('Policy Characteristics'!G:G,MATCH($C803,'Policy Characteristics'!$C:$C,0))),"",INDEX('Policy Characteristics'!G:G,MATCH($C803,'Policy Characteristics'!$C:$C,0)))</f>
        <v>0.25</v>
      </c>
      <c r="N803" s="315">
        <f>IF(ISBLANK(INDEX('Policy Characteristics'!H:H,MATCH($C803,'Policy Characteristics'!$C:$C,0))),"",INDEX('Policy Characteristics'!H:H,MATCH($C803,'Policy Characteristics'!$C:$C,0)))</f>
        <v>0.01</v>
      </c>
      <c r="O803" s="304" t="str">
        <f>IF(ISBLANK(INDEX('Policy Characteristics'!I:I,MATCH($C803,'Policy Characteristics'!$C:$C,0))),"",INDEX('Policy Characteristics'!I:I,MATCH($C803,'Policy Characteristics'!$C:$C,0)))</f>
        <v>% reduction in energy use</v>
      </c>
      <c r="P803" s="304" t="str">
        <f>IF(ISBLANK(INDEX('Policy Characteristics'!J:J,MATCH($C803,'Policy Characteristics'!$C:$C,0))),"",INDEX('Policy Characteristics'!J:J,MATCH($C803,'Policy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03" s="304" t="str">
        <f>IF(ISBLANK(INDEX('Policy Characteristics'!K:K,MATCH($C803,'Policy Characteristics'!$C:$C,0))),"",INDEX('Policy Characteristics'!K:K,MATCH($C803,'Policy Characteristics'!$C:$C,0)))</f>
        <v>industry-ag-main.html#eff-stds</v>
      </c>
      <c r="R803" s="304" t="str">
        <f>IF(ISBLANK(INDEX('Policy Characteristics'!L:L,MATCH($C803,'Policy Characteristics'!$C:$C,0))),"",INDEX('Policy Characteristics'!L:L,MATCH($C803,'Policy Characteristics'!$C:$C,0)))</f>
        <v>industry-energy-efficiency-standards.html</v>
      </c>
    </row>
    <row r="804" spans="1:18" s="544" customFormat="1" x14ac:dyDescent="0.25">
      <c r="A804" s="304" t="str">
        <f>IF(ISBLANK(INDEX('Policy Characteristics'!A:A,MATCH($C804,'Policy Characteristics'!$C:$C,0))),"",INDEX('Policy Characteristics'!A:A,MATCH($C804,'Policy Characteristics'!$C:$C,0)))</f>
        <v>Industry</v>
      </c>
      <c r="B804" s="304" t="str">
        <f>IF(ISBLANK(INDEX('Policy Characteristics'!B:B,MATCH($C804,'Policy Characteristics'!$C:$C,0))),"",INDEX('Policy Characteristics'!B:B,MATCH($C804,'Policy Characteristics'!$C:$C,0)))</f>
        <v>Industry Energy Efficiency Standards</v>
      </c>
      <c r="C804" s="308" t="str">
        <f t="shared" si="38"/>
        <v>Percentage Improvement in Eqpt Efficiency Standards above BAU</v>
      </c>
      <c r="D804" s="537" t="s">
        <v>3201</v>
      </c>
      <c r="E804" s="535" t="s">
        <v>2427</v>
      </c>
      <c r="F804" s="6" t="s">
        <v>3164</v>
      </c>
      <c r="G804" s="535" t="s">
        <v>2433</v>
      </c>
      <c r="H804" s="536">
        <v>1078</v>
      </c>
      <c r="I804" s="535" t="s">
        <v>45</v>
      </c>
      <c r="J804" s="306" t="str">
        <f>IF(ISBLANK(INDEX('Policy Characteristics'!D:D,MATCH($C804,'Policy Characteristics'!$C:$C,0))),"",INDEX('Policy Characteristics'!D:D,MATCH($C804,'Policy Characteristics'!$C:$C,0)))</f>
        <v>Industry Energy Efficiency Standards</v>
      </c>
      <c r="K804" s="304" t="str">
        <f>IF(ISBLANK(INDEX('Policy Characteristics'!E:E,MATCH($C804,'Policy Characteristics'!$C:$C,0))),"",INDEX('Policy Characteristics'!E:E,MATCH($C804,'Policy Characteristics'!$C:$C,0)))</f>
        <v>indst efficiency standards</v>
      </c>
      <c r="L804" s="315">
        <f>IF(ISBLANK(INDEX('Policy Characteristics'!F:F,MATCH($C804,'Policy Characteristics'!$C:$C,0))),"",INDEX('Policy Characteristics'!F:F,MATCH($C804,'Policy Characteristics'!$C:$C,0)))</f>
        <v>0</v>
      </c>
      <c r="M804" s="315">
        <f>IF(ISBLANK(INDEX('Policy Characteristics'!G:G,MATCH($C804,'Policy Characteristics'!$C:$C,0))),"",INDEX('Policy Characteristics'!G:G,MATCH($C804,'Policy Characteristics'!$C:$C,0)))</f>
        <v>0.25</v>
      </c>
      <c r="N804" s="315">
        <f>IF(ISBLANK(INDEX('Policy Characteristics'!H:H,MATCH($C804,'Policy Characteristics'!$C:$C,0))),"",INDEX('Policy Characteristics'!H:H,MATCH($C804,'Policy Characteristics'!$C:$C,0)))</f>
        <v>0.01</v>
      </c>
      <c r="O804" s="304" t="str">
        <f>IF(ISBLANK(INDEX('Policy Characteristics'!I:I,MATCH($C804,'Policy Characteristics'!$C:$C,0))),"",INDEX('Policy Characteristics'!I:I,MATCH($C804,'Policy Characteristics'!$C:$C,0)))</f>
        <v>% reduction in energy use</v>
      </c>
      <c r="P804" s="304" t="str">
        <f>IF(ISBLANK(INDEX('Policy Characteristics'!J:J,MATCH($C804,'Policy Characteristics'!$C:$C,0))),"",INDEX('Policy Characteristics'!J:J,MATCH($C804,'Policy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04" s="304" t="str">
        <f>IF(ISBLANK(INDEX('Policy Characteristics'!K:K,MATCH($C804,'Policy Characteristics'!$C:$C,0))),"",INDEX('Policy Characteristics'!K:K,MATCH($C804,'Policy Characteristics'!$C:$C,0)))</f>
        <v>industry-ag-main.html#eff-stds</v>
      </c>
      <c r="R804" s="304" t="str">
        <f>IF(ISBLANK(INDEX('Policy Characteristics'!L:L,MATCH($C804,'Policy Characteristics'!$C:$C,0))),"",INDEX('Policy Characteristics'!L:L,MATCH($C804,'Policy Characteristics'!$C:$C,0)))</f>
        <v>industry-energy-efficiency-standards.html</v>
      </c>
    </row>
    <row r="805" spans="1:18" s="544" customFormat="1" x14ac:dyDescent="0.25">
      <c r="A805" s="304" t="str">
        <f>IF(ISBLANK(INDEX('Policy Characteristics'!A:A,MATCH($C805,'Policy Characteristics'!$C:$C,0))),"",INDEX('Policy Characteristics'!A:A,MATCH($C805,'Policy Characteristics'!$C:$C,0)))</f>
        <v>Industry</v>
      </c>
      <c r="B805" s="304" t="str">
        <f>IF(ISBLANK(INDEX('Policy Characteristics'!B:B,MATCH($C805,'Policy Characteristics'!$C:$C,0))),"",INDEX('Policy Characteristics'!B:B,MATCH($C805,'Policy Characteristics'!$C:$C,0)))</f>
        <v>Industry Energy Efficiency Standards</v>
      </c>
      <c r="C805" s="308" t="str">
        <f t="shared" si="38"/>
        <v>Percentage Improvement in Eqpt Efficiency Standards above BAU</v>
      </c>
      <c r="D805" s="537" t="s">
        <v>3201</v>
      </c>
      <c r="E805" s="535" t="s">
        <v>2428</v>
      </c>
      <c r="F805" s="6" t="s">
        <v>3164</v>
      </c>
      <c r="G805" s="535" t="s">
        <v>2436</v>
      </c>
      <c r="H805" s="536">
        <v>1079</v>
      </c>
      <c r="I805" s="535" t="s">
        <v>45</v>
      </c>
      <c r="J805" s="306" t="str">
        <f>IF(ISBLANK(INDEX('Policy Characteristics'!D:D,MATCH($C805,'Policy Characteristics'!$C:$C,0))),"",INDEX('Policy Characteristics'!D:D,MATCH($C805,'Policy Characteristics'!$C:$C,0)))</f>
        <v>Industry Energy Efficiency Standards</v>
      </c>
      <c r="K805" s="304" t="str">
        <f>IF(ISBLANK(INDEX('Policy Characteristics'!E:E,MATCH($C805,'Policy Characteristics'!$C:$C,0))),"",INDEX('Policy Characteristics'!E:E,MATCH($C805,'Policy Characteristics'!$C:$C,0)))</f>
        <v>indst efficiency standards</v>
      </c>
      <c r="L805" s="315">
        <f>IF(ISBLANK(INDEX('Policy Characteristics'!F:F,MATCH($C805,'Policy Characteristics'!$C:$C,0))),"",INDEX('Policy Characteristics'!F:F,MATCH($C805,'Policy Characteristics'!$C:$C,0)))</f>
        <v>0</v>
      </c>
      <c r="M805" s="315">
        <f>IF(ISBLANK(INDEX('Policy Characteristics'!G:G,MATCH($C805,'Policy Characteristics'!$C:$C,0))),"",INDEX('Policy Characteristics'!G:G,MATCH($C805,'Policy Characteristics'!$C:$C,0)))</f>
        <v>0.25</v>
      </c>
      <c r="N805" s="315">
        <f>IF(ISBLANK(INDEX('Policy Characteristics'!H:H,MATCH($C805,'Policy Characteristics'!$C:$C,0))),"",INDEX('Policy Characteristics'!H:H,MATCH($C805,'Policy Characteristics'!$C:$C,0)))</f>
        <v>0.01</v>
      </c>
      <c r="O805" s="304" t="str">
        <f>IF(ISBLANK(INDEX('Policy Characteristics'!I:I,MATCH($C805,'Policy Characteristics'!$C:$C,0))),"",INDEX('Policy Characteristics'!I:I,MATCH($C805,'Policy Characteristics'!$C:$C,0)))</f>
        <v>% reduction in energy use</v>
      </c>
      <c r="P805" s="304" t="str">
        <f>IF(ISBLANK(INDEX('Policy Characteristics'!J:J,MATCH($C805,'Policy Characteristics'!$C:$C,0))),"",INDEX('Policy Characteristics'!J:J,MATCH($C805,'Policy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05" s="304" t="str">
        <f>IF(ISBLANK(INDEX('Policy Characteristics'!K:K,MATCH($C805,'Policy Characteristics'!$C:$C,0))),"",INDEX('Policy Characteristics'!K:K,MATCH($C805,'Policy Characteristics'!$C:$C,0)))</f>
        <v>industry-ag-main.html#eff-stds</v>
      </c>
      <c r="R805" s="304" t="str">
        <f>IF(ISBLANK(INDEX('Policy Characteristics'!L:L,MATCH($C805,'Policy Characteristics'!$C:$C,0))),"",INDEX('Policy Characteristics'!L:L,MATCH($C805,'Policy Characteristics'!$C:$C,0)))</f>
        <v>industry-energy-efficiency-standards.html</v>
      </c>
    </row>
    <row r="806" spans="1:18" s="544" customFormat="1" x14ac:dyDescent="0.25">
      <c r="A806" s="304" t="str">
        <f>IF(ISBLANK(INDEX('Policy Characteristics'!A:A,MATCH($C806,'Policy Characteristics'!$C:$C,0))),"",INDEX('Policy Characteristics'!A:A,MATCH($C806,'Policy Characteristics'!$C:$C,0)))</f>
        <v>Industry</v>
      </c>
      <c r="B806" s="304" t="str">
        <f>IF(ISBLANK(INDEX('Policy Characteristics'!B:B,MATCH($C806,'Policy Characteristics'!$C:$C,0))),"",INDEX('Policy Characteristics'!B:B,MATCH($C806,'Policy Characteristics'!$C:$C,0)))</f>
        <v>Industry Energy Efficiency Standards</v>
      </c>
      <c r="C806" s="308" t="str">
        <f t="shared" si="38"/>
        <v>Percentage Improvement in Eqpt Efficiency Standards above BAU</v>
      </c>
      <c r="D806" s="537" t="s">
        <v>3201</v>
      </c>
      <c r="E806" s="535" t="s">
        <v>2429</v>
      </c>
      <c r="F806" s="6" t="s">
        <v>3164</v>
      </c>
      <c r="G806" s="535" t="s">
        <v>2437</v>
      </c>
      <c r="H806" s="536">
        <v>1080</v>
      </c>
      <c r="I806" s="535" t="s">
        <v>45</v>
      </c>
      <c r="J806" s="306" t="str">
        <f>IF(ISBLANK(INDEX('Policy Characteristics'!D:D,MATCH($C806,'Policy Characteristics'!$C:$C,0))),"",INDEX('Policy Characteristics'!D:D,MATCH($C806,'Policy Characteristics'!$C:$C,0)))</f>
        <v>Industry Energy Efficiency Standards</v>
      </c>
      <c r="K806" s="304" t="str">
        <f>IF(ISBLANK(INDEX('Policy Characteristics'!E:E,MATCH($C806,'Policy Characteristics'!$C:$C,0))),"",INDEX('Policy Characteristics'!E:E,MATCH($C806,'Policy Characteristics'!$C:$C,0)))</f>
        <v>indst efficiency standards</v>
      </c>
      <c r="L806" s="315">
        <f>IF(ISBLANK(INDEX('Policy Characteristics'!F:F,MATCH($C806,'Policy Characteristics'!$C:$C,0))),"",INDEX('Policy Characteristics'!F:F,MATCH($C806,'Policy Characteristics'!$C:$C,0)))</f>
        <v>0</v>
      </c>
      <c r="M806" s="315">
        <f>IF(ISBLANK(INDEX('Policy Characteristics'!G:G,MATCH($C806,'Policy Characteristics'!$C:$C,0))),"",INDEX('Policy Characteristics'!G:G,MATCH($C806,'Policy Characteristics'!$C:$C,0)))</f>
        <v>0.25</v>
      </c>
      <c r="N806" s="315">
        <f>IF(ISBLANK(INDEX('Policy Characteristics'!H:H,MATCH($C806,'Policy Characteristics'!$C:$C,0))),"",INDEX('Policy Characteristics'!H:H,MATCH($C806,'Policy Characteristics'!$C:$C,0)))</f>
        <v>0.01</v>
      </c>
      <c r="O806" s="304" t="str">
        <f>IF(ISBLANK(INDEX('Policy Characteristics'!I:I,MATCH($C806,'Policy Characteristics'!$C:$C,0))),"",INDEX('Policy Characteristics'!I:I,MATCH($C806,'Policy Characteristics'!$C:$C,0)))</f>
        <v>% reduction in energy use</v>
      </c>
      <c r="P806" s="304" t="str">
        <f>IF(ISBLANK(INDEX('Policy Characteristics'!J:J,MATCH($C806,'Policy Characteristics'!$C:$C,0))),"",INDEX('Policy Characteristics'!J:J,MATCH($C806,'Policy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06" s="304" t="str">
        <f>IF(ISBLANK(INDEX('Policy Characteristics'!K:K,MATCH($C806,'Policy Characteristics'!$C:$C,0))),"",INDEX('Policy Characteristics'!K:K,MATCH($C806,'Policy Characteristics'!$C:$C,0)))</f>
        <v>industry-ag-main.html#eff-stds</v>
      </c>
      <c r="R806" s="304" t="str">
        <f>IF(ISBLANK(INDEX('Policy Characteristics'!L:L,MATCH($C806,'Policy Characteristics'!$C:$C,0))),"",INDEX('Policy Characteristics'!L:L,MATCH($C806,'Policy Characteristics'!$C:$C,0)))</f>
        <v>industry-energy-efficiency-standards.html</v>
      </c>
    </row>
    <row r="807" spans="1:18" s="544" customFormat="1" x14ac:dyDescent="0.25">
      <c r="A807" s="304" t="str">
        <f>IF(ISBLANK(INDEX('Policy Characteristics'!A:A,MATCH($C807,'Policy Characteristics'!$C:$C,0))),"",INDEX('Policy Characteristics'!A:A,MATCH($C807,'Policy Characteristics'!$C:$C,0)))</f>
        <v>Industry</v>
      </c>
      <c r="B807" s="304" t="str">
        <f>IF(ISBLANK(INDEX('Policy Characteristics'!B:B,MATCH($C807,'Policy Characteristics'!$C:$C,0))),"",INDEX('Policy Characteristics'!B:B,MATCH($C807,'Policy Characteristics'!$C:$C,0)))</f>
        <v>Industry Energy Efficiency Standards</v>
      </c>
      <c r="C807" s="308" t="str">
        <f t="shared" si="38"/>
        <v>Percentage Improvement in Eqpt Efficiency Standards above BAU</v>
      </c>
      <c r="D807" s="537" t="s">
        <v>3201</v>
      </c>
      <c r="E807" s="535" t="s">
        <v>2430</v>
      </c>
      <c r="F807" s="6" t="s">
        <v>3164</v>
      </c>
      <c r="G807" s="535" t="s">
        <v>2434</v>
      </c>
      <c r="H807" s="536">
        <v>1081</v>
      </c>
      <c r="I807" s="535" t="s">
        <v>46</v>
      </c>
      <c r="J807" s="306" t="str">
        <f>IF(ISBLANK(INDEX('Policy Characteristics'!D:D,MATCH($C807,'Policy Characteristics'!$C:$C,0))),"",INDEX('Policy Characteristics'!D:D,MATCH($C807,'Policy Characteristics'!$C:$C,0)))</f>
        <v>Industry Energy Efficiency Standards</v>
      </c>
      <c r="K807" s="304" t="str">
        <f>IF(ISBLANK(INDEX('Policy Characteristics'!E:E,MATCH($C807,'Policy Characteristics'!$C:$C,0))),"",INDEX('Policy Characteristics'!E:E,MATCH($C807,'Policy Characteristics'!$C:$C,0)))</f>
        <v>indst efficiency standards</v>
      </c>
      <c r="L807" s="315">
        <f>IF(ISBLANK(INDEX('Policy Characteristics'!F:F,MATCH($C807,'Policy Characteristics'!$C:$C,0))),"",INDEX('Policy Characteristics'!F:F,MATCH($C807,'Policy Characteristics'!$C:$C,0)))</f>
        <v>0</v>
      </c>
      <c r="M807" s="315">
        <f>IF(ISBLANK(INDEX('Policy Characteristics'!G:G,MATCH($C807,'Policy Characteristics'!$C:$C,0))),"",INDEX('Policy Characteristics'!G:G,MATCH($C807,'Policy Characteristics'!$C:$C,0)))</f>
        <v>0.25</v>
      </c>
      <c r="N807" s="315">
        <f>IF(ISBLANK(INDEX('Policy Characteristics'!H:H,MATCH($C807,'Policy Characteristics'!$C:$C,0))),"",INDEX('Policy Characteristics'!H:H,MATCH($C807,'Policy Characteristics'!$C:$C,0)))</f>
        <v>0.01</v>
      </c>
      <c r="O807" s="304" t="str">
        <f>IF(ISBLANK(INDEX('Policy Characteristics'!I:I,MATCH($C807,'Policy Characteristics'!$C:$C,0))),"",INDEX('Policy Characteristics'!I:I,MATCH($C807,'Policy Characteristics'!$C:$C,0)))</f>
        <v>% reduction in energy use</v>
      </c>
      <c r="P807" s="304" t="str">
        <f>IF(ISBLANK(INDEX('Policy Characteristics'!J:J,MATCH($C807,'Policy Characteristics'!$C:$C,0))),"",INDEX('Policy Characteristics'!J:J,MATCH($C807,'Policy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07" s="304" t="str">
        <f>IF(ISBLANK(INDEX('Policy Characteristics'!K:K,MATCH($C807,'Policy Characteristics'!$C:$C,0))),"",INDEX('Policy Characteristics'!K:K,MATCH($C807,'Policy Characteristics'!$C:$C,0)))</f>
        <v>industry-ag-main.html#eff-stds</v>
      </c>
      <c r="R807" s="304" t="str">
        <f>IF(ISBLANK(INDEX('Policy Characteristics'!L:L,MATCH($C807,'Policy Characteristics'!$C:$C,0))),"",INDEX('Policy Characteristics'!L:L,MATCH($C807,'Policy Characteristics'!$C:$C,0)))</f>
        <v>industry-energy-efficiency-standards.html</v>
      </c>
    </row>
    <row r="808" spans="1:18" s="544" customFormat="1" x14ac:dyDescent="0.25">
      <c r="A808" s="304" t="str">
        <f>IF(ISBLANK(INDEX('Policy Characteristics'!A:A,MATCH($C808,'Policy Characteristics'!$C:$C,0))),"",INDEX('Policy Characteristics'!A:A,MATCH($C808,'Policy Characteristics'!$C:$C,0)))</f>
        <v>Industry</v>
      </c>
      <c r="B808" s="304" t="str">
        <f>IF(ISBLANK(INDEX('Policy Characteristics'!B:B,MATCH($C808,'Policy Characteristics'!$C:$C,0))),"",INDEX('Policy Characteristics'!B:B,MATCH($C808,'Policy Characteristics'!$C:$C,0)))</f>
        <v>Industry Energy Efficiency Standards</v>
      </c>
      <c r="C808" s="308" t="str">
        <f t="shared" si="38"/>
        <v>Percentage Improvement in Eqpt Efficiency Standards above BAU</v>
      </c>
      <c r="D808" s="537" t="s">
        <v>3201</v>
      </c>
      <c r="E808" s="535" t="s">
        <v>2431</v>
      </c>
      <c r="F808" s="6" t="s">
        <v>3164</v>
      </c>
      <c r="G808" s="535" t="s">
        <v>2435</v>
      </c>
      <c r="H808" s="536">
        <v>1082</v>
      </c>
      <c r="I808" s="535" t="s">
        <v>45</v>
      </c>
      <c r="J808" s="306" t="str">
        <f>IF(ISBLANK(INDEX('Policy Characteristics'!D:D,MATCH($C808,'Policy Characteristics'!$C:$C,0))),"",INDEX('Policy Characteristics'!D:D,MATCH($C808,'Policy Characteristics'!$C:$C,0)))</f>
        <v>Industry Energy Efficiency Standards</v>
      </c>
      <c r="K808" s="304" t="str">
        <f>IF(ISBLANK(INDEX('Policy Characteristics'!E:E,MATCH($C808,'Policy Characteristics'!$C:$C,0))),"",INDEX('Policy Characteristics'!E:E,MATCH($C808,'Policy Characteristics'!$C:$C,0)))</f>
        <v>indst efficiency standards</v>
      </c>
      <c r="L808" s="315">
        <f>IF(ISBLANK(INDEX('Policy Characteristics'!F:F,MATCH($C808,'Policy Characteristics'!$C:$C,0))),"",INDEX('Policy Characteristics'!F:F,MATCH($C808,'Policy Characteristics'!$C:$C,0)))</f>
        <v>0</v>
      </c>
      <c r="M808" s="315">
        <f>IF(ISBLANK(INDEX('Policy Characteristics'!G:G,MATCH($C808,'Policy Characteristics'!$C:$C,0))),"",INDEX('Policy Characteristics'!G:G,MATCH($C808,'Policy Characteristics'!$C:$C,0)))</f>
        <v>0.25</v>
      </c>
      <c r="N808" s="315">
        <f>IF(ISBLANK(INDEX('Policy Characteristics'!H:H,MATCH($C808,'Policy Characteristics'!$C:$C,0))),"",INDEX('Policy Characteristics'!H:H,MATCH($C808,'Policy Characteristics'!$C:$C,0)))</f>
        <v>0.01</v>
      </c>
      <c r="O808" s="304" t="str">
        <f>IF(ISBLANK(INDEX('Policy Characteristics'!I:I,MATCH($C808,'Policy Characteristics'!$C:$C,0))),"",INDEX('Policy Characteristics'!I:I,MATCH($C808,'Policy Characteristics'!$C:$C,0)))</f>
        <v>% reduction in energy use</v>
      </c>
      <c r="P808" s="304" t="str">
        <f>IF(ISBLANK(INDEX('Policy Characteristics'!J:J,MATCH($C808,'Policy Characteristics'!$C:$C,0))),"",INDEX('Policy Characteristics'!J:J,MATCH($C808,'Policy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08" s="304" t="str">
        <f>IF(ISBLANK(INDEX('Policy Characteristics'!K:K,MATCH($C808,'Policy Characteristics'!$C:$C,0))),"",INDEX('Policy Characteristics'!K:K,MATCH($C808,'Policy Characteristics'!$C:$C,0)))</f>
        <v>industry-ag-main.html#eff-stds</v>
      </c>
      <c r="R808" s="304" t="str">
        <f>IF(ISBLANK(INDEX('Policy Characteristics'!L:L,MATCH($C808,'Policy Characteristics'!$C:$C,0))),"",INDEX('Policy Characteristics'!L:L,MATCH($C808,'Policy Characteristics'!$C:$C,0)))</f>
        <v>industry-energy-efficiency-standards.html</v>
      </c>
    </row>
    <row r="809" spans="1:18" s="544" customFormat="1" x14ac:dyDescent="0.25">
      <c r="A809" s="304" t="str">
        <f>IF(ISBLANK(INDEX('Policy Characteristics'!A:A,MATCH($C809,'Policy Characteristics'!$C:$C,0))),"",INDEX('Policy Characteristics'!A:A,MATCH($C809,'Policy Characteristics'!$C:$C,0)))</f>
        <v>Industry</v>
      </c>
      <c r="B809" s="304" t="str">
        <f>IF(ISBLANK(INDEX('Policy Characteristics'!B:B,MATCH($C809,'Policy Characteristics'!$C:$C,0))),"",INDEX('Policy Characteristics'!B:B,MATCH($C809,'Policy Characteristics'!$C:$C,0)))</f>
        <v>Industry Energy Efficiency Standards</v>
      </c>
      <c r="C809" s="308" t="str">
        <f t="shared" si="38"/>
        <v>Percentage Improvement in Eqpt Efficiency Standards above BAU</v>
      </c>
      <c r="D809" s="537" t="s">
        <v>3201</v>
      </c>
      <c r="E809" s="535" t="s">
        <v>2432</v>
      </c>
      <c r="F809" s="6" t="s">
        <v>3164</v>
      </c>
      <c r="G809" s="535" t="s">
        <v>2438</v>
      </c>
      <c r="H809" s="536">
        <v>1083</v>
      </c>
      <c r="I809" s="535" t="s">
        <v>46</v>
      </c>
      <c r="J809" s="306" t="str">
        <f>IF(ISBLANK(INDEX('Policy Characteristics'!D:D,MATCH($C809,'Policy Characteristics'!$C:$C,0))),"",INDEX('Policy Characteristics'!D:D,MATCH($C809,'Policy Characteristics'!$C:$C,0)))</f>
        <v>Industry Energy Efficiency Standards</v>
      </c>
      <c r="K809" s="304" t="str">
        <f>IF(ISBLANK(INDEX('Policy Characteristics'!E:E,MATCH($C809,'Policy Characteristics'!$C:$C,0))),"",INDEX('Policy Characteristics'!E:E,MATCH($C809,'Policy Characteristics'!$C:$C,0)))</f>
        <v>indst efficiency standards</v>
      </c>
      <c r="L809" s="315">
        <f>IF(ISBLANK(INDEX('Policy Characteristics'!F:F,MATCH($C809,'Policy Characteristics'!$C:$C,0))),"",INDEX('Policy Characteristics'!F:F,MATCH($C809,'Policy Characteristics'!$C:$C,0)))</f>
        <v>0</v>
      </c>
      <c r="M809" s="315">
        <f>IF(ISBLANK(INDEX('Policy Characteristics'!G:G,MATCH($C809,'Policy Characteristics'!$C:$C,0))),"",INDEX('Policy Characteristics'!G:G,MATCH($C809,'Policy Characteristics'!$C:$C,0)))</f>
        <v>0.25</v>
      </c>
      <c r="N809" s="315">
        <f>IF(ISBLANK(INDEX('Policy Characteristics'!H:H,MATCH($C809,'Policy Characteristics'!$C:$C,0))),"",INDEX('Policy Characteristics'!H:H,MATCH($C809,'Policy Characteristics'!$C:$C,0)))</f>
        <v>0.01</v>
      </c>
      <c r="O809" s="304" t="str">
        <f>IF(ISBLANK(INDEX('Policy Characteristics'!I:I,MATCH($C809,'Policy Characteristics'!$C:$C,0))),"",INDEX('Policy Characteristics'!I:I,MATCH($C809,'Policy Characteristics'!$C:$C,0)))</f>
        <v>% reduction in energy use</v>
      </c>
      <c r="P809" s="304" t="str">
        <f>IF(ISBLANK(INDEX('Policy Characteristics'!J:J,MATCH($C809,'Policy Characteristics'!$C:$C,0))),"",INDEX('Policy Characteristics'!J:J,MATCH($C809,'Policy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09" s="304" t="str">
        <f>IF(ISBLANK(INDEX('Policy Characteristics'!K:K,MATCH($C809,'Policy Characteristics'!$C:$C,0))),"",INDEX('Policy Characteristics'!K:K,MATCH($C809,'Policy Characteristics'!$C:$C,0)))</f>
        <v>industry-ag-main.html#eff-stds</v>
      </c>
      <c r="R809" s="304" t="str">
        <f>IF(ISBLANK(INDEX('Policy Characteristics'!L:L,MATCH($C809,'Policy Characteristics'!$C:$C,0))),"",INDEX('Policy Characteristics'!L:L,MATCH($C809,'Policy Characteristics'!$C:$C,0)))</f>
        <v>industry-energy-efficiency-standards.html</v>
      </c>
    </row>
    <row r="810" spans="1:18" s="544" customFormat="1" x14ac:dyDescent="0.25">
      <c r="A810" s="304" t="str">
        <f>IF(ISBLANK(INDEX('Policy Characteristics'!A:A,MATCH($C810,'Policy Characteristics'!$C:$C,0))),"",INDEX('Policy Characteristics'!A:A,MATCH($C810,'Policy Characteristics'!$C:$C,0)))</f>
        <v>Industry</v>
      </c>
      <c r="B810" s="304" t="str">
        <f>IF(ISBLANK(INDEX('Policy Characteristics'!B:B,MATCH($C810,'Policy Characteristics'!$C:$C,0))),"",INDEX('Policy Characteristics'!B:B,MATCH($C810,'Policy Characteristics'!$C:$C,0)))</f>
        <v>Industry Energy Efficiency Standards</v>
      </c>
      <c r="C810" s="308" t="str">
        <f t="shared" si="38"/>
        <v>Percentage Improvement in Eqpt Efficiency Standards above BAU</v>
      </c>
      <c r="D810" s="537" t="s">
        <v>3201</v>
      </c>
      <c r="E810" s="535" t="s">
        <v>2782</v>
      </c>
      <c r="F810" s="6" t="s">
        <v>3164</v>
      </c>
      <c r="G810" s="535" t="s">
        <v>2785</v>
      </c>
      <c r="H810" s="536">
        <v>1084</v>
      </c>
      <c r="I810" s="535" t="s">
        <v>46</v>
      </c>
      <c r="J810" s="306" t="str">
        <f>IF(ISBLANK(INDEX('Policy Characteristics'!D:D,MATCH($C810,'Policy Characteristics'!$C:$C,0))),"",INDEX('Policy Characteristics'!D:D,MATCH($C810,'Policy Characteristics'!$C:$C,0)))</f>
        <v>Industry Energy Efficiency Standards</v>
      </c>
      <c r="K810" s="304" t="str">
        <f>IF(ISBLANK(INDEX('Policy Characteristics'!E:E,MATCH($C810,'Policy Characteristics'!$C:$C,0))),"",INDEX('Policy Characteristics'!E:E,MATCH($C810,'Policy Characteristics'!$C:$C,0)))</f>
        <v>indst efficiency standards</v>
      </c>
      <c r="L810" s="315">
        <f>IF(ISBLANK(INDEX('Policy Characteristics'!F:F,MATCH($C810,'Policy Characteristics'!$C:$C,0))),"",INDEX('Policy Characteristics'!F:F,MATCH($C810,'Policy Characteristics'!$C:$C,0)))</f>
        <v>0</v>
      </c>
      <c r="M810" s="315">
        <f>IF(ISBLANK(INDEX('Policy Characteristics'!G:G,MATCH($C810,'Policy Characteristics'!$C:$C,0))),"",INDEX('Policy Characteristics'!G:G,MATCH($C810,'Policy Characteristics'!$C:$C,0)))</f>
        <v>0.25</v>
      </c>
      <c r="N810" s="315">
        <f>IF(ISBLANK(INDEX('Policy Characteristics'!H:H,MATCH($C810,'Policy Characteristics'!$C:$C,0))),"",INDEX('Policy Characteristics'!H:H,MATCH($C810,'Policy Characteristics'!$C:$C,0)))</f>
        <v>0.01</v>
      </c>
      <c r="O810" s="304" t="str">
        <f>IF(ISBLANK(INDEX('Policy Characteristics'!I:I,MATCH($C810,'Policy Characteristics'!$C:$C,0))),"",INDEX('Policy Characteristics'!I:I,MATCH($C810,'Policy Characteristics'!$C:$C,0)))</f>
        <v>% reduction in energy use</v>
      </c>
      <c r="P810" s="304" t="str">
        <f>IF(ISBLANK(INDEX('Policy Characteristics'!J:J,MATCH($C810,'Policy Characteristics'!$C:$C,0))),"",INDEX('Policy Characteristics'!J:J,MATCH($C810,'Policy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10" s="304" t="str">
        <f>IF(ISBLANK(INDEX('Policy Characteristics'!K:K,MATCH($C810,'Policy Characteristics'!$C:$C,0))),"",INDEX('Policy Characteristics'!K:K,MATCH($C810,'Policy Characteristics'!$C:$C,0)))</f>
        <v>industry-ag-main.html#eff-stds</v>
      </c>
      <c r="R810" s="304" t="str">
        <f>IF(ISBLANK(INDEX('Policy Characteristics'!L:L,MATCH($C810,'Policy Characteristics'!$C:$C,0))),"",INDEX('Policy Characteristics'!L:L,MATCH($C810,'Policy Characteristics'!$C:$C,0)))</f>
        <v>industry-energy-efficiency-standards.html</v>
      </c>
    </row>
    <row r="811" spans="1:18" s="544" customFormat="1" x14ac:dyDescent="0.25">
      <c r="A811" s="304" t="str">
        <f>IF(ISBLANK(INDEX('Policy Characteristics'!A:A,MATCH($C811,'Policy Characteristics'!$C:$C,0))),"",INDEX('Policy Characteristics'!A:A,MATCH($C811,'Policy Characteristics'!$C:$C,0)))</f>
        <v>Industry</v>
      </c>
      <c r="B811" s="304" t="str">
        <f>IF(ISBLANK(INDEX('Policy Characteristics'!B:B,MATCH($C811,'Policy Characteristics'!$C:$C,0))),"",INDEX('Policy Characteristics'!B:B,MATCH($C811,'Policy Characteristics'!$C:$C,0)))</f>
        <v>Industry Energy Efficiency Standards</v>
      </c>
      <c r="C811" s="308" t="str">
        <f t="shared" si="38"/>
        <v>Percentage Improvement in Eqpt Efficiency Standards above BAU</v>
      </c>
      <c r="D811" s="537" t="s">
        <v>3201</v>
      </c>
      <c r="E811" s="535" t="s">
        <v>2783</v>
      </c>
      <c r="F811" s="6" t="s">
        <v>3164</v>
      </c>
      <c r="G811" s="535" t="s">
        <v>2787</v>
      </c>
      <c r="H811" s="536">
        <v>1085</v>
      </c>
      <c r="I811" s="535" t="s">
        <v>45</v>
      </c>
      <c r="J811" s="306" t="str">
        <f>IF(ISBLANK(INDEX('Policy Characteristics'!D:D,MATCH($C811,'Policy Characteristics'!$C:$C,0))),"",INDEX('Policy Characteristics'!D:D,MATCH($C811,'Policy Characteristics'!$C:$C,0)))</f>
        <v>Industry Energy Efficiency Standards</v>
      </c>
      <c r="K811" s="304" t="str">
        <f>IF(ISBLANK(INDEX('Policy Characteristics'!E:E,MATCH($C811,'Policy Characteristics'!$C:$C,0))),"",INDEX('Policy Characteristics'!E:E,MATCH($C811,'Policy Characteristics'!$C:$C,0)))</f>
        <v>indst efficiency standards</v>
      </c>
      <c r="L811" s="315">
        <f>IF(ISBLANK(INDEX('Policy Characteristics'!F:F,MATCH($C811,'Policy Characteristics'!$C:$C,0))),"",INDEX('Policy Characteristics'!F:F,MATCH($C811,'Policy Characteristics'!$C:$C,0)))</f>
        <v>0</v>
      </c>
      <c r="M811" s="315">
        <f>IF(ISBLANK(INDEX('Policy Characteristics'!G:G,MATCH($C811,'Policy Characteristics'!$C:$C,0))),"",INDEX('Policy Characteristics'!G:G,MATCH($C811,'Policy Characteristics'!$C:$C,0)))</f>
        <v>0.25</v>
      </c>
      <c r="N811" s="315">
        <f>IF(ISBLANK(INDEX('Policy Characteristics'!H:H,MATCH($C811,'Policy Characteristics'!$C:$C,0))),"",INDEX('Policy Characteristics'!H:H,MATCH($C811,'Policy Characteristics'!$C:$C,0)))</f>
        <v>0.01</v>
      </c>
      <c r="O811" s="304" t="str">
        <f>IF(ISBLANK(INDEX('Policy Characteristics'!I:I,MATCH($C811,'Policy Characteristics'!$C:$C,0))),"",INDEX('Policy Characteristics'!I:I,MATCH($C811,'Policy Characteristics'!$C:$C,0)))</f>
        <v>% reduction in energy use</v>
      </c>
      <c r="P811" s="304" t="str">
        <f>IF(ISBLANK(INDEX('Policy Characteristics'!J:J,MATCH($C811,'Policy Characteristics'!$C:$C,0))),"",INDEX('Policy Characteristics'!J:J,MATCH($C811,'Policy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11" s="304" t="str">
        <f>IF(ISBLANK(INDEX('Policy Characteristics'!K:K,MATCH($C811,'Policy Characteristics'!$C:$C,0))),"",INDEX('Policy Characteristics'!K:K,MATCH($C811,'Policy Characteristics'!$C:$C,0)))</f>
        <v>industry-ag-main.html#eff-stds</v>
      </c>
      <c r="R811" s="304" t="str">
        <f>IF(ISBLANK(INDEX('Policy Characteristics'!L:L,MATCH($C811,'Policy Characteristics'!$C:$C,0))),"",INDEX('Policy Characteristics'!L:L,MATCH($C811,'Policy Characteristics'!$C:$C,0)))</f>
        <v>industry-energy-efficiency-standards.html</v>
      </c>
    </row>
    <row r="812" spans="1:18" s="544" customFormat="1" x14ac:dyDescent="0.25">
      <c r="A812" s="304" t="str">
        <f>IF(ISBLANK(INDEX('Policy Characteristics'!A:A,MATCH($C812,'Policy Characteristics'!$C:$C,0))),"",INDEX('Policy Characteristics'!A:A,MATCH($C812,'Policy Characteristics'!$C:$C,0)))</f>
        <v>Industry</v>
      </c>
      <c r="B812" s="304" t="str">
        <f>IF(ISBLANK(INDEX('Policy Characteristics'!B:B,MATCH($C812,'Policy Characteristics'!$C:$C,0))),"",INDEX('Policy Characteristics'!B:B,MATCH($C812,'Policy Characteristics'!$C:$C,0)))</f>
        <v>Industry Energy Efficiency Standards</v>
      </c>
      <c r="C812" s="308" t="str">
        <f t="shared" si="38"/>
        <v>Percentage Improvement in Eqpt Efficiency Standards above BAU</v>
      </c>
      <c r="D812" s="537" t="s">
        <v>3201</v>
      </c>
      <c r="E812" s="535" t="s">
        <v>2784</v>
      </c>
      <c r="F812" s="6" t="s">
        <v>3164</v>
      </c>
      <c r="G812" s="535" t="s">
        <v>2788</v>
      </c>
      <c r="H812" s="536">
        <v>1086</v>
      </c>
      <c r="I812" s="535" t="s">
        <v>45</v>
      </c>
      <c r="J812" s="306" t="str">
        <f>IF(ISBLANK(INDEX('Policy Characteristics'!D:D,MATCH($C812,'Policy Characteristics'!$C:$C,0))),"",INDEX('Policy Characteristics'!D:D,MATCH($C812,'Policy Characteristics'!$C:$C,0)))</f>
        <v>Industry Energy Efficiency Standards</v>
      </c>
      <c r="K812" s="304" t="str">
        <f>IF(ISBLANK(INDEX('Policy Characteristics'!E:E,MATCH($C812,'Policy Characteristics'!$C:$C,0))),"",INDEX('Policy Characteristics'!E:E,MATCH($C812,'Policy Characteristics'!$C:$C,0)))</f>
        <v>indst efficiency standards</v>
      </c>
      <c r="L812" s="315">
        <f>IF(ISBLANK(INDEX('Policy Characteristics'!F:F,MATCH($C812,'Policy Characteristics'!$C:$C,0))),"",INDEX('Policy Characteristics'!F:F,MATCH($C812,'Policy Characteristics'!$C:$C,0)))</f>
        <v>0</v>
      </c>
      <c r="M812" s="315">
        <f>IF(ISBLANK(INDEX('Policy Characteristics'!G:G,MATCH($C812,'Policy Characteristics'!$C:$C,0))),"",INDEX('Policy Characteristics'!G:G,MATCH($C812,'Policy Characteristics'!$C:$C,0)))</f>
        <v>0.25</v>
      </c>
      <c r="N812" s="315">
        <f>IF(ISBLANK(INDEX('Policy Characteristics'!H:H,MATCH($C812,'Policy Characteristics'!$C:$C,0))),"",INDEX('Policy Characteristics'!H:H,MATCH($C812,'Policy Characteristics'!$C:$C,0)))</f>
        <v>0.01</v>
      </c>
      <c r="O812" s="304" t="str">
        <f>IF(ISBLANK(INDEX('Policy Characteristics'!I:I,MATCH($C812,'Policy Characteristics'!$C:$C,0))),"",INDEX('Policy Characteristics'!I:I,MATCH($C812,'Policy Characteristics'!$C:$C,0)))</f>
        <v>% reduction in energy use</v>
      </c>
      <c r="P812" s="304" t="str">
        <f>IF(ISBLANK(INDEX('Policy Characteristics'!J:J,MATCH($C812,'Policy Characteristics'!$C:$C,0))),"",INDEX('Policy Characteristics'!J:J,MATCH($C812,'Policy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12" s="304" t="str">
        <f>IF(ISBLANK(INDEX('Policy Characteristics'!K:K,MATCH($C812,'Policy Characteristics'!$C:$C,0))),"",INDEX('Policy Characteristics'!K:K,MATCH($C812,'Policy Characteristics'!$C:$C,0)))</f>
        <v>industry-ag-main.html#eff-stds</v>
      </c>
      <c r="R812" s="304" t="str">
        <f>IF(ISBLANK(INDEX('Policy Characteristics'!L:L,MATCH($C812,'Policy Characteristics'!$C:$C,0))),"",INDEX('Policy Characteristics'!L:L,MATCH($C812,'Policy Characteristics'!$C:$C,0)))</f>
        <v>industry-energy-efficiency-standards.html</v>
      </c>
    </row>
    <row r="813" spans="1:18" s="544" customFormat="1" x14ac:dyDescent="0.25">
      <c r="A813" s="304" t="str">
        <f>IF(ISBLANK(INDEX('Policy Characteristics'!A:A,MATCH($C813,'Policy Characteristics'!$C:$C,0))),"",INDEX('Policy Characteristics'!A:A,MATCH($C813,'Policy Characteristics'!$C:$C,0)))</f>
        <v>Industry</v>
      </c>
      <c r="B813" s="304" t="str">
        <f>IF(ISBLANK(INDEX('Policy Characteristics'!B:B,MATCH($C813,'Policy Characteristics'!$C:$C,0))),"",INDEX('Policy Characteristics'!B:B,MATCH($C813,'Policy Characteristics'!$C:$C,0)))</f>
        <v>Industry Energy Efficiency Standards</v>
      </c>
      <c r="C813" s="308" t="str">
        <f t="shared" ref="C813:C876" si="39">C$684</f>
        <v>Percentage Improvement in Eqpt Efficiency Standards above BAU</v>
      </c>
      <c r="D813" s="537" t="s">
        <v>3201</v>
      </c>
      <c r="E813" s="535" t="s">
        <v>2781</v>
      </c>
      <c r="F813" s="6" t="s">
        <v>3164</v>
      </c>
      <c r="G813" s="535" t="s">
        <v>2786</v>
      </c>
      <c r="H813" s="536">
        <v>1087</v>
      </c>
      <c r="I813" s="535" t="s">
        <v>46</v>
      </c>
      <c r="J813" s="306" t="str">
        <f>IF(ISBLANK(INDEX('Policy Characteristics'!D:D,MATCH($C813,'Policy Characteristics'!$C:$C,0))),"",INDEX('Policy Characteristics'!D:D,MATCH($C813,'Policy Characteristics'!$C:$C,0)))</f>
        <v>Industry Energy Efficiency Standards</v>
      </c>
      <c r="K813" s="304" t="str">
        <f>IF(ISBLANK(INDEX('Policy Characteristics'!E:E,MATCH($C813,'Policy Characteristics'!$C:$C,0))),"",INDEX('Policy Characteristics'!E:E,MATCH($C813,'Policy Characteristics'!$C:$C,0)))</f>
        <v>indst efficiency standards</v>
      </c>
      <c r="L813" s="315">
        <f>IF(ISBLANK(INDEX('Policy Characteristics'!F:F,MATCH($C813,'Policy Characteristics'!$C:$C,0))),"",INDEX('Policy Characteristics'!F:F,MATCH($C813,'Policy Characteristics'!$C:$C,0)))</f>
        <v>0</v>
      </c>
      <c r="M813" s="315">
        <f>IF(ISBLANK(INDEX('Policy Characteristics'!G:G,MATCH($C813,'Policy Characteristics'!$C:$C,0))),"",INDEX('Policy Characteristics'!G:G,MATCH($C813,'Policy Characteristics'!$C:$C,0)))</f>
        <v>0.25</v>
      </c>
      <c r="N813" s="315">
        <f>IF(ISBLANK(INDEX('Policy Characteristics'!H:H,MATCH($C813,'Policy Characteristics'!$C:$C,0))),"",INDEX('Policy Characteristics'!H:H,MATCH($C813,'Policy Characteristics'!$C:$C,0)))</f>
        <v>0.01</v>
      </c>
      <c r="O813" s="304" t="str">
        <f>IF(ISBLANK(INDEX('Policy Characteristics'!I:I,MATCH($C813,'Policy Characteristics'!$C:$C,0))),"",INDEX('Policy Characteristics'!I:I,MATCH($C813,'Policy Characteristics'!$C:$C,0)))</f>
        <v>% reduction in energy use</v>
      </c>
      <c r="P813" s="304" t="str">
        <f>IF(ISBLANK(INDEX('Policy Characteristics'!J:J,MATCH($C813,'Policy Characteristics'!$C:$C,0))),"",INDEX('Policy Characteristics'!J:J,MATCH($C813,'Policy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13" s="304" t="str">
        <f>IF(ISBLANK(INDEX('Policy Characteristics'!K:K,MATCH($C813,'Policy Characteristics'!$C:$C,0))),"",INDEX('Policy Characteristics'!K:K,MATCH($C813,'Policy Characteristics'!$C:$C,0)))</f>
        <v>industry-ag-main.html#eff-stds</v>
      </c>
      <c r="R813" s="304" t="str">
        <f>IF(ISBLANK(INDEX('Policy Characteristics'!L:L,MATCH($C813,'Policy Characteristics'!$C:$C,0))),"",INDEX('Policy Characteristics'!L:L,MATCH($C813,'Policy Characteristics'!$C:$C,0)))</f>
        <v>industry-energy-efficiency-standards.html</v>
      </c>
    </row>
    <row r="814" spans="1:18" s="544" customFormat="1" x14ac:dyDescent="0.25">
      <c r="A814" s="304" t="str">
        <f>IF(ISBLANK(INDEX('Policy Characteristics'!A:A,MATCH($C814,'Policy Characteristics'!$C:$C,0))),"",INDEX('Policy Characteristics'!A:A,MATCH($C814,'Policy Characteristics'!$C:$C,0)))</f>
        <v>Industry</v>
      </c>
      <c r="B814" s="304" t="str">
        <f>IF(ISBLANK(INDEX('Policy Characteristics'!B:B,MATCH($C814,'Policy Characteristics'!$C:$C,0))),"",INDEX('Policy Characteristics'!B:B,MATCH($C814,'Policy Characteristics'!$C:$C,0)))</f>
        <v>Industry Energy Efficiency Standards</v>
      </c>
      <c r="C814" s="308" t="str">
        <f t="shared" si="39"/>
        <v>Percentage Improvement in Eqpt Efficiency Standards above BAU</v>
      </c>
      <c r="D814" s="537" t="s">
        <v>3202</v>
      </c>
      <c r="E814" s="535" t="s">
        <v>2427</v>
      </c>
      <c r="F814" s="6" t="s">
        <v>2640</v>
      </c>
      <c r="G814" s="535" t="s">
        <v>2433</v>
      </c>
      <c r="H814" s="536">
        <v>1088</v>
      </c>
      <c r="I814" s="535" t="s">
        <v>45</v>
      </c>
      <c r="J814" s="306" t="str">
        <f>IF(ISBLANK(INDEX('Policy Characteristics'!D:D,MATCH($C814,'Policy Characteristics'!$C:$C,0))),"",INDEX('Policy Characteristics'!D:D,MATCH($C814,'Policy Characteristics'!$C:$C,0)))</f>
        <v>Industry Energy Efficiency Standards</v>
      </c>
      <c r="K814" s="304" t="str">
        <f>IF(ISBLANK(INDEX('Policy Characteristics'!E:E,MATCH($C814,'Policy Characteristics'!$C:$C,0))),"",INDEX('Policy Characteristics'!E:E,MATCH($C814,'Policy Characteristics'!$C:$C,0)))</f>
        <v>indst efficiency standards</v>
      </c>
      <c r="L814" s="315">
        <f>IF(ISBLANK(INDEX('Policy Characteristics'!F:F,MATCH($C814,'Policy Characteristics'!$C:$C,0))),"",INDEX('Policy Characteristics'!F:F,MATCH($C814,'Policy Characteristics'!$C:$C,0)))</f>
        <v>0</v>
      </c>
      <c r="M814" s="315">
        <f>IF(ISBLANK(INDEX('Policy Characteristics'!G:G,MATCH($C814,'Policy Characteristics'!$C:$C,0))),"",INDEX('Policy Characteristics'!G:G,MATCH($C814,'Policy Characteristics'!$C:$C,0)))</f>
        <v>0.25</v>
      </c>
      <c r="N814" s="315">
        <f>IF(ISBLANK(INDEX('Policy Characteristics'!H:H,MATCH($C814,'Policy Characteristics'!$C:$C,0))),"",INDEX('Policy Characteristics'!H:H,MATCH($C814,'Policy Characteristics'!$C:$C,0)))</f>
        <v>0.01</v>
      </c>
      <c r="O814" s="304" t="str">
        <f>IF(ISBLANK(INDEX('Policy Characteristics'!I:I,MATCH($C814,'Policy Characteristics'!$C:$C,0))),"",INDEX('Policy Characteristics'!I:I,MATCH($C814,'Policy Characteristics'!$C:$C,0)))</f>
        <v>% reduction in energy use</v>
      </c>
      <c r="P814" s="304" t="str">
        <f>IF(ISBLANK(INDEX('Policy Characteristics'!J:J,MATCH($C814,'Policy Characteristics'!$C:$C,0))),"",INDEX('Policy Characteristics'!J:J,MATCH($C814,'Policy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14" s="304" t="str">
        <f>IF(ISBLANK(INDEX('Policy Characteristics'!K:K,MATCH($C814,'Policy Characteristics'!$C:$C,0))),"",INDEX('Policy Characteristics'!K:K,MATCH($C814,'Policy Characteristics'!$C:$C,0)))</f>
        <v>industry-ag-main.html#eff-stds</v>
      </c>
      <c r="R814" s="304" t="str">
        <f>IF(ISBLANK(INDEX('Policy Characteristics'!L:L,MATCH($C814,'Policy Characteristics'!$C:$C,0))),"",INDEX('Policy Characteristics'!L:L,MATCH($C814,'Policy Characteristics'!$C:$C,0)))</f>
        <v>industry-energy-efficiency-standards.html</v>
      </c>
    </row>
    <row r="815" spans="1:18" s="544" customFormat="1" x14ac:dyDescent="0.25">
      <c r="A815" s="304" t="str">
        <f>IF(ISBLANK(INDEX('Policy Characteristics'!A:A,MATCH($C815,'Policy Characteristics'!$C:$C,0))),"",INDEX('Policy Characteristics'!A:A,MATCH($C815,'Policy Characteristics'!$C:$C,0)))</f>
        <v>Industry</v>
      </c>
      <c r="B815" s="304" t="str">
        <f>IF(ISBLANK(INDEX('Policy Characteristics'!B:B,MATCH($C815,'Policy Characteristics'!$C:$C,0))),"",INDEX('Policy Characteristics'!B:B,MATCH($C815,'Policy Characteristics'!$C:$C,0)))</f>
        <v>Industry Energy Efficiency Standards</v>
      </c>
      <c r="C815" s="308" t="str">
        <f t="shared" si="39"/>
        <v>Percentage Improvement in Eqpt Efficiency Standards above BAU</v>
      </c>
      <c r="D815" s="537" t="s">
        <v>3202</v>
      </c>
      <c r="E815" s="535" t="s">
        <v>2428</v>
      </c>
      <c r="F815" s="6" t="s">
        <v>2640</v>
      </c>
      <c r="G815" s="535" t="s">
        <v>2436</v>
      </c>
      <c r="H815" s="536">
        <v>1089</v>
      </c>
      <c r="I815" s="535" t="s">
        <v>45</v>
      </c>
      <c r="J815" s="306" t="str">
        <f>IF(ISBLANK(INDEX('Policy Characteristics'!D:D,MATCH($C815,'Policy Characteristics'!$C:$C,0))),"",INDEX('Policy Characteristics'!D:D,MATCH($C815,'Policy Characteristics'!$C:$C,0)))</f>
        <v>Industry Energy Efficiency Standards</v>
      </c>
      <c r="K815" s="304" t="str">
        <f>IF(ISBLANK(INDEX('Policy Characteristics'!E:E,MATCH($C815,'Policy Characteristics'!$C:$C,0))),"",INDEX('Policy Characteristics'!E:E,MATCH($C815,'Policy Characteristics'!$C:$C,0)))</f>
        <v>indst efficiency standards</v>
      </c>
      <c r="L815" s="315">
        <f>IF(ISBLANK(INDEX('Policy Characteristics'!F:F,MATCH($C815,'Policy Characteristics'!$C:$C,0))),"",INDEX('Policy Characteristics'!F:F,MATCH($C815,'Policy Characteristics'!$C:$C,0)))</f>
        <v>0</v>
      </c>
      <c r="M815" s="315">
        <f>IF(ISBLANK(INDEX('Policy Characteristics'!G:G,MATCH($C815,'Policy Characteristics'!$C:$C,0))),"",INDEX('Policy Characteristics'!G:G,MATCH($C815,'Policy Characteristics'!$C:$C,0)))</f>
        <v>0.25</v>
      </c>
      <c r="N815" s="315">
        <f>IF(ISBLANK(INDEX('Policy Characteristics'!H:H,MATCH($C815,'Policy Characteristics'!$C:$C,0))),"",INDEX('Policy Characteristics'!H:H,MATCH($C815,'Policy Characteristics'!$C:$C,0)))</f>
        <v>0.01</v>
      </c>
      <c r="O815" s="304" t="str">
        <f>IF(ISBLANK(INDEX('Policy Characteristics'!I:I,MATCH($C815,'Policy Characteristics'!$C:$C,0))),"",INDEX('Policy Characteristics'!I:I,MATCH($C815,'Policy Characteristics'!$C:$C,0)))</f>
        <v>% reduction in energy use</v>
      </c>
      <c r="P815" s="304" t="str">
        <f>IF(ISBLANK(INDEX('Policy Characteristics'!J:J,MATCH($C815,'Policy Characteristics'!$C:$C,0))),"",INDEX('Policy Characteristics'!J:J,MATCH($C815,'Policy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15" s="304" t="str">
        <f>IF(ISBLANK(INDEX('Policy Characteristics'!K:K,MATCH($C815,'Policy Characteristics'!$C:$C,0))),"",INDEX('Policy Characteristics'!K:K,MATCH($C815,'Policy Characteristics'!$C:$C,0)))</f>
        <v>industry-ag-main.html#eff-stds</v>
      </c>
      <c r="R815" s="304" t="str">
        <f>IF(ISBLANK(INDEX('Policy Characteristics'!L:L,MATCH($C815,'Policy Characteristics'!$C:$C,0))),"",INDEX('Policy Characteristics'!L:L,MATCH($C815,'Policy Characteristics'!$C:$C,0)))</f>
        <v>industry-energy-efficiency-standards.html</v>
      </c>
    </row>
    <row r="816" spans="1:18" s="544" customFormat="1" x14ac:dyDescent="0.25">
      <c r="A816" s="304" t="str">
        <f>IF(ISBLANK(INDEX('Policy Characteristics'!A:A,MATCH($C816,'Policy Characteristics'!$C:$C,0))),"",INDEX('Policy Characteristics'!A:A,MATCH($C816,'Policy Characteristics'!$C:$C,0)))</f>
        <v>Industry</v>
      </c>
      <c r="B816" s="304" t="str">
        <f>IF(ISBLANK(INDEX('Policy Characteristics'!B:B,MATCH($C816,'Policy Characteristics'!$C:$C,0))),"",INDEX('Policy Characteristics'!B:B,MATCH($C816,'Policy Characteristics'!$C:$C,0)))</f>
        <v>Industry Energy Efficiency Standards</v>
      </c>
      <c r="C816" s="308" t="str">
        <f t="shared" si="39"/>
        <v>Percentage Improvement in Eqpt Efficiency Standards above BAU</v>
      </c>
      <c r="D816" s="537" t="s">
        <v>3202</v>
      </c>
      <c r="E816" s="535" t="s">
        <v>2429</v>
      </c>
      <c r="F816" s="6" t="s">
        <v>2640</v>
      </c>
      <c r="G816" s="535" t="s">
        <v>2437</v>
      </c>
      <c r="H816" s="536">
        <v>1090</v>
      </c>
      <c r="I816" s="535" t="s">
        <v>45</v>
      </c>
      <c r="J816" s="306" t="str">
        <f>IF(ISBLANK(INDEX('Policy Characteristics'!D:D,MATCH($C816,'Policy Characteristics'!$C:$C,0))),"",INDEX('Policy Characteristics'!D:D,MATCH($C816,'Policy Characteristics'!$C:$C,0)))</f>
        <v>Industry Energy Efficiency Standards</v>
      </c>
      <c r="K816" s="304" t="str">
        <f>IF(ISBLANK(INDEX('Policy Characteristics'!E:E,MATCH($C816,'Policy Characteristics'!$C:$C,0))),"",INDEX('Policy Characteristics'!E:E,MATCH($C816,'Policy Characteristics'!$C:$C,0)))</f>
        <v>indst efficiency standards</v>
      </c>
      <c r="L816" s="315">
        <f>IF(ISBLANK(INDEX('Policy Characteristics'!F:F,MATCH($C816,'Policy Characteristics'!$C:$C,0))),"",INDEX('Policy Characteristics'!F:F,MATCH($C816,'Policy Characteristics'!$C:$C,0)))</f>
        <v>0</v>
      </c>
      <c r="M816" s="315">
        <f>IF(ISBLANK(INDEX('Policy Characteristics'!G:G,MATCH($C816,'Policy Characteristics'!$C:$C,0))),"",INDEX('Policy Characteristics'!G:G,MATCH($C816,'Policy Characteristics'!$C:$C,0)))</f>
        <v>0.25</v>
      </c>
      <c r="N816" s="315">
        <f>IF(ISBLANK(INDEX('Policy Characteristics'!H:H,MATCH($C816,'Policy Characteristics'!$C:$C,0))),"",INDEX('Policy Characteristics'!H:H,MATCH($C816,'Policy Characteristics'!$C:$C,0)))</f>
        <v>0.01</v>
      </c>
      <c r="O816" s="304" t="str">
        <f>IF(ISBLANK(INDEX('Policy Characteristics'!I:I,MATCH($C816,'Policy Characteristics'!$C:$C,0))),"",INDEX('Policy Characteristics'!I:I,MATCH($C816,'Policy Characteristics'!$C:$C,0)))</f>
        <v>% reduction in energy use</v>
      </c>
      <c r="P816" s="304" t="str">
        <f>IF(ISBLANK(INDEX('Policy Characteristics'!J:J,MATCH($C816,'Policy Characteristics'!$C:$C,0))),"",INDEX('Policy Characteristics'!J:J,MATCH($C816,'Policy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16" s="304" t="str">
        <f>IF(ISBLANK(INDEX('Policy Characteristics'!K:K,MATCH($C816,'Policy Characteristics'!$C:$C,0))),"",INDEX('Policy Characteristics'!K:K,MATCH($C816,'Policy Characteristics'!$C:$C,0)))</f>
        <v>industry-ag-main.html#eff-stds</v>
      </c>
      <c r="R816" s="304" t="str">
        <f>IF(ISBLANK(INDEX('Policy Characteristics'!L:L,MATCH($C816,'Policy Characteristics'!$C:$C,0))),"",INDEX('Policy Characteristics'!L:L,MATCH($C816,'Policy Characteristics'!$C:$C,0)))</f>
        <v>industry-energy-efficiency-standards.html</v>
      </c>
    </row>
    <row r="817" spans="1:18" s="544" customFormat="1" x14ac:dyDescent="0.25">
      <c r="A817" s="304" t="str">
        <f>IF(ISBLANK(INDEX('Policy Characteristics'!A:A,MATCH($C817,'Policy Characteristics'!$C:$C,0))),"",INDEX('Policy Characteristics'!A:A,MATCH($C817,'Policy Characteristics'!$C:$C,0)))</f>
        <v>Industry</v>
      </c>
      <c r="B817" s="304" t="str">
        <f>IF(ISBLANK(INDEX('Policy Characteristics'!B:B,MATCH($C817,'Policy Characteristics'!$C:$C,0))),"",INDEX('Policy Characteristics'!B:B,MATCH($C817,'Policy Characteristics'!$C:$C,0)))</f>
        <v>Industry Energy Efficiency Standards</v>
      </c>
      <c r="C817" s="308" t="str">
        <f t="shared" si="39"/>
        <v>Percentage Improvement in Eqpt Efficiency Standards above BAU</v>
      </c>
      <c r="D817" s="537" t="s">
        <v>3202</v>
      </c>
      <c r="E817" s="535" t="s">
        <v>2430</v>
      </c>
      <c r="F817" s="6" t="s">
        <v>2640</v>
      </c>
      <c r="G817" s="535" t="s">
        <v>2434</v>
      </c>
      <c r="H817" s="536">
        <v>1091</v>
      </c>
      <c r="I817" s="535" t="s">
        <v>46</v>
      </c>
      <c r="J817" s="306" t="str">
        <f>IF(ISBLANK(INDEX('Policy Characteristics'!D:D,MATCH($C817,'Policy Characteristics'!$C:$C,0))),"",INDEX('Policy Characteristics'!D:D,MATCH($C817,'Policy Characteristics'!$C:$C,0)))</f>
        <v>Industry Energy Efficiency Standards</v>
      </c>
      <c r="K817" s="304" t="str">
        <f>IF(ISBLANK(INDEX('Policy Characteristics'!E:E,MATCH($C817,'Policy Characteristics'!$C:$C,0))),"",INDEX('Policy Characteristics'!E:E,MATCH($C817,'Policy Characteristics'!$C:$C,0)))</f>
        <v>indst efficiency standards</v>
      </c>
      <c r="L817" s="315">
        <f>IF(ISBLANK(INDEX('Policy Characteristics'!F:F,MATCH($C817,'Policy Characteristics'!$C:$C,0))),"",INDEX('Policy Characteristics'!F:F,MATCH($C817,'Policy Characteristics'!$C:$C,0)))</f>
        <v>0</v>
      </c>
      <c r="M817" s="315">
        <f>IF(ISBLANK(INDEX('Policy Characteristics'!G:G,MATCH($C817,'Policy Characteristics'!$C:$C,0))),"",INDEX('Policy Characteristics'!G:G,MATCH($C817,'Policy Characteristics'!$C:$C,0)))</f>
        <v>0.25</v>
      </c>
      <c r="N817" s="315">
        <f>IF(ISBLANK(INDEX('Policy Characteristics'!H:H,MATCH($C817,'Policy Characteristics'!$C:$C,0))),"",INDEX('Policy Characteristics'!H:H,MATCH($C817,'Policy Characteristics'!$C:$C,0)))</f>
        <v>0.01</v>
      </c>
      <c r="O817" s="304" t="str">
        <f>IF(ISBLANK(INDEX('Policy Characteristics'!I:I,MATCH($C817,'Policy Characteristics'!$C:$C,0))),"",INDEX('Policy Characteristics'!I:I,MATCH($C817,'Policy Characteristics'!$C:$C,0)))</f>
        <v>% reduction in energy use</v>
      </c>
      <c r="P817" s="304" t="str">
        <f>IF(ISBLANK(INDEX('Policy Characteristics'!J:J,MATCH($C817,'Policy Characteristics'!$C:$C,0))),"",INDEX('Policy Characteristics'!J:J,MATCH($C817,'Policy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17" s="304" t="str">
        <f>IF(ISBLANK(INDEX('Policy Characteristics'!K:K,MATCH($C817,'Policy Characteristics'!$C:$C,0))),"",INDEX('Policy Characteristics'!K:K,MATCH($C817,'Policy Characteristics'!$C:$C,0)))</f>
        <v>industry-ag-main.html#eff-stds</v>
      </c>
      <c r="R817" s="304" t="str">
        <f>IF(ISBLANK(INDEX('Policy Characteristics'!L:L,MATCH($C817,'Policy Characteristics'!$C:$C,0))),"",INDEX('Policy Characteristics'!L:L,MATCH($C817,'Policy Characteristics'!$C:$C,0)))</f>
        <v>industry-energy-efficiency-standards.html</v>
      </c>
    </row>
    <row r="818" spans="1:18" s="544" customFormat="1" x14ac:dyDescent="0.25">
      <c r="A818" s="304" t="str">
        <f>IF(ISBLANK(INDEX('Policy Characteristics'!A:A,MATCH($C818,'Policy Characteristics'!$C:$C,0))),"",INDEX('Policy Characteristics'!A:A,MATCH($C818,'Policy Characteristics'!$C:$C,0)))</f>
        <v>Industry</v>
      </c>
      <c r="B818" s="304" t="str">
        <f>IF(ISBLANK(INDEX('Policy Characteristics'!B:B,MATCH($C818,'Policy Characteristics'!$C:$C,0))),"",INDEX('Policy Characteristics'!B:B,MATCH($C818,'Policy Characteristics'!$C:$C,0)))</f>
        <v>Industry Energy Efficiency Standards</v>
      </c>
      <c r="C818" s="308" t="str">
        <f t="shared" si="39"/>
        <v>Percentage Improvement in Eqpt Efficiency Standards above BAU</v>
      </c>
      <c r="D818" s="537" t="s">
        <v>3202</v>
      </c>
      <c r="E818" s="535" t="s">
        <v>2431</v>
      </c>
      <c r="F818" s="6" t="s">
        <v>2640</v>
      </c>
      <c r="G818" s="535" t="s">
        <v>2435</v>
      </c>
      <c r="H818" s="536">
        <v>1092</v>
      </c>
      <c r="I818" s="535" t="s">
        <v>45</v>
      </c>
      <c r="J818" s="306" t="str">
        <f>IF(ISBLANK(INDEX('Policy Characteristics'!D:D,MATCH($C818,'Policy Characteristics'!$C:$C,0))),"",INDEX('Policy Characteristics'!D:D,MATCH($C818,'Policy Characteristics'!$C:$C,0)))</f>
        <v>Industry Energy Efficiency Standards</v>
      </c>
      <c r="K818" s="304" t="str">
        <f>IF(ISBLANK(INDEX('Policy Characteristics'!E:E,MATCH($C818,'Policy Characteristics'!$C:$C,0))),"",INDEX('Policy Characteristics'!E:E,MATCH($C818,'Policy Characteristics'!$C:$C,0)))</f>
        <v>indst efficiency standards</v>
      </c>
      <c r="L818" s="315">
        <f>IF(ISBLANK(INDEX('Policy Characteristics'!F:F,MATCH($C818,'Policy Characteristics'!$C:$C,0))),"",INDEX('Policy Characteristics'!F:F,MATCH($C818,'Policy Characteristics'!$C:$C,0)))</f>
        <v>0</v>
      </c>
      <c r="M818" s="315">
        <f>IF(ISBLANK(INDEX('Policy Characteristics'!G:G,MATCH($C818,'Policy Characteristics'!$C:$C,0))),"",INDEX('Policy Characteristics'!G:G,MATCH($C818,'Policy Characteristics'!$C:$C,0)))</f>
        <v>0.25</v>
      </c>
      <c r="N818" s="315">
        <f>IF(ISBLANK(INDEX('Policy Characteristics'!H:H,MATCH($C818,'Policy Characteristics'!$C:$C,0))),"",INDEX('Policy Characteristics'!H:H,MATCH($C818,'Policy Characteristics'!$C:$C,0)))</f>
        <v>0.01</v>
      </c>
      <c r="O818" s="304" t="str">
        <f>IF(ISBLANK(INDEX('Policy Characteristics'!I:I,MATCH($C818,'Policy Characteristics'!$C:$C,0))),"",INDEX('Policy Characteristics'!I:I,MATCH($C818,'Policy Characteristics'!$C:$C,0)))</f>
        <v>% reduction in energy use</v>
      </c>
      <c r="P818" s="304" t="str">
        <f>IF(ISBLANK(INDEX('Policy Characteristics'!J:J,MATCH($C818,'Policy Characteristics'!$C:$C,0))),"",INDEX('Policy Characteristics'!J:J,MATCH($C818,'Policy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18" s="304" t="str">
        <f>IF(ISBLANK(INDEX('Policy Characteristics'!K:K,MATCH($C818,'Policy Characteristics'!$C:$C,0))),"",INDEX('Policy Characteristics'!K:K,MATCH($C818,'Policy Characteristics'!$C:$C,0)))</f>
        <v>industry-ag-main.html#eff-stds</v>
      </c>
      <c r="R818" s="304" t="str">
        <f>IF(ISBLANK(INDEX('Policy Characteristics'!L:L,MATCH($C818,'Policy Characteristics'!$C:$C,0))),"",INDEX('Policy Characteristics'!L:L,MATCH($C818,'Policy Characteristics'!$C:$C,0)))</f>
        <v>industry-energy-efficiency-standards.html</v>
      </c>
    </row>
    <row r="819" spans="1:18" s="544" customFormat="1" x14ac:dyDescent="0.25">
      <c r="A819" s="304" t="str">
        <f>IF(ISBLANK(INDEX('Policy Characteristics'!A:A,MATCH($C819,'Policy Characteristics'!$C:$C,0))),"",INDEX('Policy Characteristics'!A:A,MATCH($C819,'Policy Characteristics'!$C:$C,0)))</f>
        <v>Industry</v>
      </c>
      <c r="B819" s="304" t="str">
        <f>IF(ISBLANK(INDEX('Policy Characteristics'!B:B,MATCH($C819,'Policy Characteristics'!$C:$C,0))),"",INDEX('Policy Characteristics'!B:B,MATCH($C819,'Policy Characteristics'!$C:$C,0)))</f>
        <v>Industry Energy Efficiency Standards</v>
      </c>
      <c r="C819" s="308" t="str">
        <f t="shared" si="39"/>
        <v>Percentage Improvement in Eqpt Efficiency Standards above BAU</v>
      </c>
      <c r="D819" s="537" t="s">
        <v>3202</v>
      </c>
      <c r="E819" s="535" t="s">
        <v>2432</v>
      </c>
      <c r="F819" s="6" t="s">
        <v>2640</v>
      </c>
      <c r="G819" s="535" t="s">
        <v>2438</v>
      </c>
      <c r="H819" s="536">
        <v>1093</v>
      </c>
      <c r="I819" s="535" t="s">
        <v>46</v>
      </c>
      <c r="J819" s="306" t="str">
        <f>IF(ISBLANK(INDEX('Policy Characteristics'!D:D,MATCH($C819,'Policy Characteristics'!$C:$C,0))),"",INDEX('Policy Characteristics'!D:D,MATCH($C819,'Policy Characteristics'!$C:$C,0)))</f>
        <v>Industry Energy Efficiency Standards</v>
      </c>
      <c r="K819" s="304" t="str">
        <f>IF(ISBLANK(INDEX('Policy Characteristics'!E:E,MATCH($C819,'Policy Characteristics'!$C:$C,0))),"",INDEX('Policy Characteristics'!E:E,MATCH($C819,'Policy Characteristics'!$C:$C,0)))</f>
        <v>indst efficiency standards</v>
      </c>
      <c r="L819" s="315">
        <f>IF(ISBLANK(INDEX('Policy Characteristics'!F:F,MATCH($C819,'Policy Characteristics'!$C:$C,0))),"",INDEX('Policy Characteristics'!F:F,MATCH($C819,'Policy Characteristics'!$C:$C,0)))</f>
        <v>0</v>
      </c>
      <c r="M819" s="315">
        <f>IF(ISBLANK(INDEX('Policy Characteristics'!G:G,MATCH($C819,'Policy Characteristics'!$C:$C,0))),"",INDEX('Policy Characteristics'!G:G,MATCH($C819,'Policy Characteristics'!$C:$C,0)))</f>
        <v>0.25</v>
      </c>
      <c r="N819" s="315">
        <f>IF(ISBLANK(INDEX('Policy Characteristics'!H:H,MATCH($C819,'Policy Characteristics'!$C:$C,0))),"",INDEX('Policy Characteristics'!H:H,MATCH($C819,'Policy Characteristics'!$C:$C,0)))</f>
        <v>0.01</v>
      </c>
      <c r="O819" s="304" t="str">
        <f>IF(ISBLANK(INDEX('Policy Characteristics'!I:I,MATCH($C819,'Policy Characteristics'!$C:$C,0))),"",INDEX('Policy Characteristics'!I:I,MATCH($C819,'Policy Characteristics'!$C:$C,0)))</f>
        <v>% reduction in energy use</v>
      </c>
      <c r="P819" s="304" t="str">
        <f>IF(ISBLANK(INDEX('Policy Characteristics'!J:J,MATCH($C819,'Policy Characteristics'!$C:$C,0))),"",INDEX('Policy Characteristics'!J:J,MATCH($C819,'Policy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19" s="304" t="str">
        <f>IF(ISBLANK(INDEX('Policy Characteristics'!K:K,MATCH($C819,'Policy Characteristics'!$C:$C,0))),"",INDEX('Policy Characteristics'!K:K,MATCH($C819,'Policy Characteristics'!$C:$C,0)))</f>
        <v>industry-ag-main.html#eff-stds</v>
      </c>
      <c r="R819" s="304" t="str">
        <f>IF(ISBLANK(INDEX('Policy Characteristics'!L:L,MATCH($C819,'Policy Characteristics'!$C:$C,0))),"",INDEX('Policy Characteristics'!L:L,MATCH($C819,'Policy Characteristics'!$C:$C,0)))</f>
        <v>industry-energy-efficiency-standards.html</v>
      </c>
    </row>
    <row r="820" spans="1:18" s="544" customFormat="1" x14ac:dyDescent="0.25">
      <c r="A820" s="304" t="str">
        <f>IF(ISBLANK(INDEX('Policy Characteristics'!A:A,MATCH($C820,'Policy Characteristics'!$C:$C,0))),"",INDEX('Policy Characteristics'!A:A,MATCH($C820,'Policy Characteristics'!$C:$C,0)))</f>
        <v>Industry</v>
      </c>
      <c r="B820" s="304" t="str">
        <f>IF(ISBLANK(INDEX('Policy Characteristics'!B:B,MATCH($C820,'Policy Characteristics'!$C:$C,0))),"",INDEX('Policy Characteristics'!B:B,MATCH($C820,'Policy Characteristics'!$C:$C,0)))</f>
        <v>Industry Energy Efficiency Standards</v>
      </c>
      <c r="C820" s="308" t="str">
        <f t="shared" si="39"/>
        <v>Percentage Improvement in Eqpt Efficiency Standards above BAU</v>
      </c>
      <c r="D820" s="537" t="s">
        <v>3202</v>
      </c>
      <c r="E820" s="535" t="s">
        <v>2782</v>
      </c>
      <c r="F820" s="6" t="s">
        <v>2640</v>
      </c>
      <c r="G820" s="535" t="s">
        <v>2785</v>
      </c>
      <c r="H820" s="536">
        <v>1094</v>
      </c>
      <c r="I820" s="535" t="s">
        <v>46</v>
      </c>
      <c r="J820" s="306" t="str">
        <f>IF(ISBLANK(INDEX('Policy Characteristics'!D:D,MATCH($C820,'Policy Characteristics'!$C:$C,0))),"",INDEX('Policy Characteristics'!D:D,MATCH($C820,'Policy Characteristics'!$C:$C,0)))</f>
        <v>Industry Energy Efficiency Standards</v>
      </c>
      <c r="K820" s="304" t="str">
        <f>IF(ISBLANK(INDEX('Policy Characteristics'!E:E,MATCH($C820,'Policy Characteristics'!$C:$C,0))),"",INDEX('Policy Characteristics'!E:E,MATCH($C820,'Policy Characteristics'!$C:$C,0)))</f>
        <v>indst efficiency standards</v>
      </c>
      <c r="L820" s="315">
        <f>IF(ISBLANK(INDEX('Policy Characteristics'!F:F,MATCH($C820,'Policy Characteristics'!$C:$C,0))),"",INDEX('Policy Characteristics'!F:F,MATCH($C820,'Policy Characteristics'!$C:$C,0)))</f>
        <v>0</v>
      </c>
      <c r="M820" s="315">
        <f>IF(ISBLANK(INDEX('Policy Characteristics'!G:G,MATCH($C820,'Policy Characteristics'!$C:$C,0))),"",INDEX('Policy Characteristics'!G:G,MATCH($C820,'Policy Characteristics'!$C:$C,0)))</f>
        <v>0.25</v>
      </c>
      <c r="N820" s="315">
        <f>IF(ISBLANK(INDEX('Policy Characteristics'!H:H,MATCH($C820,'Policy Characteristics'!$C:$C,0))),"",INDEX('Policy Characteristics'!H:H,MATCH($C820,'Policy Characteristics'!$C:$C,0)))</f>
        <v>0.01</v>
      </c>
      <c r="O820" s="304" t="str">
        <f>IF(ISBLANK(INDEX('Policy Characteristics'!I:I,MATCH($C820,'Policy Characteristics'!$C:$C,0))),"",INDEX('Policy Characteristics'!I:I,MATCH($C820,'Policy Characteristics'!$C:$C,0)))</f>
        <v>% reduction in energy use</v>
      </c>
      <c r="P820" s="304" t="str">
        <f>IF(ISBLANK(INDEX('Policy Characteristics'!J:J,MATCH($C820,'Policy Characteristics'!$C:$C,0))),"",INDEX('Policy Characteristics'!J:J,MATCH($C820,'Policy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20" s="304" t="str">
        <f>IF(ISBLANK(INDEX('Policy Characteristics'!K:K,MATCH($C820,'Policy Characteristics'!$C:$C,0))),"",INDEX('Policy Characteristics'!K:K,MATCH($C820,'Policy Characteristics'!$C:$C,0)))</f>
        <v>industry-ag-main.html#eff-stds</v>
      </c>
      <c r="R820" s="304" t="str">
        <f>IF(ISBLANK(INDEX('Policy Characteristics'!L:L,MATCH($C820,'Policy Characteristics'!$C:$C,0))),"",INDEX('Policy Characteristics'!L:L,MATCH($C820,'Policy Characteristics'!$C:$C,0)))</f>
        <v>industry-energy-efficiency-standards.html</v>
      </c>
    </row>
    <row r="821" spans="1:18" s="544" customFormat="1" x14ac:dyDescent="0.25">
      <c r="A821" s="304" t="str">
        <f>IF(ISBLANK(INDEX('Policy Characteristics'!A:A,MATCH($C821,'Policy Characteristics'!$C:$C,0))),"",INDEX('Policy Characteristics'!A:A,MATCH($C821,'Policy Characteristics'!$C:$C,0)))</f>
        <v>Industry</v>
      </c>
      <c r="B821" s="304" t="str">
        <f>IF(ISBLANK(INDEX('Policy Characteristics'!B:B,MATCH($C821,'Policy Characteristics'!$C:$C,0))),"",INDEX('Policy Characteristics'!B:B,MATCH($C821,'Policy Characteristics'!$C:$C,0)))</f>
        <v>Industry Energy Efficiency Standards</v>
      </c>
      <c r="C821" s="308" t="str">
        <f t="shared" si="39"/>
        <v>Percentage Improvement in Eqpt Efficiency Standards above BAU</v>
      </c>
      <c r="D821" s="537" t="s">
        <v>3202</v>
      </c>
      <c r="E821" s="535" t="s">
        <v>2783</v>
      </c>
      <c r="F821" s="6" t="s">
        <v>2640</v>
      </c>
      <c r="G821" s="535" t="s">
        <v>2787</v>
      </c>
      <c r="H821" s="536">
        <v>1095</v>
      </c>
      <c r="I821" s="535" t="s">
        <v>45</v>
      </c>
      <c r="J821" s="306" t="str">
        <f>IF(ISBLANK(INDEX('Policy Characteristics'!D:D,MATCH($C821,'Policy Characteristics'!$C:$C,0))),"",INDEX('Policy Characteristics'!D:D,MATCH($C821,'Policy Characteristics'!$C:$C,0)))</f>
        <v>Industry Energy Efficiency Standards</v>
      </c>
      <c r="K821" s="304" t="str">
        <f>IF(ISBLANK(INDEX('Policy Characteristics'!E:E,MATCH($C821,'Policy Characteristics'!$C:$C,0))),"",INDEX('Policy Characteristics'!E:E,MATCH($C821,'Policy Characteristics'!$C:$C,0)))</f>
        <v>indst efficiency standards</v>
      </c>
      <c r="L821" s="315">
        <f>IF(ISBLANK(INDEX('Policy Characteristics'!F:F,MATCH($C821,'Policy Characteristics'!$C:$C,0))),"",INDEX('Policy Characteristics'!F:F,MATCH($C821,'Policy Characteristics'!$C:$C,0)))</f>
        <v>0</v>
      </c>
      <c r="M821" s="315">
        <f>IF(ISBLANK(INDEX('Policy Characteristics'!G:G,MATCH($C821,'Policy Characteristics'!$C:$C,0))),"",INDEX('Policy Characteristics'!G:G,MATCH($C821,'Policy Characteristics'!$C:$C,0)))</f>
        <v>0.25</v>
      </c>
      <c r="N821" s="315">
        <f>IF(ISBLANK(INDEX('Policy Characteristics'!H:H,MATCH($C821,'Policy Characteristics'!$C:$C,0))),"",INDEX('Policy Characteristics'!H:H,MATCH($C821,'Policy Characteristics'!$C:$C,0)))</f>
        <v>0.01</v>
      </c>
      <c r="O821" s="304" t="str">
        <f>IF(ISBLANK(INDEX('Policy Characteristics'!I:I,MATCH($C821,'Policy Characteristics'!$C:$C,0))),"",INDEX('Policy Characteristics'!I:I,MATCH($C821,'Policy Characteristics'!$C:$C,0)))</f>
        <v>% reduction in energy use</v>
      </c>
      <c r="P821" s="304" t="str">
        <f>IF(ISBLANK(INDEX('Policy Characteristics'!J:J,MATCH($C821,'Policy Characteristics'!$C:$C,0))),"",INDEX('Policy Characteristics'!J:J,MATCH($C821,'Policy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21" s="304" t="str">
        <f>IF(ISBLANK(INDEX('Policy Characteristics'!K:K,MATCH($C821,'Policy Characteristics'!$C:$C,0))),"",INDEX('Policy Characteristics'!K:K,MATCH($C821,'Policy Characteristics'!$C:$C,0)))</f>
        <v>industry-ag-main.html#eff-stds</v>
      </c>
      <c r="R821" s="304" t="str">
        <f>IF(ISBLANK(INDEX('Policy Characteristics'!L:L,MATCH($C821,'Policy Characteristics'!$C:$C,0))),"",INDEX('Policy Characteristics'!L:L,MATCH($C821,'Policy Characteristics'!$C:$C,0)))</f>
        <v>industry-energy-efficiency-standards.html</v>
      </c>
    </row>
    <row r="822" spans="1:18" s="544" customFormat="1" x14ac:dyDescent="0.25">
      <c r="A822" s="304" t="str">
        <f>IF(ISBLANK(INDEX('Policy Characteristics'!A:A,MATCH($C822,'Policy Characteristics'!$C:$C,0))),"",INDEX('Policy Characteristics'!A:A,MATCH($C822,'Policy Characteristics'!$C:$C,0)))</f>
        <v>Industry</v>
      </c>
      <c r="B822" s="304" t="str">
        <f>IF(ISBLANK(INDEX('Policy Characteristics'!B:B,MATCH($C822,'Policy Characteristics'!$C:$C,0))),"",INDEX('Policy Characteristics'!B:B,MATCH($C822,'Policy Characteristics'!$C:$C,0)))</f>
        <v>Industry Energy Efficiency Standards</v>
      </c>
      <c r="C822" s="308" t="str">
        <f t="shared" si="39"/>
        <v>Percentage Improvement in Eqpt Efficiency Standards above BAU</v>
      </c>
      <c r="D822" s="537" t="s">
        <v>3202</v>
      </c>
      <c r="E822" s="535" t="s">
        <v>2784</v>
      </c>
      <c r="F822" s="6" t="s">
        <v>2640</v>
      </c>
      <c r="G822" s="535" t="s">
        <v>2788</v>
      </c>
      <c r="H822" s="536">
        <v>1096</v>
      </c>
      <c r="I822" s="535" t="s">
        <v>45</v>
      </c>
      <c r="J822" s="306" t="str">
        <f>IF(ISBLANK(INDEX('Policy Characteristics'!D:D,MATCH($C822,'Policy Characteristics'!$C:$C,0))),"",INDEX('Policy Characteristics'!D:D,MATCH($C822,'Policy Characteristics'!$C:$C,0)))</f>
        <v>Industry Energy Efficiency Standards</v>
      </c>
      <c r="K822" s="304" t="str">
        <f>IF(ISBLANK(INDEX('Policy Characteristics'!E:E,MATCH($C822,'Policy Characteristics'!$C:$C,0))),"",INDEX('Policy Characteristics'!E:E,MATCH($C822,'Policy Characteristics'!$C:$C,0)))</f>
        <v>indst efficiency standards</v>
      </c>
      <c r="L822" s="315">
        <f>IF(ISBLANK(INDEX('Policy Characteristics'!F:F,MATCH($C822,'Policy Characteristics'!$C:$C,0))),"",INDEX('Policy Characteristics'!F:F,MATCH($C822,'Policy Characteristics'!$C:$C,0)))</f>
        <v>0</v>
      </c>
      <c r="M822" s="315">
        <f>IF(ISBLANK(INDEX('Policy Characteristics'!G:G,MATCH($C822,'Policy Characteristics'!$C:$C,0))),"",INDEX('Policy Characteristics'!G:G,MATCH($C822,'Policy Characteristics'!$C:$C,0)))</f>
        <v>0.25</v>
      </c>
      <c r="N822" s="315">
        <f>IF(ISBLANK(INDEX('Policy Characteristics'!H:H,MATCH($C822,'Policy Characteristics'!$C:$C,0))),"",INDEX('Policy Characteristics'!H:H,MATCH($C822,'Policy Characteristics'!$C:$C,0)))</f>
        <v>0.01</v>
      </c>
      <c r="O822" s="304" t="str">
        <f>IF(ISBLANK(INDEX('Policy Characteristics'!I:I,MATCH($C822,'Policy Characteristics'!$C:$C,0))),"",INDEX('Policy Characteristics'!I:I,MATCH($C822,'Policy Characteristics'!$C:$C,0)))</f>
        <v>% reduction in energy use</v>
      </c>
      <c r="P822" s="304" t="str">
        <f>IF(ISBLANK(INDEX('Policy Characteristics'!J:J,MATCH($C822,'Policy Characteristics'!$C:$C,0))),"",INDEX('Policy Characteristics'!J:J,MATCH($C822,'Policy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22" s="304" t="str">
        <f>IF(ISBLANK(INDEX('Policy Characteristics'!K:K,MATCH($C822,'Policy Characteristics'!$C:$C,0))),"",INDEX('Policy Characteristics'!K:K,MATCH($C822,'Policy Characteristics'!$C:$C,0)))</f>
        <v>industry-ag-main.html#eff-stds</v>
      </c>
      <c r="R822" s="304" t="str">
        <f>IF(ISBLANK(INDEX('Policy Characteristics'!L:L,MATCH($C822,'Policy Characteristics'!$C:$C,0))),"",INDEX('Policy Characteristics'!L:L,MATCH($C822,'Policy Characteristics'!$C:$C,0)))</f>
        <v>industry-energy-efficiency-standards.html</v>
      </c>
    </row>
    <row r="823" spans="1:18" s="544" customFormat="1" x14ac:dyDescent="0.25">
      <c r="A823" s="304" t="str">
        <f>IF(ISBLANK(INDEX('Policy Characteristics'!A:A,MATCH($C823,'Policy Characteristics'!$C:$C,0))),"",INDEX('Policy Characteristics'!A:A,MATCH($C823,'Policy Characteristics'!$C:$C,0)))</f>
        <v>Industry</v>
      </c>
      <c r="B823" s="304" t="str">
        <f>IF(ISBLANK(INDEX('Policy Characteristics'!B:B,MATCH($C823,'Policy Characteristics'!$C:$C,0))),"",INDEX('Policy Characteristics'!B:B,MATCH($C823,'Policy Characteristics'!$C:$C,0)))</f>
        <v>Industry Energy Efficiency Standards</v>
      </c>
      <c r="C823" s="308" t="str">
        <f t="shared" si="39"/>
        <v>Percentage Improvement in Eqpt Efficiency Standards above BAU</v>
      </c>
      <c r="D823" s="537" t="s">
        <v>3202</v>
      </c>
      <c r="E823" s="535" t="s">
        <v>2781</v>
      </c>
      <c r="F823" s="6" t="s">
        <v>2640</v>
      </c>
      <c r="G823" s="535" t="s">
        <v>2786</v>
      </c>
      <c r="H823" s="536">
        <v>1097</v>
      </c>
      <c r="I823" s="535" t="s">
        <v>46</v>
      </c>
      <c r="J823" s="306" t="str">
        <f>IF(ISBLANK(INDEX('Policy Characteristics'!D:D,MATCH($C823,'Policy Characteristics'!$C:$C,0))),"",INDEX('Policy Characteristics'!D:D,MATCH($C823,'Policy Characteristics'!$C:$C,0)))</f>
        <v>Industry Energy Efficiency Standards</v>
      </c>
      <c r="K823" s="304" t="str">
        <f>IF(ISBLANK(INDEX('Policy Characteristics'!E:E,MATCH($C823,'Policy Characteristics'!$C:$C,0))),"",INDEX('Policy Characteristics'!E:E,MATCH($C823,'Policy Characteristics'!$C:$C,0)))</f>
        <v>indst efficiency standards</v>
      </c>
      <c r="L823" s="315">
        <f>IF(ISBLANK(INDEX('Policy Characteristics'!F:F,MATCH($C823,'Policy Characteristics'!$C:$C,0))),"",INDEX('Policy Characteristics'!F:F,MATCH($C823,'Policy Characteristics'!$C:$C,0)))</f>
        <v>0</v>
      </c>
      <c r="M823" s="315">
        <f>IF(ISBLANK(INDEX('Policy Characteristics'!G:G,MATCH($C823,'Policy Characteristics'!$C:$C,0))),"",INDEX('Policy Characteristics'!G:G,MATCH($C823,'Policy Characteristics'!$C:$C,0)))</f>
        <v>0.25</v>
      </c>
      <c r="N823" s="315">
        <f>IF(ISBLANK(INDEX('Policy Characteristics'!H:H,MATCH($C823,'Policy Characteristics'!$C:$C,0))),"",INDEX('Policy Characteristics'!H:H,MATCH($C823,'Policy Characteristics'!$C:$C,0)))</f>
        <v>0.01</v>
      </c>
      <c r="O823" s="304" t="str">
        <f>IF(ISBLANK(INDEX('Policy Characteristics'!I:I,MATCH($C823,'Policy Characteristics'!$C:$C,0))),"",INDEX('Policy Characteristics'!I:I,MATCH($C823,'Policy Characteristics'!$C:$C,0)))</f>
        <v>% reduction in energy use</v>
      </c>
      <c r="P823" s="304" t="str">
        <f>IF(ISBLANK(INDEX('Policy Characteristics'!J:J,MATCH($C823,'Policy Characteristics'!$C:$C,0))),"",INDEX('Policy Characteristics'!J:J,MATCH($C823,'Policy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23" s="304" t="str">
        <f>IF(ISBLANK(INDEX('Policy Characteristics'!K:K,MATCH($C823,'Policy Characteristics'!$C:$C,0))),"",INDEX('Policy Characteristics'!K:K,MATCH($C823,'Policy Characteristics'!$C:$C,0)))</f>
        <v>industry-ag-main.html#eff-stds</v>
      </c>
      <c r="R823" s="304" t="str">
        <f>IF(ISBLANK(INDEX('Policy Characteristics'!L:L,MATCH($C823,'Policy Characteristics'!$C:$C,0))),"",INDEX('Policy Characteristics'!L:L,MATCH($C823,'Policy Characteristics'!$C:$C,0)))</f>
        <v>industry-energy-efficiency-standards.html</v>
      </c>
    </row>
    <row r="824" spans="1:18" s="544" customFormat="1" x14ac:dyDescent="0.25">
      <c r="A824" s="304" t="str">
        <f>IF(ISBLANK(INDEX('Policy Characteristics'!A:A,MATCH($C824,'Policy Characteristics'!$C:$C,0))),"",INDEX('Policy Characteristics'!A:A,MATCH($C824,'Policy Characteristics'!$C:$C,0)))</f>
        <v>Industry</v>
      </c>
      <c r="B824" s="304" t="str">
        <f>IF(ISBLANK(INDEX('Policy Characteristics'!B:B,MATCH($C824,'Policy Characteristics'!$C:$C,0))),"",INDEX('Policy Characteristics'!B:B,MATCH($C824,'Policy Characteristics'!$C:$C,0)))</f>
        <v>Industry Energy Efficiency Standards</v>
      </c>
      <c r="C824" s="308" t="str">
        <f t="shared" si="39"/>
        <v>Percentage Improvement in Eqpt Efficiency Standards above BAU</v>
      </c>
      <c r="D824" s="537" t="s">
        <v>3203</v>
      </c>
      <c r="E824" s="535" t="s">
        <v>2427</v>
      </c>
      <c r="F824" s="6" t="s">
        <v>3165</v>
      </c>
      <c r="G824" s="535" t="s">
        <v>2433</v>
      </c>
      <c r="H824" s="536">
        <v>1098</v>
      </c>
      <c r="I824" s="535" t="s">
        <v>45</v>
      </c>
      <c r="J824" s="306" t="str">
        <f>IF(ISBLANK(INDEX('Policy Characteristics'!D:D,MATCH($C824,'Policy Characteristics'!$C:$C,0))),"",INDEX('Policy Characteristics'!D:D,MATCH($C824,'Policy Characteristics'!$C:$C,0)))</f>
        <v>Industry Energy Efficiency Standards</v>
      </c>
      <c r="K824" s="304" t="str">
        <f>IF(ISBLANK(INDEX('Policy Characteristics'!E:E,MATCH($C824,'Policy Characteristics'!$C:$C,0))),"",INDEX('Policy Characteristics'!E:E,MATCH($C824,'Policy Characteristics'!$C:$C,0)))</f>
        <v>indst efficiency standards</v>
      </c>
      <c r="L824" s="315">
        <f>IF(ISBLANK(INDEX('Policy Characteristics'!F:F,MATCH($C824,'Policy Characteristics'!$C:$C,0))),"",INDEX('Policy Characteristics'!F:F,MATCH($C824,'Policy Characteristics'!$C:$C,0)))</f>
        <v>0</v>
      </c>
      <c r="M824" s="315">
        <f>IF(ISBLANK(INDEX('Policy Characteristics'!G:G,MATCH($C824,'Policy Characteristics'!$C:$C,0))),"",INDEX('Policy Characteristics'!G:G,MATCH($C824,'Policy Characteristics'!$C:$C,0)))</f>
        <v>0.25</v>
      </c>
      <c r="N824" s="315">
        <f>IF(ISBLANK(INDEX('Policy Characteristics'!H:H,MATCH($C824,'Policy Characteristics'!$C:$C,0))),"",INDEX('Policy Characteristics'!H:H,MATCH($C824,'Policy Characteristics'!$C:$C,0)))</f>
        <v>0.01</v>
      </c>
      <c r="O824" s="304" t="str">
        <f>IF(ISBLANK(INDEX('Policy Characteristics'!I:I,MATCH($C824,'Policy Characteristics'!$C:$C,0))),"",INDEX('Policy Characteristics'!I:I,MATCH($C824,'Policy Characteristics'!$C:$C,0)))</f>
        <v>% reduction in energy use</v>
      </c>
      <c r="P824" s="304" t="str">
        <f>IF(ISBLANK(INDEX('Policy Characteristics'!J:J,MATCH($C824,'Policy Characteristics'!$C:$C,0))),"",INDEX('Policy Characteristics'!J:J,MATCH($C824,'Policy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24" s="304" t="str">
        <f>IF(ISBLANK(INDEX('Policy Characteristics'!K:K,MATCH($C824,'Policy Characteristics'!$C:$C,0))),"",INDEX('Policy Characteristics'!K:K,MATCH($C824,'Policy Characteristics'!$C:$C,0)))</f>
        <v>industry-ag-main.html#eff-stds</v>
      </c>
      <c r="R824" s="304" t="str">
        <f>IF(ISBLANK(INDEX('Policy Characteristics'!L:L,MATCH($C824,'Policy Characteristics'!$C:$C,0))),"",INDEX('Policy Characteristics'!L:L,MATCH($C824,'Policy Characteristics'!$C:$C,0)))</f>
        <v>industry-energy-efficiency-standards.html</v>
      </c>
    </row>
    <row r="825" spans="1:18" s="544" customFormat="1" x14ac:dyDescent="0.25">
      <c r="A825" s="304" t="str">
        <f>IF(ISBLANK(INDEX('Policy Characteristics'!A:A,MATCH($C825,'Policy Characteristics'!$C:$C,0))),"",INDEX('Policy Characteristics'!A:A,MATCH($C825,'Policy Characteristics'!$C:$C,0)))</f>
        <v>Industry</v>
      </c>
      <c r="B825" s="304" t="str">
        <f>IF(ISBLANK(INDEX('Policy Characteristics'!B:B,MATCH($C825,'Policy Characteristics'!$C:$C,0))),"",INDEX('Policy Characteristics'!B:B,MATCH($C825,'Policy Characteristics'!$C:$C,0)))</f>
        <v>Industry Energy Efficiency Standards</v>
      </c>
      <c r="C825" s="308" t="str">
        <f t="shared" si="39"/>
        <v>Percentage Improvement in Eqpt Efficiency Standards above BAU</v>
      </c>
      <c r="D825" s="537" t="s">
        <v>3203</v>
      </c>
      <c r="E825" s="535" t="s">
        <v>2428</v>
      </c>
      <c r="F825" s="6" t="s">
        <v>3165</v>
      </c>
      <c r="G825" s="535" t="s">
        <v>2436</v>
      </c>
      <c r="H825" s="536">
        <v>1099</v>
      </c>
      <c r="I825" s="535" t="s">
        <v>45</v>
      </c>
      <c r="J825" s="306" t="str">
        <f>IF(ISBLANK(INDEX('Policy Characteristics'!D:D,MATCH($C825,'Policy Characteristics'!$C:$C,0))),"",INDEX('Policy Characteristics'!D:D,MATCH($C825,'Policy Characteristics'!$C:$C,0)))</f>
        <v>Industry Energy Efficiency Standards</v>
      </c>
      <c r="K825" s="304" t="str">
        <f>IF(ISBLANK(INDEX('Policy Characteristics'!E:E,MATCH($C825,'Policy Characteristics'!$C:$C,0))),"",INDEX('Policy Characteristics'!E:E,MATCH($C825,'Policy Characteristics'!$C:$C,0)))</f>
        <v>indst efficiency standards</v>
      </c>
      <c r="L825" s="315">
        <f>IF(ISBLANK(INDEX('Policy Characteristics'!F:F,MATCH($C825,'Policy Characteristics'!$C:$C,0))),"",INDEX('Policy Characteristics'!F:F,MATCH($C825,'Policy Characteristics'!$C:$C,0)))</f>
        <v>0</v>
      </c>
      <c r="M825" s="315">
        <f>IF(ISBLANK(INDEX('Policy Characteristics'!G:G,MATCH($C825,'Policy Characteristics'!$C:$C,0))),"",INDEX('Policy Characteristics'!G:G,MATCH($C825,'Policy Characteristics'!$C:$C,0)))</f>
        <v>0.25</v>
      </c>
      <c r="N825" s="315">
        <f>IF(ISBLANK(INDEX('Policy Characteristics'!H:H,MATCH($C825,'Policy Characteristics'!$C:$C,0))),"",INDEX('Policy Characteristics'!H:H,MATCH($C825,'Policy Characteristics'!$C:$C,0)))</f>
        <v>0.01</v>
      </c>
      <c r="O825" s="304" t="str">
        <f>IF(ISBLANK(INDEX('Policy Characteristics'!I:I,MATCH($C825,'Policy Characteristics'!$C:$C,0))),"",INDEX('Policy Characteristics'!I:I,MATCH($C825,'Policy Characteristics'!$C:$C,0)))</f>
        <v>% reduction in energy use</v>
      </c>
      <c r="P825" s="304" t="str">
        <f>IF(ISBLANK(INDEX('Policy Characteristics'!J:J,MATCH($C825,'Policy Characteristics'!$C:$C,0))),"",INDEX('Policy Characteristics'!J:J,MATCH($C825,'Policy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25" s="304" t="str">
        <f>IF(ISBLANK(INDEX('Policy Characteristics'!K:K,MATCH($C825,'Policy Characteristics'!$C:$C,0))),"",INDEX('Policy Characteristics'!K:K,MATCH($C825,'Policy Characteristics'!$C:$C,0)))</f>
        <v>industry-ag-main.html#eff-stds</v>
      </c>
      <c r="R825" s="304" t="str">
        <f>IF(ISBLANK(INDEX('Policy Characteristics'!L:L,MATCH($C825,'Policy Characteristics'!$C:$C,0))),"",INDEX('Policy Characteristics'!L:L,MATCH($C825,'Policy Characteristics'!$C:$C,0)))</f>
        <v>industry-energy-efficiency-standards.html</v>
      </c>
    </row>
    <row r="826" spans="1:18" s="544" customFormat="1" x14ac:dyDescent="0.25">
      <c r="A826" s="304" t="str">
        <f>IF(ISBLANK(INDEX('Policy Characteristics'!A:A,MATCH($C826,'Policy Characteristics'!$C:$C,0))),"",INDEX('Policy Characteristics'!A:A,MATCH($C826,'Policy Characteristics'!$C:$C,0)))</f>
        <v>Industry</v>
      </c>
      <c r="B826" s="304" t="str">
        <f>IF(ISBLANK(INDEX('Policy Characteristics'!B:B,MATCH($C826,'Policy Characteristics'!$C:$C,0))),"",INDEX('Policy Characteristics'!B:B,MATCH($C826,'Policy Characteristics'!$C:$C,0)))</f>
        <v>Industry Energy Efficiency Standards</v>
      </c>
      <c r="C826" s="308" t="str">
        <f t="shared" si="39"/>
        <v>Percentage Improvement in Eqpt Efficiency Standards above BAU</v>
      </c>
      <c r="D826" s="537" t="s">
        <v>3203</v>
      </c>
      <c r="E826" s="535" t="s">
        <v>2429</v>
      </c>
      <c r="F826" s="6" t="s">
        <v>3165</v>
      </c>
      <c r="G826" s="535" t="s">
        <v>2437</v>
      </c>
      <c r="H826" s="536">
        <v>1100</v>
      </c>
      <c r="I826" s="535" t="s">
        <v>45</v>
      </c>
      <c r="J826" s="306" t="str">
        <f>IF(ISBLANK(INDEX('Policy Characteristics'!D:D,MATCH($C826,'Policy Characteristics'!$C:$C,0))),"",INDEX('Policy Characteristics'!D:D,MATCH($C826,'Policy Characteristics'!$C:$C,0)))</f>
        <v>Industry Energy Efficiency Standards</v>
      </c>
      <c r="K826" s="304" t="str">
        <f>IF(ISBLANK(INDEX('Policy Characteristics'!E:E,MATCH($C826,'Policy Characteristics'!$C:$C,0))),"",INDEX('Policy Characteristics'!E:E,MATCH($C826,'Policy Characteristics'!$C:$C,0)))</f>
        <v>indst efficiency standards</v>
      </c>
      <c r="L826" s="315">
        <f>IF(ISBLANK(INDEX('Policy Characteristics'!F:F,MATCH($C826,'Policy Characteristics'!$C:$C,0))),"",INDEX('Policy Characteristics'!F:F,MATCH($C826,'Policy Characteristics'!$C:$C,0)))</f>
        <v>0</v>
      </c>
      <c r="M826" s="315">
        <f>IF(ISBLANK(INDEX('Policy Characteristics'!G:G,MATCH($C826,'Policy Characteristics'!$C:$C,0))),"",INDEX('Policy Characteristics'!G:G,MATCH($C826,'Policy Characteristics'!$C:$C,0)))</f>
        <v>0.25</v>
      </c>
      <c r="N826" s="315">
        <f>IF(ISBLANK(INDEX('Policy Characteristics'!H:H,MATCH($C826,'Policy Characteristics'!$C:$C,0))),"",INDEX('Policy Characteristics'!H:H,MATCH($C826,'Policy Characteristics'!$C:$C,0)))</f>
        <v>0.01</v>
      </c>
      <c r="O826" s="304" t="str">
        <f>IF(ISBLANK(INDEX('Policy Characteristics'!I:I,MATCH($C826,'Policy Characteristics'!$C:$C,0))),"",INDEX('Policy Characteristics'!I:I,MATCH($C826,'Policy Characteristics'!$C:$C,0)))</f>
        <v>% reduction in energy use</v>
      </c>
      <c r="P826" s="304" t="str">
        <f>IF(ISBLANK(INDEX('Policy Characteristics'!J:J,MATCH($C826,'Policy Characteristics'!$C:$C,0))),"",INDEX('Policy Characteristics'!J:J,MATCH($C826,'Policy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26" s="304" t="str">
        <f>IF(ISBLANK(INDEX('Policy Characteristics'!K:K,MATCH($C826,'Policy Characteristics'!$C:$C,0))),"",INDEX('Policy Characteristics'!K:K,MATCH($C826,'Policy Characteristics'!$C:$C,0)))</f>
        <v>industry-ag-main.html#eff-stds</v>
      </c>
      <c r="R826" s="304" t="str">
        <f>IF(ISBLANK(INDEX('Policy Characteristics'!L:L,MATCH($C826,'Policy Characteristics'!$C:$C,0))),"",INDEX('Policy Characteristics'!L:L,MATCH($C826,'Policy Characteristics'!$C:$C,0)))</f>
        <v>industry-energy-efficiency-standards.html</v>
      </c>
    </row>
    <row r="827" spans="1:18" s="544" customFormat="1" x14ac:dyDescent="0.25">
      <c r="A827" s="304" t="str">
        <f>IF(ISBLANK(INDEX('Policy Characteristics'!A:A,MATCH($C827,'Policy Characteristics'!$C:$C,0))),"",INDEX('Policy Characteristics'!A:A,MATCH($C827,'Policy Characteristics'!$C:$C,0)))</f>
        <v>Industry</v>
      </c>
      <c r="B827" s="304" t="str">
        <f>IF(ISBLANK(INDEX('Policy Characteristics'!B:B,MATCH($C827,'Policy Characteristics'!$C:$C,0))),"",INDEX('Policy Characteristics'!B:B,MATCH($C827,'Policy Characteristics'!$C:$C,0)))</f>
        <v>Industry Energy Efficiency Standards</v>
      </c>
      <c r="C827" s="308" t="str">
        <f t="shared" si="39"/>
        <v>Percentage Improvement in Eqpt Efficiency Standards above BAU</v>
      </c>
      <c r="D827" s="537" t="s">
        <v>3203</v>
      </c>
      <c r="E827" s="535" t="s">
        <v>2430</v>
      </c>
      <c r="F827" s="6" t="s">
        <v>3165</v>
      </c>
      <c r="G827" s="535" t="s">
        <v>2434</v>
      </c>
      <c r="H827" s="536">
        <v>1101</v>
      </c>
      <c r="I827" s="535" t="s">
        <v>46</v>
      </c>
      <c r="J827" s="306" t="str">
        <f>IF(ISBLANK(INDEX('Policy Characteristics'!D:D,MATCH($C827,'Policy Characteristics'!$C:$C,0))),"",INDEX('Policy Characteristics'!D:D,MATCH($C827,'Policy Characteristics'!$C:$C,0)))</f>
        <v>Industry Energy Efficiency Standards</v>
      </c>
      <c r="K827" s="304" t="str">
        <f>IF(ISBLANK(INDEX('Policy Characteristics'!E:E,MATCH($C827,'Policy Characteristics'!$C:$C,0))),"",INDEX('Policy Characteristics'!E:E,MATCH($C827,'Policy Characteristics'!$C:$C,0)))</f>
        <v>indst efficiency standards</v>
      </c>
      <c r="L827" s="315">
        <f>IF(ISBLANK(INDEX('Policy Characteristics'!F:F,MATCH($C827,'Policy Characteristics'!$C:$C,0))),"",INDEX('Policy Characteristics'!F:F,MATCH($C827,'Policy Characteristics'!$C:$C,0)))</f>
        <v>0</v>
      </c>
      <c r="M827" s="315">
        <f>IF(ISBLANK(INDEX('Policy Characteristics'!G:G,MATCH($C827,'Policy Characteristics'!$C:$C,0))),"",INDEX('Policy Characteristics'!G:G,MATCH($C827,'Policy Characteristics'!$C:$C,0)))</f>
        <v>0.25</v>
      </c>
      <c r="N827" s="315">
        <f>IF(ISBLANK(INDEX('Policy Characteristics'!H:H,MATCH($C827,'Policy Characteristics'!$C:$C,0))),"",INDEX('Policy Characteristics'!H:H,MATCH($C827,'Policy Characteristics'!$C:$C,0)))</f>
        <v>0.01</v>
      </c>
      <c r="O827" s="304" t="str">
        <f>IF(ISBLANK(INDEX('Policy Characteristics'!I:I,MATCH($C827,'Policy Characteristics'!$C:$C,0))),"",INDEX('Policy Characteristics'!I:I,MATCH($C827,'Policy Characteristics'!$C:$C,0)))</f>
        <v>% reduction in energy use</v>
      </c>
      <c r="P827" s="304" t="str">
        <f>IF(ISBLANK(INDEX('Policy Characteristics'!J:J,MATCH($C827,'Policy Characteristics'!$C:$C,0))),"",INDEX('Policy Characteristics'!J:J,MATCH($C827,'Policy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27" s="304" t="str">
        <f>IF(ISBLANK(INDEX('Policy Characteristics'!K:K,MATCH($C827,'Policy Characteristics'!$C:$C,0))),"",INDEX('Policy Characteristics'!K:K,MATCH($C827,'Policy Characteristics'!$C:$C,0)))</f>
        <v>industry-ag-main.html#eff-stds</v>
      </c>
      <c r="R827" s="304" t="str">
        <f>IF(ISBLANK(INDEX('Policy Characteristics'!L:L,MATCH($C827,'Policy Characteristics'!$C:$C,0))),"",INDEX('Policy Characteristics'!L:L,MATCH($C827,'Policy Characteristics'!$C:$C,0)))</f>
        <v>industry-energy-efficiency-standards.html</v>
      </c>
    </row>
    <row r="828" spans="1:18" s="544" customFormat="1" x14ac:dyDescent="0.25">
      <c r="A828" s="304" t="str">
        <f>IF(ISBLANK(INDEX('Policy Characteristics'!A:A,MATCH($C828,'Policy Characteristics'!$C:$C,0))),"",INDEX('Policy Characteristics'!A:A,MATCH($C828,'Policy Characteristics'!$C:$C,0)))</f>
        <v>Industry</v>
      </c>
      <c r="B828" s="304" t="str">
        <f>IF(ISBLANK(INDEX('Policy Characteristics'!B:B,MATCH($C828,'Policy Characteristics'!$C:$C,0))),"",INDEX('Policy Characteristics'!B:B,MATCH($C828,'Policy Characteristics'!$C:$C,0)))</f>
        <v>Industry Energy Efficiency Standards</v>
      </c>
      <c r="C828" s="308" t="str">
        <f t="shared" si="39"/>
        <v>Percentage Improvement in Eqpt Efficiency Standards above BAU</v>
      </c>
      <c r="D828" s="537" t="s">
        <v>3203</v>
      </c>
      <c r="E828" s="535" t="s">
        <v>2431</v>
      </c>
      <c r="F828" s="6" t="s">
        <v>3165</v>
      </c>
      <c r="G828" s="535" t="s">
        <v>2435</v>
      </c>
      <c r="H828" s="536">
        <v>1102</v>
      </c>
      <c r="I828" s="535" t="s">
        <v>45</v>
      </c>
      <c r="J828" s="306" t="str">
        <f>IF(ISBLANK(INDEX('Policy Characteristics'!D:D,MATCH($C828,'Policy Characteristics'!$C:$C,0))),"",INDEX('Policy Characteristics'!D:D,MATCH($C828,'Policy Characteristics'!$C:$C,0)))</f>
        <v>Industry Energy Efficiency Standards</v>
      </c>
      <c r="K828" s="304" t="str">
        <f>IF(ISBLANK(INDEX('Policy Characteristics'!E:E,MATCH($C828,'Policy Characteristics'!$C:$C,0))),"",INDEX('Policy Characteristics'!E:E,MATCH($C828,'Policy Characteristics'!$C:$C,0)))</f>
        <v>indst efficiency standards</v>
      </c>
      <c r="L828" s="315">
        <f>IF(ISBLANK(INDEX('Policy Characteristics'!F:F,MATCH($C828,'Policy Characteristics'!$C:$C,0))),"",INDEX('Policy Characteristics'!F:F,MATCH($C828,'Policy Characteristics'!$C:$C,0)))</f>
        <v>0</v>
      </c>
      <c r="M828" s="315">
        <f>IF(ISBLANK(INDEX('Policy Characteristics'!G:G,MATCH($C828,'Policy Characteristics'!$C:$C,0))),"",INDEX('Policy Characteristics'!G:G,MATCH($C828,'Policy Characteristics'!$C:$C,0)))</f>
        <v>0.25</v>
      </c>
      <c r="N828" s="315">
        <f>IF(ISBLANK(INDEX('Policy Characteristics'!H:H,MATCH($C828,'Policy Characteristics'!$C:$C,0))),"",INDEX('Policy Characteristics'!H:H,MATCH($C828,'Policy Characteristics'!$C:$C,0)))</f>
        <v>0.01</v>
      </c>
      <c r="O828" s="304" t="str">
        <f>IF(ISBLANK(INDEX('Policy Characteristics'!I:I,MATCH($C828,'Policy Characteristics'!$C:$C,0))),"",INDEX('Policy Characteristics'!I:I,MATCH($C828,'Policy Characteristics'!$C:$C,0)))</f>
        <v>% reduction in energy use</v>
      </c>
      <c r="P828" s="304" t="str">
        <f>IF(ISBLANK(INDEX('Policy Characteristics'!J:J,MATCH($C828,'Policy Characteristics'!$C:$C,0))),"",INDEX('Policy Characteristics'!J:J,MATCH($C828,'Policy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28" s="304" t="str">
        <f>IF(ISBLANK(INDEX('Policy Characteristics'!K:K,MATCH($C828,'Policy Characteristics'!$C:$C,0))),"",INDEX('Policy Characteristics'!K:K,MATCH($C828,'Policy Characteristics'!$C:$C,0)))</f>
        <v>industry-ag-main.html#eff-stds</v>
      </c>
      <c r="R828" s="304" t="str">
        <f>IF(ISBLANK(INDEX('Policy Characteristics'!L:L,MATCH($C828,'Policy Characteristics'!$C:$C,0))),"",INDEX('Policy Characteristics'!L:L,MATCH($C828,'Policy Characteristics'!$C:$C,0)))</f>
        <v>industry-energy-efficiency-standards.html</v>
      </c>
    </row>
    <row r="829" spans="1:18" s="544" customFormat="1" x14ac:dyDescent="0.25">
      <c r="A829" s="304" t="str">
        <f>IF(ISBLANK(INDEX('Policy Characteristics'!A:A,MATCH($C829,'Policy Characteristics'!$C:$C,0))),"",INDEX('Policy Characteristics'!A:A,MATCH($C829,'Policy Characteristics'!$C:$C,0)))</f>
        <v>Industry</v>
      </c>
      <c r="B829" s="304" t="str">
        <f>IF(ISBLANK(INDEX('Policy Characteristics'!B:B,MATCH($C829,'Policy Characteristics'!$C:$C,0))),"",INDEX('Policy Characteristics'!B:B,MATCH($C829,'Policy Characteristics'!$C:$C,0)))</f>
        <v>Industry Energy Efficiency Standards</v>
      </c>
      <c r="C829" s="308" t="str">
        <f t="shared" si="39"/>
        <v>Percentage Improvement in Eqpt Efficiency Standards above BAU</v>
      </c>
      <c r="D829" s="537" t="s">
        <v>3203</v>
      </c>
      <c r="E829" s="535" t="s">
        <v>2432</v>
      </c>
      <c r="F829" s="6" t="s">
        <v>3165</v>
      </c>
      <c r="G829" s="535" t="s">
        <v>2438</v>
      </c>
      <c r="H829" s="536">
        <v>1103</v>
      </c>
      <c r="I829" s="535" t="s">
        <v>46</v>
      </c>
      <c r="J829" s="306" t="str">
        <f>IF(ISBLANK(INDEX('Policy Characteristics'!D:D,MATCH($C829,'Policy Characteristics'!$C:$C,0))),"",INDEX('Policy Characteristics'!D:D,MATCH($C829,'Policy Characteristics'!$C:$C,0)))</f>
        <v>Industry Energy Efficiency Standards</v>
      </c>
      <c r="K829" s="304" t="str">
        <f>IF(ISBLANK(INDEX('Policy Characteristics'!E:E,MATCH($C829,'Policy Characteristics'!$C:$C,0))),"",INDEX('Policy Characteristics'!E:E,MATCH($C829,'Policy Characteristics'!$C:$C,0)))</f>
        <v>indst efficiency standards</v>
      </c>
      <c r="L829" s="315">
        <f>IF(ISBLANK(INDEX('Policy Characteristics'!F:F,MATCH($C829,'Policy Characteristics'!$C:$C,0))),"",INDEX('Policy Characteristics'!F:F,MATCH($C829,'Policy Characteristics'!$C:$C,0)))</f>
        <v>0</v>
      </c>
      <c r="M829" s="315">
        <f>IF(ISBLANK(INDEX('Policy Characteristics'!G:G,MATCH($C829,'Policy Characteristics'!$C:$C,0))),"",INDEX('Policy Characteristics'!G:G,MATCH($C829,'Policy Characteristics'!$C:$C,0)))</f>
        <v>0.25</v>
      </c>
      <c r="N829" s="315">
        <f>IF(ISBLANK(INDEX('Policy Characteristics'!H:H,MATCH($C829,'Policy Characteristics'!$C:$C,0))),"",INDEX('Policy Characteristics'!H:H,MATCH($C829,'Policy Characteristics'!$C:$C,0)))</f>
        <v>0.01</v>
      </c>
      <c r="O829" s="304" t="str">
        <f>IF(ISBLANK(INDEX('Policy Characteristics'!I:I,MATCH($C829,'Policy Characteristics'!$C:$C,0))),"",INDEX('Policy Characteristics'!I:I,MATCH($C829,'Policy Characteristics'!$C:$C,0)))</f>
        <v>% reduction in energy use</v>
      </c>
      <c r="P829" s="304" t="str">
        <f>IF(ISBLANK(INDEX('Policy Characteristics'!J:J,MATCH($C829,'Policy Characteristics'!$C:$C,0))),"",INDEX('Policy Characteristics'!J:J,MATCH($C829,'Policy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29" s="304" t="str">
        <f>IF(ISBLANK(INDEX('Policy Characteristics'!K:K,MATCH($C829,'Policy Characteristics'!$C:$C,0))),"",INDEX('Policy Characteristics'!K:K,MATCH($C829,'Policy Characteristics'!$C:$C,0)))</f>
        <v>industry-ag-main.html#eff-stds</v>
      </c>
      <c r="R829" s="304" t="str">
        <f>IF(ISBLANK(INDEX('Policy Characteristics'!L:L,MATCH($C829,'Policy Characteristics'!$C:$C,0))),"",INDEX('Policy Characteristics'!L:L,MATCH($C829,'Policy Characteristics'!$C:$C,0)))</f>
        <v>industry-energy-efficiency-standards.html</v>
      </c>
    </row>
    <row r="830" spans="1:18" s="544" customFormat="1" x14ac:dyDescent="0.25">
      <c r="A830" s="304" t="str">
        <f>IF(ISBLANK(INDEX('Policy Characteristics'!A:A,MATCH($C830,'Policy Characteristics'!$C:$C,0))),"",INDEX('Policy Characteristics'!A:A,MATCH($C830,'Policy Characteristics'!$C:$C,0)))</f>
        <v>Industry</v>
      </c>
      <c r="B830" s="304" t="str">
        <f>IF(ISBLANK(INDEX('Policy Characteristics'!B:B,MATCH($C830,'Policy Characteristics'!$C:$C,0))),"",INDEX('Policy Characteristics'!B:B,MATCH($C830,'Policy Characteristics'!$C:$C,0)))</f>
        <v>Industry Energy Efficiency Standards</v>
      </c>
      <c r="C830" s="308" t="str">
        <f t="shared" si="39"/>
        <v>Percentage Improvement in Eqpt Efficiency Standards above BAU</v>
      </c>
      <c r="D830" s="537" t="s">
        <v>3203</v>
      </c>
      <c r="E830" s="535" t="s">
        <v>2782</v>
      </c>
      <c r="F830" s="6" t="s">
        <v>3165</v>
      </c>
      <c r="G830" s="535" t="s">
        <v>2785</v>
      </c>
      <c r="H830" s="536">
        <v>1104</v>
      </c>
      <c r="I830" s="535" t="s">
        <v>46</v>
      </c>
      <c r="J830" s="306" t="str">
        <f>IF(ISBLANK(INDEX('Policy Characteristics'!D:D,MATCH($C830,'Policy Characteristics'!$C:$C,0))),"",INDEX('Policy Characteristics'!D:D,MATCH($C830,'Policy Characteristics'!$C:$C,0)))</f>
        <v>Industry Energy Efficiency Standards</v>
      </c>
      <c r="K830" s="304" t="str">
        <f>IF(ISBLANK(INDEX('Policy Characteristics'!E:E,MATCH($C830,'Policy Characteristics'!$C:$C,0))),"",INDEX('Policy Characteristics'!E:E,MATCH($C830,'Policy Characteristics'!$C:$C,0)))</f>
        <v>indst efficiency standards</v>
      </c>
      <c r="L830" s="315">
        <f>IF(ISBLANK(INDEX('Policy Characteristics'!F:F,MATCH($C830,'Policy Characteristics'!$C:$C,0))),"",INDEX('Policy Characteristics'!F:F,MATCH($C830,'Policy Characteristics'!$C:$C,0)))</f>
        <v>0</v>
      </c>
      <c r="M830" s="315">
        <f>IF(ISBLANK(INDEX('Policy Characteristics'!G:G,MATCH($C830,'Policy Characteristics'!$C:$C,0))),"",INDEX('Policy Characteristics'!G:G,MATCH($C830,'Policy Characteristics'!$C:$C,0)))</f>
        <v>0.25</v>
      </c>
      <c r="N830" s="315">
        <f>IF(ISBLANK(INDEX('Policy Characteristics'!H:H,MATCH($C830,'Policy Characteristics'!$C:$C,0))),"",INDEX('Policy Characteristics'!H:H,MATCH($C830,'Policy Characteristics'!$C:$C,0)))</f>
        <v>0.01</v>
      </c>
      <c r="O830" s="304" t="str">
        <f>IF(ISBLANK(INDEX('Policy Characteristics'!I:I,MATCH($C830,'Policy Characteristics'!$C:$C,0))),"",INDEX('Policy Characteristics'!I:I,MATCH($C830,'Policy Characteristics'!$C:$C,0)))</f>
        <v>% reduction in energy use</v>
      </c>
      <c r="P830" s="304" t="str">
        <f>IF(ISBLANK(INDEX('Policy Characteristics'!J:J,MATCH($C830,'Policy Characteristics'!$C:$C,0))),"",INDEX('Policy Characteristics'!J:J,MATCH($C830,'Policy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30" s="304" t="str">
        <f>IF(ISBLANK(INDEX('Policy Characteristics'!K:K,MATCH($C830,'Policy Characteristics'!$C:$C,0))),"",INDEX('Policy Characteristics'!K:K,MATCH($C830,'Policy Characteristics'!$C:$C,0)))</f>
        <v>industry-ag-main.html#eff-stds</v>
      </c>
      <c r="R830" s="304" t="str">
        <f>IF(ISBLANK(INDEX('Policy Characteristics'!L:L,MATCH($C830,'Policy Characteristics'!$C:$C,0))),"",INDEX('Policy Characteristics'!L:L,MATCH($C830,'Policy Characteristics'!$C:$C,0)))</f>
        <v>industry-energy-efficiency-standards.html</v>
      </c>
    </row>
    <row r="831" spans="1:18" s="544" customFormat="1" x14ac:dyDescent="0.25">
      <c r="A831" s="304" t="str">
        <f>IF(ISBLANK(INDEX('Policy Characteristics'!A:A,MATCH($C831,'Policy Characteristics'!$C:$C,0))),"",INDEX('Policy Characteristics'!A:A,MATCH($C831,'Policy Characteristics'!$C:$C,0)))</f>
        <v>Industry</v>
      </c>
      <c r="B831" s="304" t="str">
        <f>IF(ISBLANK(INDEX('Policy Characteristics'!B:B,MATCH($C831,'Policy Characteristics'!$C:$C,0))),"",INDEX('Policy Characteristics'!B:B,MATCH($C831,'Policy Characteristics'!$C:$C,0)))</f>
        <v>Industry Energy Efficiency Standards</v>
      </c>
      <c r="C831" s="308" t="str">
        <f t="shared" si="39"/>
        <v>Percentage Improvement in Eqpt Efficiency Standards above BAU</v>
      </c>
      <c r="D831" s="537" t="s">
        <v>3203</v>
      </c>
      <c r="E831" s="535" t="s">
        <v>2783</v>
      </c>
      <c r="F831" s="6" t="s">
        <v>3165</v>
      </c>
      <c r="G831" s="535" t="s">
        <v>2787</v>
      </c>
      <c r="H831" s="536">
        <v>1105</v>
      </c>
      <c r="I831" s="535" t="s">
        <v>45</v>
      </c>
      <c r="J831" s="306" t="str">
        <f>IF(ISBLANK(INDEX('Policy Characteristics'!D:D,MATCH($C831,'Policy Characteristics'!$C:$C,0))),"",INDEX('Policy Characteristics'!D:D,MATCH($C831,'Policy Characteristics'!$C:$C,0)))</f>
        <v>Industry Energy Efficiency Standards</v>
      </c>
      <c r="K831" s="304" t="str">
        <f>IF(ISBLANK(INDEX('Policy Characteristics'!E:E,MATCH($C831,'Policy Characteristics'!$C:$C,0))),"",INDEX('Policy Characteristics'!E:E,MATCH($C831,'Policy Characteristics'!$C:$C,0)))</f>
        <v>indst efficiency standards</v>
      </c>
      <c r="L831" s="315">
        <f>IF(ISBLANK(INDEX('Policy Characteristics'!F:F,MATCH($C831,'Policy Characteristics'!$C:$C,0))),"",INDEX('Policy Characteristics'!F:F,MATCH($C831,'Policy Characteristics'!$C:$C,0)))</f>
        <v>0</v>
      </c>
      <c r="M831" s="315">
        <f>IF(ISBLANK(INDEX('Policy Characteristics'!G:G,MATCH($C831,'Policy Characteristics'!$C:$C,0))),"",INDEX('Policy Characteristics'!G:G,MATCH($C831,'Policy Characteristics'!$C:$C,0)))</f>
        <v>0.25</v>
      </c>
      <c r="N831" s="315">
        <f>IF(ISBLANK(INDEX('Policy Characteristics'!H:H,MATCH($C831,'Policy Characteristics'!$C:$C,0))),"",INDEX('Policy Characteristics'!H:H,MATCH($C831,'Policy Characteristics'!$C:$C,0)))</f>
        <v>0.01</v>
      </c>
      <c r="O831" s="304" t="str">
        <f>IF(ISBLANK(INDEX('Policy Characteristics'!I:I,MATCH($C831,'Policy Characteristics'!$C:$C,0))),"",INDEX('Policy Characteristics'!I:I,MATCH($C831,'Policy Characteristics'!$C:$C,0)))</f>
        <v>% reduction in energy use</v>
      </c>
      <c r="P831" s="304" t="str">
        <f>IF(ISBLANK(INDEX('Policy Characteristics'!J:J,MATCH($C831,'Policy Characteristics'!$C:$C,0))),"",INDEX('Policy Characteristics'!J:J,MATCH($C831,'Policy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31" s="304" t="str">
        <f>IF(ISBLANK(INDEX('Policy Characteristics'!K:K,MATCH($C831,'Policy Characteristics'!$C:$C,0))),"",INDEX('Policy Characteristics'!K:K,MATCH($C831,'Policy Characteristics'!$C:$C,0)))</f>
        <v>industry-ag-main.html#eff-stds</v>
      </c>
      <c r="R831" s="304" t="str">
        <f>IF(ISBLANK(INDEX('Policy Characteristics'!L:L,MATCH($C831,'Policy Characteristics'!$C:$C,0))),"",INDEX('Policy Characteristics'!L:L,MATCH($C831,'Policy Characteristics'!$C:$C,0)))</f>
        <v>industry-energy-efficiency-standards.html</v>
      </c>
    </row>
    <row r="832" spans="1:18" s="544" customFormat="1" x14ac:dyDescent="0.25">
      <c r="A832" s="304" t="str">
        <f>IF(ISBLANK(INDEX('Policy Characteristics'!A:A,MATCH($C832,'Policy Characteristics'!$C:$C,0))),"",INDEX('Policy Characteristics'!A:A,MATCH($C832,'Policy Characteristics'!$C:$C,0)))</f>
        <v>Industry</v>
      </c>
      <c r="B832" s="304" t="str">
        <f>IF(ISBLANK(INDEX('Policy Characteristics'!B:B,MATCH($C832,'Policy Characteristics'!$C:$C,0))),"",INDEX('Policy Characteristics'!B:B,MATCH($C832,'Policy Characteristics'!$C:$C,0)))</f>
        <v>Industry Energy Efficiency Standards</v>
      </c>
      <c r="C832" s="308" t="str">
        <f t="shared" si="39"/>
        <v>Percentage Improvement in Eqpt Efficiency Standards above BAU</v>
      </c>
      <c r="D832" s="537" t="s">
        <v>3203</v>
      </c>
      <c r="E832" s="535" t="s">
        <v>2784</v>
      </c>
      <c r="F832" s="6" t="s">
        <v>3165</v>
      </c>
      <c r="G832" s="535" t="s">
        <v>2788</v>
      </c>
      <c r="H832" s="536">
        <v>1106</v>
      </c>
      <c r="I832" s="535" t="s">
        <v>45</v>
      </c>
      <c r="J832" s="306" t="str">
        <f>IF(ISBLANK(INDEX('Policy Characteristics'!D:D,MATCH($C832,'Policy Characteristics'!$C:$C,0))),"",INDEX('Policy Characteristics'!D:D,MATCH($C832,'Policy Characteristics'!$C:$C,0)))</f>
        <v>Industry Energy Efficiency Standards</v>
      </c>
      <c r="K832" s="304" t="str">
        <f>IF(ISBLANK(INDEX('Policy Characteristics'!E:E,MATCH($C832,'Policy Characteristics'!$C:$C,0))),"",INDEX('Policy Characteristics'!E:E,MATCH($C832,'Policy Characteristics'!$C:$C,0)))</f>
        <v>indst efficiency standards</v>
      </c>
      <c r="L832" s="315">
        <f>IF(ISBLANK(INDEX('Policy Characteristics'!F:F,MATCH($C832,'Policy Characteristics'!$C:$C,0))),"",INDEX('Policy Characteristics'!F:F,MATCH($C832,'Policy Characteristics'!$C:$C,0)))</f>
        <v>0</v>
      </c>
      <c r="M832" s="315">
        <f>IF(ISBLANK(INDEX('Policy Characteristics'!G:G,MATCH($C832,'Policy Characteristics'!$C:$C,0))),"",INDEX('Policy Characteristics'!G:G,MATCH($C832,'Policy Characteristics'!$C:$C,0)))</f>
        <v>0.25</v>
      </c>
      <c r="N832" s="315">
        <f>IF(ISBLANK(INDEX('Policy Characteristics'!H:H,MATCH($C832,'Policy Characteristics'!$C:$C,0))),"",INDEX('Policy Characteristics'!H:H,MATCH($C832,'Policy Characteristics'!$C:$C,0)))</f>
        <v>0.01</v>
      </c>
      <c r="O832" s="304" t="str">
        <f>IF(ISBLANK(INDEX('Policy Characteristics'!I:I,MATCH($C832,'Policy Characteristics'!$C:$C,0))),"",INDEX('Policy Characteristics'!I:I,MATCH($C832,'Policy Characteristics'!$C:$C,0)))</f>
        <v>% reduction in energy use</v>
      </c>
      <c r="P832" s="304" t="str">
        <f>IF(ISBLANK(INDEX('Policy Characteristics'!J:J,MATCH($C832,'Policy Characteristics'!$C:$C,0))),"",INDEX('Policy Characteristics'!J:J,MATCH($C832,'Policy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32" s="304" t="str">
        <f>IF(ISBLANK(INDEX('Policy Characteristics'!K:K,MATCH($C832,'Policy Characteristics'!$C:$C,0))),"",INDEX('Policy Characteristics'!K:K,MATCH($C832,'Policy Characteristics'!$C:$C,0)))</f>
        <v>industry-ag-main.html#eff-stds</v>
      </c>
      <c r="R832" s="304" t="str">
        <f>IF(ISBLANK(INDEX('Policy Characteristics'!L:L,MATCH($C832,'Policy Characteristics'!$C:$C,0))),"",INDEX('Policy Characteristics'!L:L,MATCH($C832,'Policy Characteristics'!$C:$C,0)))</f>
        <v>industry-energy-efficiency-standards.html</v>
      </c>
    </row>
    <row r="833" spans="1:18" s="544" customFormat="1" x14ac:dyDescent="0.25">
      <c r="A833" s="304" t="str">
        <f>IF(ISBLANK(INDEX('Policy Characteristics'!A:A,MATCH($C833,'Policy Characteristics'!$C:$C,0))),"",INDEX('Policy Characteristics'!A:A,MATCH($C833,'Policy Characteristics'!$C:$C,0)))</f>
        <v>Industry</v>
      </c>
      <c r="B833" s="304" t="str">
        <f>IF(ISBLANK(INDEX('Policy Characteristics'!B:B,MATCH($C833,'Policy Characteristics'!$C:$C,0))),"",INDEX('Policy Characteristics'!B:B,MATCH($C833,'Policy Characteristics'!$C:$C,0)))</f>
        <v>Industry Energy Efficiency Standards</v>
      </c>
      <c r="C833" s="308" t="str">
        <f t="shared" si="39"/>
        <v>Percentage Improvement in Eqpt Efficiency Standards above BAU</v>
      </c>
      <c r="D833" s="537" t="s">
        <v>3203</v>
      </c>
      <c r="E833" s="535" t="s">
        <v>2781</v>
      </c>
      <c r="F833" s="6" t="s">
        <v>3165</v>
      </c>
      <c r="G833" s="535" t="s">
        <v>2786</v>
      </c>
      <c r="H833" s="536">
        <v>1107</v>
      </c>
      <c r="I833" s="535" t="s">
        <v>46</v>
      </c>
      <c r="J833" s="306" t="str">
        <f>IF(ISBLANK(INDEX('Policy Characteristics'!D:D,MATCH($C833,'Policy Characteristics'!$C:$C,0))),"",INDEX('Policy Characteristics'!D:D,MATCH($C833,'Policy Characteristics'!$C:$C,0)))</f>
        <v>Industry Energy Efficiency Standards</v>
      </c>
      <c r="K833" s="304" t="str">
        <f>IF(ISBLANK(INDEX('Policy Characteristics'!E:E,MATCH($C833,'Policy Characteristics'!$C:$C,0))),"",INDEX('Policy Characteristics'!E:E,MATCH($C833,'Policy Characteristics'!$C:$C,0)))</f>
        <v>indst efficiency standards</v>
      </c>
      <c r="L833" s="315">
        <f>IF(ISBLANK(INDEX('Policy Characteristics'!F:F,MATCH($C833,'Policy Characteristics'!$C:$C,0))),"",INDEX('Policy Characteristics'!F:F,MATCH($C833,'Policy Characteristics'!$C:$C,0)))</f>
        <v>0</v>
      </c>
      <c r="M833" s="315">
        <f>IF(ISBLANK(INDEX('Policy Characteristics'!G:G,MATCH($C833,'Policy Characteristics'!$C:$C,0))),"",INDEX('Policy Characteristics'!G:G,MATCH($C833,'Policy Characteristics'!$C:$C,0)))</f>
        <v>0.25</v>
      </c>
      <c r="N833" s="315">
        <f>IF(ISBLANK(INDEX('Policy Characteristics'!H:H,MATCH($C833,'Policy Characteristics'!$C:$C,0))),"",INDEX('Policy Characteristics'!H:H,MATCH($C833,'Policy Characteristics'!$C:$C,0)))</f>
        <v>0.01</v>
      </c>
      <c r="O833" s="304" t="str">
        <f>IF(ISBLANK(INDEX('Policy Characteristics'!I:I,MATCH($C833,'Policy Characteristics'!$C:$C,0))),"",INDEX('Policy Characteristics'!I:I,MATCH($C833,'Policy Characteristics'!$C:$C,0)))</f>
        <v>% reduction in energy use</v>
      </c>
      <c r="P833" s="304" t="str">
        <f>IF(ISBLANK(INDEX('Policy Characteristics'!J:J,MATCH($C833,'Policy Characteristics'!$C:$C,0))),"",INDEX('Policy Characteristics'!J:J,MATCH($C833,'Policy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33" s="304" t="str">
        <f>IF(ISBLANK(INDEX('Policy Characteristics'!K:K,MATCH($C833,'Policy Characteristics'!$C:$C,0))),"",INDEX('Policy Characteristics'!K:K,MATCH($C833,'Policy Characteristics'!$C:$C,0)))</f>
        <v>industry-ag-main.html#eff-stds</v>
      </c>
      <c r="R833" s="304" t="str">
        <f>IF(ISBLANK(INDEX('Policy Characteristics'!L:L,MATCH($C833,'Policy Characteristics'!$C:$C,0))),"",INDEX('Policy Characteristics'!L:L,MATCH($C833,'Policy Characteristics'!$C:$C,0)))</f>
        <v>industry-energy-efficiency-standards.html</v>
      </c>
    </row>
    <row r="834" spans="1:18" s="544" customFormat="1" x14ac:dyDescent="0.25">
      <c r="A834" s="304" t="str">
        <f>IF(ISBLANK(INDEX('Policy Characteristics'!A:A,MATCH($C834,'Policy Characteristics'!$C:$C,0))),"",INDEX('Policy Characteristics'!A:A,MATCH($C834,'Policy Characteristics'!$C:$C,0)))</f>
        <v>Industry</v>
      </c>
      <c r="B834" s="304" t="str">
        <f>IF(ISBLANK(INDEX('Policy Characteristics'!B:B,MATCH($C834,'Policy Characteristics'!$C:$C,0))),"",INDEX('Policy Characteristics'!B:B,MATCH($C834,'Policy Characteristics'!$C:$C,0)))</f>
        <v>Industry Energy Efficiency Standards</v>
      </c>
      <c r="C834" s="308" t="str">
        <f t="shared" si="39"/>
        <v>Percentage Improvement in Eqpt Efficiency Standards above BAU</v>
      </c>
      <c r="D834" s="537" t="s">
        <v>3204</v>
      </c>
      <c r="E834" s="535" t="s">
        <v>2427</v>
      </c>
      <c r="F834" s="6" t="s">
        <v>3166</v>
      </c>
      <c r="G834" s="535" t="s">
        <v>2433</v>
      </c>
      <c r="H834" s="536">
        <v>1108</v>
      </c>
      <c r="I834" s="535" t="s">
        <v>45</v>
      </c>
      <c r="J834" s="306" t="str">
        <f>IF(ISBLANK(INDEX('Policy Characteristics'!D:D,MATCH($C834,'Policy Characteristics'!$C:$C,0))),"",INDEX('Policy Characteristics'!D:D,MATCH($C834,'Policy Characteristics'!$C:$C,0)))</f>
        <v>Industry Energy Efficiency Standards</v>
      </c>
      <c r="K834" s="304" t="str">
        <f>IF(ISBLANK(INDEX('Policy Characteristics'!E:E,MATCH($C834,'Policy Characteristics'!$C:$C,0))),"",INDEX('Policy Characteristics'!E:E,MATCH($C834,'Policy Characteristics'!$C:$C,0)))</f>
        <v>indst efficiency standards</v>
      </c>
      <c r="L834" s="315">
        <f>IF(ISBLANK(INDEX('Policy Characteristics'!F:F,MATCH($C834,'Policy Characteristics'!$C:$C,0))),"",INDEX('Policy Characteristics'!F:F,MATCH($C834,'Policy Characteristics'!$C:$C,0)))</f>
        <v>0</v>
      </c>
      <c r="M834" s="315">
        <f>IF(ISBLANK(INDEX('Policy Characteristics'!G:G,MATCH($C834,'Policy Characteristics'!$C:$C,0))),"",INDEX('Policy Characteristics'!G:G,MATCH($C834,'Policy Characteristics'!$C:$C,0)))</f>
        <v>0.25</v>
      </c>
      <c r="N834" s="315">
        <f>IF(ISBLANK(INDEX('Policy Characteristics'!H:H,MATCH($C834,'Policy Characteristics'!$C:$C,0))),"",INDEX('Policy Characteristics'!H:H,MATCH($C834,'Policy Characteristics'!$C:$C,0)))</f>
        <v>0.01</v>
      </c>
      <c r="O834" s="304" t="str">
        <f>IF(ISBLANK(INDEX('Policy Characteristics'!I:I,MATCH($C834,'Policy Characteristics'!$C:$C,0))),"",INDEX('Policy Characteristics'!I:I,MATCH($C834,'Policy Characteristics'!$C:$C,0)))</f>
        <v>% reduction in energy use</v>
      </c>
      <c r="P834" s="304" t="str">
        <f>IF(ISBLANK(INDEX('Policy Characteristics'!J:J,MATCH($C834,'Policy Characteristics'!$C:$C,0))),"",INDEX('Policy Characteristics'!J:J,MATCH($C834,'Policy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34" s="304" t="str">
        <f>IF(ISBLANK(INDEX('Policy Characteristics'!K:K,MATCH($C834,'Policy Characteristics'!$C:$C,0))),"",INDEX('Policy Characteristics'!K:K,MATCH($C834,'Policy Characteristics'!$C:$C,0)))</f>
        <v>industry-ag-main.html#eff-stds</v>
      </c>
      <c r="R834" s="304" t="str">
        <f>IF(ISBLANK(INDEX('Policy Characteristics'!L:L,MATCH($C834,'Policy Characteristics'!$C:$C,0))),"",INDEX('Policy Characteristics'!L:L,MATCH($C834,'Policy Characteristics'!$C:$C,0)))</f>
        <v>industry-energy-efficiency-standards.html</v>
      </c>
    </row>
    <row r="835" spans="1:18" s="544" customFormat="1" x14ac:dyDescent="0.25">
      <c r="A835" s="304" t="str">
        <f>IF(ISBLANK(INDEX('Policy Characteristics'!A:A,MATCH($C835,'Policy Characteristics'!$C:$C,0))),"",INDEX('Policy Characteristics'!A:A,MATCH($C835,'Policy Characteristics'!$C:$C,0)))</f>
        <v>Industry</v>
      </c>
      <c r="B835" s="304" t="str">
        <f>IF(ISBLANK(INDEX('Policy Characteristics'!B:B,MATCH($C835,'Policy Characteristics'!$C:$C,0))),"",INDEX('Policy Characteristics'!B:B,MATCH($C835,'Policy Characteristics'!$C:$C,0)))</f>
        <v>Industry Energy Efficiency Standards</v>
      </c>
      <c r="C835" s="308" t="str">
        <f t="shared" si="39"/>
        <v>Percentage Improvement in Eqpt Efficiency Standards above BAU</v>
      </c>
      <c r="D835" s="537" t="s">
        <v>3204</v>
      </c>
      <c r="E835" s="535" t="s">
        <v>2428</v>
      </c>
      <c r="F835" s="6" t="s">
        <v>3166</v>
      </c>
      <c r="G835" s="535" t="s">
        <v>2436</v>
      </c>
      <c r="H835" s="536">
        <v>1109</v>
      </c>
      <c r="I835" s="535" t="s">
        <v>46</v>
      </c>
      <c r="J835" s="306" t="str">
        <f>IF(ISBLANK(INDEX('Policy Characteristics'!D:D,MATCH($C835,'Policy Characteristics'!$C:$C,0))),"",INDEX('Policy Characteristics'!D:D,MATCH($C835,'Policy Characteristics'!$C:$C,0)))</f>
        <v>Industry Energy Efficiency Standards</v>
      </c>
      <c r="K835" s="304" t="str">
        <f>IF(ISBLANK(INDEX('Policy Characteristics'!E:E,MATCH($C835,'Policy Characteristics'!$C:$C,0))),"",INDEX('Policy Characteristics'!E:E,MATCH($C835,'Policy Characteristics'!$C:$C,0)))</f>
        <v>indst efficiency standards</v>
      </c>
      <c r="L835" s="315">
        <f>IF(ISBLANK(INDEX('Policy Characteristics'!F:F,MATCH($C835,'Policy Characteristics'!$C:$C,0))),"",INDEX('Policy Characteristics'!F:F,MATCH($C835,'Policy Characteristics'!$C:$C,0)))</f>
        <v>0</v>
      </c>
      <c r="M835" s="315">
        <f>IF(ISBLANK(INDEX('Policy Characteristics'!G:G,MATCH($C835,'Policy Characteristics'!$C:$C,0))),"",INDEX('Policy Characteristics'!G:G,MATCH($C835,'Policy Characteristics'!$C:$C,0)))</f>
        <v>0.25</v>
      </c>
      <c r="N835" s="315">
        <f>IF(ISBLANK(INDEX('Policy Characteristics'!H:H,MATCH($C835,'Policy Characteristics'!$C:$C,0))),"",INDEX('Policy Characteristics'!H:H,MATCH($C835,'Policy Characteristics'!$C:$C,0)))</f>
        <v>0.01</v>
      </c>
      <c r="O835" s="304" t="str">
        <f>IF(ISBLANK(INDEX('Policy Characteristics'!I:I,MATCH($C835,'Policy Characteristics'!$C:$C,0))),"",INDEX('Policy Characteristics'!I:I,MATCH($C835,'Policy Characteristics'!$C:$C,0)))</f>
        <v>% reduction in energy use</v>
      </c>
      <c r="P835" s="304" t="str">
        <f>IF(ISBLANK(INDEX('Policy Characteristics'!J:J,MATCH($C835,'Policy Characteristics'!$C:$C,0))),"",INDEX('Policy Characteristics'!J:J,MATCH($C835,'Policy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35" s="304" t="str">
        <f>IF(ISBLANK(INDEX('Policy Characteristics'!K:K,MATCH($C835,'Policy Characteristics'!$C:$C,0))),"",INDEX('Policy Characteristics'!K:K,MATCH($C835,'Policy Characteristics'!$C:$C,0)))</f>
        <v>industry-ag-main.html#eff-stds</v>
      </c>
      <c r="R835" s="304" t="str">
        <f>IF(ISBLANK(INDEX('Policy Characteristics'!L:L,MATCH($C835,'Policy Characteristics'!$C:$C,0))),"",INDEX('Policy Characteristics'!L:L,MATCH($C835,'Policy Characteristics'!$C:$C,0)))</f>
        <v>industry-energy-efficiency-standards.html</v>
      </c>
    </row>
    <row r="836" spans="1:18" s="544" customFormat="1" x14ac:dyDescent="0.25">
      <c r="A836" s="304" t="str">
        <f>IF(ISBLANK(INDEX('Policy Characteristics'!A:A,MATCH($C836,'Policy Characteristics'!$C:$C,0))),"",INDEX('Policy Characteristics'!A:A,MATCH($C836,'Policy Characteristics'!$C:$C,0)))</f>
        <v>Industry</v>
      </c>
      <c r="B836" s="304" t="str">
        <f>IF(ISBLANK(INDEX('Policy Characteristics'!B:B,MATCH($C836,'Policy Characteristics'!$C:$C,0))),"",INDEX('Policy Characteristics'!B:B,MATCH($C836,'Policy Characteristics'!$C:$C,0)))</f>
        <v>Industry Energy Efficiency Standards</v>
      </c>
      <c r="C836" s="308" t="str">
        <f t="shared" si="39"/>
        <v>Percentage Improvement in Eqpt Efficiency Standards above BAU</v>
      </c>
      <c r="D836" s="537" t="s">
        <v>3204</v>
      </c>
      <c r="E836" s="535" t="s">
        <v>2429</v>
      </c>
      <c r="F836" s="6" t="s">
        <v>3166</v>
      </c>
      <c r="G836" s="535" t="s">
        <v>2437</v>
      </c>
      <c r="H836" s="536">
        <v>1110</v>
      </c>
      <c r="I836" s="535" t="s">
        <v>45</v>
      </c>
      <c r="J836" s="306" t="str">
        <f>IF(ISBLANK(INDEX('Policy Characteristics'!D:D,MATCH($C836,'Policy Characteristics'!$C:$C,0))),"",INDEX('Policy Characteristics'!D:D,MATCH($C836,'Policy Characteristics'!$C:$C,0)))</f>
        <v>Industry Energy Efficiency Standards</v>
      </c>
      <c r="K836" s="304" t="str">
        <f>IF(ISBLANK(INDEX('Policy Characteristics'!E:E,MATCH($C836,'Policy Characteristics'!$C:$C,0))),"",INDEX('Policy Characteristics'!E:E,MATCH($C836,'Policy Characteristics'!$C:$C,0)))</f>
        <v>indst efficiency standards</v>
      </c>
      <c r="L836" s="315">
        <f>IF(ISBLANK(INDEX('Policy Characteristics'!F:F,MATCH($C836,'Policy Characteristics'!$C:$C,0))),"",INDEX('Policy Characteristics'!F:F,MATCH($C836,'Policy Characteristics'!$C:$C,0)))</f>
        <v>0</v>
      </c>
      <c r="M836" s="315">
        <f>IF(ISBLANK(INDEX('Policy Characteristics'!G:G,MATCH($C836,'Policy Characteristics'!$C:$C,0))),"",INDEX('Policy Characteristics'!G:G,MATCH($C836,'Policy Characteristics'!$C:$C,0)))</f>
        <v>0.25</v>
      </c>
      <c r="N836" s="315">
        <f>IF(ISBLANK(INDEX('Policy Characteristics'!H:H,MATCH($C836,'Policy Characteristics'!$C:$C,0))),"",INDEX('Policy Characteristics'!H:H,MATCH($C836,'Policy Characteristics'!$C:$C,0)))</f>
        <v>0.01</v>
      </c>
      <c r="O836" s="304" t="str">
        <f>IF(ISBLANK(INDEX('Policy Characteristics'!I:I,MATCH($C836,'Policy Characteristics'!$C:$C,0))),"",INDEX('Policy Characteristics'!I:I,MATCH($C836,'Policy Characteristics'!$C:$C,0)))</f>
        <v>% reduction in energy use</v>
      </c>
      <c r="P836" s="304" t="str">
        <f>IF(ISBLANK(INDEX('Policy Characteristics'!J:J,MATCH($C836,'Policy Characteristics'!$C:$C,0))),"",INDEX('Policy Characteristics'!J:J,MATCH($C836,'Policy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36" s="304" t="str">
        <f>IF(ISBLANK(INDEX('Policy Characteristics'!K:K,MATCH($C836,'Policy Characteristics'!$C:$C,0))),"",INDEX('Policy Characteristics'!K:K,MATCH($C836,'Policy Characteristics'!$C:$C,0)))</f>
        <v>industry-ag-main.html#eff-stds</v>
      </c>
      <c r="R836" s="304" t="str">
        <f>IF(ISBLANK(INDEX('Policy Characteristics'!L:L,MATCH($C836,'Policy Characteristics'!$C:$C,0))),"",INDEX('Policy Characteristics'!L:L,MATCH($C836,'Policy Characteristics'!$C:$C,0)))</f>
        <v>industry-energy-efficiency-standards.html</v>
      </c>
    </row>
    <row r="837" spans="1:18" s="544" customFormat="1" x14ac:dyDescent="0.25">
      <c r="A837" s="304" t="str">
        <f>IF(ISBLANK(INDEX('Policy Characteristics'!A:A,MATCH($C837,'Policy Characteristics'!$C:$C,0))),"",INDEX('Policy Characteristics'!A:A,MATCH($C837,'Policy Characteristics'!$C:$C,0)))</f>
        <v>Industry</v>
      </c>
      <c r="B837" s="304" t="str">
        <f>IF(ISBLANK(INDEX('Policy Characteristics'!B:B,MATCH($C837,'Policy Characteristics'!$C:$C,0))),"",INDEX('Policy Characteristics'!B:B,MATCH($C837,'Policy Characteristics'!$C:$C,0)))</f>
        <v>Industry Energy Efficiency Standards</v>
      </c>
      <c r="C837" s="308" t="str">
        <f t="shared" si="39"/>
        <v>Percentage Improvement in Eqpt Efficiency Standards above BAU</v>
      </c>
      <c r="D837" s="537" t="s">
        <v>3204</v>
      </c>
      <c r="E837" s="535" t="s">
        <v>2430</v>
      </c>
      <c r="F837" s="6" t="s">
        <v>3166</v>
      </c>
      <c r="G837" s="535" t="s">
        <v>2434</v>
      </c>
      <c r="H837" s="536">
        <v>1111</v>
      </c>
      <c r="I837" s="535" t="s">
        <v>46</v>
      </c>
      <c r="J837" s="306" t="str">
        <f>IF(ISBLANK(INDEX('Policy Characteristics'!D:D,MATCH($C837,'Policy Characteristics'!$C:$C,0))),"",INDEX('Policy Characteristics'!D:D,MATCH($C837,'Policy Characteristics'!$C:$C,0)))</f>
        <v>Industry Energy Efficiency Standards</v>
      </c>
      <c r="K837" s="304" t="str">
        <f>IF(ISBLANK(INDEX('Policy Characteristics'!E:E,MATCH($C837,'Policy Characteristics'!$C:$C,0))),"",INDEX('Policy Characteristics'!E:E,MATCH($C837,'Policy Characteristics'!$C:$C,0)))</f>
        <v>indst efficiency standards</v>
      </c>
      <c r="L837" s="315">
        <f>IF(ISBLANK(INDEX('Policy Characteristics'!F:F,MATCH($C837,'Policy Characteristics'!$C:$C,0))),"",INDEX('Policy Characteristics'!F:F,MATCH($C837,'Policy Characteristics'!$C:$C,0)))</f>
        <v>0</v>
      </c>
      <c r="M837" s="315">
        <f>IF(ISBLANK(INDEX('Policy Characteristics'!G:G,MATCH($C837,'Policy Characteristics'!$C:$C,0))),"",INDEX('Policy Characteristics'!G:G,MATCH($C837,'Policy Characteristics'!$C:$C,0)))</f>
        <v>0.25</v>
      </c>
      <c r="N837" s="315">
        <f>IF(ISBLANK(INDEX('Policy Characteristics'!H:H,MATCH($C837,'Policy Characteristics'!$C:$C,0))),"",INDEX('Policy Characteristics'!H:H,MATCH($C837,'Policy Characteristics'!$C:$C,0)))</f>
        <v>0.01</v>
      </c>
      <c r="O837" s="304" t="str">
        <f>IF(ISBLANK(INDEX('Policy Characteristics'!I:I,MATCH($C837,'Policy Characteristics'!$C:$C,0))),"",INDEX('Policy Characteristics'!I:I,MATCH($C837,'Policy Characteristics'!$C:$C,0)))</f>
        <v>% reduction in energy use</v>
      </c>
      <c r="P837" s="304" t="str">
        <f>IF(ISBLANK(INDEX('Policy Characteristics'!J:J,MATCH($C837,'Policy Characteristics'!$C:$C,0))),"",INDEX('Policy Characteristics'!J:J,MATCH($C837,'Policy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37" s="304" t="str">
        <f>IF(ISBLANK(INDEX('Policy Characteristics'!K:K,MATCH($C837,'Policy Characteristics'!$C:$C,0))),"",INDEX('Policy Characteristics'!K:K,MATCH($C837,'Policy Characteristics'!$C:$C,0)))</f>
        <v>industry-ag-main.html#eff-stds</v>
      </c>
      <c r="R837" s="304" t="str">
        <f>IF(ISBLANK(INDEX('Policy Characteristics'!L:L,MATCH($C837,'Policy Characteristics'!$C:$C,0))),"",INDEX('Policy Characteristics'!L:L,MATCH($C837,'Policy Characteristics'!$C:$C,0)))</f>
        <v>industry-energy-efficiency-standards.html</v>
      </c>
    </row>
    <row r="838" spans="1:18" s="544" customFormat="1" x14ac:dyDescent="0.25">
      <c r="A838" s="304" t="str">
        <f>IF(ISBLANK(INDEX('Policy Characteristics'!A:A,MATCH($C838,'Policy Characteristics'!$C:$C,0))),"",INDEX('Policy Characteristics'!A:A,MATCH($C838,'Policy Characteristics'!$C:$C,0)))</f>
        <v>Industry</v>
      </c>
      <c r="B838" s="304" t="str">
        <f>IF(ISBLANK(INDEX('Policy Characteristics'!B:B,MATCH($C838,'Policy Characteristics'!$C:$C,0))),"",INDEX('Policy Characteristics'!B:B,MATCH($C838,'Policy Characteristics'!$C:$C,0)))</f>
        <v>Industry Energy Efficiency Standards</v>
      </c>
      <c r="C838" s="308" t="str">
        <f t="shared" si="39"/>
        <v>Percentage Improvement in Eqpt Efficiency Standards above BAU</v>
      </c>
      <c r="D838" s="537" t="s">
        <v>3204</v>
      </c>
      <c r="E838" s="535" t="s">
        <v>2431</v>
      </c>
      <c r="F838" s="6" t="s">
        <v>3166</v>
      </c>
      <c r="G838" s="535" t="s">
        <v>2435</v>
      </c>
      <c r="H838" s="536">
        <v>1112</v>
      </c>
      <c r="I838" s="535" t="s">
        <v>45</v>
      </c>
      <c r="J838" s="306" t="str">
        <f>IF(ISBLANK(INDEX('Policy Characteristics'!D:D,MATCH($C838,'Policy Characteristics'!$C:$C,0))),"",INDEX('Policy Characteristics'!D:D,MATCH($C838,'Policy Characteristics'!$C:$C,0)))</f>
        <v>Industry Energy Efficiency Standards</v>
      </c>
      <c r="K838" s="304" t="str">
        <f>IF(ISBLANK(INDEX('Policy Characteristics'!E:E,MATCH($C838,'Policy Characteristics'!$C:$C,0))),"",INDEX('Policy Characteristics'!E:E,MATCH($C838,'Policy Characteristics'!$C:$C,0)))</f>
        <v>indst efficiency standards</v>
      </c>
      <c r="L838" s="315">
        <f>IF(ISBLANK(INDEX('Policy Characteristics'!F:F,MATCH($C838,'Policy Characteristics'!$C:$C,0))),"",INDEX('Policy Characteristics'!F:F,MATCH($C838,'Policy Characteristics'!$C:$C,0)))</f>
        <v>0</v>
      </c>
      <c r="M838" s="315">
        <f>IF(ISBLANK(INDEX('Policy Characteristics'!G:G,MATCH($C838,'Policy Characteristics'!$C:$C,0))),"",INDEX('Policy Characteristics'!G:G,MATCH($C838,'Policy Characteristics'!$C:$C,0)))</f>
        <v>0.25</v>
      </c>
      <c r="N838" s="315">
        <f>IF(ISBLANK(INDEX('Policy Characteristics'!H:H,MATCH($C838,'Policy Characteristics'!$C:$C,0))),"",INDEX('Policy Characteristics'!H:H,MATCH($C838,'Policy Characteristics'!$C:$C,0)))</f>
        <v>0.01</v>
      </c>
      <c r="O838" s="304" t="str">
        <f>IF(ISBLANK(INDEX('Policy Characteristics'!I:I,MATCH($C838,'Policy Characteristics'!$C:$C,0))),"",INDEX('Policy Characteristics'!I:I,MATCH($C838,'Policy Characteristics'!$C:$C,0)))</f>
        <v>% reduction in energy use</v>
      </c>
      <c r="P838" s="304" t="str">
        <f>IF(ISBLANK(INDEX('Policy Characteristics'!J:J,MATCH($C838,'Policy Characteristics'!$C:$C,0))),"",INDEX('Policy Characteristics'!J:J,MATCH($C838,'Policy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38" s="304" t="str">
        <f>IF(ISBLANK(INDEX('Policy Characteristics'!K:K,MATCH($C838,'Policy Characteristics'!$C:$C,0))),"",INDEX('Policy Characteristics'!K:K,MATCH($C838,'Policy Characteristics'!$C:$C,0)))</f>
        <v>industry-ag-main.html#eff-stds</v>
      </c>
      <c r="R838" s="304" t="str">
        <f>IF(ISBLANK(INDEX('Policy Characteristics'!L:L,MATCH($C838,'Policy Characteristics'!$C:$C,0))),"",INDEX('Policy Characteristics'!L:L,MATCH($C838,'Policy Characteristics'!$C:$C,0)))</f>
        <v>industry-energy-efficiency-standards.html</v>
      </c>
    </row>
    <row r="839" spans="1:18" s="544" customFormat="1" x14ac:dyDescent="0.25">
      <c r="A839" s="304" t="str">
        <f>IF(ISBLANK(INDEX('Policy Characteristics'!A:A,MATCH($C839,'Policy Characteristics'!$C:$C,0))),"",INDEX('Policy Characteristics'!A:A,MATCH($C839,'Policy Characteristics'!$C:$C,0)))</f>
        <v>Industry</v>
      </c>
      <c r="B839" s="304" t="str">
        <f>IF(ISBLANK(INDEX('Policy Characteristics'!B:B,MATCH($C839,'Policy Characteristics'!$C:$C,0))),"",INDEX('Policy Characteristics'!B:B,MATCH($C839,'Policy Characteristics'!$C:$C,0)))</f>
        <v>Industry Energy Efficiency Standards</v>
      </c>
      <c r="C839" s="308" t="str">
        <f t="shared" si="39"/>
        <v>Percentage Improvement in Eqpt Efficiency Standards above BAU</v>
      </c>
      <c r="D839" s="537" t="s">
        <v>3204</v>
      </c>
      <c r="E839" s="535" t="s">
        <v>2432</v>
      </c>
      <c r="F839" s="6" t="s">
        <v>3166</v>
      </c>
      <c r="G839" s="535" t="s">
        <v>2438</v>
      </c>
      <c r="H839" s="536">
        <v>1113</v>
      </c>
      <c r="I839" s="535" t="s">
        <v>46</v>
      </c>
      <c r="J839" s="306" t="str">
        <f>IF(ISBLANK(INDEX('Policy Characteristics'!D:D,MATCH($C839,'Policy Characteristics'!$C:$C,0))),"",INDEX('Policy Characteristics'!D:D,MATCH($C839,'Policy Characteristics'!$C:$C,0)))</f>
        <v>Industry Energy Efficiency Standards</v>
      </c>
      <c r="K839" s="304" t="str">
        <f>IF(ISBLANK(INDEX('Policy Characteristics'!E:E,MATCH($C839,'Policy Characteristics'!$C:$C,0))),"",INDEX('Policy Characteristics'!E:E,MATCH($C839,'Policy Characteristics'!$C:$C,0)))</f>
        <v>indst efficiency standards</v>
      </c>
      <c r="L839" s="315">
        <f>IF(ISBLANK(INDEX('Policy Characteristics'!F:F,MATCH($C839,'Policy Characteristics'!$C:$C,0))),"",INDEX('Policy Characteristics'!F:F,MATCH($C839,'Policy Characteristics'!$C:$C,0)))</f>
        <v>0</v>
      </c>
      <c r="M839" s="315">
        <f>IF(ISBLANK(INDEX('Policy Characteristics'!G:G,MATCH($C839,'Policy Characteristics'!$C:$C,0))),"",INDEX('Policy Characteristics'!G:G,MATCH($C839,'Policy Characteristics'!$C:$C,0)))</f>
        <v>0.25</v>
      </c>
      <c r="N839" s="315">
        <f>IF(ISBLANK(INDEX('Policy Characteristics'!H:H,MATCH($C839,'Policy Characteristics'!$C:$C,0))),"",INDEX('Policy Characteristics'!H:H,MATCH($C839,'Policy Characteristics'!$C:$C,0)))</f>
        <v>0.01</v>
      </c>
      <c r="O839" s="304" t="str">
        <f>IF(ISBLANK(INDEX('Policy Characteristics'!I:I,MATCH($C839,'Policy Characteristics'!$C:$C,0))),"",INDEX('Policy Characteristics'!I:I,MATCH($C839,'Policy Characteristics'!$C:$C,0)))</f>
        <v>% reduction in energy use</v>
      </c>
      <c r="P839" s="304" t="str">
        <f>IF(ISBLANK(INDEX('Policy Characteristics'!J:J,MATCH($C839,'Policy Characteristics'!$C:$C,0))),"",INDEX('Policy Characteristics'!J:J,MATCH($C839,'Policy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39" s="304" t="str">
        <f>IF(ISBLANK(INDEX('Policy Characteristics'!K:K,MATCH($C839,'Policy Characteristics'!$C:$C,0))),"",INDEX('Policy Characteristics'!K:K,MATCH($C839,'Policy Characteristics'!$C:$C,0)))</f>
        <v>industry-ag-main.html#eff-stds</v>
      </c>
      <c r="R839" s="304" t="str">
        <f>IF(ISBLANK(INDEX('Policy Characteristics'!L:L,MATCH($C839,'Policy Characteristics'!$C:$C,0))),"",INDEX('Policy Characteristics'!L:L,MATCH($C839,'Policy Characteristics'!$C:$C,0)))</f>
        <v>industry-energy-efficiency-standards.html</v>
      </c>
    </row>
    <row r="840" spans="1:18" s="544" customFormat="1" x14ac:dyDescent="0.25">
      <c r="A840" s="304" t="str">
        <f>IF(ISBLANK(INDEX('Policy Characteristics'!A:A,MATCH($C840,'Policy Characteristics'!$C:$C,0))),"",INDEX('Policy Characteristics'!A:A,MATCH($C840,'Policy Characteristics'!$C:$C,0)))</f>
        <v>Industry</v>
      </c>
      <c r="B840" s="304" t="str">
        <f>IF(ISBLANK(INDEX('Policy Characteristics'!B:B,MATCH($C840,'Policy Characteristics'!$C:$C,0))),"",INDEX('Policy Characteristics'!B:B,MATCH($C840,'Policy Characteristics'!$C:$C,0)))</f>
        <v>Industry Energy Efficiency Standards</v>
      </c>
      <c r="C840" s="308" t="str">
        <f t="shared" si="39"/>
        <v>Percentage Improvement in Eqpt Efficiency Standards above BAU</v>
      </c>
      <c r="D840" s="537" t="s">
        <v>3204</v>
      </c>
      <c r="E840" s="535" t="s">
        <v>2782</v>
      </c>
      <c r="F840" s="6" t="s">
        <v>3166</v>
      </c>
      <c r="G840" s="535" t="s">
        <v>2785</v>
      </c>
      <c r="H840" s="536">
        <v>1114</v>
      </c>
      <c r="I840" s="535" t="s">
        <v>46</v>
      </c>
      <c r="J840" s="306" t="str">
        <f>IF(ISBLANK(INDEX('Policy Characteristics'!D:D,MATCH($C840,'Policy Characteristics'!$C:$C,0))),"",INDEX('Policy Characteristics'!D:D,MATCH($C840,'Policy Characteristics'!$C:$C,0)))</f>
        <v>Industry Energy Efficiency Standards</v>
      </c>
      <c r="K840" s="304" t="str">
        <f>IF(ISBLANK(INDEX('Policy Characteristics'!E:E,MATCH($C840,'Policy Characteristics'!$C:$C,0))),"",INDEX('Policy Characteristics'!E:E,MATCH($C840,'Policy Characteristics'!$C:$C,0)))</f>
        <v>indst efficiency standards</v>
      </c>
      <c r="L840" s="315">
        <f>IF(ISBLANK(INDEX('Policy Characteristics'!F:F,MATCH($C840,'Policy Characteristics'!$C:$C,0))),"",INDEX('Policy Characteristics'!F:F,MATCH($C840,'Policy Characteristics'!$C:$C,0)))</f>
        <v>0</v>
      </c>
      <c r="M840" s="315">
        <f>IF(ISBLANK(INDEX('Policy Characteristics'!G:G,MATCH($C840,'Policy Characteristics'!$C:$C,0))),"",INDEX('Policy Characteristics'!G:G,MATCH($C840,'Policy Characteristics'!$C:$C,0)))</f>
        <v>0.25</v>
      </c>
      <c r="N840" s="315">
        <f>IF(ISBLANK(INDEX('Policy Characteristics'!H:H,MATCH($C840,'Policy Characteristics'!$C:$C,0))),"",INDEX('Policy Characteristics'!H:H,MATCH($C840,'Policy Characteristics'!$C:$C,0)))</f>
        <v>0.01</v>
      </c>
      <c r="O840" s="304" t="str">
        <f>IF(ISBLANK(INDEX('Policy Characteristics'!I:I,MATCH($C840,'Policy Characteristics'!$C:$C,0))),"",INDEX('Policy Characteristics'!I:I,MATCH($C840,'Policy Characteristics'!$C:$C,0)))</f>
        <v>% reduction in energy use</v>
      </c>
      <c r="P840" s="304" t="str">
        <f>IF(ISBLANK(INDEX('Policy Characteristics'!J:J,MATCH($C840,'Policy Characteristics'!$C:$C,0))),"",INDEX('Policy Characteristics'!J:J,MATCH($C840,'Policy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40" s="304" t="str">
        <f>IF(ISBLANK(INDEX('Policy Characteristics'!K:K,MATCH($C840,'Policy Characteristics'!$C:$C,0))),"",INDEX('Policy Characteristics'!K:K,MATCH($C840,'Policy Characteristics'!$C:$C,0)))</f>
        <v>industry-ag-main.html#eff-stds</v>
      </c>
      <c r="R840" s="304" t="str">
        <f>IF(ISBLANK(INDEX('Policy Characteristics'!L:L,MATCH($C840,'Policy Characteristics'!$C:$C,0))),"",INDEX('Policy Characteristics'!L:L,MATCH($C840,'Policy Characteristics'!$C:$C,0)))</f>
        <v>industry-energy-efficiency-standards.html</v>
      </c>
    </row>
    <row r="841" spans="1:18" s="544" customFormat="1" x14ac:dyDescent="0.25">
      <c r="A841" s="304" t="str">
        <f>IF(ISBLANK(INDEX('Policy Characteristics'!A:A,MATCH($C841,'Policy Characteristics'!$C:$C,0))),"",INDEX('Policy Characteristics'!A:A,MATCH($C841,'Policy Characteristics'!$C:$C,0)))</f>
        <v>Industry</v>
      </c>
      <c r="B841" s="304" t="str">
        <f>IF(ISBLANK(INDEX('Policy Characteristics'!B:B,MATCH($C841,'Policy Characteristics'!$C:$C,0))),"",INDEX('Policy Characteristics'!B:B,MATCH($C841,'Policy Characteristics'!$C:$C,0)))</f>
        <v>Industry Energy Efficiency Standards</v>
      </c>
      <c r="C841" s="308" t="str">
        <f t="shared" si="39"/>
        <v>Percentage Improvement in Eqpt Efficiency Standards above BAU</v>
      </c>
      <c r="D841" s="537" t="s">
        <v>3204</v>
      </c>
      <c r="E841" s="535" t="s">
        <v>2783</v>
      </c>
      <c r="F841" s="6" t="s">
        <v>3166</v>
      </c>
      <c r="G841" s="535" t="s">
        <v>2787</v>
      </c>
      <c r="H841" s="536">
        <v>1115</v>
      </c>
      <c r="I841" s="535" t="s">
        <v>46</v>
      </c>
      <c r="J841" s="306" t="str">
        <f>IF(ISBLANK(INDEX('Policy Characteristics'!D:D,MATCH($C841,'Policy Characteristics'!$C:$C,0))),"",INDEX('Policy Characteristics'!D:D,MATCH($C841,'Policy Characteristics'!$C:$C,0)))</f>
        <v>Industry Energy Efficiency Standards</v>
      </c>
      <c r="K841" s="304" t="str">
        <f>IF(ISBLANK(INDEX('Policy Characteristics'!E:E,MATCH($C841,'Policy Characteristics'!$C:$C,0))),"",INDEX('Policy Characteristics'!E:E,MATCH($C841,'Policy Characteristics'!$C:$C,0)))</f>
        <v>indst efficiency standards</v>
      </c>
      <c r="L841" s="315">
        <f>IF(ISBLANK(INDEX('Policy Characteristics'!F:F,MATCH($C841,'Policy Characteristics'!$C:$C,0))),"",INDEX('Policy Characteristics'!F:F,MATCH($C841,'Policy Characteristics'!$C:$C,0)))</f>
        <v>0</v>
      </c>
      <c r="M841" s="315">
        <f>IF(ISBLANK(INDEX('Policy Characteristics'!G:G,MATCH($C841,'Policy Characteristics'!$C:$C,0))),"",INDEX('Policy Characteristics'!G:G,MATCH($C841,'Policy Characteristics'!$C:$C,0)))</f>
        <v>0.25</v>
      </c>
      <c r="N841" s="315">
        <f>IF(ISBLANK(INDEX('Policy Characteristics'!H:H,MATCH($C841,'Policy Characteristics'!$C:$C,0))),"",INDEX('Policy Characteristics'!H:H,MATCH($C841,'Policy Characteristics'!$C:$C,0)))</f>
        <v>0.01</v>
      </c>
      <c r="O841" s="304" t="str">
        <f>IF(ISBLANK(INDEX('Policy Characteristics'!I:I,MATCH($C841,'Policy Characteristics'!$C:$C,0))),"",INDEX('Policy Characteristics'!I:I,MATCH($C841,'Policy Characteristics'!$C:$C,0)))</f>
        <v>% reduction in energy use</v>
      </c>
      <c r="P841" s="304" t="str">
        <f>IF(ISBLANK(INDEX('Policy Characteristics'!J:J,MATCH($C841,'Policy Characteristics'!$C:$C,0))),"",INDEX('Policy Characteristics'!J:J,MATCH($C841,'Policy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41" s="304" t="str">
        <f>IF(ISBLANK(INDEX('Policy Characteristics'!K:K,MATCH($C841,'Policy Characteristics'!$C:$C,0))),"",INDEX('Policy Characteristics'!K:K,MATCH($C841,'Policy Characteristics'!$C:$C,0)))</f>
        <v>industry-ag-main.html#eff-stds</v>
      </c>
      <c r="R841" s="304" t="str">
        <f>IF(ISBLANK(INDEX('Policy Characteristics'!L:L,MATCH($C841,'Policy Characteristics'!$C:$C,0))),"",INDEX('Policy Characteristics'!L:L,MATCH($C841,'Policy Characteristics'!$C:$C,0)))</f>
        <v>industry-energy-efficiency-standards.html</v>
      </c>
    </row>
    <row r="842" spans="1:18" s="544" customFormat="1" x14ac:dyDescent="0.25">
      <c r="A842" s="304" t="str">
        <f>IF(ISBLANK(INDEX('Policy Characteristics'!A:A,MATCH($C842,'Policy Characteristics'!$C:$C,0))),"",INDEX('Policy Characteristics'!A:A,MATCH($C842,'Policy Characteristics'!$C:$C,0)))</f>
        <v>Industry</v>
      </c>
      <c r="B842" s="304" t="str">
        <f>IF(ISBLANK(INDEX('Policy Characteristics'!B:B,MATCH($C842,'Policy Characteristics'!$C:$C,0))),"",INDEX('Policy Characteristics'!B:B,MATCH($C842,'Policy Characteristics'!$C:$C,0)))</f>
        <v>Industry Energy Efficiency Standards</v>
      </c>
      <c r="C842" s="308" t="str">
        <f t="shared" si="39"/>
        <v>Percentage Improvement in Eqpt Efficiency Standards above BAU</v>
      </c>
      <c r="D842" s="537" t="s">
        <v>3204</v>
      </c>
      <c r="E842" s="535" t="s">
        <v>2784</v>
      </c>
      <c r="F842" s="6" t="s">
        <v>3166</v>
      </c>
      <c r="G842" s="535" t="s">
        <v>2788</v>
      </c>
      <c r="H842" s="536">
        <v>1116</v>
      </c>
      <c r="I842" s="535" t="s">
        <v>45</v>
      </c>
      <c r="J842" s="306" t="str">
        <f>IF(ISBLANK(INDEX('Policy Characteristics'!D:D,MATCH($C842,'Policy Characteristics'!$C:$C,0))),"",INDEX('Policy Characteristics'!D:D,MATCH($C842,'Policy Characteristics'!$C:$C,0)))</f>
        <v>Industry Energy Efficiency Standards</v>
      </c>
      <c r="K842" s="304" t="str">
        <f>IF(ISBLANK(INDEX('Policy Characteristics'!E:E,MATCH($C842,'Policy Characteristics'!$C:$C,0))),"",INDEX('Policy Characteristics'!E:E,MATCH($C842,'Policy Characteristics'!$C:$C,0)))</f>
        <v>indst efficiency standards</v>
      </c>
      <c r="L842" s="315">
        <f>IF(ISBLANK(INDEX('Policy Characteristics'!F:F,MATCH($C842,'Policy Characteristics'!$C:$C,0))),"",INDEX('Policy Characteristics'!F:F,MATCH($C842,'Policy Characteristics'!$C:$C,0)))</f>
        <v>0</v>
      </c>
      <c r="M842" s="315">
        <f>IF(ISBLANK(INDEX('Policy Characteristics'!G:G,MATCH($C842,'Policy Characteristics'!$C:$C,0))),"",INDEX('Policy Characteristics'!G:G,MATCH($C842,'Policy Characteristics'!$C:$C,0)))</f>
        <v>0.25</v>
      </c>
      <c r="N842" s="315">
        <f>IF(ISBLANK(INDEX('Policy Characteristics'!H:H,MATCH($C842,'Policy Characteristics'!$C:$C,0))),"",INDEX('Policy Characteristics'!H:H,MATCH($C842,'Policy Characteristics'!$C:$C,0)))</f>
        <v>0.01</v>
      </c>
      <c r="O842" s="304" t="str">
        <f>IF(ISBLANK(INDEX('Policy Characteristics'!I:I,MATCH($C842,'Policy Characteristics'!$C:$C,0))),"",INDEX('Policy Characteristics'!I:I,MATCH($C842,'Policy Characteristics'!$C:$C,0)))</f>
        <v>% reduction in energy use</v>
      </c>
      <c r="P842" s="304" t="str">
        <f>IF(ISBLANK(INDEX('Policy Characteristics'!J:J,MATCH($C842,'Policy Characteristics'!$C:$C,0))),"",INDEX('Policy Characteristics'!J:J,MATCH($C842,'Policy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42" s="304" t="str">
        <f>IF(ISBLANK(INDEX('Policy Characteristics'!K:K,MATCH($C842,'Policy Characteristics'!$C:$C,0))),"",INDEX('Policy Characteristics'!K:K,MATCH($C842,'Policy Characteristics'!$C:$C,0)))</f>
        <v>industry-ag-main.html#eff-stds</v>
      </c>
      <c r="R842" s="304" t="str">
        <f>IF(ISBLANK(INDEX('Policy Characteristics'!L:L,MATCH($C842,'Policy Characteristics'!$C:$C,0))),"",INDEX('Policy Characteristics'!L:L,MATCH($C842,'Policy Characteristics'!$C:$C,0)))</f>
        <v>industry-energy-efficiency-standards.html</v>
      </c>
    </row>
    <row r="843" spans="1:18" s="544" customFormat="1" x14ac:dyDescent="0.25">
      <c r="A843" s="304" t="str">
        <f>IF(ISBLANK(INDEX('Policy Characteristics'!A:A,MATCH($C843,'Policy Characteristics'!$C:$C,0))),"",INDEX('Policy Characteristics'!A:A,MATCH($C843,'Policy Characteristics'!$C:$C,0)))</f>
        <v>Industry</v>
      </c>
      <c r="B843" s="304" t="str">
        <f>IF(ISBLANK(INDEX('Policy Characteristics'!B:B,MATCH($C843,'Policy Characteristics'!$C:$C,0))),"",INDEX('Policy Characteristics'!B:B,MATCH($C843,'Policy Characteristics'!$C:$C,0)))</f>
        <v>Industry Energy Efficiency Standards</v>
      </c>
      <c r="C843" s="308" t="str">
        <f t="shared" si="39"/>
        <v>Percentage Improvement in Eqpt Efficiency Standards above BAU</v>
      </c>
      <c r="D843" s="537" t="s">
        <v>3204</v>
      </c>
      <c r="E843" s="535" t="s">
        <v>2781</v>
      </c>
      <c r="F843" s="6" t="s">
        <v>3166</v>
      </c>
      <c r="G843" s="535" t="s">
        <v>2786</v>
      </c>
      <c r="H843" s="536">
        <v>1117</v>
      </c>
      <c r="I843" s="535" t="s">
        <v>46</v>
      </c>
      <c r="J843" s="306" t="str">
        <f>IF(ISBLANK(INDEX('Policy Characteristics'!D:D,MATCH($C843,'Policy Characteristics'!$C:$C,0))),"",INDEX('Policy Characteristics'!D:D,MATCH($C843,'Policy Characteristics'!$C:$C,0)))</f>
        <v>Industry Energy Efficiency Standards</v>
      </c>
      <c r="K843" s="304" t="str">
        <f>IF(ISBLANK(INDEX('Policy Characteristics'!E:E,MATCH($C843,'Policy Characteristics'!$C:$C,0))),"",INDEX('Policy Characteristics'!E:E,MATCH($C843,'Policy Characteristics'!$C:$C,0)))</f>
        <v>indst efficiency standards</v>
      </c>
      <c r="L843" s="315">
        <f>IF(ISBLANK(INDEX('Policy Characteristics'!F:F,MATCH($C843,'Policy Characteristics'!$C:$C,0))),"",INDEX('Policy Characteristics'!F:F,MATCH($C843,'Policy Characteristics'!$C:$C,0)))</f>
        <v>0</v>
      </c>
      <c r="M843" s="315">
        <f>IF(ISBLANK(INDEX('Policy Characteristics'!G:G,MATCH($C843,'Policy Characteristics'!$C:$C,0))),"",INDEX('Policy Characteristics'!G:G,MATCH($C843,'Policy Characteristics'!$C:$C,0)))</f>
        <v>0.25</v>
      </c>
      <c r="N843" s="315">
        <f>IF(ISBLANK(INDEX('Policy Characteristics'!H:H,MATCH($C843,'Policy Characteristics'!$C:$C,0))),"",INDEX('Policy Characteristics'!H:H,MATCH($C843,'Policy Characteristics'!$C:$C,0)))</f>
        <v>0.01</v>
      </c>
      <c r="O843" s="304" t="str">
        <f>IF(ISBLANK(INDEX('Policy Characteristics'!I:I,MATCH($C843,'Policy Characteristics'!$C:$C,0))),"",INDEX('Policy Characteristics'!I:I,MATCH($C843,'Policy Characteristics'!$C:$C,0)))</f>
        <v>% reduction in energy use</v>
      </c>
      <c r="P843" s="304" t="str">
        <f>IF(ISBLANK(INDEX('Policy Characteristics'!J:J,MATCH($C843,'Policy Characteristics'!$C:$C,0))),"",INDEX('Policy Characteristics'!J:J,MATCH($C843,'Policy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43" s="304" t="str">
        <f>IF(ISBLANK(INDEX('Policy Characteristics'!K:K,MATCH($C843,'Policy Characteristics'!$C:$C,0))),"",INDEX('Policy Characteristics'!K:K,MATCH($C843,'Policy Characteristics'!$C:$C,0)))</f>
        <v>industry-ag-main.html#eff-stds</v>
      </c>
      <c r="R843" s="304" t="str">
        <f>IF(ISBLANK(INDEX('Policy Characteristics'!L:L,MATCH($C843,'Policy Characteristics'!$C:$C,0))),"",INDEX('Policy Characteristics'!L:L,MATCH($C843,'Policy Characteristics'!$C:$C,0)))</f>
        <v>industry-energy-efficiency-standards.html</v>
      </c>
    </row>
    <row r="844" spans="1:18" s="544" customFormat="1" x14ac:dyDescent="0.25">
      <c r="A844" s="304" t="str">
        <f>IF(ISBLANK(INDEX('Policy Characteristics'!A:A,MATCH($C844,'Policy Characteristics'!$C:$C,0))),"",INDEX('Policy Characteristics'!A:A,MATCH($C844,'Policy Characteristics'!$C:$C,0)))</f>
        <v>Industry</v>
      </c>
      <c r="B844" s="304" t="str">
        <f>IF(ISBLANK(INDEX('Policy Characteristics'!B:B,MATCH($C844,'Policy Characteristics'!$C:$C,0))),"",INDEX('Policy Characteristics'!B:B,MATCH($C844,'Policy Characteristics'!$C:$C,0)))</f>
        <v>Industry Energy Efficiency Standards</v>
      </c>
      <c r="C844" s="308" t="str">
        <f t="shared" si="39"/>
        <v>Percentage Improvement in Eqpt Efficiency Standards above BAU</v>
      </c>
      <c r="D844" s="537" t="s">
        <v>3205</v>
      </c>
      <c r="E844" s="535" t="s">
        <v>2427</v>
      </c>
      <c r="F844" s="6" t="s">
        <v>3167</v>
      </c>
      <c r="G844" s="535" t="s">
        <v>2433</v>
      </c>
      <c r="H844" s="536">
        <v>1118</v>
      </c>
      <c r="I844" s="535" t="s">
        <v>45</v>
      </c>
      <c r="J844" s="306" t="str">
        <f>IF(ISBLANK(INDEX('Policy Characteristics'!D:D,MATCH($C844,'Policy Characteristics'!$C:$C,0))),"",INDEX('Policy Characteristics'!D:D,MATCH($C844,'Policy Characteristics'!$C:$C,0)))</f>
        <v>Industry Energy Efficiency Standards</v>
      </c>
      <c r="K844" s="304" t="str">
        <f>IF(ISBLANK(INDEX('Policy Characteristics'!E:E,MATCH($C844,'Policy Characteristics'!$C:$C,0))),"",INDEX('Policy Characteristics'!E:E,MATCH($C844,'Policy Characteristics'!$C:$C,0)))</f>
        <v>indst efficiency standards</v>
      </c>
      <c r="L844" s="315">
        <f>IF(ISBLANK(INDEX('Policy Characteristics'!F:F,MATCH($C844,'Policy Characteristics'!$C:$C,0))),"",INDEX('Policy Characteristics'!F:F,MATCH($C844,'Policy Characteristics'!$C:$C,0)))</f>
        <v>0</v>
      </c>
      <c r="M844" s="315">
        <f>IF(ISBLANK(INDEX('Policy Characteristics'!G:G,MATCH($C844,'Policy Characteristics'!$C:$C,0))),"",INDEX('Policy Characteristics'!G:G,MATCH($C844,'Policy Characteristics'!$C:$C,0)))</f>
        <v>0.25</v>
      </c>
      <c r="N844" s="315">
        <f>IF(ISBLANK(INDEX('Policy Characteristics'!H:H,MATCH($C844,'Policy Characteristics'!$C:$C,0))),"",INDEX('Policy Characteristics'!H:H,MATCH($C844,'Policy Characteristics'!$C:$C,0)))</f>
        <v>0.01</v>
      </c>
      <c r="O844" s="304" t="str">
        <f>IF(ISBLANK(INDEX('Policy Characteristics'!I:I,MATCH($C844,'Policy Characteristics'!$C:$C,0))),"",INDEX('Policy Characteristics'!I:I,MATCH($C844,'Policy Characteristics'!$C:$C,0)))</f>
        <v>% reduction in energy use</v>
      </c>
      <c r="P844" s="304" t="str">
        <f>IF(ISBLANK(INDEX('Policy Characteristics'!J:J,MATCH($C844,'Policy Characteristics'!$C:$C,0))),"",INDEX('Policy Characteristics'!J:J,MATCH($C844,'Policy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44" s="304" t="str">
        <f>IF(ISBLANK(INDEX('Policy Characteristics'!K:K,MATCH($C844,'Policy Characteristics'!$C:$C,0))),"",INDEX('Policy Characteristics'!K:K,MATCH($C844,'Policy Characteristics'!$C:$C,0)))</f>
        <v>industry-ag-main.html#eff-stds</v>
      </c>
      <c r="R844" s="304" t="str">
        <f>IF(ISBLANK(INDEX('Policy Characteristics'!L:L,MATCH($C844,'Policy Characteristics'!$C:$C,0))),"",INDEX('Policy Characteristics'!L:L,MATCH($C844,'Policy Characteristics'!$C:$C,0)))</f>
        <v>industry-energy-efficiency-standards.html</v>
      </c>
    </row>
    <row r="845" spans="1:18" s="544" customFormat="1" x14ac:dyDescent="0.25">
      <c r="A845" s="304" t="str">
        <f>IF(ISBLANK(INDEX('Policy Characteristics'!A:A,MATCH($C845,'Policy Characteristics'!$C:$C,0))),"",INDEX('Policy Characteristics'!A:A,MATCH($C845,'Policy Characteristics'!$C:$C,0)))</f>
        <v>Industry</v>
      </c>
      <c r="B845" s="304" t="str">
        <f>IF(ISBLANK(INDEX('Policy Characteristics'!B:B,MATCH($C845,'Policy Characteristics'!$C:$C,0))),"",INDEX('Policy Characteristics'!B:B,MATCH($C845,'Policy Characteristics'!$C:$C,0)))</f>
        <v>Industry Energy Efficiency Standards</v>
      </c>
      <c r="C845" s="308" t="str">
        <f t="shared" si="39"/>
        <v>Percentage Improvement in Eqpt Efficiency Standards above BAU</v>
      </c>
      <c r="D845" s="537" t="s">
        <v>3205</v>
      </c>
      <c r="E845" s="535" t="s">
        <v>2428</v>
      </c>
      <c r="F845" s="6" t="s">
        <v>3167</v>
      </c>
      <c r="G845" s="535" t="s">
        <v>2436</v>
      </c>
      <c r="H845" s="536">
        <v>1119</v>
      </c>
      <c r="I845" s="535" t="s">
        <v>46</v>
      </c>
      <c r="J845" s="306" t="str">
        <f>IF(ISBLANK(INDEX('Policy Characteristics'!D:D,MATCH($C845,'Policy Characteristics'!$C:$C,0))),"",INDEX('Policy Characteristics'!D:D,MATCH($C845,'Policy Characteristics'!$C:$C,0)))</f>
        <v>Industry Energy Efficiency Standards</v>
      </c>
      <c r="K845" s="304" t="str">
        <f>IF(ISBLANK(INDEX('Policy Characteristics'!E:E,MATCH($C845,'Policy Characteristics'!$C:$C,0))),"",INDEX('Policy Characteristics'!E:E,MATCH($C845,'Policy Characteristics'!$C:$C,0)))</f>
        <v>indst efficiency standards</v>
      </c>
      <c r="L845" s="315">
        <f>IF(ISBLANK(INDEX('Policy Characteristics'!F:F,MATCH($C845,'Policy Characteristics'!$C:$C,0))),"",INDEX('Policy Characteristics'!F:F,MATCH($C845,'Policy Characteristics'!$C:$C,0)))</f>
        <v>0</v>
      </c>
      <c r="M845" s="315">
        <f>IF(ISBLANK(INDEX('Policy Characteristics'!G:G,MATCH($C845,'Policy Characteristics'!$C:$C,0))),"",INDEX('Policy Characteristics'!G:G,MATCH($C845,'Policy Characteristics'!$C:$C,0)))</f>
        <v>0.25</v>
      </c>
      <c r="N845" s="315">
        <f>IF(ISBLANK(INDEX('Policy Characteristics'!H:H,MATCH($C845,'Policy Characteristics'!$C:$C,0))),"",INDEX('Policy Characteristics'!H:H,MATCH($C845,'Policy Characteristics'!$C:$C,0)))</f>
        <v>0.01</v>
      </c>
      <c r="O845" s="304" t="str">
        <f>IF(ISBLANK(INDEX('Policy Characteristics'!I:I,MATCH($C845,'Policy Characteristics'!$C:$C,0))),"",INDEX('Policy Characteristics'!I:I,MATCH($C845,'Policy Characteristics'!$C:$C,0)))</f>
        <v>% reduction in energy use</v>
      </c>
      <c r="P845" s="304" t="str">
        <f>IF(ISBLANK(INDEX('Policy Characteristics'!J:J,MATCH($C845,'Policy Characteristics'!$C:$C,0))),"",INDEX('Policy Characteristics'!J:J,MATCH($C845,'Policy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45" s="304" t="str">
        <f>IF(ISBLANK(INDEX('Policy Characteristics'!K:K,MATCH($C845,'Policy Characteristics'!$C:$C,0))),"",INDEX('Policy Characteristics'!K:K,MATCH($C845,'Policy Characteristics'!$C:$C,0)))</f>
        <v>industry-ag-main.html#eff-stds</v>
      </c>
      <c r="R845" s="304" t="str">
        <f>IF(ISBLANK(INDEX('Policy Characteristics'!L:L,MATCH($C845,'Policy Characteristics'!$C:$C,0))),"",INDEX('Policy Characteristics'!L:L,MATCH($C845,'Policy Characteristics'!$C:$C,0)))</f>
        <v>industry-energy-efficiency-standards.html</v>
      </c>
    </row>
    <row r="846" spans="1:18" s="544" customFormat="1" x14ac:dyDescent="0.25">
      <c r="A846" s="304" t="str">
        <f>IF(ISBLANK(INDEX('Policy Characteristics'!A:A,MATCH($C846,'Policy Characteristics'!$C:$C,0))),"",INDEX('Policy Characteristics'!A:A,MATCH($C846,'Policy Characteristics'!$C:$C,0)))</f>
        <v>Industry</v>
      </c>
      <c r="B846" s="304" t="str">
        <f>IF(ISBLANK(INDEX('Policy Characteristics'!B:B,MATCH($C846,'Policy Characteristics'!$C:$C,0))),"",INDEX('Policy Characteristics'!B:B,MATCH($C846,'Policy Characteristics'!$C:$C,0)))</f>
        <v>Industry Energy Efficiency Standards</v>
      </c>
      <c r="C846" s="308" t="str">
        <f t="shared" si="39"/>
        <v>Percentage Improvement in Eqpt Efficiency Standards above BAU</v>
      </c>
      <c r="D846" s="537" t="s">
        <v>3205</v>
      </c>
      <c r="E846" s="535" t="s">
        <v>2429</v>
      </c>
      <c r="F846" s="6" t="s">
        <v>3167</v>
      </c>
      <c r="G846" s="535" t="s">
        <v>2437</v>
      </c>
      <c r="H846" s="536">
        <v>1120</v>
      </c>
      <c r="I846" s="535" t="s">
        <v>45</v>
      </c>
      <c r="J846" s="306" t="str">
        <f>IF(ISBLANK(INDEX('Policy Characteristics'!D:D,MATCH($C846,'Policy Characteristics'!$C:$C,0))),"",INDEX('Policy Characteristics'!D:D,MATCH($C846,'Policy Characteristics'!$C:$C,0)))</f>
        <v>Industry Energy Efficiency Standards</v>
      </c>
      <c r="K846" s="304" t="str">
        <f>IF(ISBLANK(INDEX('Policy Characteristics'!E:E,MATCH($C846,'Policy Characteristics'!$C:$C,0))),"",INDEX('Policy Characteristics'!E:E,MATCH($C846,'Policy Characteristics'!$C:$C,0)))</f>
        <v>indst efficiency standards</v>
      </c>
      <c r="L846" s="315">
        <f>IF(ISBLANK(INDEX('Policy Characteristics'!F:F,MATCH($C846,'Policy Characteristics'!$C:$C,0))),"",INDEX('Policy Characteristics'!F:F,MATCH($C846,'Policy Characteristics'!$C:$C,0)))</f>
        <v>0</v>
      </c>
      <c r="M846" s="315">
        <f>IF(ISBLANK(INDEX('Policy Characteristics'!G:G,MATCH($C846,'Policy Characteristics'!$C:$C,0))),"",INDEX('Policy Characteristics'!G:G,MATCH($C846,'Policy Characteristics'!$C:$C,0)))</f>
        <v>0.25</v>
      </c>
      <c r="N846" s="315">
        <f>IF(ISBLANK(INDEX('Policy Characteristics'!H:H,MATCH($C846,'Policy Characteristics'!$C:$C,0))),"",INDEX('Policy Characteristics'!H:H,MATCH($C846,'Policy Characteristics'!$C:$C,0)))</f>
        <v>0.01</v>
      </c>
      <c r="O846" s="304" t="str">
        <f>IF(ISBLANK(INDEX('Policy Characteristics'!I:I,MATCH($C846,'Policy Characteristics'!$C:$C,0))),"",INDEX('Policy Characteristics'!I:I,MATCH($C846,'Policy Characteristics'!$C:$C,0)))</f>
        <v>% reduction in energy use</v>
      </c>
      <c r="P846" s="304" t="str">
        <f>IF(ISBLANK(INDEX('Policy Characteristics'!J:J,MATCH($C846,'Policy Characteristics'!$C:$C,0))),"",INDEX('Policy Characteristics'!J:J,MATCH($C846,'Policy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46" s="304" t="str">
        <f>IF(ISBLANK(INDEX('Policy Characteristics'!K:K,MATCH($C846,'Policy Characteristics'!$C:$C,0))),"",INDEX('Policy Characteristics'!K:K,MATCH($C846,'Policy Characteristics'!$C:$C,0)))</f>
        <v>industry-ag-main.html#eff-stds</v>
      </c>
      <c r="R846" s="304" t="str">
        <f>IF(ISBLANK(INDEX('Policy Characteristics'!L:L,MATCH($C846,'Policy Characteristics'!$C:$C,0))),"",INDEX('Policy Characteristics'!L:L,MATCH($C846,'Policy Characteristics'!$C:$C,0)))</f>
        <v>industry-energy-efficiency-standards.html</v>
      </c>
    </row>
    <row r="847" spans="1:18" s="544" customFormat="1" x14ac:dyDescent="0.25">
      <c r="A847" s="304" t="str">
        <f>IF(ISBLANK(INDEX('Policy Characteristics'!A:A,MATCH($C847,'Policy Characteristics'!$C:$C,0))),"",INDEX('Policy Characteristics'!A:A,MATCH($C847,'Policy Characteristics'!$C:$C,0)))</f>
        <v>Industry</v>
      </c>
      <c r="B847" s="304" t="str">
        <f>IF(ISBLANK(INDEX('Policy Characteristics'!B:B,MATCH($C847,'Policy Characteristics'!$C:$C,0))),"",INDEX('Policy Characteristics'!B:B,MATCH($C847,'Policy Characteristics'!$C:$C,0)))</f>
        <v>Industry Energy Efficiency Standards</v>
      </c>
      <c r="C847" s="308" t="str">
        <f t="shared" si="39"/>
        <v>Percentage Improvement in Eqpt Efficiency Standards above BAU</v>
      </c>
      <c r="D847" s="537" t="s">
        <v>3205</v>
      </c>
      <c r="E847" s="535" t="s">
        <v>2430</v>
      </c>
      <c r="F847" s="6" t="s">
        <v>3167</v>
      </c>
      <c r="G847" s="535" t="s">
        <v>2434</v>
      </c>
      <c r="H847" s="536">
        <v>1121</v>
      </c>
      <c r="I847" s="535" t="s">
        <v>46</v>
      </c>
      <c r="J847" s="306" t="str">
        <f>IF(ISBLANK(INDEX('Policy Characteristics'!D:D,MATCH($C847,'Policy Characteristics'!$C:$C,0))),"",INDEX('Policy Characteristics'!D:D,MATCH($C847,'Policy Characteristics'!$C:$C,0)))</f>
        <v>Industry Energy Efficiency Standards</v>
      </c>
      <c r="K847" s="304" t="str">
        <f>IF(ISBLANK(INDEX('Policy Characteristics'!E:E,MATCH($C847,'Policy Characteristics'!$C:$C,0))),"",INDEX('Policy Characteristics'!E:E,MATCH($C847,'Policy Characteristics'!$C:$C,0)))</f>
        <v>indst efficiency standards</v>
      </c>
      <c r="L847" s="315">
        <f>IF(ISBLANK(INDEX('Policy Characteristics'!F:F,MATCH($C847,'Policy Characteristics'!$C:$C,0))),"",INDEX('Policy Characteristics'!F:F,MATCH($C847,'Policy Characteristics'!$C:$C,0)))</f>
        <v>0</v>
      </c>
      <c r="M847" s="315">
        <f>IF(ISBLANK(INDEX('Policy Characteristics'!G:G,MATCH($C847,'Policy Characteristics'!$C:$C,0))),"",INDEX('Policy Characteristics'!G:G,MATCH($C847,'Policy Characteristics'!$C:$C,0)))</f>
        <v>0.25</v>
      </c>
      <c r="N847" s="315">
        <f>IF(ISBLANK(INDEX('Policy Characteristics'!H:H,MATCH($C847,'Policy Characteristics'!$C:$C,0))),"",INDEX('Policy Characteristics'!H:H,MATCH($C847,'Policy Characteristics'!$C:$C,0)))</f>
        <v>0.01</v>
      </c>
      <c r="O847" s="304" t="str">
        <f>IF(ISBLANK(INDEX('Policy Characteristics'!I:I,MATCH($C847,'Policy Characteristics'!$C:$C,0))),"",INDEX('Policy Characteristics'!I:I,MATCH($C847,'Policy Characteristics'!$C:$C,0)))</f>
        <v>% reduction in energy use</v>
      </c>
      <c r="P847" s="304" t="str">
        <f>IF(ISBLANK(INDEX('Policy Characteristics'!J:J,MATCH($C847,'Policy Characteristics'!$C:$C,0))),"",INDEX('Policy Characteristics'!J:J,MATCH($C847,'Policy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47" s="304" t="str">
        <f>IF(ISBLANK(INDEX('Policy Characteristics'!K:K,MATCH($C847,'Policy Characteristics'!$C:$C,0))),"",INDEX('Policy Characteristics'!K:K,MATCH($C847,'Policy Characteristics'!$C:$C,0)))</f>
        <v>industry-ag-main.html#eff-stds</v>
      </c>
      <c r="R847" s="304" t="str">
        <f>IF(ISBLANK(INDEX('Policy Characteristics'!L:L,MATCH($C847,'Policy Characteristics'!$C:$C,0))),"",INDEX('Policy Characteristics'!L:L,MATCH($C847,'Policy Characteristics'!$C:$C,0)))</f>
        <v>industry-energy-efficiency-standards.html</v>
      </c>
    </row>
    <row r="848" spans="1:18" s="544" customFormat="1" x14ac:dyDescent="0.25">
      <c r="A848" s="304" t="str">
        <f>IF(ISBLANK(INDEX('Policy Characteristics'!A:A,MATCH($C848,'Policy Characteristics'!$C:$C,0))),"",INDEX('Policy Characteristics'!A:A,MATCH($C848,'Policy Characteristics'!$C:$C,0)))</f>
        <v>Industry</v>
      </c>
      <c r="B848" s="304" t="str">
        <f>IF(ISBLANK(INDEX('Policy Characteristics'!B:B,MATCH($C848,'Policy Characteristics'!$C:$C,0))),"",INDEX('Policy Characteristics'!B:B,MATCH($C848,'Policy Characteristics'!$C:$C,0)))</f>
        <v>Industry Energy Efficiency Standards</v>
      </c>
      <c r="C848" s="308" t="str">
        <f t="shared" si="39"/>
        <v>Percentage Improvement in Eqpt Efficiency Standards above BAU</v>
      </c>
      <c r="D848" s="537" t="s">
        <v>3205</v>
      </c>
      <c r="E848" s="535" t="s">
        <v>2431</v>
      </c>
      <c r="F848" s="6" t="s">
        <v>3167</v>
      </c>
      <c r="G848" s="535" t="s">
        <v>2435</v>
      </c>
      <c r="H848" s="536">
        <v>1122</v>
      </c>
      <c r="I848" s="535" t="s">
        <v>45</v>
      </c>
      <c r="J848" s="306" t="str">
        <f>IF(ISBLANK(INDEX('Policy Characteristics'!D:D,MATCH($C848,'Policy Characteristics'!$C:$C,0))),"",INDEX('Policy Characteristics'!D:D,MATCH($C848,'Policy Characteristics'!$C:$C,0)))</f>
        <v>Industry Energy Efficiency Standards</v>
      </c>
      <c r="K848" s="304" t="str">
        <f>IF(ISBLANK(INDEX('Policy Characteristics'!E:E,MATCH($C848,'Policy Characteristics'!$C:$C,0))),"",INDEX('Policy Characteristics'!E:E,MATCH($C848,'Policy Characteristics'!$C:$C,0)))</f>
        <v>indst efficiency standards</v>
      </c>
      <c r="L848" s="315">
        <f>IF(ISBLANK(INDEX('Policy Characteristics'!F:F,MATCH($C848,'Policy Characteristics'!$C:$C,0))),"",INDEX('Policy Characteristics'!F:F,MATCH($C848,'Policy Characteristics'!$C:$C,0)))</f>
        <v>0</v>
      </c>
      <c r="M848" s="315">
        <f>IF(ISBLANK(INDEX('Policy Characteristics'!G:G,MATCH($C848,'Policy Characteristics'!$C:$C,0))),"",INDEX('Policy Characteristics'!G:G,MATCH($C848,'Policy Characteristics'!$C:$C,0)))</f>
        <v>0.25</v>
      </c>
      <c r="N848" s="315">
        <f>IF(ISBLANK(INDEX('Policy Characteristics'!H:H,MATCH($C848,'Policy Characteristics'!$C:$C,0))),"",INDEX('Policy Characteristics'!H:H,MATCH($C848,'Policy Characteristics'!$C:$C,0)))</f>
        <v>0.01</v>
      </c>
      <c r="O848" s="304" t="str">
        <f>IF(ISBLANK(INDEX('Policy Characteristics'!I:I,MATCH($C848,'Policy Characteristics'!$C:$C,0))),"",INDEX('Policy Characteristics'!I:I,MATCH($C848,'Policy Characteristics'!$C:$C,0)))</f>
        <v>% reduction in energy use</v>
      </c>
      <c r="P848" s="304" t="str">
        <f>IF(ISBLANK(INDEX('Policy Characteristics'!J:J,MATCH($C848,'Policy Characteristics'!$C:$C,0))),"",INDEX('Policy Characteristics'!J:J,MATCH($C848,'Policy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48" s="304" t="str">
        <f>IF(ISBLANK(INDEX('Policy Characteristics'!K:K,MATCH($C848,'Policy Characteristics'!$C:$C,0))),"",INDEX('Policy Characteristics'!K:K,MATCH($C848,'Policy Characteristics'!$C:$C,0)))</f>
        <v>industry-ag-main.html#eff-stds</v>
      </c>
      <c r="R848" s="304" t="str">
        <f>IF(ISBLANK(INDEX('Policy Characteristics'!L:L,MATCH($C848,'Policy Characteristics'!$C:$C,0))),"",INDEX('Policy Characteristics'!L:L,MATCH($C848,'Policy Characteristics'!$C:$C,0)))</f>
        <v>industry-energy-efficiency-standards.html</v>
      </c>
    </row>
    <row r="849" spans="1:18" s="544" customFormat="1" x14ac:dyDescent="0.25">
      <c r="A849" s="304" t="str">
        <f>IF(ISBLANK(INDEX('Policy Characteristics'!A:A,MATCH($C849,'Policy Characteristics'!$C:$C,0))),"",INDEX('Policy Characteristics'!A:A,MATCH($C849,'Policy Characteristics'!$C:$C,0)))</f>
        <v>Industry</v>
      </c>
      <c r="B849" s="304" t="str">
        <f>IF(ISBLANK(INDEX('Policy Characteristics'!B:B,MATCH($C849,'Policy Characteristics'!$C:$C,0))),"",INDEX('Policy Characteristics'!B:B,MATCH($C849,'Policy Characteristics'!$C:$C,0)))</f>
        <v>Industry Energy Efficiency Standards</v>
      </c>
      <c r="C849" s="308" t="str">
        <f t="shared" si="39"/>
        <v>Percentage Improvement in Eqpt Efficiency Standards above BAU</v>
      </c>
      <c r="D849" s="537" t="s">
        <v>3205</v>
      </c>
      <c r="E849" s="535" t="s">
        <v>2432</v>
      </c>
      <c r="F849" s="6" t="s">
        <v>3167</v>
      </c>
      <c r="G849" s="535" t="s">
        <v>2438</v>
      </c>
      <c r="H849" s="536">
        <v>1123</v>
      </c>
      <c r="I849" s="535" t="s">
        <v>46</v>
      </c>
      <c r="J849" s="306" t="str">
        <f>IF(ISBLANK(INDEX('Policy Characteristics'!D:D,MATCH($C849,'Policy Characteristics'!$C:$C,0))),"",INDEX('Policy Characteristics'!D:D,MATCH($C849,'Policy Characteristics'!$C:$C,0)))</f>
        <v>Industry Energy Efficiency Standards</v>
      </c>
      <c r="K849" s="304" t="str">
        <f>IF(ISBLANK(INDEX('Policy Characteristics'!E:E,MATCH($C849,'Policy Characteristics'!$C:$C,0))),"",INDEX('Policy Characteristics'!E:E,MATCH($C849,'Policy Characteristics'!$C:$C,0)))</f>
        <v>indst efficiency standards</v>
      </c>
      <c r="L849" s="315">
        <f>IF(ISBLANK(INDEX('Policy Characteristics'!F:F,MATCH($C849,'Policy Characteristics'!$C:$C,0))),"",INDEX('Policy Characteristics'!F:F,MATCH($C849,'Policy Characteristics'!$C:$C,0)))</f>
        <v>0</v>
      </c>
      <c r="M849" s="315">
        <f>IF(ISBLANK(INDEX('Policy Characteristics'!G:G,MATCH($C849,'Policy Characteristics'!$C:$C,0))),"",INDEX('Policy Characteristics'!G:G,MATCH($C849,'Policy Characteristics'!$C:$C,0)))</f>
        <v>0.25</v>
      </c>
      <c r="N849" s="315">
        <f>IF(ISBLANK(INDEX('Policy Characteristics'!H:H,MATCH($C849,'Policy Characteristics'!$C:$C,0))),"",INDEX('Policy Characteristics'!H:H,MATCH($C849,'Policy Characteristics'!$C:$C,0)))</f>
        <v>0.01</v>
      </c>
      <c r="O849" s="304" t="str">
        <f>IF(ISBLANK(INDEX('Policy Characteristics'!I:I,MATCH($C849,'Policy Characteristics'!$C:$C,0))),"",INDEX('Policy Characteristics'!I:I,MATCH($C849,'Policy Characteristics'!$C:$C,0)))</f>
        <v>% reduction in energy use</v>
      </c>
      <c r="P849" s="304" t="str">
        <f>IF(ISBLANK(INDEX('Policy Characteristics'!J:J,MATCH($C849,'Policy Characteristics'!$C:$C,0))),"",INDEX('Policy Characteristics'!J:J,MATCH($C849,'Policy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49" s="304" t="str">
        <f>IF(ISBLANK(INDEX('Policy Characteristics'!K:K,MATCH($C849,'Policy Characteristics'!$C:$C,0))),"",INDEX('Policy Characteristics'!K:K,MATCH($C849,'Policy Characteristics'!$C:$C,0)))</f>
        <v>industry-ag-main.html#eff-stds</v>
      </c>
      <c r="R849" s="304" t="str">
        <f>IF(ISBLANK(INDEX('Policy Characteristics'!L:L,MATCH($C849,'Policy Characteristics'!$C:$C,0))),"",INDEX('Policy Characteristics'!L:L,MATCH($C849,'Policy Characteristics'!$C:$C,0)))</f>
        <v>industry-energy-efficiency-standards.html</v>
      </c>
    </row>
    <row r="850" spans="1:18" s="544" customFormat="1" x14ac:dyDescent="0.25">
      <c r="A850" s="304" t="str">
        <f>IF(ISBLANK(INDEX('Policy Characteristics'!A:A,MATCH($C850,'Policy Characteristics'!$C:$C,0))),"",INDEX('Policy Characteristics'!A:A,MATCH($C850,'Policy Characteristics'!$C:$C,0)))</f>
        <v>Industry</v>
      </c>
      <c r="B850" s="304" t="str">
        <f>IF(ISBLANK(INDEX('Policy Characteristics'!B:B,MATCH($C850,'Policy Characteristics'!$C:$C,0))),"",INDEX('Policy Characteristics'!B:B,MATCH($C850,'Policy Characteristics'!$C:$C,0)))</f>
        <v>Industry Energy Efficiency Standards</v>
      </c>
      <c r="C850" s="308" t="str">
        <f t="shared" si="39"/>
        <v>Percentage Improvement in Eqpt Efficiency Standards above BAU</v>
      </c>
      <c r="D850" s="537" t="s">
        <v>3205</v>
      </c>
      <c r="E850" s="535" t="s">
        <v>2782</v>
      </c>
      <c r="F850" s="6" t="s">
        <v>3167</v>
      </c>
      <c r="G850" s="535" t="s">
        <v>2785</v>
      </c>
      <c r="H850" s="536">
        <v>1124</v>
      </c>
      <c r="I850" s="535" t="s">
        <v>46</v>
      </c>
      <c r="J850" s="306" t="str">
        <f>IF(ISBLANK(INDEX('Policy Characteristics'!D:D,MATCH($C850,'Policy Characteristics'!$C:$C,0))),"",INDEX('Policy Characteristics'!D:D,MATCH($C850,'Policy Characteristics'!$C:$C,0)))</f>
        <v>Industry Energy Efficiency Standards</v>
      </c>
      <c r="K850" s="304" t="str">
        <f>IF(ISBLANK(INDEX('Policy Characteristics'!E:E,MATCH($C850,'Policy Characteristics'!$C:$C,0))),"",INDEX('Policy Characteristics'!E:E,MATCH($C850,'Policy Characteristics'!$C:$C,0)))</f>
        <v>indst efficiency standards</v>
      </c>
      <c r="L850" s="315">
        <f>IF(ISBLANK(INDEX('Policy Characteristics'!F:F,MATCH($C850,'Policy Characteristics'!$C:$C,0))),"",INDEX('Policy Characteristics'!F:F,MATCH($C850,'Policy Characteristics'!$C:$C,0)))</f>
        <v>0</v>
      </c>
      <c r="M850" s="315">
        <f>IF(ISBLANK(INDEX('Policy Characteristics'!G:G,MATCH($C850,'Policy Characteristics'!$C:$C,0))),"",INDEX('Policy Characteristics'!G:G,MATCH($C850,'Policy Characteristics'!$C:$C,0)))</f>
        <v>0.25</v>
      </c>
      <c r="N850" s="315">
        <f>IF(ISBLANK(INDEX('Policy Characteristics'!H:H,MATCH($C850,'Policy Characteristics'!$C:$C,0))),"",INDEX('Policy Characteristics'!H:H,MATCH($C850,'Policy Characteristics'!$C:$C,0)))</f>
        <v>0.01</v>
      </c>
      <c r="O850" s="304" t="str">
        <f>IF(ISBLANK(INDEX('Policy Characteristics'!I:I,MATCH($C850,'Policy Characteristics'!$C:$C,0))),"",INDEX('Policy Characteristics'!I:I,MATCH($C850,'Policy Characteristics'!$C:$C,0)))</f>
        <v>% reduction in energy use</v>
      </c>
      <c r="P850" s="304" t="str">
        <f>IF(ISBLANK(INDEX('Policy Characteristics'!J:J,MATCH($C850,'Policy Characteristics'!$C:$C,0))),"",INDEX('Policy Characteristics'!J:J,MATCH($C850,'Policy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50" s="304" t="str">
        <f>IF(ISBLANK(INDEX('Policy Characteristics'!K:K,MATCH($C850,'Policy Characteristics'!$C:$C,0))),"",INDEX('Policy Characteristics'!K:K,MATCH($C850,'Policy Characteristics'!$C:$C,0)))</f>
        <v>industry-ag-main.html#eff-stds</v>
      </c>
      <c r="R850" s="304" t="str">
        <f>IF(ISBLANK(INDEX('Policy Characteristics'!L:L,MATCH($C850,'Policy Characteristics'!$C:$C,0))),"",INDEX('Policy Characteristics'!L:L,MATCH($C850,'Policy Characteristics'!$C:$C,0)))</f>
        <v>industry-energy-efficiency-standards.html</v>
      </c>
    </row>
    <row r="851" spans="1:18" s="544" customFormat="1" x14ac:dyDescent="0.25">
      <c r="A851" s="304" t="str">
        <f>IF(ISBLANK(INDEX('Policy Characteristics'!A:A,MATCH($C851,'Policy Characteristics'!$C:$C,0))),"",INDEX('Policy Characteristics'!A:A,MATCH($C851,'Policy Characteristics'!$C:$C,0)))</f>
        <v>Industry</v>
      </c>
      <c r="B851" s="304" t="str">
        <f>IF(ISBLANK(INDEX('Policy Characteristics'!B:B,MATCH($C851,'Policy Characteristics'!$C:$C,0))),"",INDEX('Policy Characteristics'!B:B,MATCH($C851,'Policy Characteristics'!$C:$C,0)))</f>
        <v>Industry Energy Efficiency Standards</v>
      </c>
      <c r="C851" s="308" t="str">
        <f t="shared" si="39"/>
        <v>Percentage Improvement in Eqpt Efficiency Standards above BAU</v>
      </c>
      <c r="D851" s="537" t="s">
        <v>3205</v>
      </c>
      <c r="E851" s="535" t="s">
        <v>2783</v>
      </c>
      <c r="F851" s="6" t="s">
        <v>3167</v>
      </c>
      <c r="G851" s="535" t="s">
        <v>2787</v>
      </c>
      <c r="H851" s="536">
        <v>1125</v>
      </c>
      <c r="I851" s="535" t="s">
        <v>46</v>
      </c>
      <c r="J851" s="306" t="str">
        <f>IF(ISBLANK(INDEX('Policy Characteristics'!D:D,MATCH($C851,'Policy Characteristics'!$C:$C,0))),"",INDEX('Policy Characteristics'!D:D,MATCH($C851,'Policy Characteristics'!$C:$C,0)))</f>
        <v>Industry Energy Efficiency Standards</v>
      </c>
      <c r="K851" s="304" t="str">
        <f>IF(ISBLANK(INDEX('Policy Characteristics'!E:E,MATCH($C851,'Policy Characteristics'!$C:$C,0))),"",INDEX('Policy Characteristics'!E:E,MATCH($C851,'Policy Characteristics'!$C:$C,0)))</f>
        <v>indst efficiency standards</v>
      </c>
      <c r="L851" s="315">
        <f>IF(ISBLANK(INDEX('Policy Characteristics'!F:F,MATCH($C851,'Policy Characteristics'!$C:$C,0))),"",INDEX('Policy Characteristics'!F:F,MATCH($C851,'Policy Characteristics'!$C:$C,0)))</f>
        <v>0</v>
      </c>
      <c r="M851" s="315">
        <f>IF(ISBLANK(INDEX('Policy Characteristics'!G:G,MATCH($C851,'Policy Characteristics'!$C:$C,0))),"",INDEX('Policy Characteristics'!G:G,MATCH($C851,'Policy Characteristics'!$C:$C,0)))</f>
        <v>0.25</v>
      </c>
      <c r="N851" s="315">
        <f>IF(ISBLANK(INDEX('Policy Characteristics'!H:H,MATCH($C851,'Policy Characteristics'!$C:$C,0))),"",INDEX('Policy Characteristics'!H:H,MATCH($C851,'Policy Characteristics'!$C:$C,0)))</f>
        <v>0.01</v>
      </c>
      <c r="O851" s="304" t="str">
        <f>IF(ISBLANK(INDEX('Policy Characteristics'!I:I,MATCH($C851,'Policy Characteristics'!$C:$C,0))),"",INDEX('Policy Characteristics'!I:I,MATCH($C851,'Policy Characteristics'!$C:$C,0)))</f>
        <v>% reduction in energy use</v>
      </c>
      <c r="P851" s="304" t="str">
        <f>IF(ISBLANK(INDEX('Policy Characteristics'!J:J,MATCH($C851,'Policy Characteristics'!$C:$C,0))),"",INDEX('Policy Characteristics'!J:J,MATCH($C851,'Policy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51" s="304" t="str">
        <f>IF(ISBLANK(INDEX('Policy Characteristics'!K:K,MATCH($C851,'Policy Characteristics'!$C:$C,0))),"",INDEX('Policy Characteristics'!K:K,MATCH($C851,'Policy Characteristics'!$C:$C,0)))</f>
        <v>industry-ag-main.html#eff-stds</v>
      </c>
      <c r="R851" s="304" t="str">
        <f>IF(ISBLANK(INDEX('Policy Characteristics'!L:L,MATCH($C851,'Policy Characteristics'!$C:$C,0))),"",INDEX('Policy Characteristics'!L:L,MATCH($C851,'Policy Characteristics'!$C:$C,0)))</f>
        <v>industry-energy-efficiency-standards.html</v>
      </c>
    </row>
    <row r="852" spans="1:18" s="544" customFormat="1" x14ac:dyDescent="0.25">
      <c r="A852" s="304" t="str">
        <f>IF(ISBLANK(INDEX('Policy Characteristics'!A:A,MATCH($C852,'Policy Characteristics'!$C:$C,0))),"",INDEX('Policy Characteristics'!A:A,MATCH($C852,'Policy Characteristics'!$C:$C,0)))</f>
        <v>Industry</v>
      </c>
      <c r="B852" s="304" t="str">
        <f>IF(ISBLANK(INDEX('Policy Characteristics'!B:B,MATCH($C852,'Policy Characteristics'!$C:$C,0))),"",INDEX('Policy Characteristics'!B:B,MATCH($C852,'Policy Characteristics'!$C:$C,0)))</f>
        <v>Industry Energy Efficiency Standards</v>
      </c>
      <c r="C852" s="308" t="str">
        <f t="shared" si="39"/>
        <v>Percentage Improvement in Eqpt Efficiency Standards above BAU</v>
      </c>
      <c r="D852" s="537" t="s">
        <v>3205</v>
      </c>
      <c r="E852" s="535" t="s">
        <v>2784</v>
      </c>
      <c r="F852" s="6" t="s">
        <v>3167</v>
      </c>
      <c r="G852" s="535" t="s">
        <v>2788</v>
      </c>
      <c r="H852" s="536">
        <v>1126</v>
      </c>
      <c r="I852" s="535" t="s">
        <v>45</v>
      </c>
      <c r="J852" s="306" t="str">
        <f>IF(ISBLANK(INDEX('Policy Characteristics'!D:D,MATCH($C852,'Policy Characteristics'!$C:$C,0))),"",INDEX('Policy Characteristics'!D:D,MATCH($C852,'Policy Characteristics'!$C:$C,0)))</f>
        <v>Industry Energy Efficiency Standards</v>
      </c>
      <c r="K852" s="304" t="str">
        <f>IF(ISBLANK(INDEX('Policy Characteristics'!E:E,MATCH($C852,'Policy Characteristics'!$C:$C,0))),"",INDEX('Policy Characteristics'!E:E,MATCH($C852,'Policy Characteristics'!$C:$C,0)))</f>
        <v>indst efficiency standards</v>
      </c>
      <c r="L852" s="315">
        <f>IF(ISBLANK(INDEX('Policy Characteristics'!F:F,MATCH($C852,'Policy Characteristics'!$C:$C,0))),"",INDEX('Policy Characteristics'!F:F,MATCH($C852,'Policy Characteristics'!$C:$C,0)))</f>
        <v>0</v>
      </c>
      <c r="M852" s="315">
        <f>IF(ISBLANK(INDEX('Policy Characteristics'!G:G,MATCH($C852,'Policy Characteristics'!$C:$C,0))),"",INDEX('Policy Characteristics'!G:G,MATCH($C852,'Policy Characteristics'!$C:$C,0)))</f>
        <v>0.25</v>
      </c>
      <c r="N852" s="315">
        <f>IF(ISBLANK(INDEX('Policy Characteristics'!H:H,MATCH($C852,'Policy Characteristics'!$C:$C,0))),"",INDEX('Policy Characteristics'!H:H,MATCH($C852,'Policy Characteristics'!$C:$C,0)))</f>
        <v>0.01</v>
      </c>
      <c r="O852" s="304" t="str">
        <f>IF(ISBLANK(INDEX('Policy Characteristics'!I:I,MATCH($C852,'Policy Characteristics'!$C:$C,0))),"",INDEX('Policy Characteristics'!I:I,MATCH($C852,'Policy Characteristics'!$C:$C,0)))</f>
        <v>% reduction in energy use</v>
      </c>
      <c r="P852" s="304" t="str">
        <f>IF(ISBLANK(INDEX('Policy Characteristics'!J:J,MATCH($C852,'Policy Characteristics'!$C:$C,0))),"",INDEX('Policy Characteristics'!J:J,MATCH($C852,'Policy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52" s="304" t="str">
        <f>IF(ISBLANK(INDEX('Policy Characteristics'!K:K,MATCH($C852,'Policy Characteristics'!$C:$C,0))),"",INDEX('Policy Characteristics'!K:K,MATCH($C852,'Policy Characteristics'!$C:$C,0)))</f>
        <v>industry-ag-main.html#eff-stds</v>
      </c>
      <c r="R852" s="304" t="str">
        <f>IF(ISBLANK(INDEX('Policy Characteristics'!L:L,MATCH($C852,'Policy Characteristics'!$C:$C,0))),"",INDEX('Policy Characteristics'!L:L,MATCH($C852,'Policy Characteristics'!$C:$C,0)))</f>
        <v>industry-energy-efficiency-standards.html</v>
      </c>
    </row>
    <row r="853" spans="1:18" s="544" customFormat="1" x14ac:dyDescent="0.25">
      <c r="A853" s="304" t="str">
        <f>IF(ISBLANK(INDEX('Policy Characteristics'!A:A,MATCH($C853,'Policy Characteristics'!$C:$C,0))),"",INDEX('Policy Characteristics'!A:A,MATCH($C853,'Policy Characteristics'!$C:$C,0)))</f>
        <v>Industry</v>
      </c>
      <c r="B853" s="304" t="str">
        <f>IF(ISBLANK(INDEX('Policy Characteristics'!B:B,MATCH($C853,'Policy Characteristics'!$C:$C,0))),"",INDEX('Policy Characteristics'!B:B,MATCH($C853,'Policy Characteristics'!$C:$C,0)))</f>
        <v>Industry Energy Efficiency Standards</v>
      </c>
      <c r="C853" s="308" t="str">
        <f t="shared" si="39"/>
        <v>Percentage Improvement in Eqpt Efficiency Standards above BAU</v>
      </c>
      <c r="D853" s="537" t="s">
        <v>3205</v>
      </c>
      <c r="E853" s="535" t="s">
        <v>2781</v>
      </c>
      <c r="F853" s="6" t="s">
        <v>3167</v>
      </c>
      <c r="G853" s="535" t="s">
        <v>2786</v>
      </c>
      <c r="H853" s="536">
        <v>1127</v>
      </c>
      <c r="I853" s="535" t="s">
        <v>46</v>
      </c>
      <c r="J853" s="306" t="str">
        <f>IF(ISBLANK(INDEX('Policy Characteristics'!D:D,MATCH($C853,'Policy Characteristics'!$C:$C,0))),"",INDEX('Policy Characteristics'!D:D,MATCH($C853,'Policy Characteristics'!$C:$C,0)))</f>
        <v>Industry Energy Efficiency Standards</v>
      </c>
      <c r="K853" s="304" t="str">
        <f>IF(ISBLANK(INDEX('Policy Characteristics'!E:E,MATCH($C853,'Policy Characteristics'!$C:$C,0))),"",INDEX('Policy Characteristics'!E:E,MATCH($C853,'Policy Characteristics'!$C:$C,0)))</f>
        <v>indst efficiency standards</v>
      </c>
      <c r="L853" s="315">
        <f>IF(ISBLANK(INDEX('Policy Characteristics'!F:F,MATCH($C853,'Policy Characteristics'!$C:$C,0))),"",INDEX('Policy Characteristics'!F:F,MATCH($C853,'Policy Characteristics'!$C:$C,0)))</f>
        <v>0</v>
      </c>
      <c r="M853" s="315">
        <f>IF(ISBLANK(INDEX('Policy Characteristics'!G:G,MATCH($C853,'Policy Characteristics'!$C:$C,0))),"",INDEX('Policy Characteristics'!G:G,MATCH($C853,'Policy Characteristics'!$C:$C,0)))</f>
        <v>0.25</v>
      </c>
      <c r="N853" s="315">
        <f>IF(ISBLANK(INDEX('Policy Characteristics'!H:H,MATCH($C853,'Policy Characteristics'!$C:$C,0))),"",INDEX('Policy Characteristics'!H:H,MATCH($C853,'Policy Characteristics'!$C:$C,0)))</f>
        <v>0.01</v>
      </c>
      <c r="O853" s="304" t="str">
        <f>IF(ISBLANK(INDEX('Policy Characteristics'!I:I,MATCH($C853,'Policy Characteristics'!$C:$C,0))),"",INDEX('Policy Characteristics'!I:I,MATCH($C853,'Policy Characteristics'!$C:$C,0)))</f>
        <v>% reduction in energy use</v>
      </c>
      <c r="P853" s="304" t="str">
        <f>IF(ISBLANK(INDEX('Policy Characteristics'!J:J,MATCH($C853,'Policy Characteristics'!$C:$C,0))),"",INDEX('Policy Characteristics'!J:J,MATCH($C853,'Policy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53" s="304" t="str">
        <f>IF(ISBLANK(INDEX('Policy Characteristics'!K:K,MATCH($C853,'Policy Characteristics'!$C:$C,0))),"",INDEX('Policy Characteristics'!K:K,MATCH($C853,'Policy Characteristics'!$C:$C,0)))</f>
        <v>industry-ag-main.html#eff-stds</v>
      </c>
      <c r="R853" s="304" t="str">
        <f>IF(ISBLANK(INDEX('Policy Characteristics'!L:L,MATCH($C853,'Policy Characteristics'!$C:$C,0))),"",INDEX('Policy Characteristics'!L:L,MATCH($C853,'Policy Characteristics'!$C:$C,0)))</f>
        <v>industry-energy-efficiency-standards.html</v>
      </c>
    </row>
    <row r="854" spans="1:18" s="544" customFormat="1" x14ac:dyDescent="0.25">
      <c r="A854" s="304" t="str">
        <f>IF(ISBLANK(INDEX('Policy Characteristics'!A:A,MATCH($C854,'Policy Characteristics'!$C:$C,0))),"",INDEX('Policy Characteristics'!A:A,MATCH($C854,'Policy Characteristics'!$C:$C,0)))</f>
        <v>Industry</v>
      </c>
      <c r="B854" s="304" t="str">
        <f>IF(ISBLANK(INDEX('Policy Characteristics'!B:B,MATCH($C854,'Policy Characteristics'!$C:$C,0))),"",INDEX('Policy Characteristics'!B:B,MATCH($C854,'Policy Characteristics'!$C:$C,0)))</f>
        <v>Industry Energy Efficiency Standards</v>
      </c>
      <c r="C854" s="308" t="str">
        <f t="shared" si="39"/>
        <v>Percentage Improvement in Eqpt Efficiency Standards above BAU</v>
      </c>
      <c r="D854" s="537" t="s">
        <v>3206</v>
      </c>
      <c r="E854" s="535" t="s">
        <v>2427</v>
      </c>
      <c r="F854" s="6" t="s">
        <v>3168</v>
      </c>
      <c r="G854" s="535" t="s">
        <v>2433</v>
      </c>
      <c r="H854" s="536">
        <v>1128</v>
      </c>
      <c r="I854" s="535" t="s">
        <v>45</v>
      </c>
      <c r="J854" s="306" t="str">
        <f>IF(ISBLANK(INDEX('Policy Characteristics'!D:D,MATCH($C854,'Policy Characteristics'!$C:$C,0))),"",INDEX('Policy Characteristics'!D:D,MATCH($C854,'Policy Characteristics'!$C:$C,0)))</f>
        <v>Industry Energy Efficiency Standards</v>
      </c>
      <c r="K854" s="304" t="str">
        <f>IF(ISBLANK(INDEX('Policy Characteristics'!E:E,MATCH($C854,'Policy Characteristics'!$C:$C,0))),"",INDEX('Policy Characteristics'!E:E,MATCH($C854,'Policy Characteristics'!$C:$C,0)))</f>
        <v>indst efficiency standards</v>
      </c>
      <c r="L854" s="315">
        <f>IF(ISBLANK(INDEX('Policy Characteristics'!F:F,MATCH($C854,'Policy Characteristics'!$C:$C,0))),"",INDEX('Policy Characteristics'!F:F,MATCH($C854,'Policy Characteristics'!$C:$C,0)))</f>
        <v>0</v>
      </c>
      <c r="M854" s="315">
        <f>IF(ISBLANK(INDEX('Policy Characteristics'!G:G,MATCH($C854,'Policy Characteristics'!$C:$C,0))),"",INDEX('Policy Characteristics'!G:G,MATCH($C854,'Policy Characteristics'!$C:$C,0)))</f>
        <v>0.25</v>
      </c>
      <c r="N854" s="315">
        <f>IF(ISBLANK(INDEX('Policy Characteristics'!H:H,MATCH($C854,'Policy Characteristics'!$C:$C,0))),"",INDEX('Policy Characteristics'!H:H,MATCH($C854,'Policy Characteristics'!$C:$C,0)))</f>
        <v>0.01</v>
      </c>
      <c r="O854" s="304" t="str">
        <f>IF(ISBLANK(INDEX('Policy Characteristics'!I:I,MATCH($C854,'Policy Characteristics'!$C:$C,0))),"",INDEX('Policy Characteristics'!I:I,MATCH($C854,'Policy Characteristics'!$C:$C,0)))</f>
        <v>% reduction in energy use</v>
      </c>
      <c r="P854" s="304" t="str">
        <f>IF(ISBLANK(INDEX('Policy Characteristics'!J:J,MATCH($C854,'Policy Characteristics'!$C:$C,0))),"",INDEX('Policy Characteristics'!J:J,MATCH($C854,'Policy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54" s="304" t="str">
        <f>IF(ISBLANK(INDEX('Policy Characteristics'!K:K,MATCH($C854,'Policy Characteristics'!$C:$C,0))),"",INDEX('Policy Characteristics'!K:K,MATCH($C854,'Policy Characteristics'!$C:$C,0)))</f>
        <v>industry-ag-main.html#eff-stds</v>
      </c>
      <c r="R854" s="304" t="str">
        <f>IF(ISBLANK(INDEX('Policy Characteristics'!L:L,MATCH($C854,'Policy Characteristics'!$C:$C,0))),"",INDEX('Policy Characteristics'!L:L,MATCH($C854,'Policy Characteristics'!$C:$C,0)))</f>
        <v>industry-energy-efficiency-standards.html</v>
      </c>
    </row>
    <row r="855" spans="1:18" s="544" customFormat="1" x14ac:dyDescent="0.25">
      <c r="A855" s="304" t="str">
        <f>IF(ISBLANK(INDEX('Policy Characteristics'!A:A,MATCH($C855,'Policy Characteristics'!$C:$C,0))),"",INDEX('Policy Characteristics'!A:A,MATCH($C855,'Policy Characteristics'!$C:$C,0)))</f>
        <v>Industry</v>
      </c>
      <c r="B855" s="304" t="str">
        <f>IF(ISBLANK(INDEX('Policy Characteristics'!B:B,MATCH($C855,'Policy Characteristics'!$C:$C,0))),"",INDEX('Policy Characteristics'!B:B,MATCH($C855,'Policy Characteristics'!$C:$C,0)))</f>
        <v>Industry Energy Efficiency Standards</v>
      </c>
      <c r="C855" s="308" t="str">
        <f t="shared" si="39"/>
        <v>Percentage Improvement in Eqpt Efficiency Standards above BAU</v>
      </c>
      <c r="D855" s="537" t="s">
        <v>3206</v>
      </c>
      <c r="E855" s="535" t="s">
        <v>2428</v>
      </c>
      <c r="F855" s="6" t="s">
        <v>3168</v>
      </c>
      <c r="G855" s="535" t="s">
        <v>2436</v>
      </c>
      <c r="H855" s="536">
        <v>1129</v>
      </c>
      <c r="I855" s="535" t="s">
        <v>46</v>
      </c>
      <c r="J855" s="306" t="str">
        <f>IF(ISBLANK(INDEX('Policy Characteristics'!D:D,MATCH($C855,'Policy Characteristics'!$C:$C,0))),"",INDEX('Policy Characteristics'!D:D,MATCH($C855,'Policy Characteristics'!$C:$C,0)))</f>
        <v>Industry Energy Efficiency Standards</v>
      </c>
      <c r="K855" s="304" t="str">
        <f>IF(ISBLANK(INDEX('Policy Characteristics'!E:E,MATCH($C855,'Policy Characteristics'!$C:$C,0))),"",INDEX('Policy Characteristics'!E:E,MATCH($C855,'Policy Characteristics'!$C:$C,0)))</f>
        <v>indst efficiency standards</v>
      </c>
      <c r="L855" s="315">
        <f>IF(ISBLANK(INDEX('Policy Characteristics'!F:F,MATCH($C855,'Policy Characteristics'!$C:$C,0))),"",INDEX('Policy Characteristics'!F:F,MATCH($C855,'Policy Characteristics'!$C:$C,0)))</f>
        <v>0</v>
      </c>
      <c r="M855" s="315">
        <f>IF(ISBLANK(INDEX('Policy Characteristics'!G:G,MATCH($C855,'Policy Characteristics'!$C:$C,0))),"",INDEX('Policy Characteristics'!G:G,MATCH($C855,'Policy Characteristics'!$C:$C,0)))</f>
        <v>0.25</v>
      </c>
      <c r="N855" s="315">
        <f>IF(ISBLANK(INDEX('Policy Characteristics'!H:H,MATCH($C855,'Policy Characteristics'!$C:$C,0))),"",INDEX('Policy Characteristics'!H:H,MATCH($C855,'Policy Characteristics'!$C:$C,0)))</f>
        <v>0.01</v>
      </c>
      <c r="O855" s="304" t="str">
        <f>IF(ISBLANK(INDEX('Policy Characteristics'!I:I,MATCH($C855,'Policy Characteristics'!$C:$C,0))),"",INDEX('Policy Characteristics'!I:I,MATCH($C855,'Policy Characteristics'!$C:$C,0)))</f>
        <v>% reduction in energy use</v>
      </c>
      <c r="P855" s="304" t="str">
        <f>IF(ISBLANK(INDEX('Policy Characteristics'!J:J,MATCH($C855,'Policy Characteristics'!$C:$C,0))),"",INDEX('Policy Characteristics'!J:J,MATCH($C855,'Policy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55" s="304" t="str">
        <f>IF(ISBLANK(INDEX('Policy Characteristics'!K:K,MATCH($C855,'Policy Characteristics'!$C:$C,0))),"",INDEX('Policy Characteristics'!K:K,MATCH($C855,'Policy Characteristics'!$C:$C,0)))</f>
        <v>industry-ag-main.html#eff-stds</v>
      </c>
      <c r="R855" s="304" t="str">
        <f>IF(ISBLANK(INDEX('Policy Characteristics'!L:L,MATCH($C855,'Policy Characteristics'!$C:$C,0))),"",INDEX('Policy Characteristics'!L:L,MATCH($C855,'Policy Characteristics'!$C:$C,0)))</f>
        <v>industry-energy-efficiency-standards.html</v>
      </c>
    </row>
    <row r="856" spans="1:18" s="544" customFormat="1" x14ac:dyDescent="0.25">
      <c r="A856" s="304" t="str">
        <f>IF(ISBLANK(INDEX('Policy Characteristics'!A:A,MATCH($C856,'Policy Characteristics'!$C:$C,0))),"",INDEX('Policy Characteristics'!A:A,MATCH($C856,'Policy Characteristics'!$C:$C,0)))</f>
        <v>Industry</v>
      </c>
      <c r="B856" s="304" t="str">
        <f>IF(ISBLANK(INDEX('Policy Characteristics'!B:B,MATCH($C856,'Policy Characteristics'!$C:$C,0))),"",INDEX('Policy Characteristics'!B:B,MATCH($C856,'Policy Characteristics'!$C:$C,0)))</f>
        <v>Industry Energy Efficiency Standards</v>
      </c>
      <c r="C856" s="308" t="str">
        <f t="shared" si="39"/>
        <v>Percentage Improvement in Eqpt Efficiency Standards above BAU</v>
      </c>
      <c r="D856" s="537" t="s">
        <v>3206</v>
      </c>
      <c r="E856" s="535" t="s">
        <v>2429</v>
      </c>
      <c r="F856" s="6" t="s">
        <v>3168</v>
      </c>
      <c r="G856" s="535" t="s">
        <v>2437</v>
      </c>
      <c r="H856" s="536">
        <v>1130</v>
      </c>
      <c r="I856" s="535" t="s">
        <v>45</v>
      </c>
      <c r="J856" s="306" t="str">
        <f>IF(ISBLANK(INDEX('Policy Characteristics'!D:D,MATCH($C856,'Policy Characteristics'!$C:$C,0))),"",INDEX('Policy Characteristics'!D:D,MATCH($C856,'Policy Characteristics'!$C:$C,0)))</f>
        <v>Industry Energy Efficiency Standards</v>
      </c>
      <c r="K856" s="304" t="str">
        <f>IF(ISBLANK(INDEX('Policy Characteristics'!E:E,MATCH($C856,'Policy Characteristics'!$C:$C,0))),"",INDEX('Policy Characteristics'!E:E,MATCH($C856,'Policy Characteristics'!$C:$C,0)))</f>
        <v>indst efficiency standards</v>
      </c>
      <c r="L856" s="315">
        <f>IF(ISBLANK(INDEX('Policy Characteristics'!F:F,MATCH($C856,'Policy Characteristics'!$C:$C,0))),"",INDEX('Policy Characteristics'!F:F,MATCH($C856,'Policy Characteristics'!$C:$C,0)))</f>
        <v>0</v>
      </c>
      <c r="M856" s="315">
        <f>IF(ISBLANK(INDEX('Policy Characteristics'!G:G,MATCH($C856,'Policy Characteristics'!$C:$C,0))),"",INDEX('Policy Characteristics'!G:G,MATCH($C856,'Policy Characteristics'!$C:$C,0)))</f>
        <v>0.25</v>
      </c>
      <c r="N856" s="315">
        <f>IF(ISBLANK(INDEX('Policy Characteristics'!H:H,MATCH($C856,'Policy Characteristics'!$C:$C,0))),"",INDEX('Policy Characteristics'!H:H,MATCH($C856,'Policy Characteristics'!$C:$C,0)))</f>
        <v>0.01</v>
      </c>
      <c r="O856" s="304" t="str">
        <f>IF(ISBLANK(INDEX('Policy Characteristics'!I:I,MATCH($C856,'Policy Characteristics'!$C:$C,0))),"",INDEX('Policy Characteristics'!I:I,MATCH($C856,'Policy Characteristics'!$C:$C,0)))</f>
        <v>% reduction in energy use</v>
      </c>
      <c r="P856" s="304" t="str">
        <f>IF(ISBLANK(INDEX('Policy Characteristics'!J:J,MATCH($C856,'Policy Characteristics'!$C:$C,0))),"",INDEX('Policy Characteristics'!J:J,MATCH($C856,'Policy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56" s="304" t="str">
        <f>IF(ISBLANK(INDEX('Policy Characteristics'!K:K,MATCH($C856,'Policy Characteristics'!$C:$C,0))),"",INDEX('Policy Characteristics'!K:K,MATCH($C856,'Policy Characteristics'!$C:$C,0)))</f>
        <v>industry-ag-main.html#eff-stds</v>
      </c>
      <c r="R856" s="304" t="str">
        <f>IF(ISBLANK(INDEX('Policy Characteristics'!L:L,MATCH($C856,'Policy Characteristics'!$C:$C,0))),"",INDEX('Policy Characteristics'!L:L,MATCH($C856,'Policy Characteristics'!$C:$C,0)))</f>
        <v>industry-energy-efficiency-standards.html</v>
      </c>
    </row>
    <row r="857" spans="1:18" s="544" customFormat="1" x14ac:dyDescent="0.25">
      <c r="A857" s="304" t="str">
        <f>IF(ISBLANK(INDEX('Policy Characteristics'!A:A,MATCH($C857,'Policy Characteristics'!$C:$C,0))),"",INDEX('Policy Characteristics'!A:A,MATCH($C857,'Policy Characteristics'!$C:$C,0)))</f>
        <v>Industry</v>
      </c>
      <c r="B857" s="304" t="str">
        <f>IF(ISBLANK(INDEX('Policy Characteristics'!B:B,MATCH($C857,'Policy Characteristics'!$C:$C,0))),"",INDEX('Policy Characteristics'!B:B,MATCH($C857,'Policy Characteristics'!$C:$C,0)))</f>
        <v>Industry Energy Efficiency Standards</v>
      </c>
      <c r="C857" s="308" t="str">
        <f t="shared" si="39"/>
        <v>Percentage Improvement in Eqpt Efficiency Standards above BAU</v>
      </c>
      <c r="D857" s="537" t="s">
        <v>3206</v>
      </c>
      <c r="E857" s="535" t="s">
        <v>2430</v>
      </c>
      <c r="F857" s="6" t="s">
        <v>3168</v>
      </c>
      <c r="G857" s="535" t="s">
        <v>2434</v>
      </c>
      <c r="H857" s="536">
        <v>1131</v>
      </c>
      <c r="I857" s="535" t="s">
        <v>46</v>
      </c>
      <c r="J857" s="306" t="str">
        <f>IF(ISBLANK(INDEX('Policy Characteristics'!D:D,MATCH($C857,'Policy Characteristics'!$C:$C,0))),"",INDEX('Policy Characteristics'!D:D,MATCH($C857,'Policy Characteristics'!$C:$C,0)))</f>
        <v>Industry Energy Efficiency Standards</v>
      </c>
      <c r="K857" s="304" t="str">
        <f>IF(ISBLANK(INDEX('Policy Characteristics'!E:E,MATCH($C857,'Policy Characteristics'!$C:$C,0))),"",INDEX('Policy Characteristics'!E:E,MATCH($C857,'Policy Characteristics'!$C:$C,0)))</f>
        <v>indst efficiency standards</v>
      </c>
      <c r="L857" s="315">
        <f>IF(ISBLANK(INDEX('Policy Characteristics'!F:F,MATCH($C857,'Policy Characteristics'!$C:$C,0))),"",INDEX('Policy Characteristics'!F:F,MATCH($C857,'Policy Characteristics'!$C:$C,0)))</f>
        <v>0</v>
      </c>
      <c r="M857" s="315">
        <f>IF(ISBLANK(INDEX('Policy Characteristics'!G:G,MATCH($C857,'Policy Characteristics'!$C:$C,0))),"",INDEX('Policy Characteristics'!G:G,MATCH($C857,'Policy Characteristics'!$C:$C,0)))</f>
        <v>0.25</v>
      </c>
      <c r="N857" s="315">
        <f>IF(ISBLANK(INDEX('Policy Characteristics'!H:H,MATCH($C857,'Policy Characteristics'!$C:$C,0))),"",INDEX('Policy Characteristics'!H:H,MATCH($C857,'Policy Characteristics'!$C:$C,0)))</f>
        <v>0.01</v>
      </c>
      <c r="O857" s="304" t="str">
        <f>IF(ISBLANK(INDEX('Policy Characteristics'!I:I,MATCH($C857,'Policy Characteristics'!$C:$C,0))),"",INDEX('Policy Characteristics'!I:I,MATCH($C857,'Policy Characteristics'!$C:$C,0)))</f>
        <v>% reduction in energy use</v>
      </c>
      <c r="P857" s="304" t="str">
        <f>IF(ISBLANK(INDEX('Policy Characteristics'!J:J,MATCH($C857,'Policy Characteristics'!$C:$C,0))),"",INDEX('Policy Characteristics'!J:J,MATCH($C857,'Policy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57" s="304" t="str">
        <f>IF(ISBLANK(INDEX('Policy Characteristics'!K:K,MATCH($C857,'Policy Characteristics'!$C:$C,0))),"",INDEX('Policy Characteristics'!K:K,MATCH($C857,'Policy Characteristics'!$C:$C,0)))</f>
        <v>industry-ag-main.html#eff-stds</v>
      </c>
      <c r="R857" s="304" t="str">
        <f>IF(ISBLANK(INDEX('Policy Characteristics'!L:L,MATCH($C857,'Policy Characteristics'!$C:$C,0))),"",INDEX('Policy Characteristics'!L:L,MATCH($C857,'Policy Characteristics'!$C:$C,0)))</f>
        <v>industry-energy-efficiency-standards.html</v>
      </c>
    </row>
    <row r="858" spans="1:18" s="544" customFormat="1" x14ac:dyDescent="0.25">
      <c r="A858" s="304" t="str">
        <f>IF(ISBLANK(INDEX('Policy Characteristics'!A:A,MATCH($C858,'Policy Characteristics'!$C:$C,0))),"",INDEX('Policy Characteristics'!A:A,MATCH($C858,'Policy Characteristics'!$C:$C,0)))</f>
        <v>Industry</v>
      </c>
      <c r="B858" s="304" t="str">
        <f>IF(ISBLANK(INDEX('Policy Characteristics'!B:B,MATCH($C858,'Policy Characteristics'!$C:$C,0))),"",INDEX('Policy Characteristics'!B:B,MATCH($C858,'Policy Characteristics'!$C:$C,0)))</f>
        <v>Industry Energy Efficiency Standards</v>
      </c>
      <c r="C858" s="308" t="str">
        <f t="shared" si="39"/>
        <v>Percentage Improvement in Eqpt Efficiency Standards above BAU</v>
      </c>
      <c r="D858" s="537" t="s">
        <v>3206</v>
      </c>
      <c r="E858" s="535" t="s">
        <v>2431</v>
      </c>
      <c r="F858" s="6" t="s">
        <v>3168</v>
      </c>
      <c r="G858" s="535" t="s">
        <v>2435</v>
      </c>
      <c r="H858" s="536">
        <v>1132</v>
      </c>
      <c r="I858" s="535" t="s">
        <v>45</v>
      </c>
      <c r="J858" s="306" t="str">
        <f>IF(ISBLANK(INDEX('Policy Characteristics'!D:D,MATCH($C858,'Policy Characteristics'!$C:$C,0))),"",INDEX('Policy Characteristics'!D:D,MATCH($C858,'Policy Characteristics'!$C:$C,0)))</f>
        <v>Industry Energy Efficiency Standards</v>
      </c>
      <c r="K858" s="304" t="str">
        <f>IF(ISBLANK(INDEX('Policy Characteristics'!E:E,MATCH($C858,'Policy Characteristics'!$C:$C,0))),"",INDEX('Policy Characteristics'!E:E,MATCH($C858,'Policy Characteristics'!$C:$C,0)))</f>
        <v>indst efficiency standards</v>
      </c>
      <c r="L858" s="315">
        <f>IF(ISBLANK(INDEX('Policy Characteristics'!F:F,MATCH($C858,'Policy Characteristics'!$C:$C,0))),"",INDEX('Policy Characteristics'!F:F,MATCH($C858,'Policy Characteristics'!$C:$C,0)))</f>
        <v>0</v>
      </c>
      <c r="M858" s="315">
        <f>IF(ISBLANK(INDEX('Policy Characteristics'!G:G,MATCH($C858,'Policy Characteristics'!$C:$C,0))),"",INDEX('Policy Characteristics'!G:G,MATCH($C858,'Policy Characteristics'!$C:$C,0)))</f>
        <v>0.25</v>
      </c>
      <c r="N858" s="315">
        <f>IF(ISBLANK(INDEX('Policy Characteristics'!H:H,MATCH($C858,'Policy Characteristics'!$C:$C,0))),"",INDEX('Policy Characteristics'!H:H,MATCH($C858,'Policy Characteristics'!$C:$C,0)))</f>
        <v>0.01</v>
      </c>
      <c r="O858" s="304" t="str">
        <f>IF(ISBLANK(INDEX('Policy Characteristics'!I:I,MATCH($C858,'Policy Characteristics'!$C:$C,0))),"",INDEX('Policy Characteristics'!I:I,MATCH($C858,'Policy Characteristics'!$C:$C,0)))</f>
        <v>% reduction in energy use</v>
      </c>
      <c r="P858" s="304" t="str">
        <f>IF(ISBLANK(INDEX('Policy Characteristics'!J:J,MATCH($C858,'Policy Characteristics'!$C:$C,0))),"",INDEX('Policy Characteristics'!J:J,MATCH($C858,'Policy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58" s="304" t="str">
        <f>IF(ISBLANK(INDEX('Policy Characteristics'!K:K,MATCH($C858,'Policy Characteristics'!$C:$C,0))),"",INDEX('Policy Characteristics'!K:K,MATCH($C858,'Policy Characteristics'!$C:$C,0)))</f>
        <v>industry-ag-main.html#eff-stds</v>
      </c>
      <c r="R858" s="304" t="str">
        <f>IF(ISBLANK(INDEX('Policy Characteristics'!L:L,MATCH($C858,'Policy Characteristics'!$C:$C,0))),"",INDEX('Policy Characteristics'!L:L,MATCH($C858,'Policy Characteristics'!$C:$C,0)))</f>
        <v>industry-energy-efficiency-standards.html</v>
      </c>
    </row>
    <row r="859" spans="1:18" s="544" customFormat="1" x14ac:dyDescent="0.25">
      <c r="A859" s="304" t="str">
        <f>IF(ISBLANK(INDEX('Policy Characteristics'!A:A,MATCH($C859,'Policy Characteristics'!$C:$C,0))),"",INDEX('Policy Characteristics'!A:A,MATCH($C859,'Policy Characteristics'!$C:$C,0)))</f>
        <v>Industry</v>
      </c>
      <c r="B859" s="304" t="str">
        <f>IF(ISBLANK(INDEX('Policy Characteristics'!B:B,MATCH($C859,'Policy Characteristics'!$C:$C,0))),"",INDEX('Policy Characteristics'!B:B,MATCH($C859,'Policy Characteristics'!$C:$C,0)))</f>
        <v>Industry Energy Efficiency Standards</v>
      </c>
      <c r="C859" s="308" t="str">
        <f t="shared" si="39"/>
        <v>Percentage Improvement in Eqpt Efficiency Standards above BAU</v>
      </c>
      <c r="D859" s="537" t="s">
        <v>3206</v>
      </c>
      <c r="E859" s="535" t="s">
        <v>2432</v>
      </c>
      <c r="F859" s="6" t="s">
        <v>3168</v>
      </c>
      <c r="G859" s="535" t="s">
        <v>2438</v>
      </c>
      <c r="H859" s="536">
        <v>1133</v>
      </c>
      <c r="I859" s="535" t="s">
        <v>46</v>
      </c>
      <c r="J859" s="306" t="str">
        <f>IF(ISBLANK(INDEX('Policy Characteristics'!D:D,MATCH($C859,'Policy Characteristics'!$C:$C,0))),"",INDEX('Policy Characteristics'!D:D,MATCH($C859,'Policy Characteristics'!$C:$C,0)))</f>
        <v>Industry Energy Efficiency Standards</v>
      </c>
      <c r="K859" s="304" t="str">
        <f>IF(ISBLANK(INDEX('Policy Characteristics'!E:E,MATCH($C859,'Policy Characteristics'!$C:$C,0))),"",INDEX('Policy Characteristics'!E:E,MATCH($C859,'Policy Characteristics'!$C:$C,0)))</f>
        <v>indst efficiency standards</v>
      </c>
      <c r="L859" s="315">
        <f>IF(ISBLANK(INDEX('Policy Characteristics'!F:F,MATCH($C859,'Policy Characteristics'!$C:$C,0))),"",INDEX('Policy Characteristics'!F:F,MATCH($C859,'Policy Characteristics'!$C:$C,0)))</f>
        <v>0</v>
      </c>
      <c r="M859" s="315">
        <f>IF(ISBLANK(INDEX('Policy Characteristics'!G:G,MATCH($C859,'Policy Characteristics'!$C:$C,0))),"",INDEX('Policy Characteristics'!G:G,MATCH($C859,'Policy Characteristics'!$C:$C,0)))</f>
        <v>0.25</v>
      </c>
      <c r="N859" s="315">
        <f>IF(ISBLANK(INDEX('Policy Characteristics'!H:H,MATCH($C859,'Policy Characteristics'!$C:$C,0))),"",INDEX('Policy Characteristics'!H:H,MATCH($C859,'Policy Characteristics'!$C:$C,0)))</f>
        <v>0.01</v>
      </c>
      <c r="O859" s="304" t="str">
        <f>IF(ISBLANK(INDEX('Policy Characteristics'!I:I,MATCH($C859,'Policy Characteristics'!$C:$C,0))),"",INDEX('Policy Characteristics'!I:I,MATCH($C859,'Policy Characteristics'!$C:$C,0)))</f>
        <v>% reduction in energy use</v>
      </c>
      <c r="P859" s="304" t="str">
        <f>IF(ISBLANK(INDEX('Policy Characteristics'!J:J,MATCH($C859,'Policy Characteristics'!$C:$C,0))),"",INDEX('Policy Characteristics'!J:J,MATCH($C859,'Policy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59" s="304" t="str">
        <f>IF(ISBLANK(INDEX('Policy Characteristics'!K:K,MATCH($C859,'Policy Characteristics'!$C:$C,0))),"",INDEX('Policy Characteristics'!K:K,MATCH($C859,'Policy Characteristics'!$C:$C,0)))</f>
        <v>industry-ag-main.html#eff-stds</v>
      </c>
      <c r="R859" s="304" t="str">
        <f>IF(ISBLANK(INDEX('Policy Characteristics'!L:L,MATCH($C859,'Policy Characteristics'!$C:$C,0))),"",INDEX('Policy Characteristics'!L:L,MATCH($C859,'Policy Characteristics'!$C:$C,0)))</f>
        <v>industry-energy-efficiency-standards.html</v>
      </c>
    </row>
    <row r="860" spans="1:18" s="544" customFormat="1" x14ac:dyDescent="0.25">
      <c r="A860" s="304" t="str">
        <f>IF(ISBLANK(INDEX('Policy Characteristics'!A:A,MATCH($C860,'Policy Characteristics'!$C:$C,0))),"",INDEX('Policy Characteristics'!A:A,MATCH($C860,'Policy Characteristics'!$C:$C,0)))</f>
        <v>Industry</v>
      </c>
      <c r="B860" s="304" t="str">
        <f>IF(ISBLANK(INDEX('Policy Characteristics'!B:B,MATCH($C860,'Policy Characteristics'!$C:$C,0))),"",INDEX('Policy Characteristics'!B:B,MATCH($C860,'Policy Characteristics'!$C:$C,0)))</f>
        <v>Industry Energy Efficiency Standards</v>
      </c>
      <c r="C860" s="308" t="str">
        <f t="shared" si="39"/>
        <v>Percentage Improvement in Eqpt Efficiency Standards above BAU</v>
      </c>
      <c r="D860" s="537" t="s">
        <v>3206</v>
      </c>
      <c r="E860" s="535" t="s">
        <v>2782</v>
      </c>
      <c r="F860" s="6" t="s">
        <v>3168</v>
      </c>
      <c r="G860" s="535" t="s">
        <v>2785</v>
      </c>
      <c r="H860" s="536">
        <v>1134</v>
      </c>
      <c r="I860" s="535" t="s">
        <v>46</v>
      </c>
      <c r="J860" s="306" t="str">
        <f>IF(ISBLANK(INDEX('Policy Characteristics'!D:D,MATCH($C860,'Policy Characteristics'!$C:$C,0))),"",INDEX('Policy Characteristics'!D:D,MATCH($C860,'Policy Characteristics'!$C:$C,0)))</f>
        <v>Industry Energy Efficiency Standards</v>
      </c>
      <c r="K860" s="304" t="str">
        <f>IF(ISBLANK(INDEX('Policy Characteristics'!E:E,MATCH($C860,'Policy Characteristics'!$C:$C,0))),"",INDEX('Policy Characteristics'!E:E,MATCH($C860,'Policy Characteristics'!$C:$C,0)))</f>
        <v>indst efficiency standards</v>
      </c>
      <c r="L860" s="315">
        <f>IF(ISBLANK(INDEX('Policy Characteristics'!F:F,MATCH($C860,'Policy Characteristics'!$C:$C,0))),"",INDEX('Policy Characteristics'!F:F,MATCH($C860,'Policy Characteristics'!$C:$C,0)))</f>
        <v>0</v>
      </c>
      <c r="M860" s="315">
        <f>IF(ISBLANK(INDEX('Policy Characteristics'!G:G,MATCH($C860,'Policy Characteristics'!$C:$C,0))),"",INDEX('Policy Characteristics'!G:G,MATCH($C860,'Policy Characteristics'!$C:$C,0)))</f>
        <v>0.25</v>
      </c>
      <c r="N860" s="315">
        <f>IF(ISBLANK(INDEX('Policy Characteristics'!H:H,MATCH($C860,'Policy Characteristics'!$C:$C,0))),"",INDEX('Policy Characteristics'!H:H,MATCH($C860,'Policy Characteristics'!$C:$C,0)))</f>
        <v>0.01</v>
      </c>
      <c r="O860" s="304" t="str">
        <f>IF(ISBLANK(INDEX('Policy Characteristics'!I:I,MATCH($C860,'Policy Characteristics'!$C:$C,0))),"",INDEX('Policy Characteristics'!I:I,MATCH($C860,'Policy Characteristics'!$C:$C,0)))</f>
        <v>% reduction in energy use</v>
      </c>
      <c r="P860" s="304" t="str">
        <f>IF(ISBLANK(INDEX('Policy Characteristics'!J:J,MATCH($C860,'Policy Characteristics'!$C:$C,0))),"",INDEX('Policy Characteristics'!J:J,MATCH($C860,'Policy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60" s="304" t="str">
        <f>IF(ISBLANK(INDEX('Policy Characteristics'!K:K,MATCH($C860,'Policy Characteristics'!$C:$C,0))),"",INDEX('Policy Characteristics'!K:K,MATCH($C860,'Policy Characteristics'!$C:$C,0)))</f>
        <v>industry-ag-main.html#eff-stds</v>
      </c>
      <c r="R860" s="304" t="str">
        <f>IF(ISBLANK(INDEX('Policy Characteristics'!L:L,MATCH($C860,'Policy Characteristics'!$C:$C,0))),"",INDEX('Policy Characteristics'!L:L,MATCH($C860,'Policy Characteristics'!$C:$C,0)))</f>
        <v>industry-energy-efficiency-standards.html</v>
      </c>
    </row>
    <row r="861" spans="1:18" s="544" customFormat="1" x14ac:dyDescent="0.25">
      <c r="A861" s="304" t="str">
        <f>IF(ISBLANK(INDEX('Policy Characteristics'!A:A,MATCH($C861,'Policy Characteristics'!$C:$C,0))),"",INDEX('Policy Characteristics'!A:A,MATCH($C861,'Policy Characteristics'!$C:$C,0)))</f>
        <v>Industry</v>
      </c>
      <c r="B861" s="304" t="str">
        <f>IF(ISBLANK(INDEX('Policy Characteristics'!B:B,MATCH($C861,'Policy Characteristics'!$C:$C,0))),"",INDEX('Policy Characteristics'!B:B,MATCH($C861,'Policy Characteristics'!$C:$C,0)))</f>
        <v>Industry Energy Efficiency Standards</v>
      </c>
      <c r="C861" s="308" t="str">
        <f t="shared" si="39"/>
        <v>Percentage Improvement in Eqpt Efficiency Standards above BAU</v>
      </c>
      <c r="D861" s="537" t="s">
        <v>3206</v>
      </c>
      <c r="E861" s="535" t="s">
        <v>2783</v>
      </c>
      <c r="F861" s="6" t="s">
        <v>3168</v>
      </c>
      <c r="G861" s="535" t="s">
        <v>2787</v>
      </c>
      <c r="H861" s="536">
        <v>1135</v>
      </c>
      <c r="I861" s="535" t="s">
        <v>46</v>
      </c>
      <c r="J861" s="306" t="str">
        <f>IF(ISBLANK(INDEX('Policy Characteristics'!D:D,MATCH($C861,'Policy Characteristics'!$C:$C,0))),"",INDEX('Policy Characteristics'!D:D,MATCH($C861,'Policy Characteristics'!$C:$C,0)))</f>
        <v>Industry Energy Efficiency Standards</v>
      </c>
      <c r="K861" s="304" t="str">
        <f>IF(ISBLANK(INDEX('Policy Characteristics'!E:E,MATCH($C861,'Policy Characteristics'!$C:$C,0))),"",INDEX('Policy Characteristics'!E:E,MATCH($C861,'Policy Characteristics'!$C:$C,0)))</f>
        <v>indst efficiency standards</v>
      </c>
      <c r="L861" s="315">
        <f>IF(ISBLANK(INDEX('Policy Characteristics'!F:F,MATCH($C861,'Policy Characteristics'!$C:$C,0))),"",INDEX('Policy Characteristics'!F:F,MATCH($C861,'Policy Characteristics'!$C:$C,0)))</f>
        <v>0</v>
      </c>
      <c r="M861" s="315">
        <f>IF(ISBLANK(INDEX('Policy Characteristics'!G:G,MATCH($C861,'Policy Characteristics'!$C:$C,0))),"",INDEX('Policy Characteristics'!G:G,MATCH($C861,'Policy Characteristics'!$C:$C,0)))</f>
        <v>0.25</v>
      </c>
      <c r="N861" s="315">
        <f>IF(ISBLANK(INDEX('Policy Characteristics'!H:H,MATCH($C861,'Policy Characteristics'!$C:$C,0))),"",INDEX('Policy Characteristics'!H:H,MATCH($C861,'Policy Characteristics'!$C:$C,0)))</f>
        <v>0.01</v>
      </c>
      <c r="O861" s="304" t="str">
        <f>IF(ISBLANK(INDEX('Policy Characteristics'!I:I,MATCH($C861,'Policy Characteristics'!$C:$C,0))),"",INDEX('Policy Characteristics'!I:I,MATCH($C861,'Policy Characteristics'!$C:$C,0)))</f>
        <v>% reduction in energy use</v>
      </c>
      <c r="P861" s="304" t="str">
        <f>IF(ISBLANK(INDEX('Policy Characteristics'!J:J,MATCH($C861,'Policy Characteristics'!$C:$C,0))),"",INDEX('Policy Characteristics'!J:J,MATCH($C861,'Policy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61" s="304" t="str">
        <f>IF(ISBLANK(INDEX('Policy Characteristics'!K:K,MATCH($C861,'Policy Characteristics'!$C:$C,0))),"",INDEX('Policy Characteristics'!K:K,MATCH($C861,'Policy Characteristics'!$C:$C,0)))</f>
        <v>industry-ag-main.html#eff-stds</v>
      </c>
      <c r="R861" s="304" t="str">
        <f>IF(ISBLANK(INDEX('Policy Characteristics'!L:L,MATCH($C861,'Policy Characteristics'!$C:$C,0))),"",INDEX('Policy Characteristics'!L:L,MATCH($C861,'Policy Characteristics'!$C:$C,0)))</f>
        <v>industry-energy-efficiency-standards.html</v>
      </c>
    </row>
    <row r="862" spans="1:18" s="544" customFormat="1" x14ac:dyDescent="0.25">
      <c r="A862" s="304" t="str">
        <f>IF(ISBLANK(INDEX('Policy Characteristics'!A:A,MATCH($C862,'Policy Characteristics'!$C:$C,0))),"",INDEX('Policy Characteristics'!A:A,MATCH($C862,'Policy Characteristics'!$C:$C,0)))</f>
        <v>Industry</v>
      </c>
      <c r="B862" s="304" t="str">
        <f>IF(ISBLANK(INDEX('Policy Characteristics'!B:B,MATCH($C862,'Policy Characteristics'!$C:$C,0))),"",INDEX('Policy Characteristics'!B:B,MATCH($C862,'Policy Characteristics'!$C:$C,0)))</f>
        <v>Industry Energy Efficiency Standards</v>
      </c>
      <c r="C862" s="308" t="str">
        <f t="shared" si="39"/>
        <v>Percentage Improvement in Eqpt Efficiency Standards above BAU</v>
      </c>
      <c r="D862" s="537" t="s">
        <v>3206</v>
      </c>
      <c r="E862" s="535" t="s">
        <v>2784</v>
      </c>
      <c r="F862" s="6" t="s">
        <v>3168</v>
      </c>
      <c r="G862" s="535" t="s">
        <v>2788</v>
      </c>
      <c r="H862" s="536">
        <v>1136</v>
      </c>
      <c r="I862" s="535" t="s">
        <v>45</v>
      </c>
      <c r="J862" s="306" t="str">
        <f>IF(ISBLANK(INDEX('Policy Characteristics'!D:D,MATCH($C862,'Policy Characteristics'!$C:$C,0))),"",INDEX('Policy Characteristics'!D:D,MATCH($C862,'Policy Characteristics'!$C:$C,0)))</f>
        <v>Industry Energy Efficiency Standards</v>
      </c>
      <c r="K862" s="304" t="str">
        <f>IF(ISBLANK(INDEX('Policy Characteristics'!E:E,MATCH($C862,'Policy Characteristics'!$C:$C,0))),"",INDEX('Policy Characteristics'!E:E,MATCH($C862,'Policy Characteristics'!$C:$C,0)))</f>
        <v>indst efficiency standards</v>
      </c>
      <c r="L862" s="315">
        <f>IF(ISBLANK(INDEX('Policy Characteristics'!F:F,MATCH($C862,'Policy Characteristics'!$C:$C,0))),"",INDEX('Policy Characteristics'!F:F,MATCH($C862,'Policy Characteristics'!$C:$C,0)))</f>
        <v>0</v>
      </c>
      <c r="M862" s="315">
        <f>IF(ISBLANK(INDEX('Policy Characteristics'!G:G,MATCH($C862,'Policy Characteristics'!$C:$C,0))),"",INDEX('Policy Characteristics'!G:G,MATCH($C862,'Policy Characteristics'!$C:$C,0)))</f>
        <v>0.25</v>
      </c>
      <c r="N862" s="315">
        <f>IF(ISBLANK(INDEX('Policy Characteristics'!H:H,MATCH($C862,'Policy Characteristics'!$C:$C,0))),"",INDEX('Policy Characteristics'!H:H,MATCH($C862,'Policy Characteristics'!$C:$C,0)))</f>
        <v>0.01</v>
      </c>
      <c r="O862" s="304" t="str">
        <f>IF(ISBLANK(INDEX('Policy Characteristics'!I:I,MATCH($C862,'Policy Characteristics'!$C:$C,0))),"",INDEX('Policy Characteristics'!I:I,MATCH($C862,'Policy Characteristics'!$C:$C,0)))</f>
        <v>% reduction in energy use</v>
      </c>
      <c r="P862" s="304" t="str">
        <f>IF(ISBLANK(INDEX('Policy Characteristics'!J:J,MATCH($C862,'Policy Characteristics'!$C:$C,0))),"",INDEX('Policy Characteristics'!J:J,MATCH($C862,'Policy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62" s="304" t="str">
        <f>IF(ISBLANK(INDEX('Policy Characteristics'!K:K,MATCH($C862,'Policy Characteristics'!$C:$C,0))),"",INDEX('Policy Characteristics'!K:K,MATCH($C862,'Policy Characteristics'!$C:$C,0)))</f>
        <v>industry-ag-main.html#eff-stds</v>
      </c>
      <c r="R862" s="304" t="str">
        <f>IF(ISBLANK(INDEX('Policy Characteristics'!L:L,MATCH($C862,'Policy Characteristics'!$C:$C,0))),"",INDEX('Policy Characteristics'!L:L,MATCH($C862,'Policy Characteristics'!$C:$C,0)))</f>
        <v>industry-energy-efficiency-standards.html</v>
      </c>
    </row>
    <row r="863" spans="1:18" s="544" customFormat="1" x14ac:dyDescent="0.25">
      <c r="A863" s="304" t="str">
        <f>IF(ISBLANK(INDEX('Policy Characteristics'!A:A,MATCH($C863,'Policy Characteristics'!$C:$C,0))),"",INDEX('Policy Characteristics'!A:A,MATCH($C863,'Policy Characteristics'!$C:$C,0)))</f>
        <v>Industry</v>
      </c>
      <c r="B863" s="304" t="str">
        <f>IF(ISBLANK(INDEX('Policy Characteristics'!B:B,MATCH($C863,'Policy Characteristics'!$C:$C,0))),"",INDEX('Policy Characteristics'!B:B,MATCH($C863,'Policy Characteristics'!$C:$C,0)))</f>
        <v>Industry Energy Efficiency Standards</v>
      </c>
      <c r="C863" s="308" t="str">
        <f t="shared" si="39"/>
        <v>Percentage Improvement in Eqpt Efficiency Standards above BAU</v>
      </c>
      <c r="D863" s="537" t="s">
        <v>3206</v>
      </c>
      <c r="E863" s="535" t="s">
        <v>2781</v>
      </c>
      <c r="F863" s="6" t="s">
        <v>3168</v>
      </c>
      <c r="G863" s="535" t="s">
        <v>2786</v>
      </c>
      <c r="H863" s="536">
        <v>1137</v>
      </c>
      <c r="I863" s="535" t="s">
        <v>46</v>
      </c>
      <c r="J863" s="306" t="str">
        <f>IF(ISBLANK(INDEX('Policy Characteristics'!D:D,MATCH($C863,'Policy Characteristics'!$C:$C,0))),"",INDEX('Policy Characteristics'!D:D,MATCH($C863,'Policy Characteristics'!$C:$C,0)))</f>
        <v>Industry Energy Efficiency Standards</v>
      </c>
      <c r="K863" s="304" t="str">
        <f>IF(ISBLANK(INDEX('Policy Characteristics'!E:E,MATCH($C863,'Policy Characteristics'!$C:$C,0))),"",INDEX('Policy Characteristics'!E:E,MATCH($C863,'Policy Characteristics'!$C:$C,0)))</f>
        <v>indst efficiency standards</v>
      </c>
      <c r="L863" s="315">
        <f>IF(ISBLANK(INDEX('Policy Characteristics'!F:F,MATCH($C863,'Policy Characteristics'!$C:$C,0))),"",INDEX('Policy Characteristics'!F:F,MATCH($C863,'Policy Characteristics'!$C:$C,0)))</f>
        <v>0</v>
      </c>
      <c r="M863" s="315">
        <f>IF(ISBLANK(INDEX('Policy Characteristics'!G:G,MATCH($C863,'Policy Characteristics'!$C:$C,0))),"",INDEX('Policy Characteristics'!G:G,MATCH($C863,'Policy Characteristics'!$C:$C,0)))</f>
        <v>0.25</v>
      </c>
      <c r="N863" s="315">
        <f>IF(ISBLANK(INDEX('Policy Characteristics'!H:H,MATCH($C863,'Policy Characteristics'!$C:$C,0))),"",INDEX('Policy Characteristics'!H:H,MATCH($C863,'Policy Characteristics'!$C:$C,0)))</f>
        <v>0.01</v>
      </c>
      <c r="O863" s="304" t="str">
        <f>IF(ISBLANK(INDEX('Policy Characteristics'!I:I,MATCH($C863,'Policy Characteristics'!$C:$C,0))),"",INDEX('Policy Characteristics'!I:I,MATCH($C863,'Policy Characteristics'!$C:$C,0)))</f>
        <v>% reduction in energy use</v>
      </c>
      <c r="P863" s="304" t="str">
        <f>IF(ISBLANK(INDEX('Policy Characteristics'!J:J,MATCH($C863,'Policy Characteristics'!$C:$C,0))),"",INDEX('Policy Characteristics'!J:J,MATCH($C863,'Policy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63" s="304" t="str">
        <f>IF(ISBLANK(INDEX('Policy Characteristics'!K:K,MATCH($C863,'Policy Characteristics'!$C:$C,0))),"",INDEX('Policy Characteristics'!K:K,MATCH($C863,'Policy Characteristics'!$C:$C,0)))</f>
        <v>industry-ag-main.html#eff-stds</v>
      </c>
      <c r="R863" s="304" t="str">
        <f>IF(ISBLANK(INDEX('Policy Characteristics'!L:L,MATCH($C863,'Policy Characteristics'!$C:$C,0))),"",INDEX('Policy Characteristics'!L:L,MATCH($C863,'Policy Characteristics'!$C:$C,0)))</f>
        <v>industry-energy-efficiency-standards.html</v>
      </c>
    </row>
    <row r="864" spans="1:18" s="544" customFormat="1" x14ac:dyDescent="0.25">
      <c r="A864" s="304" t="str">
        <f>IF(ISBLANK(INDEX('Policy Characteristics'!A:A,MATCH($C864,'Policy Characteristics'!$C:$C,0))),"",INDEX('Policy Characteristics'!A:A,MATCH($C864,'Policy Characteristics'!$C:$C,0)))</f>
        <v>Industry</v>
      </c>
      <c r="B864" s="304" t="str">
        <f>IF(ISBLANK(INDEX('Policy Characteristics'!B:B,MATCH($C864,'Policy Characteristics'!$C:$C,0))),"",INDEX('Policy Characteristics'!B:B,MATCH($C864,'Policy Characteristics'!$C:$C,0)))</f>
        <v>Industry Energy Efficiency Standards</v>
      </c>
      <c r="C864" s="308" t="str">
        <f t="shared" si="39"/>
        <v>Percentage Improvement in Eqpt Efficiency Standards above BAU</v>
      </c>
      <c r="D864" s="537" t="s">
        <v>3207</v>
      </c>
      <c r="E864" s="535" t="s">
        <v>2427</v>
      </c>
      <c r="F864" s="6" t="s">
        <v>3169</v>
      </c>
      <c r="G864" s="535" t="s">
        <v>2433</v>
      </c>
      <c r="H864" s="536">
        <v>1138</v>
      </c>
      <c r="I864" s="535" t="s">
        <v>45</v>
      </c>
      <c r="J864" s="306" t="str">
        <f>IF(ISBLANK(INDEX('Policy Characteristics'!D:D,MATCH($C864,'Policy Characteristics'!$C:$C,0))),"",INDEX('Policy Characteristics'!D:D,MATCH($C864,'Policy Characteristics'!$C:$C,0)))</f>
        <v>Industry Energy Efficiency Standards</v>
      </c>
      <c r="K864" s="304" t="str">
        <f>IF(ISBLANK(INDEX('Policy Characteristics'!E:E,MATCH($C864,'Policy Characteristics'!$C:$C,0))),"",INDEX('Policy Characteristics'!E:E,MATCH($C864,'Policy Characteristics'!$C:$C,0)))</f>
        <v>indst efficiency standards</v>
      </c>
      <c r="L864" s="315">
        <f>IF(ISBLANK(INDEX('Policy Characteristics'!F:F,MATCH($C864,'Policy Characteristics'!$C:$C,0))),"",INDEX('Policy Characteristics'!F:F,MATCH($C864,'Policy Characteristics'!$C:$C,0)))</f>
        <v>0</v>
      </c>
      <c r="M864" s="315">
        <f>IF(ISBLANK(INDEX('Policy Characteristics'!G:G,MATCH($C864,'Policy Characteristics'!$C:$C,0))),"",INDEX('Policy Characteristics'!G:G,MATCH($C864,'Policy Characteristics'!$C:$C,0)))</f>
        <v>0.25</v>
      </c>
      <c r="N864" s="315">
        <f>IF(ISBLANK(INDEX('Policy Characteristics'!H:H,MATCH($C864,'Policy Characteristics'!$C:$C,0))),"",INDEX('Policy Characteristics'!H:H,MATCH($C864,'Policy Characteristics'!$C:$C,0)))</f>
        <v>0.01</v>
      </c>
      <c r="O864" s="304" t="str">
        <f>IF(ISBLANK(INDEX('Policy Characteristics'!I:I,MATCH($C864,'Policy Characteristics'!$C:$C,0))),"",INDEX('Policy Characteristics'!I:I,MATCH($C864,'Policy Characteristics'!$C:$C,0)))</f>
        <v>% reduction in energy use</v>
      </c>
      <c r="P864" s="304" t="str">
        <f>IF(ISBLANK(INDEX('Policy Characteristics'!J:J,MATCH($C864,'Policy Characteristics'!$C:$C,0))),"",INDEX('Policy Characteristics'!J:J,MATCH($C864,'Policy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64" s="304" t="str">
        <f>IF(ISBLANK(INDEX('Policy Characteristics'!K:K,MATCH($C864,'Policy Characteristics'!$C:$C,0))),"",INDEX('Policy Characteristics'!K:K,MATCH($C864,'Policy Characteristics'!$C:$C,0)))</f>
        <v>industry-ag-main.html#eff-stds</v>
      </c>
      <c r="R864" s="304" t="str">
        <f>IF(ISBLANK(INDEX('Policy Characteristics'!L:L,MATCH($C864,'Policy Characteristics'!$C:$C,0))),"",INDEX('Policy Characteristics'!L:L,MATCH($C864,'Policy Characteristics'!$C:$C,0)))</f>
        <v>industry-energy-efficiency-standards.html</v>
      </c>
    </row>
    <row r="865" spans="1:18" s="544" customFormat="1" x14ac:dyDescent="0.25">
      <c r="A865" s="304" t="str">
        <f>IF(ISBLANK(INDEX('Policy Characteristics'!A:A,MATCH($C865,'Policy Characteristics'!$C:$C,0))),"",INDEX('Policy Characteristics'!A:A,MATCH($C865,'Policy Characteristics'!$C:$C,0)))</f>
        <v>Industry</v>
      </c>
      <c r="B865" s="304" t="str">
        <f>IF(ISBLANK(INDEX('Policy Characteristics'!B:B,MATCH($C865,'Policy Characteristics'!$C:$C,0))),"",INDEX('Policy Characteristics'!B:B,MATCH($C865,'Policy Characteristics'!$C:$C,0)))</f>
        <v>Industry Energy Efficiency Standards</v>
      </c>
      <c r="C865" s="308" t="str">
        <f t="shared" si="39"/>
        <v>Percentage Improvement in Eqpt Efficiency Standards above BAU</v>
      </c>
      <c r="D865" s="537" t="s">
        <v>3207</v>
      </c>
      <c r="E865" s="535" t="s">
        <v>2428</v>
      </c>
      <c r="F865" s="6" t="s">
        <v>3169</v>
      </c>
      <c r="G865" s="535" t="s">
        <v>2436</v>
      </c>
      <c r="H865" s="536">
        <v>1139</v>
      </c>
      <c r="I865" s="535" t="s">
        <v>45</v>
      </c>
      <c r="J865" s="306" t="str">
        <f>IF(ISBLANK(INDEX('Policy Characteristics'!D:D,MATCH($C865,'Policy Characteristics'!$C:$C,0))),"",INDEX('Policy Characteristics'!D:D,MATCH($C865,'Policy Characteristics'!$C:$C,0)))</f>
        <v>Industry Energy Efficiency Standards</v>
      </c>
      <c r="K865" s="304" t="str">
        <f>IF(ISBLANK(INDEX('Policy Characteristics'!E:E,MATCH($C865,'Policy Characteristics'!$C:$C,0))),"",INDEX('Policy Characteristics'!E:E,MATCH($C865,'Policy Characteristics'!$C:$C,0)))</f>
        <v>indst efficiency standards</v>
      </c>
      <c r="L865" s="315">
        <f>IF(ISBLANK(INDEX('Policy Characteristics'!F:F,MATCH($C865,'Policy Characteristics'!$C:$C,0))),"",INDEX('Policy Characteristics'!F:F,MATCH($C865,'Policy Characteristics'!$C:$C,0)))</f>
        <v>0</v>
      </c>
      <c r="M865" s="315">
        <f>IF(ISBLANK(INDEX('Policy Characteristics'!G:G,MATCH($C865,'Policy Characteristics'!$C:$C,0))),"",INDEX('Policy Characteristics'!G:G,MATCH($C865,'Policy Characteristics'!$C:$C,0)))</f>
        <v>0.25</v>
      </c>
      <c r="N865" s="315">
        <f>IF(ISBLANK(INDEX('Policy Characteristics'!H:H,MATCH($C865,'Policy Characteristics'!$C:$C,0))),"",INDEX('Policy Characteristics'!H:H,MATCH($C865,'Policy Characteristics'!$C:$C,0)))</f>
        <v>0.01</v>
      </c>
      <c r="O865" s="304" t="str">
        <f>IF(ISBLANK(INDEX('Policy Characteristics'!I:I,MATCH($C865,'Policy Characteristics'!$C:$C,0))),"",INDEX('Policy Characteristics'!I:I,MATCH($C865,'Policy Characteristics'!$C:$C,0)))</f>
        <v>% reduction in energy use</v>
      </c>
      <c r="P865" s="304" t="str">
        <f>IF(ISBLANK(INDEX('Policy Characteristics'!J:J,MATCH($C865,'Policy Characteristics'!$C:$C,0))),"",INDEX('Policy Characteristics'!J:J,MATCH($C865,'Policy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65" s="304" t="str">
        <f>IF(ISBLANK(INDEX('Policy Characteristics'!K:K,MATCH($C865,'Policy Characteristics'!$C:$C,0))),"",INDEX('Policy Characteristics'!K:K,MATCH($C865,'Policy Characteristics'!$C:$C,0)))</f>
        <v>industry-ag-main.html#eff-stds</v>
      </c>
      <c r="R865" s="304" t="str">
        <f>IF(ISBLANK(INDEX('Policy Characteristics'!L:L,MATCH($C865,'Policy Characteristics'!$C:$C,0))),"",INDEX('Policy Characteristics'!L:L,MATCH($C865,'Policy Characteristics'!$C:$C,0)))</f>
        <v>industry-energy-efficiency-standards.html</v>
      </c>
    </row>
    <row r="866" spans="1:18" s="544" customFormat="1" x14ac:dyDescent="0.25">
      <c r="A866" s="304" t="str">
        <f>IF(ISBLANK(INDEX('Policy Characteristics'!A:A,MATCH($C866,'Policy Characteristics'!$C:$C,0))),"",INDEX('Policy Characteristics'!A:A,MATCH($C866,'Policy Characteristics'!$C:$C,0)))</f>
        <v>Industry</v>
      </c>
      <c r="B866" s="304" t="str">
        <f>IF(ISBLANK(INDEX('Policy Characteristics'!B:B,MATCH($C866,'Policy Characteristics'!$C:$C,0))),"",INDEX('Policy Characteristics'!B:B,MATCH($C866,'Policy Characteristics'!$C:$C,0)))</f>
        <v>Industry Energy Efficiency Standards</v>
      </c>
      <c r="C866" s="308" t="str">
        <f t="shared" si="39"/>
        <v>Percentage Improvement in Eqpt Efficiency Standards above BAU</v>
      </c>
      <c r="D866" s="537" t="s">
        <v>3207</v>
      </c>
      <c r="E866" s="535" t="s">
        <v>2429</v>
      </c>
      <c r="F866" s="6" t="s">
        <v>3169</v>
      </c>
      <c r="G866" s="535" t="s">
        <v>2437</v>
      </c>
      <c r="H866" s="536">
        <v>1140</v>
      </c>
      <c r="I866" s="535" t="s">
        <v>45</v>
      </c>
      <c r="J866" s="306" t="str">
        <f>IF(ISBLANK(INDEX('Policy Characteristics'!D:D,MATCH($C866,'Policy Characteristics'!$C:$C,0))),"",INDEX('Policy Characteristics'!D:D,MATCH($C866,'Policy Characteristics'!$C:$C,0)))</f>
        <v>Industry Energy Efficiency Standards</v>
      </c>
      <c r="K866" s="304" t="str">
        <f>IF(ISBLANK(INDEX('Policy Characteristics'!E:E,MATCH($C866,'Policy Characteristics'!$C:$C,0))),"",INDEX('Policy Characteristics'!E:E,MATCH($C866,'Policy Characteristics'!$C:$C,0)))</f>
        <v>indst efficiency standards</v>
      </c>
      <c r="L866" s="315">
        <f>IF(ISBLANK(INDEX('Policy Characteristics'!F:F,MATCH($C866,'Policy Characteristics'!$C:$C,0))),"",INDEX('Policy Characteristics'!F:F,MATCH($C866,'Policy Characteristics'!$C:$C,0)))</f>
        <v>0</v>
      </c>
      <c r="M866" s="315">
        <f>IF(ISBLANK(INDEX('Policy Characteristics'!G:G,MATCH($C866,'Policy Characteristics'!$C:$C,0))),"",INDEX('Policy Characteristics'!G:G,MATCH($C866,'Policy Characteristics'!$C:$C,0)))</f>
        <v>0.25</v>
      </c>
      <c r="N866" s="315">
        <f>IF(ISBLANK(INDEX('Policy Characteristics'!H:H,MATCH($C866,'Policy Characteristics'!$C:$C,0))),"",INDEX('Policy Characteristics'!H:H,MATCH($C866,'Policy Characteristics'!$C:$C,0)))</f>
        <v>0.01</v>
      </c>
      <c r="O866" s="304" t="str">
        <f>IF(ISBLANK(INDEX('Policy Characteristics'!I:I,MATCH($C866,'Policy Characteristics'!$C:$C,0))),"",INDEX('Policy Characteristics'!I:I,MATCH($C866,'Policy Characteristics'!$C:$C,0)))</f>
        <v>% reduction in energy use</v>
      </c>
      <c r="P866" s="304" t="str">
        <f>IF(ISBLANK(INDEX('Policy Characteristics'!J:J,MATCH($C866,'Policy Characteristics'!$C:$C,0))),"",INDEX('Policy Characteristics'!J:J,MATCH($C866,'Policy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66" s="304" t="str">
        <f>IF(ISBLANK(INDEX('Policy Characteristics'!K:K,MATCH($C866,'Policy Characteristics'!$C:$C,0))),"",INDEX('Policy Characteristics'!K:K,MATCH($C866,'Policy Characteristics'!$C:$C,0)))</f>
        <v>industry-ag-main.html#eff-stds</v>
      </c>
      <c r="R866" s="304" t="str">
        <f>IF(ISBLANK(INDEX('Policy Characteristics'!L:L,MATCH($C866,'Policy Characteristics'!$C:$C,0))),"",INDEX('Policy Characteristics'!L:L,MATCH($C866,'Policy Characteristics'!$C:$C,0)))</f>
        <v>industry-energy-efficiency-standards.html</v>
      </c>
    </row>
    <row r="867" spans="1:18" s="544" customFormat="1" x14ac:dyDescent="0.25">
      <c r="A867" s="304" t="str">
        <f>IF(ISBLANK(INDEX('Policy Characteristics'!A:A,MATCH($C867,'Policy Characteristics'!$C:$C,0))),"",INDEX('Policy Characteristics'!A:A,MATCH($C867,'Policy Characteristics'!$C:$C,0)))</f>
        <v>Industry</v>
      </c>
      <c r="B867" s="304" t="str">
        <f>IF(ISBLANK(INDEX('Policy Characteristics'!B:B,MATCH($C867,'Policy Characteristics'!$C:$C,0))),"",INDEX('Policy Characteristics'!B:B,MATCH($C867,'Policy Characteristics'!$C:$C,0)))</f>
        <v>Industry Energy Efficiency Standards</v>
      </c>
      <c r="C867" s="308" t="str">
        <f t="shared" si="39"/>
        <v>Percentage Improvement in Eqpt Efficiency Standards above BAU</v>
      </c>
      <c r="D867" s="537" t="s">
        <v>3207</v>
      </c>
      <c r="E867" s="535" t="s">
        <v>2430</v>
      </c>
      <c r="F867" s="6" t="s">
        <v>3169</v>
      </c>
      <c r="G867" s="535" t="s">
        <v>2434</v>
      </c>
      <c r="H867" s="536">
        <v>1141</v>
      </c>
      <c r="I867" s="535" t="s">
        <v>46</v>
      </c>
      <c r="J867" s="306" t="str">
        <f>IF(ISBLANK(INDEX('Policy Characteristics'!D:D,MATCH($C867,'Policy Characteristics'!$C:$C,0))),"",INDEX('Policy Characteristics'!D:D,MATCH($C867,'Policy Characteristics'!$C:$C,0)))</f>
        <v>Industry Energy Efficiency Standards</v>
      </c>
      <c r="K867" s="304" t="str">
        <f>IF(ISBLANK(INDEX('Policy Characteristics'!E:E,MATCH($C867,'Policy Characteristics'!$C:$C,0))),"",INDEX('Policy Characteristics'!E:E,MATCH($C867,'Policy Characteristics'!$C:$C,0)))</f>
        <v>indst efficiency standards</v>
      </c>
      <c r="L867" s="315">
        <f>IF(ISBLANK(INDEX('Policy Characteristics'!F:F,MATCH($C867,'Policy Characteristics'!$C:$C,0))),"",INDEX('Policy Characteristics'!F:F,MATCH($C867,'Policy Characteristics'!$C:$C,0)))</f>
        <v>0</v>
      </c>
      <c r="M867" s="315">
        <f>IF(ISBLANK(INDEX('Policy Characteristics'!G:G,MATCH($C867,'Policy Characteristics'!$C:$C,0))),"",INDEX('Policy Characteristics'!G:G,MATCH($C867,'Policy Characteristics'!$C:$C,0)))</f>
        <v>0.25</v>
      </c>
      <c r="N867" s="315">
        <f>IF(ISBLANK(INDEX('Policy Characteristics'!H:H,MATCH($C867,'Policy Characteristics'!$C:$C,0))),"",INDEX('Policy Characteristics'!H:H,MATCH($C867,'Policy Characteristics'!$C:$C,0)))</f>
        <v>0.01</v>
      </c>
      <c r="O867" s="304" t="str">
        <f>IF(ISBLANK(INDEX('Policy Characteristics'!I:I,MATCH($C867,'Policy Characteristics'!$C:$C,0))),"",INDEX('Policy Characteristics'!I:I,MATCH($C867,'Policy Characteristics'!$C:$C,0)))</f>
        <v>% reduction in energy use</v>
      </c>
      <c r="P867" s="304" t="str">
        <f>IF(ISBLANK(INDEX('Policy Characteristics'!J:J,MATCH($C867,'Policy Characteristics'!$C:$C,0))),"",INDEX('Policy Characteristics'!J:J,MATCH($C867,'Policy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67" s="304" t="str">
        <f>IF(ISBLANK(INDEX('Policy Characteristics'!K:K,MATCH($C867,'Policy Characteristics'!$C:$C,0))),"",INDEX('Policy Characteristics'!K:K,MATCH($C867,'Policy Characteristics'!$C:$C,0)))</f>
        <v>industry-ag-main.html#eff-stds</v>
      </c>
      <c r="R867" s="304" t="str">
        <f>IF(ISBLANK(INDEX('Policy Characteristics'!L:L,MATCH($C867,'Policy Characteristics'!$C:$C,0))),"",INDEX('Policy Characteristics'!L:L,MATCH($C867,'Policy Characteristics'!$C:$C,0)))</f>
        <v>industry-energy-efficiency-standards.html</v>
      </c>
    </row>
    <row r="868" spans="1:18" s="544" customFormat="1" x14ac:dyDescent="0.25">
      <c r="A868" s="304" t="str">
        <f>IF(ISBLANK(INDEX('Policy Characteristics'!A:A,MATCH($C868,'Policy Characteristics'!$C:$C,0))),"",INDEX('Policy Characteristics'!A:A,MATCH($C868,'Policy Characteristics'!$C:$C,0)))</f>
        <v>Industry</v>
      </c>
      <c r="B868" s="304" t="str">
        <f>IF(ISBLANK(INDEX('Policy Characteristics'!B:B,MATCH($C868,'Policy Characteristics'!$C:$C,0))),"",INDEX('Policy Characteristics'!B:B,MATCH($C868,'Policy Characteristics'!$C:$C,0)))</f>
        <v>Industry Energy Efficiency Standards</v>
      </c>
      <c r="C868" s="308" t="str">
        <f t="shared" si="39"/>
        <v>Percentage Improvement in Eqpt Efficiency Standards above BAU</v>
      </c>
      <c r="D868" s="537" t="s">
        <v>3207</v>
      </c>
      <c r="E868" s="535" t="s">
        <v>2431</v>
      </c>
      <c r="F868" s="6" t="s">
        <v>3169</v>
      </c>
      <c r="G868" s="535" t="s">
        <v>2435</v>
      </c>
      <c r="H868" s="536">
        <v>1142</v>
      </c>
      <c r="I868" s="535" t="s">
        <v>45</v>
      </c>
      <c r="J868" s="306" t="str">
        <f>IF(ISBLANK(INDEX('Policy Characteristics'!D:D,MATCH($C868,'Policy Characteristics'!$C:$C,0))),"",INDEX('Policy Characteristics'!D:D,MATCH($C868,'Policy Characteristics'!$C:$C,0)))</f>
        <v>Industry Energy Efficiency Standards</v>
      </c>
      <c r="K868" s="304" t="str">
        <f>IF(ISBLANK(INDEX('Policy Characteristics'!E:E,MATCH($C868,'Policy Characteristics'!$C:$C,0))),"",INDEX('Policy Characteristics'!E:E,MATCH($C868,'Policy Characteristics'!$C:$C,0)))</f>
        <v>indst efficiency standards</v>
      </c>
      <c r="L868" s="315">
        <f>IF(ISBLANK(INDEX('Policy Characteristics'!F:F,MATCH($C868,'Policy Characteristics'!$C:$C,0))),"",INDEX('Policy Characteristics'!F:F,MATCH($C868,'Policy Characteristics'!$C:$C,0)))</f>
        <v>0</v>
      </c>
      <c r="M868" s="315">
        <f>IF(ISBLANK(INDEX('Policy Characteristics'!G:G,MATCH($C868,'Policy Characteristics'!$C:$C,0))),"",INDEX('Policy Characteristics'!G:G,MATCH($C868,'Policy Characteristics'!$C:$C,0)))</f>
        <v>0.25</v>
      </c>
      <c r="N868" s="315">
        <f>IF(ISBLANK(INDEX('Policy Characteristics'!H:H,MATCH($C868,'Policy Characteristics'!$C:$C,0))),"",INDEX('Policy Characteristics'!H:H,MATCH($C868,'Policy Characteristics'!$C:$C,0)))</f>
        <v>0.01</v>
      </c>
      <c r="O868" s="304" t="str">
        <f>IF(ISBLANK(INDEX('Policy Characteristics'!I:I,MATCH($C868,'Policy Characteristics'!$C:$C,0))),"",INDEX('Policy Characteristics'!I:I,MATCH($C868,'Policy Characteristics'!$C:$C,0)))</f>
        <v>% reduction in energy use</v>
      </c>
      <c r="P868" s="304" t="str">
        <f>IF(ISBLANK(INDEX('Policy Characteristics'!J:J,MATCH($C868,'Policy Characteristics'!$C:$C,0))),"",INDEX('Policy Characteristics'!J:J,MATCH($C868,'Policy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68" s="304" t="str">
        <f>IF(ISBLANK(INDEX('Policy Characteristics'!K:K,MATCH($C868,'Policy Characteristics'!$C:$C,0))),"",INDEX('Policy Characteristics'!K:K,MATCH($C868,'Policy Characteristics'!$C:$C,0)))</f>
        <v>industry-ag-main.html#eff-stds</v>
      </c>
      <c r="R868" s="304" t="str">
        <f>IF(ISBLANK(INDEX('Policy Characteristics'!L:L,MATCH($C868,'Policy Characteristics'!$C:$C,0))),"",INDEX('Policy Characteristics'!L:L,MATCH($C868,'Policy Characteristics'!$C:$C,0)))</f>
        <v>industry-energy-efficiency-standards.html</v>
      </c>
    </row>
    <row r="869" spans="1:18" s="544" customFormat="1" x14ac:dyDescent="0.25">
      <c r="A869" s="304" t="str">
        <f>IF(ISBLANK(INDEX('Policy Characteristics'!A:A,MATCH($C869,'Policy Characteristics'!$C:$C,0))),"",INDEX('Policy Characteristics'!A:A,MATCH($C869,'Policy Characteristics'!$C:$C,0)))</f>
        <v>Industry</v>
      </c>
      <c r="B869" s="304" t="str">
        <f>IF(ISBLANK(INDEX('Policy Characteristics'!B:B,MATCH($C869,'Policy Characteristics'!$C:$C,0))),"",INDEX('Policy Characteristics'!B:B,MATCH($C869,'Policy Characteristics'!$C:$C,0)))</f>
        <v>Industry Energy Efficiency Standards</v>
      </c>
      <c r="C869" s="308" t="str">
        <f t="shared" si="39"/>
        <v>Percentage Improvement in Eqpt Efficiency Standards above BAU</v>
      </c>
      <c r="D869" s="537" t="s">
        <v>3207</v>
      </c>
      <c r="E869" s="535" t="s">
        <v>2432</v>
      </c>
      <c r="F869" s="6" t="s">
        <v>3169</v>
      </c>
      <c r="G869" s="535" t="s">
        <v>2438</v>
      </c>
      <c r="H869" s="536">
        <v>1143</v>
      </c>
      <c r="I869" s="535" t="s">
        <v>46</v>
      </c>
      <c r="J869" s="306" t="str">
        <f>IF(ISBLANK(INDEX('Policy Characteristics'!D:D,MATCH($C869,'Policy Characteristics'!$C:$C,0))),"",INDEX('Policy Characteristics'!D:D,MATCH($C869,'Policy Characteristics'!$C:$C,0)))</f>
        <v>Industry Energy Efficiency Standards</v>
      </c>
      <c r="K869" s="304" t="str">
        <f>IF(ISBLANK(INDEX('Policy Characteristics'!E:E,MATCH($C869,'Policy Characteristics'!$C:$C,0))),"",INDEX('Policy Characteristics'!E:E,MATCH($C869,'Policy Characteristics'!$C:$C,0)))</f>
        <v>indst efficiency standards</v>
      </c>
      <c r="L869" s="315">
        <f>IF(ISBLANK(INDEX('Policy Characteristics'!F:F,MATCH($C869,'Policy Characteristics'!$C:$C,0))),"",INDEX('Policy Characteristics'!F:F,MATCH($C869,'Policy Characteristics'!$C:$C,0)))</f>
        <v>0</v>
      </c>
      <c r="M869" s="315">
        <f>IF(ISBLANK(INDEX('Policy Characteristics'!G:G,MATCH($C869,'Policy Characteristics'!$C:$C,0))),"",INDEX('Policy Characteristics'!G:G,MATCH($C869,'Policy Characteristics'!$C:$C,0)))</f>
        <v>0.25</v>
      </c>
      <c r="N869" s="315">
        <f>IF(ISBLANK(INDEX('Policy Characteristics'!H:H,MATCH($C869,'Policy Characteristics'!$C:$C,0))),"",INDEX('Policy Characteristics'!H:H,MATCH($C869,'Policy Characteristics'!$C:$C,0)))</f>
        <v>0.01</v>
      </c>
      <c r="O869" s="304" t="str">
        <f>IF(ISBLANK(INDEX('Policy Characteristics'!I:I,MATCH($C869,'Policy Characteristics'!$C:$C,0))),"",INDEX('Policy Characteristics'!I:I,MATCH($C869,'Policy Characteristics'!$C:$C,0)))</f>
        <v>% reduction in energy use</v>
      </c>
      <c r="P869" s="304" t="str">
        <f>IF(ISBLANK(INDEX('Policy Characteristics'!J:J,MATCH($C869,'Policy Characteristics'!$C:$C,0))),"",INDEX('Policy Characteristics'!J:J,MATCH($C869,'Policy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69" s="304" t="str">
        <f>IF(ISBLANK(INDEX('Policy Characteristics'!K:K,MATCH($C869,'Policy Characteristics'!$C:$C,0))),"",INDEX('Policy Characteristics'!K:K,MATCH($C869,'Policy Characteristics'!$C:$C,0)))</f>
        <v>industry-ag-main.html#eff-stds</v>
      </c>
      <c r="R869" s="304" t="str">
        <f>IF(ISBLANK(INDEX('Policy Characteristics'!L:L,MATCH($C869,'Policy Characteristics'!$C:$C,0))),"",INDEX('Policy Characteristics'!L:L,MATCH($C869,'Policy Characteristics'!$C:$C,0)))</f>
        <v>industry-energy-efficiency-standards.html</v>
      </c>
    </row>
    <row r="870" spans="1:18" s="544" customFormat="1" x14ac:dyDescent="0.25">
      <c r="A870" s="304" t="str">
        <f>IF(ISBLANK(INDEX('Policy Characteristics'!A:A,MATCH($C870,'Policy Characteristics'!$C:$C,0))),"",INDEX('Policy Characteristics'!A:A,MATCH($C870,'Policy Characteristics'!$C:$C,0)))</f>
        <v>Industry</v>
      </c>
      <c r="B870" s="304" t="str">
        <f>IF(ISBLANK(INDEX('Policy Characteristics'!B:B,MATCH($C870,'Policy Characteristics'!$C:$C,0))),"",INDEX('Policy Characteristics'!B:B,MATCH($C870,'Policy Characteristics'!$C:$C,0)))</f>
        <v>Industry Energy Efficiency Standards</v>
      </c>
      <c r="C870" s="308" t="str">
        <f t="shared" si="39"/>
        <v>Percentage Improvement in Eqpt Efficiency Standards above BAU</v>
      </c>
      <c r="D870" s="537" t="s">
        <v>3207</v>
      </c>
      <c r="E870" s="535" t="s">
        <v>2782</v>
      </c>
      <c r="F870" s="6" t="s">
        <v>3169</v>
      </c>
      <c r="G870" s="535" t="s">
        <v>2785</v>
      </c>
      <c r="H870" s="536">
        <v>1144</v>
      </c>
      <c r="I870" s="535" t="s">
        <v>46</v>
      </c>
      <c r="J870" s="306" t="str">
        <f>IF(ISBLANK(INDEX('Policy Characteristics'!D:D,MATCH($C870,'Policy Characteristics'!$C:$C,0))),"",INDEX('Policy Characteristics'!D:D,MATCH($C870,'Policy Characteristics'!$C:$C,0)))</f>
        <v>Industry Energy Efficiency Standards</v>
      </c>
      <c r="K870" s="304" t="str">
        <f>IF(ISBLANK(INDEX('Policy Characteristics'!E:E,MATCH($C870,'Policy Characteristics'!$C:$C,0))),"",INDEX('Policy Characteristics'!E:E,MATCH($C870,'Policy Characteristics'!$C:$C,0)))</f>
        <v>indst efficiency standards</v>
      </c>
      <c r="L870" s="315">
        <f>IF(ISBLANK(INDEX('Policy Characteristics'!F:F,MATCH($C870,'Policy Characteristics'!$C:$C,0))),"",INDEX('Policy Characteristics'!F:F,MATCH($C870,'Policy Characteristics'!$C:$C,0)))</f>
        <v>0</v>
      </c>
      <c r="M870" s="315">
        <f>IF(ISBLANK(INDEX('Policy Characteristics'!G:G,MATCH($C870,'Policy Characteristics'!$C:$C,0))),"",INDEX('Policy Characteristics'!G:G,MATCH($C870,'Policy Characteristics'!$C:$C,0)))</f>
        <v>0.25</v>
      </c>
      <c r="N870" s="315">
        <f>IF(ISBLANK(INDEX('Policy Characteristics'!H:H,MATCH($C870,'Policy Characteristics'!$C:$C,0))),"",INDEX('Policy Characteristics'!H:H,MATCH($C870,'Policy Characteristics'!$C:$C,0)))</f>
        <v>0.01</v>
      </c>
      <c r="O870" s="304" t="str">
        <f>IF(ISBLANK(INDEX('Policy Characteristics'!I:I,MATCH($C870,'Policy Characteristics'!$C:$C,0))),"",INDEX('Policy Characteristics'!I:I,MATCH($C870,'Policy Characteristics'!$C:$C,0)))</f>
        <v>% reduction in energy use</v>
      </c>
      <c r="P870" s="304" t="str">
        <f>IF(ISBLANK(INDEX('Policy Characteristics'!J:J,MATCH($C870,'Policy Characteristics'!$C:$C,0))),"",INDEX('Policy Characteristics'!J:J,MATCH($C870,'Policy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70" s="304" t="str">
        <f>IF(ISBLANK(INDEX('Policy Characteristics'!K:K,MATCH($C870,'Policy Characteristics'!$C:$C,0))),"",INDEX('Policy Characteristics'!K:K,MATCH($C870,'Policy Characteristics'!$C:$C,0)))</f>
        <v>industry-ag-main.html#eff-stds</v>
      </c>
      <c r="R870" s="304" t="str">
        <f>IF(ISBLANK(INDEX('Policy Characteristics'!L:L,MATCH($C870,'Policy Characteristics'!$C:$C,0))),"",INDEX('Policy Characteristics'!L:L,MATCH($C870,'Policy Characteristics'!$C:$C,0)))</f>
        <v>industry-energy-efficiency-standards.html</v>
      </c>
    </row>
    <row r="871" spans="1:18" s="544" customFormat="1" x14ac:dyDescent="0.25">
      <c r="A871" s="304" t="str">
        <f>IF(ISBLANK(INDEX('Policy Characteristics'!A:A,MATCH($C871,'Policy Characteristics'!$C:$C,0))),"",INDEX('Policy Characteristics'!A:A,MATCH($C871,'Policy Characteristics'!$C:$C,0)))</f>
        <v>Industry</v>
      </c>
      <c r="B871" s="304" t="str">
        <f>IF(ISBLANK(INDEX('Policy Characteristics'!B:B,MATCH($C871,'Policy Characteristics'!$C:$C,0))),"",INDEX('Policy Characteristics'!B:B,MATCH($C871,'Policy Characteristics'!$C:$C,0)))</f>
        <v>Industry Energy Efficiency Standards</v>
      </c>
      <c r="C871" s="308" t="str">
        <f t="shared" si="39"/>
        <v>Percentage Improvement in Eqpt Efficiency Standards above BAU</v>
      </c>
      <c r="D871" s="537" t="s">
        <v>3207</v>
      </c>
      <c r="E871" s="535" t="s">
        <v>2783</v>
      </c>
      <c r="F871" s="6" t="s">
        <v>3169</v>
      </c>
      <c r="G871" s="535" t="s">
        <v>2787</v>
      </c>
      <c r="H871" s="536">
        <v>1145</v>
      </c>
      <c r="I871" s="535" t="s">
        <v>46</v>
      </c>
      <c r="J871" s="306" t="str">
        <f>IF(ISBLANK(INDEX('Policy Characteristics'!D:D,MATCH($C871,'Policy Characteristics'!$C:$C,0))),"",INDEX('Policy Characteristics'!D:D,MATCH($C871,'Policy Characteristics'!$C:$C,0)))</f>
        <v>Industry Energy Efficiency Standards</v>
      </c>
      <c r="K871" s="304" t="str">
        <f>IF(ISBLANK(INDEX('Policy Characteristics'!E:E,MATCH($C871,'Policy Characteristics'!$C:$C,0))),"",INDEX('Policy Characteristics'!E:E,MATCH($C871,'Policy Characteristics'!$C:$C,0)))</f>
        <v>indst efficiency standards</v>
      </c>
      <c r="L871" s="315">
        <f>IF(ISBLANK(INDEX('Policy Characteristics'!F:F,MATCH($C871,'Policy Characteristics'!$C:$C,0))),"",INDEX('Policy Characteristics'!F:F,MATCH($C871,'Policy Characteristics'!$C:$C,0)))</f>
        <v>0</v>
      </c>
      <c r="M871" s="315">
        <f>IF(ISBLANK(INDEX('Policy Characteristics'!G:G,MATCH($C871,'Policy Characteristics'!$C:$C,0))),"",INDEX('Policy Characteristics'!G:G,MATCH($C871,'Policy Characteristics'!$C:$C,0)))</f>
        <v>0.25</v>
      </c>
      <c r="N871" s="315">
        <f>IF(ISBLANK(INDEX('Policy Characteristics'!H:H,MATCH($C871,'Policy Characteristics'!$C:$C,0))),"",INDEX('Policy Characteristics'!H:H,MATCH($C871,'Policy Characteristics'!$C:$C,0)))</f>
        <v>0.01</v>
      </c>
      <c r="O871" s="304" t="str">
        <f>IF(ISBLANK(INDEX('Policy Characteristics'!I:I,MATCH($C871,'Policy Characteristics'!$C:$C,0))),"",INDEX('Policy Characteristics'!I:I,MATCH($C871,'Policy Characteristics'!$C:$C,0)))</f>
        <v>% reduction in energy use</v>
      </c>
      <c r="P871" s="304" t="str">
        <f>IF(ISBLANK(INDEX('Policy Characteristics'!J:J,MATCH($C871,'Policy Characteristics'!$C:$C,0))),"",INDEX('Policy Characteristics'!J:J,MATCH($C871,'Policy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71" s="304" t="str">
        <f>IF(ISBLANK(INDEX('Policy Characteristics'!K:K,MATCH($C871,'Policy Characteristics'!$C:$C,0))),"",INDEX('Policy Characteristics'!K:K,MATCH($C871,'Policy Characteristics'!$C:$C,0)))</f>
        <v>industry-ag-main.html#eff-stds</v>
      </c>
      <c r="R871" s="304" t="str">
        <f>IF(ISBLANK(INDEX('Policy Characteristics'!L:L,MATCH($C871,'Policy Characteristics'!$C:$C,0))),"",INDEX('Policy Characteristics'!L:L,MATCH($C871,'Policy Characteristics'!$C:$C,0)))</f>
        <v>industry-energy-efficiency-standards.html</v>
      </c>
    </row>
    <row r="872" spans="1:18" s="544" customFormat="1" x14ac:dyDescent="0.25">
      <c r="A872" s="304" t="str">
        <f>IF(ISBLANK(INDEX('Policy Characteristics'!A:A,MATCH($C872,'Policy Characteristics'!$C:$C,0))),"",INDEX('Policy Characteristics'!A:A,MATCH($C872,'Policy Characteristics'!$C:$C,0)))</f>
        <v>Industry</v>
      </c>
      <c r="B872" s="304" t="str">
        <f>IF(ISBLANK(INDEX('Policy Characteristics'!B:B,MATCH($C872,'Policy Characteristics'!$C:$C,0))),"",INDEX('Policy Characteristics'!B:B,MATCH($C872,'Policy Characteristics'!$C:$C,0)))</f>
        <v>Industry Energy Efficiency Standards</v>
      </c>
      <c r="C872" s="308" t="str">
        <f t="shared" si="39"/>
        <v>Percentage Improvement in Eqpt Efficiency Standards above BAU</v>
      </c>
      <c r="D872" s="537" t="s">
        <v>3207</v>
      </c>
      <c r="E872" s="535" t="s">
        <v>2784</v>
      </c>
      <c r="F872" s="6" t="s">
        <v>3169</v>
      </c>
      <c r="G872" s="535" t="s">
        <v>2788</v>
      </c>
      <c r="H872" s="536">
        <v>1146</v>
      </c>
      <c r="I872" s="535" t="s">
        <v>45</v>
      </c>
      <c r="J872" s="306" t="str">
        <f>IF(ISBLANK(INDEX('Policy Characteristics'!D:D,MATCH($C872,'Policy Characteristics'!$C:$C,0))),"",INDEX('Policy Characteristics'!D:D,MATCH($C872,'Policy Characteristics'!$C:$C,0)))</f>
        <v>Industry Energy Efficiency Standards</v>
      </c>
      <c r="K872" s="304" t="str">
        <f>IF(ISBLANK(INDEX('Policy Characteristics'!E:E,MATCH($C872,'Policy Characteristics'!$C:$C,0))),"",INDEX('Policy Characteristics'!E:E,MATCH($C872,'Policy Characteristics'!$C:$C,0)))</f>
        <v>indst efficiency standards</v>
      </c>
      <c r="L872" s="315">
        <f>IF(ISBLANK(INDEX('Policy Characteristics'!F:F,MATCH($C872,'Policy Characteristics'!$C:$C,0))),"",INDEX('Policy Characteristics'!F:F,MATCH($C872,'Policy Characteristics'!$C:$C,0)))</f>
        <v>0</v>
      </c>
      <c r="M872" s="315">
        <f>IF(ISBLANK(INDEX('Policy Characteristics'!G:G,MATCH($C872,'Policy Characteristics'!$C:$C,0))),"",INDEX('Policy Characteristics'!G:G,MATCH($C872,'Policy Characteristics'!$C:$C,0)))</f>
        <v>0.25</v>
      </c>
      <c r="N872" s="315">
        <f>IF(ISBLANK(INDEX('Policy Characteristics'!H:H,MATCH($C872,'Policy Characteristics'!$C:$C,0))),"",INDEX('Policy Characteristics'!H:H,MATCH($C872,'Policy Characteristics'!$C:$C,0)))</f>
        <v>0.01</v>
      </c>
      <c r="O872" s="304" t="str">
        <f>IF(ISBLANK(INDEX('Policy Characteristics'!I:I,MATCH($C872,'Policy Characteristics'!$C:$C,0))),"",INDEX('Policy Characteristics'!I:I,MATCH($C872,'Policy Characteristics'!$C:$C,0)))</f>
        <v>% reduction in energy use</v>
      </c>
      <c r="P872" s="304" t="str">
        <f>IF(ISBLANK(INDEX('Policy Characteristics'!J:J,MATCH($C872,'Policy Characteristics'!$C:$C,0))),"",INDEX('Policy Characteristics'!J:J,MATCH($C872,'Policy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72" s="304" t="str">
        <f>IF(ISBLANK(INDEX('Policy Characteristics'!K:K,MATCH($C872,'Policy Characteristics'!$C:$C,0))),"",INDEX('Policy Characteristics'!K:K,MATCH($C872,'Policy Characteristics'!$C:$C,0)))</f>
        <v>industry-ag-main.html#eff-stds</v>
      </c>
      <c r="R872" s="304" t="str">
        <f>IF(ISBLANK(INDEX('Policy Characteristics'!L:L,MATCH($C872,'Policy Characteristics'!$C:$C,0))),"",INDEX('Policy Characteristics'!L:L,MATCH($C872,'Policy Characteristics'!$C:$C,0)))</f>
        <v>industry-energy-efficiency-standards.html</v>
      </c>
    </row>
    <row r="873" spans="1:18" s="544" customFormat="1" x14ac:dyDescent="0.25">
      <c r="A873" s="304" t="str">
        <f>IF(ISBLANK(INDEX('Policy Characteristics'!A:A,MATCH($C873,'Policy Characteristics'!$C:$C,0))),"",INDEX('Policy Characteristics'!A:A,MATCH($C873,'Policy Characteristics'!$C:$C,0)))</f>
        <v>Industry</v>
      </c>
      <c r="B873" s="304" t="str">
        <f>IF(ISBLANK(INDEX('Policy Characteristics'!B:B,MATCH($C873,'Policy Characteristics'!$C:$C,0))),"",INDEX('Policy Characteristics'!B:B,MATCH($C873,'Policy Characteristics'!$C:$C,0)))</f>
        <v>Industry Energy Efficiency Standards</v>
      </c>
      <c r="C873" s="308" t="str">
        <f t="shared" si="39"/>
        <v>Percentage Improvement in Eqpt Efficiency Standards above BAU</v>
      </c>
      <c r="D873" s="537" t="s">
        <v>3207</v>
      </c>
      <c r="E873" s="535" t="s">
        <v>2781</v>
      </c>
      <c r="F873" s="6" t="s">
        <v>3169</v>
      </c>
      <c r="G873" s="535" t="s">
        <v>2786</v>
      </c>
      <c r="H873" s="536">
        <v>1147</v>
      </c>
      <c r="I873" s="535" t="s">
        <v>46</v>
      </c>
      <c r="J873" s="306" t="str">
        <f>IF(ISBLANK(INDEX('Policy Characteristics'!D:D,MATCH($C873,'Policy Characteristics'!$C:$C,0))),"",INDEX('Policy Characteristics'!D:D,MATCH($C873,'Policy Characteristics'!$C:$C,0)))</f>
        <v>Industry Energy Efficiency Standards</v>
      </c>
      <c r="K873" s="304" t="str">
        <f>IF(ISBLANK(INDEX('Policy Characteristics'!E:E,MATCH($C873,'Policy Characteristics'!$C:$C,0))),"",INDEX('Policy Characteristics'!E:E,MATCH($C873,'Policy Characteristics'!$C:$C,0)))</f>
        <v>indst efficiency standards</v>
      </c>
      <c r="L873" s="315">
        <f>IF(ISBLANK(INDEX('Policy Characteristics'!F:F,MATCH($C873,'Policy Characteristics'!$C:$C,0))),"",INDEX('Policy Characteristics'!F:F,MATCH($C873,'Policy Characteristics'!$C:$C,0)))</f>
        <v>0</v>
      </c>
      <c r="M873" s="315">
        <f>IF(ISBLANK(INDEX('Policy Characteristics'!G:G,MATCH($C873,'Policy Characteristics'!$C:$C,0))),"",INDEX('Policy Characteristics'!G:G,MATCH($C873,'Policy Characteristics'!$C:$C,0)))</f>
        <v>0.25</v>
      </c>
      <c r="N873" s="315">
        <f>IF(ISBLANK(INDEX('Policy Characteristics'!H:H,MATCH($C873,'Policy Characteristics'!$C:$C,0))),"",INDEX('Policy Characteristics'!H:H,MATCH($C873,'Policy Characteristics'!$C:$C,0)))</f>
        <v>0.01</v>
      </c>
      <c r="O873" s="304" t="str">
        <f>IF(ISBLANK(INDEX('Policy Characteristics'!I:I,MATCH($C873,'Policy Characteristics'!$C:$C,0))),"",INDEX('Policy Characteristics'!I:I,MATCH($C873,'Policy Characteristics'!$C:$C,0)))</f>
        <v>% reduction in energy use</v>
      </c>
      <c r="P873" s="304" t="str">
        <f>IF(ISBLANK(INDEX('Policy Characteristics'!J:J,MATCH($C873,'Policy Characteristics'!$C:$C,0))),"",INDEX('Policy Characteristics'!J:J,MATCH($C873,'Policy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73" s="304" t="str">
        <f>IF(ISBLANK(INDEX('Policy Characteristics'!K:K,MATCH($C873,'Policy Characteristics'!$C:$C,0))),"",INDEX('Policy Characteristics'!K:K,MATCH($C873,'Policy Characteristics'!$C:$C,0)))</f>
        <v>industry-ag-main.html#eff-stds</v>
      </c>
      <c r="R873" s="304" t="str">
        <f>IF(ISBLANK(INDEX('Policy Characteristics'!L:L,MATCH($C873,'Policy Characteristics'!$C:$C,0))),"",INDEX('Policy Characteristics'!L:L,MATCH($C873,'Policy Characteristics'!$C:$C,0)))</f>
        <v>industry-energy-efficiency-standards.html</v>
      </c>
    </row>
    <row r="874" spans="1:18" s="544" customFormat="1" x14ac:dyDescent="0.25">
      <c r="A874" s="304" t="str">
        <f>IF(ISBLANK(INDEX('Policy Characteristics'!A:A,MATCH($C874,'Policy Characteristics'!$C:$C,0))),"",INDEX('Policy Characteristics'!A:A,MATCH($C874,'Policy Characteristics'!$C:$C,0)))</f>
        <v>Industry</v>
      </c>
      <c r="B874" s="304" t="str">
        <f>IF(ISBLANK(INDEX('Policy Characteristics'!B:B,MATCH($C874,'Policy Characteristics'!$C:$C,0))),"",INDEX('Policy Characteristics'!B:B,MATCH($C874,'Policy Characteristics'!$C:$C,0)))</f>
        <v>Industry Energy Efficiency Standards</v>
      </c>
      <c r="C874" s="308" t="str">
        <f t="shared" si="39"/>
        <v>Percentage Improvement in Eqpt Efficiency Standards above BAU</v>
      </c>
      <c r="D874" s="537" t="s">
        <v>3208</v>
      </c>
      <c r="E874" s="535" t="s">
        <v>2427</v>
      </c>
      <c r="F874" s="6" t="s">
        <v>3170</v>
      </c>
      <c r="G874" s="535" t="s">
        <v>2433</v>
      </c>
      <c r="H874" s="536">
        <v>1148</v>
      </c>
      <c r="I874" s="535" t="s">
        <v>45</v>
      </c>
      <c r="J874" s="306" t="str">
        <f>IF(ISBLANK(INDEX('Policy Characteristics'!D:D,MATCH($C874,'Policy Characteristics'!$C:$C,0))),"",INDEX('Policy Characteristics'!D:D,MATCH($C874,'Policy Characteristics'!$C:$C,0)))</f>
        <v>Industry Energy Efficiency Standards</v>
      </c>
      <c r="K874" s="304" t="str">
        <f>IF(ISBLANK(INDEX('Policy Characteristics'!E:E,MATCH($C874,'Policy Characteristics'!$C:$C,0))),"",INDEX('Policy Characteristics'!E:E,MATCH($C874,'Policy Characteristics'!$C:$C,0)))</f>
        <v>indst efficiency standards</v>
      </c>
      <c r="L874" s="315">
        <f>IF(ISBLANK(INDEX('Policy Characteristics'!F:F,MATCH($C874,'Policy Characteristics'!$C:$C,0))),"",INDEX('Policy Characteristics'!F:F,MATCH($C874,'Policy Characteristics'!$C:$C,0)))</f>
        <v>0</v>
      </c>
      <c r="M874" s="315">
        <f>IF(ISBLANK(INDEX('Policy Characteristics'!G:G,MATCH($C874,'Policy Characteristics'!$C:$C,0))),"",INDEX('Policy Characteristics'!G:G,MATCH($C874,'Policy Characteristics'!$C:$C,0)))</f>
        <v>0.25</v>
      </c>
      <c r="N874" s="315">
        <f>IF(ISBLANK(INDEX('Policy Characteristics'!H:H,MATCH($C874,'Policy Characteristics'!$C:$C,0))),"",INDEX('Policy Characteristics'!H:H,MATCH($C874,'Policy Characteristics'!$C:$C,0)))</f>
        <v>0.01</v>
      </c>
      <c r="O874" s="304" t="str">
        <f>IF(ISBLANK(INDEX('Policy Characteristics'!I:I,MATCH($C874,'Policy Characteristics'!$C:$C,0))),"",INDEX('Policy Characteristics'!I:I,MATCH($C874,'Policy Characteristics'!$C:$C,0)))</f>
        <v>% reduction in energy use</v>
      </c>
      <c r="P874" s="304" t="str">
        <f>IF(ISBLANK(INDEX('Policy Characteristics'!J:J,MATCH($C874,'Policy Characteristics'!$C:$C,0))),"",INDEX('Policy Characteristics'!J:J,MATCH($C874,'Policy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74" s="304" t="str">
        <f>IF(ISBLANK(INDEX('Policy Characteristics'!K:K,MATCH($C874,'Policy Characteristics'!$C:$C,0))),"",INDEX('Policy Characteristics'!K:K,MATCH($C874,'Policy Characteristics'!$C:$C,0)))</f>
        <v>industry-ag-main.html#eff-stds</v>
      </c>
      <c r="R874" s="304" t="str">
        <f>IF(ISBLANK(INDEX('Policy Characteristics'!L:L,MATCH($C874,'Policy Characteristics'!$C:$C,0))),"",INDEX('Policy Characteristics'!L:L,MATCH($C874,'Policy Characteristics'!$C:$C,0)))</f>
        <v>industry-energy-efficiency-standards.html</v>
      </c>
    </row>
    <row r="875" spans="1:18" s="544" customFormat="1" x14ac:dyDescent="0.25">
      <c r="A875" s="304" t="str">
        <f>IF(ISBLANK(INDEX('Policy Characteristics'!A:A,MATCH($C875,'Policy Characteristics'!$C:$C,0))),"",INDEX('Policy Characteristics'!A:A,MATCH($C875,'Policy Characteristics'!$C:$C,0)))</f>
        <v>Industry</v>
      </c>
      <c r="B875" s="304" t="str">
        <f>IF(ISBLANK(INDEX('Policy Characteristics'!B:B,MATCH($C875,'Policy Characteristics'!$C:$C,0))),"",INDEX('Policy Characteristics'!B:B,MATCH($C875,'Policy Characteristics'!$C:$C,0)))</f>
        <v>Industry Energy Efficiency Standards</v>
      </c>
      <c r="C875" s="308" t="str">
        <f t="shared" si="39"/>
        <v>Percentage Improvement in Eqpt Efficiency Standards above BAU</v>
      </c>
      <c r="D875" s="537" t="s">
        <v>3208</v>
      </c>
      <c r="E875" s="535" t="s">
        <v>2428</v>
      </c>
      <c r="F875" s="6" t="s">
        <v>3170</v>
      </c>
      <c r="G875" s="535" t="s">
        <v>2436</v>
      </c>
      <c r="H875" s="536">
        <v>1149</v>
      </c>
      <c r="I875" s="535" t="s">
        <v>45</v>
      </c>
      <c r="J875" s="306" t="str">
        <f>IF(ISBLANK(INDEX('Policy Characteristics'!D:D,MATCH($C875,'Policy Characteristics'!$C:$C,0))),"",INDEX('Policy Characteristics'!D:D,MATCH($C875,'Policy Characteristics'!$C:$C,0)))</f>
        <v>Industry Energy Efficiency Standards</v>
      </c>
      <c r="K875" s="304" t="str">
        <f>IF(ISBLANK(INDEX('Policy Characteristics'!E:E,MATCH($C875,'Policy Characteristics'!$C:$C,0))),"",INDEX('Policy Characteristics'!E:E,MATCH($C875,'Policy Characteristics'!$C:$C,0)))</f>
        <v>indst efficiency standards</v>
      </c>
      <c r="L875" s="315">
        <f>IF(ISBLANK(INDEX('Policy Characteristics'!F:F,MATCH($C875,'Policy Characteristics'!$C:$C,0))),"",INDEX('Policy Characteristics'!F:F,MATCH($C875,'Policy Characteristics'!$C:$C,0)))</f>
        <v>0</v>
      </c>
      <c r="M875" s="315">
        <f>IF(ISBLANK(INDEX('Policy Characteristics'!G:G,MATCH($C875,'Policy Characteristics'!$C:$C,0))),"",INDEX('Policy Characteristics'!G:G,MATCH($C875,'Policy Characteristics'!$C:$C,0)))</f>
        <v>0.25</v>
      </c>
      <c r="N875" s="315">
        <f>IF(ISBLANK(INDEX('Policy Characteristics'!H:H,MATCH($C875,'Policy Characteristics'!$C:$C,0))),"",INDEX('Policy Characteristics'!H:H,MATCH($C875,'Policy Characteristics'!$C:$C,0)))</f>
        <v>0.01</v>
      </c>
      <c r="O875" s="304" t="str">
        <f>IF(ISBLANK(INDEX('Policy Characteristics'!I:I,MATCH($C875,'Policy Characteristics'!$C:$C,0))),"",INDEX('Policy Characteristics'!I:I,MATCH($C875,'Policy Characteristics'!$C:$C,0)))</f>
        <v>% reduction in energy use</v>
      </c>
      <c r="P875" s="304" t="str">
        <f>IF(ISBLANK(INDEX('Policy Characteristics'!J:J,MATCH($C875,'Policy Characteristics'!$C:$C,0))),"",INDEX('Policy Characteristics'!J:J,MATCH($C875,'Policy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75" s="304" t="str">
        <f>IF(ISBLANK(INDEX('Policy Characteristics'!K:K,MATCH($C875,'Policy Characteristics'!$C:$C,0))),"",INDEX('Policy Characteristics'!K:K,MATCH($C875,'Policy Characteristics'!$C:$C,0)))</f>
        <v>industry-ag-main.html#eff-stds</v>
      </c>
      <c r="R875" s="304" t="str">
        <f>IF(ISBLANK(INDEX('Policy Characteristics'!L:L,MATCH($C875,'Policy Characteristics'!$C:$C,0))),"",INDEX('Policy Characteristics'!L:L,MATCH($C875,'Policy Characteristics'!$C:$C,0)))</f>
        <v>industry-energy-efficiency-standards.html</v>
      </c>
    </row>
    <row r="876" spans="1:18" s="544" customFormat="1" x14ac:dyDescent="0.25">
      <c r="A876" s="304" t="str">
        <f>IF(ISBLANK(INDEX('Policy Characteristics'!A:A,MATCH($C876,'Policy Characteristics'!$C:$C,0))),"",INDEX('Policy Characteristics'!A:A,MATCH($C876,'Policy Characteristics'!$C:$C,0)))</f>
        <v>Industry</v>
      </c>
      <c r="B876" s="304" t="str">
        <f>IF(ISBLANK(INDEX('Policy Characteristics'!B:B,MATCH($C876,'Policy Characteristics'!$C:$C,0))),"",INDEX('Policy Characteristics'!B:B,MATCH($C876,'Policy Characteristics'!$C:$C,0)))</f>
        <v>Industry Energy Efficiency Standards</v>
      </c>
      <c r="C876" s="308" t="str">
        <f t="shared" si="39"/>
        <v>Percentage Improvement in Eqpt Efficiency Standards above BAU</v>
      </c>
      <c r="D876" s="537" t="s">
        <v>3208</v>
      </c>
      <c r="E876" s="535" t="s">
        <v>2429</v>
      </c>
      <c r="F876" s="6" t="s">
        <v>3170</v>
      </c>
      <c r="G876" s="535" t="s">
        <v>2437</v>
      </c>
      <c r="H876" s="536">
        <v>1150</v>
      </c>
      <c r="I876" s="535" t="s">
        <v>45</v>
      </c>
      <c r="J876" s="306" t="str">
        <f>IF(ISBLANK(INDEX('Policy Characteristics'!D:D,MATCH($C876,'Policy Characteristics'!$C:$C,0))),"",INDEX('Policy Characteristics'!D:D,MATCH($C876,'Policy Characteristics'!$C:$C,0)))</f>
        <v>Industry Energy Efficiency Standards</v>
      </c>
      <c r="K876" s="304" t="str">
        <f>IF(ISBLANK(INDEX('Policy Characteristics'!E:E,MATCH($C876,'Policy Characteristics'!$C:$C,0))),"",INDEX('Policy Characteristics'!E:E,MATCH($C876,'Policy Characteristics'!$C:$C,0)))</f>
        <v>indst efficiency standards</v>
      </c>
      <c r="L876" s="315">
        <f>IF(ISBLANK(INDEX('Policy Characteristics'!F:F,MATCH($C876,'Policy Characteristics'!$C:$C,0))),"",INDEX('Policy Characteristics'!F:F,MATCH($C876,'Policy Characteristics'!$C:$C,0)))</f>
        <v>0</v>
      </c>
      <c r="M876" s="315">
        <f>IF(ISBLANK(INDEX('Policy Characteristics'!G:G,MATCH($C876,'Policy Characteristics'!$C:$C,0))),"",INDEX('Policy Characteristics'!G:G,MATCH($C876,'Policy Characteristics'!$C:$C,0)))</f>
        <v>0.25</v>
      </c>
      <c r="N876" s="315">
        <f>IF(ISBLANK(INDEX('Policy Characteristics'!H:H,MATCH($C876,'Policy Characteristics'!$C:$C,0))),"",INDEX('Policy Characteristics'!H:H,MATCH($C876,'Policy Characteristics'!$C:$C,0)))</f>
        <v>0.01</v>
      </c>
      <c r="O876" s="304" t="str">
        <f>IF(ISBLANK(INDEX('Policy Characteristics'!I:I,MATCH($C876,'Policy Characteristics'!$C:$C,0))),"",INDEX('Policy Characteristics'!I:I,MATCH($C876,'Policy Characteristics'!$C:$C,0)))</f>
        <v>% reduction in energy use</v>
      </c>
      <c r="P876" s="304" t="str">
        <f>IF(ISBLANK(INDEX('Policy Characteristics'!J:J,MATCH($C876,'Policy Characteristics'!$C:$C,0))),"",INDEX('Policy Characteristics'!J:J,MATCH($C876,'Policy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76" s="304" t="str">
        <f>IF(ISBLANK(INDEX('Policy Characteristics'!K:K,MATCH($C876,'Policy Characteristics'!$C:$C,0))),"",INDEX('Policy Characteristics'!K:K,MATCH($C876,'Policy Characteristics'!$C:$C,0)))</f>
        <v>industry-ag-main.html#eff-stds</v>
      </c>
      <c r="R876" s="304" t="str">
        <f>IF(ISBLANK(INDEX('Policy Characteristics'!L:L,MATCH($C876,'Policy Characteristics'!$C:$C,0))),"",INDEX('Policy Characteristics'!L:L,MATCH($C876,'Policy Characteristics'!$C:$C,0)))</f>
        <v>industry-energy-efficiency-standards.html</v>
      </c>
    </row>
    <row r="877" spans="1:18" s="544" customFormat="1" x14ac:dyDescent="0.25">
      <c r="A877" s="304" t="str">
        <f>IF(ISBLANK(INDEX('Policy Characteristics'!A:A,MATCH($C877,'Policy Characteristics'!$C:$C,0))),"",INDEX('Policy Characteristics'!A:A,MATCH($C877,'Policy Characteristics'!$C:$C,0)))</f>
        <v>Industry</v>
      </c>
      <c r="B877" s="304" t="str">
        <f>IF(ISBLANK(INDEX('Policy Characteristics'!B:B,MATCH($C877,'Policy Characteristics'!$C:$C,0))),"",INDEX('Policy Characteristics'!B:B,MATCH($C877,'Policy Characteristics'!$C:$C,0)))</f>
        <v>Industry Energy Efficiency Standards</v>
      </c>
      <c r="C877" s="308" t="str">
        <f t="shared" ref="C877:C933" si="40">C$684</f>
        <v>Percentage Improvement in Eqpt Efficiency Standards above BAU</v>
      </c>
      <c r="D877" s="537" t="s">
        <v>3208</v>
      </c>
      <c r="E877" s="535" t="s">
        <v>2430</v>
      </c>
      <c r="F877" s="6" t="s">
        <v>3170</v>
      </c>
      <c r="G877" s="535" t="s">
        <v>2434</v>
      </c>
      <c r="H877" s="536">
        <v>1151</v>
      </c>
      <c r="I877" s="535" t="s">
        <v>46</v>
      </c>
      <c r="J877" s="306" t="str">
        <f>IF(ISBLANK(INDEX('Policy Characteristics'!D:D,MATCH($C877,'Policy Characteristics'!$C:$C,0))),"",INDEX('Policy Characteristics'!D:D,MATCH($C877,'Policy Characteristics'!$C:$C,0)))</f>
        <v>Industry Energy Efficiency Standards</v>
      </c>
      <c r="K877" s="304" t="str">
        <f>IF(ISBLANK(INDEX('Policy Characteristics'!E:E,MATCH($C877,'Policy Characteristics'!$C:$C,0))),"",INDEX('Policy Characteristics'!E:E,MATCH($C877,'Policy Characteristics'!$C:$C,0)))</f>
        <v>indst efficiency standards</v>
      </c>
      <c r="L877" s="315">
        <f>IF(ISBLANK(INDEX('Policy Characteristics'!F:F,MATCH($C877,'Policy Characteristics'!$C:$C,0))),"",INDEX('Policy Characteristics'!F:F,MATCH($C877,'Policy Characteristics'!$C:$C,0)))</f>
        <v>0</v>
      </c>
      <c r="M877" s="315">
        <f>IF(ISBLANK(INDEX('Policy Characteristics'!G:G,MATCH($C877,'Policy Characteristics'!$C:$C,0))),"",INDEX('Policy Characteristics'!G:G,MATCH($C877,'Policy Characteristics'!$C:$C,0)))</f>
        <v>0.25</v>
      </c>
      <c r="N877" s="315">
        <f>IF(ISBLANK(INDEX('Policy Characteristics'!H:H,MATCH($C877,'Policy Characteristics'!$C:$C,0))),"",INDEX('Policy Characteristics'!H:H,MATCH($C877,'Policy Characteristics'!$C:$C,0)))</f>
        <v>0.01</v>
      </c>
      <c r="O877" s="304" t="str">
        <f>IF(ISBLANK(INDEX('Policy Characteristics'!I:I,MATCH($C877,'Policy Characteristics'!$C:$C,0))),"",INDEX('Policy Characteristics'!I:I,MATCH($C877,'Policy Characteristics'!$C:$C,0)))</f>
        <v>% reduction in energy use</v>
      </c>
      <c r="P877" s="304" t="str">
        <f>IF(ISBLANK(INDEX('Policy Characteristics'!J:J,MATCH($C877,'Policy Characteristics'!$C:$C,0))),"",INDEX('Policy Characteristics'!J:J,MATCH($C877,'Policy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77" s="304" t="str">
        <f>IF(ISBLANK(INDEX('Policy Characteristics'!K:K,MATCH($C877,'Policy Characteristics'!$C:$C,0))),"",INDEX('Policy Characteristics'!K:K,MATCH($C877,'Policy Characteristics'!$C:$C,0)))</f>
        <v>industry-ag-main.html#eff-stds</v>
      </c>
      <c r="R877" s="304" t="str">
        <f>IF(ISBLANK(INDEX('Policy Characteristics'!L:L,MATCH($C877,'Policy Characteristics'!$C:$C,0))),"",INDEX('Policy Characteristics'!L:L,MATCH($C877,'Policy Characteristics'!$C:$C,0)))</f>
        <v>industry-energy-efficiency-standards.html</v>
      </c>
    </row>
    <row r="878" spans="1:18" s="544" customFormat="1" x14ac:dyDescent="0.25">
      <c r="A878" s="304" t="str">
        <f>IF(ISBLANK(INDEX('Policy Characteristics'!A:A,MATCH($C878,'Policy Characteristics'!$C:$C,0))),"",INDEX('Policy Characteristics'!A:A,MATCH($C878,'Policy Characteristics'!$C:$C,0)))</f>
        <v>Industry</v>
      </c>
      <c r="B878" s="304" t="str">
        <f>IF(ISBLANK(INDEX('Policy Characteristics'!B:B,MATCH($C878,'Policy Characteristics'!$C:$C,0))),"",INDEX('Policy Characteristics'!B:B,MATCH($C878,'Policy Characteristics'!$C:$C,0)))</f>
        <v>Industry Energy Efficiency Standards</v>
      </c>
      <c r="C878" s="308" t="str">
        <f t="shared" si="40"/>
        <v>Percentage Improvement in Eqpt Efficiency Standards above BAU</v>
      </c>
      <c r="D878" s="537" t="s">
        <v>3208</v>
      </c>
      <c r="E878" s="535" t="s">
        <v>2431</v>
      </c>
      <c r="F878" s="6" t="s">
        <v>3170</v>
      </c>
      <c r="G878" s="535" t="s">
        <v>2435</v>
      </c>
      <c r="H878" s="536">
        <v>1152</v>
      </c>
      <c r="I878" s="535" t="s">
        <v>45</v>
      </c>
      <c r="J878" s="306" t="str">
        <f>IF(ISBLANK(INDEX('Policy Characteristics'!D:D,MATCH($C878,'Policy Characteristics'!$C:$C,0))),"",INDEX('Policy Characteristics'!D:D,MATCH($C878,'Policy Characteristics'!$C:$C,0)))</f>
        <v>Industry Energy Efficiency Standards</v>
      </c>
      <c r="K878" s="304" t="str">
        <f>IF(ISBLANK(INDEX('Policy Characteristics'!E:E,MATCH($C878,'Policy Characteristics'!$C:$C,0))),"",INDEX('Policy Characteristics'!E:E,MATCH($C878,'Policy Characteristics'!$C:$C,0)))</f>
        <v>indst efficiency standards</v>
      </c>
      <c r="L878" s="315">
        <f>IF(ISBLANK(INDEX('Policy Characteristics'!F:F,MATCH($C878,'Policy Characteristics'!$C:$C,0))),"",INDEX('Policy Characteristics'!F:F,MATCH($C878,'Policy Characteristics'!$C:$C,0)))</f>
        <v>0</v>
      </c>
      <c r="M878" s="315">
        <f>IF(ISBLANK(INDEX('Policy Characteristics'!G:G,MATCH($C878,'Policy Characteristics'!$C:$C,0))),"",INDEX('Policy Characteristics'!G:G,MATCH($C878,'Policy Characteristics'!$C:$C,0)))</f>
        <v>0.25</v>
      </c>
      <c r="N878" s="315">
        <f>IF(ISBLANK(INDEX('Policy Characteristics'!H:H,MATCH($C878,'Policy Characteristics'!$C:$C,0))),"",INDEX('Policy Characteristics'!H:H,MATCH($C878,'Policy Characteristics'!$C:$C,0)))</f>
        <v>0.01</v>
      </c>
      <c r="O878" s="304" t="str">
        <f>IF(ISBLANK(INDEX('Policy Characteristics'!I:I,MATCH($C878,'Policy Characteristics'!$C:$C,0))),"",INDEX('Policy Characteristics'!I:I,MATCH($C878,'Policy Characteristics'!$C:$C,0)))</f>
        <v>% reduction in energy use</v>
      </c>
      <c r="P878" s="304" t="str">
        <f>IF(ISBLANK(INDEX('Policy Characteristics'!J:J,MATCH($C878,'Policy Characteristics'!$C:$C,0))),"",INDEX('Policy Characteristics'!J:J,MATCH($C878,'Policy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78" s="304" t="str">
        <f>IF(ISBLANK(INDEX('Policy Characteristics'!K:K,MATCH($C878,'Policy Characteristics'!$C:$C,0))),"",INDEX('Policy Characteristics'!K:K,MATCH($C878,'Policy Characteristics'!$C:$C,0)))</f>
        <v>industry-ag-main.html#eff-stds</v>
      </c>
      <c r="R878" s="304" t="str">
        <f>IF(ISBLANK(INDEX('Policy Characteristics'!L:L,MATCH($C878,'Policy Characteristics'!$C:$C,0))),"",INDEX('Policy Characteristics'!L:L,MATCH($C878,'Policy Characteristics'!$C:$C,0)))</f>
        <v>industry-energy-efficiency-standards.html</v>
      </c>
    </row>
    <row r="879" spans="1:18" s="544" customFormat="1" x14ac:dyDescent="0.25">
      <c r="A879" s="304" t="str">
        <f>IF(ISBLANK(INDEX('Policy Characteristics'!A:A,MATCH($C879,'Policy Characteristics'!$C:$C,0))),"",INDEX('Policy Characteristics'!A:A,MATCH($C879,'Policy Characteristics'!$C:$C,0)))</f>
        <v>Industry</v>
      </c>
      <c r="B879" s="304" t="str">
        <f>IF(ISBLANK(INDEX('Policy Characteristics'!B:B,MATCH($C879,'Policy Characteristics'!$C:$C,0))),"",INDEX('Policy Characteristics'!B:B,MATCH($C879,'Policy Characteristics'!$C:$C,0)))</f>
        <v>Industry Energy Efficiency Standards</v>
      </c>
      <c r="C879" s="308" t="str">
        <f t="shared" si="40"/>
        <v>Percentage Improvement in Eqpt Efficiency Standards above BAU</v>
      </c>
      <c r="D879" s="537" t="s">
        <v>3208</v>
      </c>
      <c r="E879" s="535" t="s">
        <v>2432</v>
      </c>
      <c r="F879" s="6" t="s">
        <v>3170</v>
      </c>
      <c r="G879" s="535" t="s">
        <v>2438</v>
      </c>
      <c r="H879" s="536">
        <v>1153</v>
      </c>
      <c r="I879" s="535" t="s">
        <v>46</v>
      </c>
      <c r="J879" s="306" t="str">
        <f>IF(ISBLANK(INDEX('Policy Characteristics'!D:D,MATCH($C879,'Policy Characteristics'!$C:$C,0))),"",INDEX('Policy Characteristics'!D:D,MATCH($C879,'Policy Characteristics'!$C:$C,0)))</f>
        <v>Industry Energy Efficiency Standards</v>
      </c>
      <c r="K879" s="304" t="str">
        <f>IF(ISBLANK(INDEX('Policy Characteristics'!E:E,MATCH($C879,'Policy Characteristics'!$C:$C,0))),"",INDEX('Policy Characteristics'!E:E,MATCH($C879,'Policy Characteristics'!$C:$C,0)))</f>
        <v>indst efficiency standards</v>
      </c>
      <c r="L879" s="315">
        <f>IF(ISBLANK(INDEX('Policy Characteristics'!F:F,MATCH($C879,'Policy Characteristics'!$C:$C,0))),"",INDEX('Policy Characteristics'!F:F,MATCH($C879,'Policy Characteristics'!$C:$C,0)))</f>
        <v>0</v>
      </c>
      <c r="M879" s="315">
        <f>IF(ISBLANK(INDEX('Policy Characteristics'!G:G,MATCH($C879,'Policy Characteristics'!$C:$C,0))),"",INDEX('Policy Characteristics'!G:G,MATCH($C879,'Policy Characteristics'!$C:$C,0)))</f>
        <v>0.25</v>
      </c>
      <c r="N879" s="315">
        <f>IF(ISBLANK(INDEX('Policy Characteristics'!H:H,MATCH($C879,'Policy Characteristics'!$C:$C,0))),"",INDEX('Policy Characteristics'!H:H,MATCH($C879,'Policy Characteristics'!$C:$C,0)))</f>
        <v>0.01</v>
      </c>
      <c r="O879" s="304" t="str">
        <f>IF(ISBLANK(INDEX('Policy Characteristics'!I:I,MATCH($C879,'Policy Characteristics'!$C:$C,0))),"",INDEX('Policy Characteristics'!I:I,MATCH($C879,'Policy Characteristics'!$C:$C,0)))</f>
        <v>% reduction in energy use</v>
      </c>
      <c r="P879" s="304" t="str">
        <f>IF(ISBLANK(INDEX('Policy Characteristics'!J:J,MATCH($C879,'Policy Characteristics'!$C:$C,0))),"",INDEX('Policy Characteristics'!J:J,MATCH($C879,'Policy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79" s="304" t="str">
        <f>IF(ISBLANK(INDEX('Policy Characteristics'!K:K,MATCH($C879,'Policy Characteristics'!$C:$C,0))),"",INDEX('Policy Characteristics'!K:K,MATCH($C879,'Policy Characteristics'!$C:$C,0)))</f>
        <v>industry-ag-main.html#eff-stds</v>
      </c>
      <c r="R879" s="304" t="str">
        <f>IF(ISBLANK(INDEX('Policy Characteristics'!L:L,MATCH($C879,'Policy Characteristics'!$C:$C,0))),"",INDEX('Policy Characteristics'!L:L,MATCH($C879,'Policy Characteristics'!$C:$C,0)))</f>
        <v>industry-energy-efficiency-standards.html</v>
      </c>
    </row>
    <row r="880" spans="1:18" s="544" customFormat="1" x14ac:dyDescent="0.25">
      <c r="A880" s="304" t="str">
        <f>IF(ISBLANK(INDEX('Policy Characteristics'!A:A,MATCH($C880,'Policy Characteristics'!$C:$C,0))),"",INDEX('Policy Characteristics'!A:A,MATCH($C880,'Policy Characteristics'!$C:$C,0)))</f>
        <v>Industry</v>
      </c>
      <c r="B880" s="304" t="str">
        <f>IF(ISBLANK(INDEX('Policy Characteristics'!B:B,MATCH($C880,'Policy Characteristics'!$C:$C,0))),"",INDEX('Policy Characteristics'!B:B,MATCH($C880,'Policy Characteristics'!$C:$C,0)))</f>
        <v>Industry Energy Efficiency Standards</v>
      </c>
      <c r="C880" s="308" t="str">
        <f t="shared" si="40"/>
        <v>Percentage Improvement in Eqpt Efficiency Standards above BAU</v>
      </c>
      <c r="D880" s="537" t="s">
        <v>3208</v>
      </c>
      <c r="E880" s="535" t="s">
        <v>2782</v>
      </c>
      <c r="F880" s="6" t="s">
        <v>3170</v>
      </c>
      <c r="G880" s="535" t="s">
        <v>2785</v>
      </c>
      <c r="H880" s="536">
        <v>1154</v>
      </c>
      <c r="I880" s="535" t="s">
        <v>46</v>
      </c>
      <c r="J880" s="306" t="str">
        <f>IF(ISBLANK(INDEX('Policy Characteristics'!D:D,MATCH($C880,'Policy Characteristics'!$C:$C,0))),"",INDEX('Policy Characteristics'!D:D,MATCH($C880,'Policy Characteristics'!$C:$C,0)))</f>
        <v>Industry Energy Efficiency Standards</v>
      </c>
      <c r="K880" s="304" t="str">
        <f>IF(ISBLANK(INDEX('Policy Characteristics'!E:E,MATCH($C880,'Policy Characteristics'!$C:$C,0))),"",INDEX('Policy Characteristics'!E:E,MATCH($C880,'Policy Characteristics'!$C:$C,0)))</f>
        <v>indst efficiency standards</v>
      </c>
      <c r="L880" s="315">
        <f>IF(ISBLANK(INDEX('Policy Characteristics'!F:F,MATCH($C880,'Policy Characteristics'!$C:$C,0))),"",INDEX('Policy Characteristics'!F:F,MATCH($C880,'Policy Characteristics'!$C:$C,0)))</f>
        <v>0</v>
      </c>
      <c r="M880" s="315">
        <f>IF(ISBLANK(INDEX('Policy Characteristics'!G:G,MATCH($C880,'Policy Characteristics'!$C:$C,0))),"",INDEX('Policy Characteristics'!G:G,MATCH($C880,'Policy Characteristics'!$C:$C,0)))</f>
        <v>0.25</v>
      </c>
      <c r="N880" s="315">
        <f>IF(ISBLANK(INDEX('Policy Characteristics'!H:H,MATCH($C880,'Policy Characteristics'!$C:$C,0))),"",INDEX('Policy Characteristics'!H:H,MATCH($C880,'Policy Characteristics'!$C:$C,0)))</f>
        <v>0.01</v>
      </c>
      <c r="O880" s="304" t="str">
        <f>IF(ISBLANK(INDEX('Policy Characteristics'!I:I,MATCH($C880,'Policy Characteristics'!$C:$C,0))),"",INDEX('Policy Characteristics'!I:I,MATCH($C880,'Policy Characteristics'!$C:$C,0)))</f>
        <v>% reduction in energy use</v>
      </c>
      <c r="P880" s="304" t="str">
        <f>IF(ISBLANK(INDEX('Policy Characteristics'!J:J,MATCH($C880,'Policy Characteristics'!$C:$C,0))),"",INDEX('Policy Characteristics'!J:J,MATCH($C880,'Policy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80" s="304" t="str">
        <f>IF(ISBLANK(INDEX('Policy Characteristics'!K:K,MATCH($C880,'Policy Characteristics'!$C:$C,0))),"",INDEX('Policy Characteristics'!K:K,MATCH($C880,'Policy Characteristics'!$C:$C,0)))</f>
        <v>industry-ag-main.html#eff-stds</v>
      </c>
      <c r="R880" s="304" t="str">
        <f>IF(ISBLANK(INDEX('Policy Characteristics'!L:L,MATCH($C880,'Policy Characteristics'!$C:$C,0))),"",INDEX('Policy Characteristics'!L:L,MATCH($C880,'Policy Characteristics'!$C:$C,0)))</f>
        <v>industry-energy-efficiency-standards.html</v>
      </c>
    </row>
    <row r="881" spans="1:18" s="544" customFormat="1" x14ac:dyDescent="0.25">
      <c r="A881" s="304" t="str">
        <f>IF(ISBLANK(INDEX('Policy Characteristics'!A:A,MATCH($C881,'Policy Characteristics'!$C:$C,0))),"",INDEX('Policy Characteristics'!A:A,MATCH($C881,'Policy Characteristics'!$C:$C,0)))</f>
        <v>Industry</v>
      </c>
      <c r="B881" s="304" t="str">
        <f>IF(ISBLANK(INDEX('Policy Characteristics'!B:B,MATCH($C881,'Policy Characteristics'!$C:$C,0))),"",INDEX('Policy Characteristics'!B:B,MATCH($C881,'Policy Characteristics'!$C:$C,0)))</f>
        <v>Industry Energy Efficiency Standards</v>
      </c>
      <c r="C881" s="308" t="str">
        <f t="shared" si="40"/>
        <v>Percentage Improvement in Eqpt Efficiency Standards above BAU</v>
      </c>
      <c r="D881" s="537" t="s">
        <v>3208</v>
      </c>
      <c r="E881" s="535" t="s">
        <v>2783</v>
      </c>
      <c r="F881" s="6" t="s">
        <v>3170</v>
      </c>
      <c r="G881" s="535" t="s">
        <v>2787</v>
      </c>
      <c r="H881" s="536">
        <v>1155</v>
      </c>
      <c r="I881" s="535" t="s">
        <v>45</v>
      </c>
      <c r="J881" s="306" t="str">
        <f>IF(ISBLANK(INDEX('Policy Characteristics'!D:D,MATCH($C881,'Policy Characteristics'!$C:$C,0))),"",INDEX('Policy Characteristics'!D:D,MATCH($C881,'Policy Characteristics'!$C:$C,0)))</f>
        <v>Industry Energy Efficiency Standards</v>
      </c>
      <c r="K881" s="304" t="str">
        <f>IF(ISBLANK(INDEX('Policy Characteristics'!E:E,MATCH($C881,'Policy Characteristics'!$C:$C,0))),"",INDEX('Policy Characteristics'!E:E,MATCH($C881,'Policy Characteristics'!$C:$C,0)))</f>
        <v>indst efficiency standards</v>
      </c>
      <c r="L881" s="315">
        <f>IF(ISBLANK(INDEX('Policy Characteristics'!F:F,MATCH($C881,'Policy Characteristics'!$C:$C,0))),"",INDEX('Policy Characteristics'!F:F,MATCH($C881,'Policy Characteristics'!$C:$C,0)))</f>
        <v>0</v>
      </c>
      <c r="M881" s="315">
        <f>IF(ISBLANK(INDEX('Policy Characteristics'!G:G,MATCH($C881,'Policy Characteristics'!$C:$C,0))),"",INDEX('Policy Characteristics'!G:G,MATCH($C881,'Policy Characteristics'!$C:$C,0)))</f>
        <v>0.25</v>
      </c>
      <c r="N881" s="315">
        <f>IF(ISBLANK(INDEX('Policy Characteristics'!H:H,MATCH($C881,'Policy Characteristics'!$C:$C,0))),"",INDEX('Policy Characteristics'!H:H,MATCH($C881,'Policy Characteristics'!$C:$C,0)))</f>
        <v>0.01</v>
      </c>
      <c r="O881" s="304" t="str">
        <f>IF(ISBLANK(INDEX('Policy Characteristics'!I:I,MATCH($C881,'Policy Characteristics'!$C:$C,0))),"",INDEX('Policy Characteristics'!I:I,MATCH($C881,'Policy Characteristics'!$C:$C,0)))</f>
        <v>% reduction in energy use</v>
      </c>
      <c r="P881" s="304" t="str">
        <f>IF(ISBLANK(INDEX('Policy Characteristics'!J:J,MATCH($C881,'Policy Characteristics'!$C:$C,0))),"",INDEX('Policy Characteristics'!J:J,MATCH($C881,'Policy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81" s="304" t="str">
        <f>IF(ISBLANK(INDEX('Policy Characteristics'!K:K,MATCH($C881,'Policy Characteristics'!$C:$C,0))),"",INDEX('Policy Characteristics'!K:K,MATCH($C881,'Policy Characteristics'!$C:$C,0)))</f>
        <v>industry-ag-main.html#eff-stds</v>
      </c>
      <c r="R881" s="304" t="str">
        <f>IF(ISBLANK(INDEX('Policy Characteristics'!L:L,MATCH($C881,'Policy Characteristics'!$C:$C,0))),"",INDEX('Policy Characteristics'!L:L,MATCH($C881,'Policy Characteristics'!$C:$C,0)))</f>
        <v>industry-energy-efficiency-standards.html</v>
      </c>
    </row>
    <row r="882" spans="1:18" s="544" customFormat="1" x14ac:dyDescent="0.25">
      <c r="A882" s="304" t="str">
        <f>IF(ISBLANK(INDEX('Policy Characteristics'!A:A,MATCH($C882,'Policy Characteristics'!$C:$C,0))),"",INDEX('Policy Characteristics'!A:A,MATCH($C882,'Policy Characteristics'!$C:$C,0)))</f>
        <v>Industry</v>
      </c>
      <c r="B882" s="304" t="str">
        <f>IF(ISBLANK(INDEX('Policy Characteristics'!B:B,MATCH($C882,'Policy Characteristics'!$C:$C,0))),"",INDEX('Policy Characteristics'!B:B,MATCH($C882,'Policy Characteristics'!$C:$C,0)))</f>
        <v>Industry Energy Efficiency Standards</v>
      </c>
      <c r="C882" s="308" t="str">
        <f t="shared" si="40"/>
        <v>Percentage Improvement in Eqpt Efficiency Standards above BAU</v>
      </c>
      <c r="D882" s="537" t="s">
        <v>3208</v>
      </c>
      <c r="E882" s="535" t="s">
        <v>2784</v>
      </c>
      <c r="F882" s="6" t="s">
        <v>3170</v>
      </c>
      <c r="G882" s="535" t="s">
        <v>2788</v>
      </c>
      <c r="H882" s="536">
        <v>1156</v>
      </c>
      <c r="I882" s="535" t="s">
        <v>45</v>
      </c>
      <c r="J882" s="306" t="str">
        <f>IF(ISBLANK(INDEX('Policy Characteristics'!D:D,MATCH($C882,'Policy Characteristics'!$C:$C,0))),"",INDEX('Policy Characteristics'!D:D,MATCH($C882,'Policy Characteristics'!$C:$C,0)))</f>
        <v>Industry Energy Efficiency Standards</v>
      </c>
      <c r="K882" s="304" t="str">
        <f>IF(ISBLANK(INDEX('Policy Characteristics'!E:E,MATCH($C882,'Policy Characteristics'!$C:$C,0))),"",INDEX('Policy Characteristics'!E:E,MATCH($C882,'Policy Characteristics'!$C:$C,0)))</f>
        <v>indst efficiency standards</v>
      </c>
      <c r="L882" s="315">
        <f>IF(ISBLANK(INDEX('Policy Characteristics'!F:F,MATCH($C882,'Policy Characteristics'!$C:$C,0))),"",INDEX('Policy Characteristics'!F:F,MATCH($C882,'Policy Characteristics'!$C:$C,0)))</f>
        <v>0</v>
      </c>
      <c r="M882" s="315">
        <f>IF(ISBLANK(INDEX('Policy Characteristics'!G:G,MATCH($C882,'Policy Characteristics'!$C:$C,0))),"",INDEX('Policy Characteristics'!G:G,MATCH($C882,'Policy Characteristics'!$C:$C,0)))</f>
        <v>0.25</v>
      </c>
      <c r="N882" s="315">
        <f>IF(ISBLANK(INDEX('Policy Characteristics'!H:H,MATCH($C882,'Policy Characteristics'!$C:$C,0))),"",INDEX('Policy Characteristics'!H:H,MATCH($C882,'Policy Characteristics'!$C:$C,0)))</f>
        <v>0.01</v>
      </c>
      <c r="O882" s="304" t="str">
        <f>IF(ISBLANK(INDEX('Policy Characteristics'!I:I,MATCH($C882,'Policy Characteristics'!$C:$C,0))),"",INDEX('Policy Characteristics'!I:I,MATCH($C882,'Policy Characteristics'!$C:$C,0)))</f>
        <v>% reduction in energy use</v>
      </c>
      <c r="P882" s="304" t="str">
        <f>IF(ISBLANK(INDEX('Policy Characteristics'!J:J,MATCH($C882,'Policy Characteristics'!$C:$C,0))),"",INDEX('Policy Characteristics'!J:J,MATCH($C882,'Policy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82" s="304" t="str">
        <f>IF(ISBLANK(INDEX('Policy Characteristics'!K:K,MATCH($C882,'Policy Characteristics'!$C:$C,0))),"",INDEX('Policy Characteristics'!K:K,MATCH($C882,'Policy Characteristics'!$C:$C,0)))</f>
        <v>industry-ag-main.html#eff-stds</v>
      </c>
      <c r="R882" s="304" t="str">
        <f>IF(ISBLANK(INDEX('Policy Characteristics'!L:L,MATCH($C882,'Policy Characteristics'!$C:$C,0))),"",INDEX('Policy Characteristics'!L:L,MATCH($C882,'Policy Characteristics'!$C:$C,0)))</f>
        <v>industry-energy-efficiency-standards.html</v>
      </c>
    </row>
    <row r="883" spans="1:18" s="544" customFormat="1" x14ac:dyDescent="0.25">
      <c r="A883" s="304" t="str">
        <f>IF(ISBLANK(INDEX('Policy Characteristics'!A:A,MATCH($C883,'Policy Characteristics'!$C:$C,0))),"",INDEX('Policy Characteristics'!A:A,MATCH($C883,'Policy Characteristics'!$C:$C,0)))</f>
        <v>Industry</v>
      </c>
      <c r="B883" s="304" t="str">
        <f>IF(ISBLANK(INDEX('Policy Characteristics'!B:B,MATCH($C883,'Policy Characteristics'!$C:$C,0))),"",INDEX('Policy Characteristics'!B:B,MATCH($C883,'Policy Characteristics'!$C:$C,0)))</f>
        <v>Industry Energy Efficiency Standards</v>
      </c>
      <c r="C883" s="308" t="str">
        <f t="shared" si="40"/>
        <v>Percentage Improvement in Eqpt Efficiency Standards above BAU</v>
      </c>
      <c r="D883" s="537" t="s">
        <v>3208</v>
      </c>
      <c r="E883" s="535" t="s">
        <v>2781</v>
      </c>
      <c r="F883" s="6" t="s">
        <v>3170</v>
      </c>
      <c r="G883" s="535" t="s">
        <v>2786</v>
      </c>
      <c r="H883" s="536">
        <v>1157</v>
      </c>
      <c r="I883" s="535" t="s">
        <v>46</v>
      </c>
      <c r="J883" s="306" t="str">
        <f>IF(ISBLANK(INDEX('Policy Characteristics'!D:D,MATCH($C883,'Policy Characteristics'!$C:$C,0))),"",INDEX('Policy Characteristics'!D:D,MATCH($C883,'Policy Characteristics'!$C:$C,0)))</f>
        <v>Industry Energy Efficiency Standards</v>
      </c>
      <c r="K883" s="304" t="str">
        <f>IF(ISBLANK(INDEX('Policy Characteristics'!E:E,MATCH($C883,'Policy Characteristics'!$C:$C,0))),"",INDEX('Policy Characteristics'!E:E,MATCH($C883,'Policy Characteristics'!$C:$C,0)))</f>
        <v>indst efficiency standards</v>
      </c>
      <c r="L883" s="315">
        <f>IF(ISBLANK(INDEX('Policy Characteristics'!F:F,MATCH($C883,'Policy Characteristics'!$C:$C,0))),"",INDEX('Policy Characteristics'!F:F,MATCH($C883,'Policy Characteristics'!$C:$C,0)))</f>
        <v>0</v>
      </c>
      <c r="M883" s="315">
        <f>IF(ISBLANK(INDEX('Policy Characteristics'!G:G,MATCH($C883,'Policy Characteristics'!$C:$C,0))),"",INDEX('Policy Characteristics'!G:G,MATCH($C883,'Policy Characteristics'!$C:$C,0)))</f>
        <v>0.25</v>
      </c>
      <c r="N883" s="315">
        <f>IF(ISBLANK(INDEX('Policy Characteristics'!H:H,MATCH($C883,'Policy Characteristics'!$C:$C,0))),"",INDEX('Policy Characteristics'!H:H,MATCH($C883,'Policy Characteristics'!$C:$C,0)))</f>
        <v>0.01</v>
      </c>
      <c r="O883" s="304" t="str">
        <f>IF(ISBLANK(INDEX('Policy Characteristics'!I:I,MATCH($C883,'Policy Characteristics'!$C:$C,0))),"",INDEX('Policy Characteristics'!I:I,MATCH($C883,'Policy Characteristics'!$C:$C,0)))</f>
        <v>% reduction in energy use</v>
      </c>
      <c r="P883" s="304" t="str">
        <f>IF(ISBLANK(INDEX('Policy Characteristics'!J:J,MATCH($C883,'Policy Characteristics'!$C:$C,0))),"",INDEX('Policy Characteristics'!J:J,MATCH($C883,'Policy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83" s="304" t="str">
        <f>IF(ISBLANK(INDEX('Policy Characteristics'!K:K,MATCH($C883,'Policy Characteristics'!$C:$C,0))),"",INDEX('Policy Characteristics'!K:K,MATCH($C883,'Policy Characteristics'!$C:$C,0)))</f>
        <v>industry-ag-main.html#eff-stds</v>
      </c>
      <c r="R883" s="304" t="str">
        <f>IF(ISBLANK(INDEX('Policy Characteristics'!L:L,MATCH($C883,'Policy Characteristics'!$C:$C,0))),"",INDEX('Policy Characteristics'!L:L,MATCH($C883,'Policy Characteristics'!$C:$C,0)))</f>
        <v>industry-energy-efficiency-standards.html</v>
      </c>
    </row>
    <row r="884" spans="1:18" s="544" customFormat="1" x14ac:dyDescent="0.25">
      <c r="A884" s="304" t="str">
        <f>IF(ISBLANK(INDEX('Policy Characteristics'!A:A,MATCH($C884,'Policy Characteristics'!$C:$C,0))),"",INDEX('Policy Characteristics'!A:A,MATCH($C884,'Policy Characteristics'!$C:$C,0)))</f>
        <v>Industry</v>
      </c>
      <c r="B884" s="304" t="str">
        <f>IF(ISBLANK(INDEX('Policy Characteristics'!B:B,MATCH($C884,'Policy Characteristics'!$C:$C,0))),"",INDEX('Policy Characteristics'!B:B,MATCH($C884,'Policy Characteristics'!$C:$C,0)))</f>
        <v>Industry Energy Efficiency Standards</v>
      </c>
      <c r="C884" s="308" t="str">
        <f t="shared" si="40"/>
        <v>Percentage Improvement in Eqpt Efficiency Standards above BAU</v>
      </c>
      <c r="D884" s="537" t="s">
        <v>3209</v>
      </c>
      <c r="E884" s="535" t="s">
        <v>2427</v>
      </c>
      <c r="F884" s="6" t="s">
        <v>3171</v>
      </c>
      <c r="G884" s="535" t="s">
        <v>2433</v>
      </c>
      <c r="H884" s="536">
        <v>1158</v>
      </c>
      <c r="I884" s="535" t="s">
        <v>45</v>
      </c>
      <c r="J884" s="306" t="str">
        <f>IF(ISBLANK(INDEX('Policy Characteristics'!D:D,MATCH($C884,'Policy Characteristics'!$C:$C,0))),"",INDEX('Policy Characteristics'!D:D,MATCH($C884,'Policy Characteristics'!$C:$C,0)))</f>
        <v>Industry Energy Efficiency Standards</v>
      </c>
      <c r="K884" s="304" t="str">
        <f>IF(ISBLANK(INDEX('Policy Characteristics'!E:E,MATCH($C884,'Policy Characteristics'!$C:$C,0))),"",INDEX('Policy Characteristics'!E:E,MATCH($C884,'Policy Characteristics'!$C:$C,0)))</f>
        <v>indst efficiency standards</v>
      </c>
      <c r="L884" s="315">
        <f>IF(ISBLANK(INDEX('Policy Characteristics'!F:F,MATCH($C884,'Policy Characteristics'!$C:$C,0))),"",INDEX('Policy Characteristics'!F:F,MATCH($C884,'Policy Characteristics'!$C:$C,0)))</f>
        <v>0</v>
      </c>
      <c r="M884" s="315">
        <f>IF(ISBLANK(INDEX('Policy Characteristics'!G:G,MATCH($C884,'Policy Characteristics'!$C:$C,0))),"",INDEX('Policy Characteristics'!G:G,MATCH($C884,'Policy Characteristics'!$C:$C,0)))</f>
        <v>0.25</v>
      </c>
      <c r="N884" s="315">
        <f>IF(ISBLANK(INDEX('Policy Characteristics'!H:H,MATCH($C884,'Policy Characteristics'!$C:$C,0))),"",INDEX('Policy Characteristics'!H:H,MATCH($C884,'Policy Characteristics'!$C:$C,0)))</f>
        <v>0.01</v>
      </c>
      <c r="O884" s="304" t="str">
        <f>IF(ISBLANK(INDEX('Policy Characteristics'!I:I,MATCH($C884,'Policy Characteristics'!$C:$C,0))),"",INDEX('Policy Characteristics'!I:I,MATCH($C884,'Policy Characteristics'!$C:$C,0)))</f>
        <v>% reduction in energy use</v>
      </c>
      <c r="P884" s="304" t="str">
        <f>IF(ISBLANK(INDEX('Policy Characteristics'!J:J,MATCH($C884,'Policy Characteristics'!$C:$C,0))),"",INDEX('Policy Characteristics'!J:J,MATCH($C884,'Policy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84" s="304" t="str">
        <f>IF(ISBLANK(INDEX('Policy Characteristics'!K:K,MATCH($C884,'Policy Characteristics'!$C:$C,0))),"",INDEX('Policy Characteristics'!K:K,MATCH($C884,'Policy Characteristics'!$C:$C,0)))</f>
        <v>industry-ag-main.html#eff-stds</v>
      </c>
      <c r="R884" s="304" t="str">
        <f>IF(ISBLANK(INDEX('Policy Characteristics'!L:L,MATCH($C884,'Policy Characteristics'!$C:$C,0))),"",INDEX('Policy Characteristics'!L:L,MATCH($C884,'Policy Characteristics'!$C:$C,0)))</f>
        <v>industry-energy-efficiency-standards.html</v>
      </c>
    </row>
    <row r="885" spans="1:18" s="544" customFormat="1" x14ac:dyDescent="0.25">
      <c r="A885" s="304" t="str">
        <f>IF(ISBLANK(INDEX('Policy Characteristics'!A:A,MATCH($C885,'Policy Characteristics'!$C:$C,0))),"",INDEX('Policy Characteristics'!A:A,MATCH($C885,'Policy Characteristics'!$C:$C,0)))</f>
        <v>Industry</v>
      </c>
      <c r="B885" s="304" t="str">
        <f>IF(ISBLANK(INDEX('Policy Characteristics'!B:B,MATCH($C885,'Policy Characteristics'!$C:$C,0))),"",INDEX('Policy Characteristics'!B:B,MATCH($C885,'Policy Characteristics'!$C:$C,0)))</f>
        <v>Industry Energy Efficiency Standards</v>
      </c>
      <c r="C885" s="308" t="str">
        <f t="shared" si="40"/>
        <v>Percentage Improvement in Eqpt Efficiency Standards above BAU</v>
      </c>
      <c r="D885" s="537" t="s">
        <v>3209</v>
      </c>
      <c r="E885" s="535" t="s">
        <v>2428</v>
      </c>
      <c r="F885" s="6" t="s">
        <v>3171</v>
      </c>
      <c r="G885" s="535" t="s">
        <v>2436</v>
      </c>
      <c r="H885" s="536">
        <v>1159</v>
      </c>
      <c r="I885" s="535" t="s">
        <v>45</v>
      </c>
      <c r="J885" s="306" t="str">
        <f>IF(ISBLANK(INDEX('Policy Characteristics'!D:D,MATCH($C885,'Policy Characteristics'!$C:$C,0))),"",INDEX('Policy Characteristics'!D:D,MATCH($C885,'Policy Characteristics'!$C:$C,0)))</f>
        <v>Industry Energy Efficiency Standards</v>
      </c>
      <c r="K885" s="304" t="str">
        <f>IF(ISBLANK(INDEX('Policy Characteristics'!E:E,MATCH($C885,'Policy Characteristics'!$C:$C,0))),"",INDEX('Policy Characteristics'!E:E,MATCH($C885,'Policy Characteristics'!$C:$C,0)))</f>
        <v>indst efficiency standards</v>
      </c>
      <c r="L885" s="315">
        <f>IF(ISBLANK(INDEX('Policy Characteristics'!F:F,MATCH($C885,'Policy Characteristics'!$C:$C,0))),"",INDEX('Policy Characteristics'!F:F,MATCH($C885,'Policy Characteristics'!$C:$C,0)))</f>
        <v>0</v>
      </c>
      <c r="M885" s="315">
        <f>IF(ISBLANK(INDEX('Policy Characteristics'!G:G,MATCH($C885,'Policy Characteristics'!$C:$C,0))),"",INDEX('Policy Characteristics'!G:G,MATCH($C885,'Policy Characteristics'!$C:$C,0)))</f>
        <v>0.25</v>
      </c>
      <c r="N885" s="315">
        <f>IF(ISBLANK(INDEX('Policy Characteristics'!H:H,MATCH($C885,'Policy Characteristics'!$C:$C,0))),"",INDEX('Policy Characteristics'!H:H,MATCH($C885,'Policy Characteristics'!$C:$C,0)))</f>
        <v>0.01</v>
      </c>
      <c r="O885" s="304" t="str">
        <f>IF(ISBLANK(INDEX('Policy Characteristics'!I:I,MATCH($C885,'Policy Characteristics'!$C:$C,0))),"",INDEX('Policy Characteristics'!I:I,MATCH($C885,'Policy Characteristics'!$C:$C,0)))</f>
        <v>% reduction in energy use</v>
      </c>
      <c r="P885" s="304" t="str">
        <f>IF(ISBLANK(INDEX('Policy Characteristics'!J:J,MATCH($C885,'Policy Characteristics'!$C:$C,0))),"",INDEX('Policy Characteristics'!J:J,MATCH($C885,'Policy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85" s="304" t="str">
        <f>IF(ISBLANK(INDEX('Policy Characteristics'!K:K,MATCH($C885,'Policy Characteristics'!$C:$C,0))),"",INDEX('Policy Characteristics'!K:K,MATCH($C885,'Policy Characteristics'!$C:$C,0)))</f>
        <v>industry-ag-main.html#eff-stds</v>
      </c>
      <c r="R885" s="304" t="str">
        <f>IF(ISBLANK(INDEX('Policy Characteristics'!L:L,MATCH($C885,'Policy Characteristics'!$C:$C,0))),"",INDEX('Policy Characteristics'!L:L,MATCH($C885,'Policy Characteristics'!$C:$C,0)))</f>
        <v>industry-energy-efficiency-standards.html</v>
      </c>
    </row>
    <row r="886" spans="1:18" s="544" customFormat="1" x14ac:dyDescent="0.25">
      <c r="A886" s="304" t="str">
        <f>IF(ISBLANK(INDEX('Policy Characteristics'!A:A,MATCH($C886,'Policy Characteristics'!$C:$C,0))),"",INDEX('Policy Characteristics'!A:A,MATCH($C886,'Policy Characteristics'!$C:$C,0)))</f>
        <v>Industry</v>
      </c>
      <c r="B886" s="304" t="str">
        <f>IF(ISBLANK(INDEX('Policy Characteristics'!B:B,MATCH($C886,'Policy Characteristics'!$C:$C,0))),"",INDEX('Policy Characteristics'!B:B,MATCH($C886,'Policy Characteristics'!$C:$C,0)))</f>
        <v>Industry Energy Efficiency Standards</v>
      </c>
      <c r="C886" s="308" t="str">
        <f t="shared" si="40"/>
        <v>Percentage Improvement in Eqpt Efficiency Standards above BAU</v>
      </c>
      <c r="D886" s="537" t="s">
        <v>3209</v>
      </c>
      <c r="E886" s="535" t="s">
        <v>2429</v>
      </c>
      <c r="F886" s="6" t="s">
        <v>3171</v>
      </c>
      <c r="G886" s="535" t="s">
        <v>2437</v>
      </c>
      <c r="H886" s="536">
        <v>1160</v>
      </c>
      <c r="I886" s="535" t="s">
        <v>45</v>
      </c>
      <c r="J886" s="306" t="str">
        <f>IF(ISBLANK(INDEX('Policy Characteristics'!D:D,MATCH($C886,'Policy Characteristics'!$C:$C,0))),"",INDEX('Policy Characteristics'!D:D,MATCH($C886,'Policy Characteristics'!$C:$C,0)))</f>
        <v>Industry Energy Efficiency Standards</v>
      </c>
      <c r="K886" s="304" t="str">
        <f>IF(ISBLANK(INDEX('Policy Characteristics'!E:E,MATCH($C886,'Policy Characteristics'!$C:$C,0))),"",INDEX('Policy Characteristics'!E:E,MATCH($C886,'Policy Characteristics'!$C:$C,0)))</f>
        <v>indst efficiency standards</v>
      </c>
      <c r="L886" s="315">
        <f>IF(ISBLANK(INDEX('Policy Characteristics'!F:F,MATCH($C886,'Policy Characteristics'!$C:$C,0))),"",INDEX('Policy Characteristics'!F:F,MATCH($C886,'Policy Characteristics'!$C:$C,0)))</f>
        <v>0</v>
      </c>
      <c r="M886" s="315">
        <f>IF(ISBLANK(INDEX('Policy Characteristics'!G:G,MATCH($C886,'Policy Characteristics'!$C:$C,0))),"",INDEX('Policy Characteristics'!G:G,MATCH($C886,'Policy Characteristics'!$C:$C,0)))</f>
        <v>0.25</v>
      </c>
      <c r="N886" s="315">
        <f>IF(ISBLANK(INDEX('Policy Characteristics'!H:H,MATCH($C886,'Policy Characteristics'!$C:$C,0))),"",INDEX('Policy Characteristics'!H:H,MATCH($C886,'Policy Characteristics'!$C:$C,0)))</f>
        <v>0.01</v>
      </c>
      <c r="O886" s="304" t="str">
        <f>IF(ISBLANK(INDEX('Policy Characteristics'!I:I,MATCH($C886,'Policy Characteristics'!$C:$C,0))),"",INDEX('Policy Characteristics'!I:I,MATCH($C886,'Policy Characteristics'!$C:$C,0)))</f>
        <v>% reduction in energy use</v>
      </c>
      <c r="P886" s="304" t="str">
        <f>IF(ISBLANK(INDEX('Policy Characteristics'!J:J,MATCH($C886,'Policy Characteristics'!$C:$C,0))),"",INDEX('Policy Characteristics'!J:J,MATCH($C886,'Policy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86" s="304" t="str">
        <f>IF(ISBLANK(INDEX('Policy Characteristics'!K:K,MATCH($C886,'Policy Characteristics'!$C:$C,0))),"",INDEX('Policy Characteristics'!K:K,MATCH($C886,'Policy Characteristics'!$C:$C,0)))</f>
        <v>industry-ag-main.html#eff-stds</v>
      </c>
      <c r="R886" s="304" t="str">
        <f>IF(ISBLANK(INDEX('Policy Characteristics'!L:L,MATCH($C886,'Policy Characteristics'!$C:$C,0))),"",INDEX('Policy Characteristics'!L:L,MATCH($C886,'Policy Characteristics'!$C:$C,0)))</f>
        <v>industry-energy-efficiency-standards.html</v>
      </c>
    </row>
    <row r="887" spans="1:18" s="544" customFormat="1" x14ac:dyDescent="0.25">
      <c r="A887" s="304" t="str">
        <f>IF(ISBLANK(INDEX('Policy Characteristics'!A:A,MATCH($C887,'Policy Characteristics'!$C:$C,0))),"",INDEX('Policy Characteristics'!A:A,MATCH($C887,'Policy Characteristics'!$C:$C,0)))</f>
        <v>Industry</v>
      </c>
      <c r="B887" s="304" t="str">
        <f>IF(ISBLANK(INDEX('Policy Characteristics'!B:B,MATCH($C887,'Policy Characteristics'!$C:$C,0))),"",INDEX('Policy Characteristics'!B:B,MATCH($C887,'Policy Characteristics'!$C:$C,0)))</f>
        <v>Industry Energy Efficiency Standards</v>
      </c>
      <c r="C887" s="308" t="str">
        <f t="shared" si="40"/>
        <v>Percentage Improvement in Eqpt Efficiency Standards above BAU</v>
      </c>
      <c r="D887" s="537" t="s">
        <v>3209</v>
      </c>
      <c r="E887" s="535" t="s">
        <v>2430</v>
      </c>
      <c r="F887" s="6" t="s">
        <v>3171</v>
      </c>
      <c r="G887" s="535" t="s">
        <v>2434</v>
      </c>
      <c r="H887" s="536">
        <v>1161</v>
      </c>
      <c r="I887" s="535" t="s">
        <v>46</v>
      </c>
      <c r="J887" s="306" t="str">
        <f>IF(ISBLANK(INDEX('Policy Characteristics'!D:D,MATCH($C887,'Policy Characteristics'!$C:$C,0))),"",INDEX('Policy Characteristics'!D:D,MATCH($C887,'Policy Characteristics'!$C:$C,0)))</f>
        <v>Industry Energy Efficiency Standards</v>
      </c>
      <c r="K887" s="304" t="str">
        <f>IF(ISBLANK(INDEX('Policy Characteristics'!E:E,MATCH($C887,'Policy Characteristics'!$C:$C,0))),"",INDEX('Policy Characteristics'!E:E,MATCH($C887,'Policy Characteristics'!$C:$C,0)))</f>
        <v>indst efficiency standards</v>
      </c>
      <c r="L887" s="315">
        <f>IF(ISBLANK(INDEX('Policy Characteristics'!F:F,MATCH($C887,'Policy Characteristics'!$C:$C,0))),"",INDEX('Policy Characteristics'!F:F,MATCH($C887,'Policy Characteristics'!$C:$C,0)))</f>
        <v>0</v>
      </c>
      <c r="M887" s="315">
        <f>IF(ISBLANK(INDEX('Policy Characteristics'!G:G,MATCH($C887,'Policy Characteristics'!$C:$C,0))),"",INDEX('Policy Characteristics'!G:G,MATCH($C887,'Policy Characteristics'!$C:$C,0)))</f>
        <v>0.25</v>
      </c>
      <c r="N887" s="315">
        <f>IF(ISBLANK(INDEX('Policy Characteristics'!H:H,MATCH($C887,'Policy Characteristics'!$C:$C,0))),"",INDEX('Policy Characteristics'!H:H,MATCH($C887,'Policy Characteristics'!$C:$C,0)))</f>
        <v>0.01</v>
      </c>
      <c r="O887" s="304" t="str">
        <f>IF(ISBLANK(INDEX('Policy Characteristics'!I:I,MATCH($C887,'Policy Characteristics'!$C:$C,0))),"",INDEX('Policy Characteristics'!I:I,MATCH($C887,'Policy Characteristics'!$C:$C,0)))</f>
        <v>% reduction in energy use</v>
      </c>
      <c r="P887" s="304" t="str">
        <f>IF(ISBLANK(INDEX('Policy Characteristics'!J:J,MATCH($C887,'Policy Characteristics'!$C:$C,0))),"",INDEX('Policy Characteristics'!J:J,MATCH($C887,'Policy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87" s="304" t="str">
        <f>IF(ISBLANK(INDEX('Policy Characteristics'!K:K,MATCH($C887,'Policy Characteristics'!$C:$C,0))),"",INDEX('Policy Characteristics'!K:K,MATCH($C887,'Policy Characteristics'!$C:$C,0)))</f>
        <v>industry-ag-main.html#eff-stds</v>
      </c>
      <c r="R887" s="304" t="str">
        <f>IF(ISBLANK(INDEX('Policy Characteristics'!L:L,MATCH($C887,'Policy Characteristics'!$C:$C,0))),"",INDEX('Policy Characteristics'!L:L,MATCH($C887,'Policy Characteristics'!$C:$C,0)))</f>
        <v>industry-energy-efficiency-standards.html</v>
      </c>
    </row>
    <row r="888" spans="1:18" s="544" customFormat="1" x14ac:dyDescent="0.25">
      <c r="A888" s="304" t="str">
        <f>IF(ISBLANK(INDEX('Policy Characteristics'!A:A,MATCH($C888,'Policy Characteristics'!$C:$C,0))),"",INDEX('Policy Characteristics'!A:A,MATCH($C888,'Policy Characteristics'!$C:$C,0)))</f>
        <v>Industry</v>
      </c>
      <c r="B888" s="304" t="str">
        <f>IF(ISBLANK(INDEX('Policy Characteristics'!B:B,MATCH($C888,'Policy Characteristics'!$C:$C,0))),"",INDEX('Policy Characteristics'!B:B,MATCH($C888,'Policy Characteristics'!$C:$C,0)))</f>
        <v>Industry Energy Efficiency Standards</v>
      </c>
      <c r="C888" s="308" t="str">
        <f t="shared" si="40"/>
        <v>Percentage Improvement in Eqpt Efficiency Standards above BAU</v>
      </c>
      <c r="D888" s="537" t="s">
        <v>3209</v>
      </c>
      <c r="E888" s="535" t="s">
        <v>2431</v>
      </c>
      <c r="F888" s="6" t="s">
        <v>3171</v>
      </c>
      <c r="G888" s="535" t="s">
        <v>2435</v>
      </c>
      <c r="H888" s="536">
        <v>1162</v>
      </c>
      <c r="I888" s="535" t="s">
        <v>45</v>
      </c>
      <c r="J888" s="306" t="str">
        <f>IF(ISBLANK(INDEX('Policy Characteristics'!D:D,MATCH($C888,'Policy Characteristics'!$C:$C,0))),"",INDEX('Policy Characteristics'!D:D,MATCH($C888,'Policy Characteristics'!$C:$C,0)))</f>
        <v>Industry Energy Efficiency Standards</v>
      </c>
      <c r="K888" s="304" t="str">
        <f>IF(ISBLANK(INDEX('Policy Characteristics'!E:E,MATCH($C888,'Policy Characteristics'!$C:$C,0))),"",INDEX('Policy Characteristics'!E:E,MATCH($C888,'Policy Characteristics'!$C:$C,0)))</f>
        <v>indst efficiency standards</v>
      </c>
      <c r="L888" s="315">
        <f>IF(ISBLANK(INDEX('Policy Characteristics'!F:F,MATCH($C888,'Policy Characteristics'!$C:$C,0))),"",INDEX('Policy Characteristics'!F:F,MATCH($C888,'Policy Characteristics'!$C:$C,0)))</f>
        <v>0</v>
      </c>
      <c r="M888" s="315">
        <f>IF(ISBLANK(INDEX('Policy Characteristics'!G:G,MATCH($C888,'Policy Characteristics'!$C:$C,0))),"",INDEX('Policy Characteristics'!G:G,MATCH($C888,'Policy Characteristics'!$C:$C,0)))</f>
        <v>0.25</v>
      </c>
      <c r="N888" s="315">
        <f>IF(ISBLANK(INDEX('Policy Characteristics'!H:H,MATCH($C888,'Policy Characteristics'!$C:$C,0))),"",INDEX('Policy Characteristics'!H:H,MATCH($C888,'Policy Characteristics'!$C:$C,0)))</f>
        <v>0.01</v>
      </c>
      <c r="O888" s="304" t="str">
        <f>IF(ISBLANK(INDEX('Policy Characteristics'!I:I,MATCH($C888,'Policy Characteristics'!$C:$C,0))),"",INDEX('Policy Characteristics'!I:I,MATCH($C888,'Policy Characteristics'!$C:$C,0)))</f>
        <v>% reduction in energy use</v>
      </c>
      <c r="P888" s="304" t="str">
        <f>IF(ISBLANK(INDEX('Policy Characteristics'!J:J,MATCH($C888,'Policy Characteristics'!$C:$C,0))),"",INDEX('Policy Characteristics'!J:J,MATCH($C888,'Policy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88" s="304" t="str">
        <f>IF(ISBLANK(INDEX('Policy Characteristics'!K:K,MATCH($C888,'Policy Characteristics'!$C:$C,0))),"",INDEX('Policy Characteristics'!K:K,MATCH($C888,'Policy Characteristics'!$C:$C,0)))</f>
        <v>industry-ag-main.html#eff-stds</v>
      </c>
      <c r="R888" s="304" t="str">
        <f>IF(ISBLANK(INDEX('Policy Characteristics'!L:L,MATCH($C888,'Policy Characteristics'!$C:$C,0))),"",INDEX('Policy Characteristics'!L:L,MATCH($C888,'Policy Characteristics'!$C:$C,0)))</f>
        <v>industry-energy-efficiency-standards.html</v>
      </c>
    </row>
    <row r="889" spans="1:18" s="544" customFormat="1" x14ac:dyDescent="0.25">
      <c r="A889" s="304" t="str">
        <f>IF(ISBLANK(INDEX('Policy Characteristics'!A:A,MATCH($C889,'Policy Characteristics'!$C:$C,0))),"",INDEX('Policy Characteristics'!A:A,MATCH($C889,'Policy Characteristics'!$C:$C,0)))</f>
        <v>Industry</v>
      </c>
      <c r="B889" s="304" t="str">
        <f>IF(ISBLANK(INDEX('Policy Characteristics'!B:B,MATCH($C889,'Policy Characteristics'!$C:$C,0))),"",INDEX('Policy Characteristics'!B:B,MATCH($C889,'Policy Characteristics'!$C:$C,0)))</f>
        <v>Industry Energy Efficiency Standards</v>
      </c>
      <c r="C889" s="308" t="str">
        <f t="shared" si="40"/>
        <v>Percentage Improvement in Eqpt Efficiency Standards above BAU</v>
      </c>
      <c r="D889" s="537" t="s">
        <v>3209</v>
      </c>
      <c r="E889" s="535" t="s">
        <v>2432</v>
      </c>
      <c r="F889" s="6" t="s">
        <v>3171</v>
      </c>
      <c r="G889" s="535" t="s">
        <v>2438</v>
      </c>
      <c r="H889" s="536">
        <v>1163</v>
      </c>
      <c r="I889" s="535" t="s">
        <v>46</v>
      </c>
      <c r="J889" s="306" t="str">
        <f>IF(ISBLANK(INDEX('Policy Characteristics'!D:D,MATCH($C889,'Policy Characteristics'!$C:$C,0))),"",INDEX('Policy Characteristics'!D:D,MATCH($C889,'Policy Characteristics'!$C:$C,0)))</f>
        <v>Industry Energy Efficiency Standards</v>
      </c>
      <c r="K889" s="304" t="str">
        <f>IF(ISBLANK(INDEX('Policy Characteristics'!E:E,MATCH($C889,'Policy Characteristics'!$C:$C,0))),"",INDEX('Policy Characteristics'!E:E,MATCH($C889,'Policy Characteristics'!$C:$C,0)))</f>
        <v>indst efficiency standards</v>
      </c>
      <c r="L889" s="315">
        <f>IF(ISBLANK(INDEX('Policy Characteristics'!F:F,MATCH($C889,'Policy Characteristics'!$C:$C,0))),"",INDEX('Policy Characteristics'!F:F,MATCH($C889,'Policy Characteristics'!$C:$C,0)))</f>
        <v>0</v>
      </c>
      <c r="M889" s="315">
        <f>IF(ISBLANK(INDEX('Policy Characteristics'!G:G,MATCH($C889,'Policy Characteristics'!$C:$C,0))),"",INDEX('Policy Characteristics'!G:G,MATCH($C889,'Policy Characteristics'!$C:$C,0)))</f>
        <v>0.25</v>
      </c>
      <c r="N889" s="315">
        <f>IF(ISBLANK(INDEX('Policy Characteristics'!H:H,MATCH($C889,'Policy Characteristics'!$C:$C,0))),"",INDEX('Policy Characteristics'!H:H,MATCH($C889,'Policy Characteristics'!$C:$C,0)))</f>
        <v>0.01</v>
      </c>
      <c r="O889" s="304" t="str">
        <f>IF(ISBLANK(INDEX('Policy Characteristics'!I:I,MATCH($C889,'Policy Characteristics'!$C:$C,0))),"",INDEX('Policy Characteristics'!I:I,MATCH($C889,'Policy Characteristics'!$C:$C,0)))</f>
        <v>% reduction in energy use</v>
      </c>
      <c r="P889" s="304" t="str">
        <f>IF(ISBLANK(INDEX('Policy Characteristics'!J:J,MATCH($C889,'Policy Characteristics'!$C:$C,0))),"",INDEX('Policy Characteristics'!J:J,MATCH($C889,'Policy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89" s="304" t="str">
        <f>IF(ISBLANK(INDEX('Policy Characteristics'!K:K,MATCH($C889,'Policy Characteristics'!$C:$C,0))),"",INDEX('Policy Characteristics'!K:K,MATCH($C889,'Policy Characteristics'!$C:$C,0)))</f>
        <v>industry-ag-main.html#eff-stds</v>
      </c>
      <c r="R889" s="304" t="str">
        <f>IF(ISBLANK(INDEX('Policy Characteristics'!L:L,MATCH($C889,'Policy Characteristics'!$C:$C,0))),"",INDEX('Policy Characteristics'!L:L,MATCH($C889,'Policy Characteristics'!$C:$C,0)))</f>
        <v>industry-energy-efficiency-standards.html</v>
      </c>
    </row>
    <row r="890" spans="1:18" s="544" customFormat="1" x14ac:dyDescent="0.25">
      <c r="A890" s="304" t="str">
        <f>IF(ISBLANK(INDEX('Policy Characteristics'!A:A,MATCH($C890,'Policy Characteristics'!$C:$C,0))),"",INDEX('Policy Characteristics'!A:A,MATCH($C890,'Policy Characteristics'!$C:$C,0)))</f>
        <v>Industry</v>
      </c>
      <c r="B890" s="304" t="str">
        <f>IF(ISBLANK(INDEX('Policy Characteristics'!B:B,MATCH($C890,'Policy Characteristics'!$C:$C,0))),"",INDEX('Policy Characteristics'!B:B,MATCH($C890,'Policy Characteristics'!$C:$C,0)))</f>
        <v>Industry Energy Efficiency Standards</v>
      </c>
      <c r="C890" s="308" t="str">
        <f t="shared" si="40"/>
        <v>Percentage Improvement in Eqpt Efficiency Standards above BAU</v>
      </c>
      <c r="D890" s="537" t="s">
        <v>3209</v>
      </c>
      <c r="E890" s="535" t="s">
        <v>2782</v>
      </c>
      <c r="F890" s="6" t="s">
        <v>3171</v>
      </c>
      <c r="G890" s="535" t="s">
        <v>2785</v>
      </c>
      <c r="H890" s="536">
        <v>1164</v>
      </c>
      <c r="I890" s="535" t="s">
        <v>46</v>
      </c>
      <c r="J890" s="306" t="str">
        <f>IF(ISBLANK(INDEX('Policy Characteristics'!D:D,MATCH($C890,'Policy Characteristics'!$C:$C,0))),"",INDEX('Policy Characteristics'!D:D,MATCH($C890,'Policy Characteristics'!$C:$C,0)))</f>
        <v>Industry Energy Efficiency Standards</v>
      </c>
      <c r="K890" s="304" t="str">
        <f>IF(ISBLANK(INDEX('Policy Characteristics'!E:E,MATCH($C890,'Policy Characteristics'!$C:$C,0))),"",INDEX('Policy Characteristics'!E:E,MATCH($C890,'Policy Characteristics'!$C:$C,0)))</f>
        <v>indst efficiency standards</v>
      </c>
      <c r="L890" s="315">
        <f>IF(ISBLANK(INDEX('Policy Characteristics'!F:F,MATCH($C890,'Policy Characteristics'!$C:$C,0))),"",INDEX('Policy Characteristics'!F:F,MATCH($C890,'Policy Characteristics'!$C:$C,0)))</f>
        <v>0</v>
      </c>
      <c r="M890" s="315">
        <f>IF(ISBLANK(INDEX('Policy Characteristics'!G:G,MATCH($C890,'Policy Characteristics'!$C:$C,0))),"",INDEX('Policy Characteristics'!G:G,MATCH($C890,'Policy Characteristics'!$C:$C,0)))</f>
        <v>0.25</v>
      </c>
      <c r="N890" s="315">
        <f>IF(ISBLANK(INDEX('Policy Characteristics'!H:H,MATCH($C890,'Policy Characteristics'!$C:$C,0))),"",INDEX('Policy Characteristics'!H:H,MATCH($C890,'Policy Characteristics'!$C:$C,0)))</f>
        <v>0.01</v>
      </c>
      <c r="O890" s="304" t="str">
        <f>IF(ISBLANK(INDEX('Policy Characteristics'!I:I,MATCH($C890,'Policy Characteristics'!$C:$C,0))),"",INDEX('Policy Characteristics'!I:I,MATCH($C890,'Policy Characteristics'!$C:$C,0)))</f>
        <v>% reduction in energy use</v>
      </c>
      <c r="P890" s="304" t="str">
        <f>IF(ISBLANK(INDEX('Policy Characteristics'!J:J,MATCH($C890,'Policy Characteristics'!$C:$C,0))),"",INDEX('Policy Characteristics'!J:J,MATCH($C890,'Policy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90" s="304" t="str">
        <f>IF(ISBLANK(INDEX('Policy Characteristics'!K:K,MATCH($C890,'Policy Characteristics'!$C:$C,0))),"",INDEX('Policy Characteristics'!K:K,MATCH($C890,'Policy Characteristics'!$C:$C,0)))</f>
        <v>industry-ag-main.html#eff-stds</v>
      </c>
      <c r="R890" s="304" t="str">
        <f>IF(ISBLANK(INDEX('Policy Characteristics'!L:L,MATCH($C890,'Policy Characteristics'!$C:$C,0))),"",INDEX('Policy Characteristics'!L:L,MATCH($C890,'Policy Characteristics'!$C:$C,0)))</f>
        <v>industry-energy-efficiency-standards.html</v>
      </c>
    </row>
    <row r="891" spans="1:18" s="544" customFormat="1" x14ac:dyDescent="0.25">
      <c r="A891" s="304" t="str">
        <f>IF(ISBLANK(INDEX('Policy Characteristics'!A:A,MATCH($C891,'Policy Characteristics'!$C:$C,0))),"",INDEX('Policy Characteristics'!A:A,MATCH($C891,'Policy Characteristics'!$C:$C,0)))</f>
        <v>Industry</v>
      </c>
      <c r="B891" s="304" t="str">
        <f>IF(ISBLANK(INDEX('Policy Characteristics'!B:B,MATCH($C891,'Policy Characteristics'!$C:$C,0))),"",INDEX('Policy Characteristics'!B:B,MATCH($C891,'Policy Characteristics'!$C:$C,0)))</f>
        <v>Industry Energy Efficiency Standards</v>
      </c>
      <c r="C891" s="308" t="str">
        <f t="shared" si="40"/>
        <v>Percentage Improvement in Eqpt Efficiency Standards above BAU</v>
      </c>
      <c r="D891" s="537" t="s">
        <v>3209</v>
      </c>
      <c r="E891" s="535" t="s">
        <v>2783</v>
      </c>
      <c r="F891" s="6" t="s">
        <v>3171</v>
      </c>
      <c r="G891" s="535" t="s">
        <v>2787</v>
      </c>
      <c r="H891" s="536">
        <v>1165</v>
      </c>
      <c r="I891" s="535" t="s">
        <v>45</v>
      </c>
      <c r="J891" s="306" t="str">
        <f>IF(ISBLANK(INDEX('Policy Characteristics'!D:D,MATCH($C891,'Policy Characteristics'!$C:$C,0))),"",INDEX('Policy Characteristics'!D:D,MATCH($C891,'Policy Characteristics'!$C:$C,0)))</f>
        <v>Industry Energy Efficiency Standards</v>
      </c>
      <c r="K891" s="304" t="str">
        <f>IF(ISBLANK(INDEX('Policy Characteristics'!E:E,MATCH($C891,'Policy Characteristics'!$C:$C,0))),"",INDEX('Policy Characteristics'!E:E,MATCH($C891,'Policy Characteristics'!$C:$C,0)))</f>
        <v>indst efficiency standards</v>
      </c>
      <c r="L891" s="315">
        <f>IF(ISBLANK(INDEX('Policy Characteristics'!F:F,MATCH($C891,'Policy Characteristics'!$C:$C,0))),"",INDEX('Policy Characteristics'!F:F,MATCH($C891,'Policy Characteristics'!$C:$C,0)))</f>
        <v>0</v>
      </c>
      <c r="M891" s="315">
        <f>IF(ISBLANK(INDEX('Policy Characteristics'!G:G,MATCH($C891,'Policy Characteristics'!$C:$C,0))),"",INDEX('Policy Characteristics'!G:G,MATCH($C891,'Policy Characteristics'!$C:$C,0)))</f>
        <v>0.25</v>
      </c>
      <c r="N891" s="315">
        <f>IF(ISBLANK(INDEX('Policy Characteristics'!H:H,MATCH($C891,'Policy Characteristics'!$C:$C,0))),"",INDEX('Policy Characteristics'!H:H,MATCH($C891,'Policy Characteristics'!$C:$C,0)))</f>
        <v>0.01</v>
      </c>
      <c r="O891" s="304" t="str">
        <f>IF(ISBLANK(INDEX('Policy Characteristics'!I:I,MATCH($C891,'Policy Characteristics'!$C:$C,0))),"",INDEX('Policy Characteristics'!I:I,MATCH($C891,'Policy Characteristics'!$C:$C,0)))</f>
        <v>% reduction in energy use</v>
      </c>
      <c r="P891" s="304" t="str">
        <f>IF(ISBLANK(INDEX('Policy Characteristics'!J:J,MATCH($C891,'Policy Characteristics'!$C:$C,0))),"",INDEX('Policy Characteristics'!J:J,MATCH($C891,'Policy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91" s="304" t="str">
        <f>IF(ISBLANK(INDEX('Policy Characteristics'!K:K,MATCH($C891,'Policy Characteristics'!$C:$C,0))),"",INDEX('Policy Characteristics'!K:K,MATCH($C891,'Policy Characteristics'!$C:$C,0)))</f>
        <v>industry-ag-main.html#eff-stds</v>
      </c>
      <c r="R891" s="304" t="str">
        <f>IF(ISBLANK(INDEX('Policy Characteristics'!L:L,MATCH($C891,'Policy Characteristics'!$C:$C,0))),"",INDEX('Policy Characteristics'!L:L,MATCH($C891,'Policy Characteristics'!$C:$C,0)))</f>
        <v>industry-energy-efficiency-standards.html</v>
      </c>
    </row>
    <row r="892" spans="1:18" s="544" customFormat="1" x14ac:dyDescent="0.25">
      <c r="A892" s="304" t="str">
        <f>IF(ISBLANK(INDEX('Policy Characteristics'!A:A,MATCH($C892,'Policy Characteristics'!$C:$C,0))),"",INDEX('Policy Characteristics'!A:A,MATCH($C892,'Policy Characteristics'!$C:$C,0)))</f>
        <v>Industry</v>
      </c>
      <c r="B892" s="304" t="str">
        <f>IF(ISBLANK(INDEX('Policy Characteristics'!B:B,MATCH($C892,'Policy Characteristics'!$C:$C,0))),"",INDEX('Policy Characteristics'!B:B,MATCH($C892,'Policy Characteristics'!$C:$C,0)))</f>
        <v>Industry Energy Efficiency Standards</v>
      </c>
      <c r="C892" s="308" t="str">
        <f t="shared" si="40"/>
        <v>Percentage Improvement in Eqpt Efficiency Standards above BAU</v>
      </c>
      <c r="D892" s="537" t="s">
        <v>3209</v>
      </c>
      <c r="E892" s="535" t="s">
        <v>2784</v>
      </c>
      <c r="F892" s="6" t="s">
        <v>3171</v>
      </c>
      <c r="G892" s="535" t="s">
        <v>2788</v>
      </c>
      <c r="H892" s="536">
        <v>1166</v>
      </c>
      <c r="I892" s="535" t="s">
        <v>45</v>
      </c>
      <c r="J892" s="306" t="str">
        <f>IF(ISBLANK(INDEX('Policy Characteristics'!D:D,MATCH($C892,'Policy Characteristics'!$C:$C,0))),"",INDEX('Policy Characteristics'!D:D,MATCH($C892,'Policy Characteristics'!$C:$C,0)))</f>
        <v>Industry Energy Efficiency Standards</v>
      </c>
      <c r="K892" s="304" t="str">
        <f>IF(ISBLANK(INDEX('Policy Characteristics'!E:E,MATCH($C892,'Policy Characteristics'!$C:$C,0))),"",INDEX('Policy Characteristics'!E:E,MATCH($C892,'Policy Characteristics'!$C:$C,0)))</f>
        <v>indst efficiency standards</v>
      </c>
      <c r="L892" s="315">
        <f>IF(ISBLANK(INDEX('Policy Characteristics'!F:F,MATCH($C892,'Policy Characteristics'!$C:$C,0))),"",INDEX('Policy Characteristics'!F:F,MATCH($C892,'Policy Characteristics'!$C:$C,0)))</f>
        <v>0</v>
      </c>
      <c r="M892" s="315">
        <f>IF(ISBLANK(INDEX('Policy Characteristics'!G:G,MATCH($C892,'Policy Characteristics'!$C:$C,0))),"",INDEX('Policy Characteristics'!G:G,MATCH($C892,'Policy Characteristics'!$C:$C,0)))</f>
        <v>0.25</v>
      </c>
      <c r="N892" s="315">
        <f>IF(ISBLANK(INDEX('Policy Characteristics'!H:H,MATCH($C892,'Policy Characteristics'!$C:$C,0))),"",INDEX('Policy Characteristics'!H:H,MATCH($C892,'Policy Characteristics'!$C:$C,0)))</f>
        <v>0.01</v>
      </c>
      <c r="O892" s="304" t="str">
        <f>IF(ISBLANK(INDEX('Policy Characteristics'!I:I,MATCH($C892,'Policy Characteristics'!$C:$C,0))),"",INDEX('Policy Characteristics'!I:I,MATCH($C892,'Policy Characteristics'!$C:$C,0)))</f>
        <v>% reduction in energy use</v>
      </c>
      <c r="P892" s="304" t="str">
        <f>IF(ISBLANK(INDEX('Policy Characteristics'!J:J,MATCH($C892,'Policy Characteristics'!$C:$C,0))),"",INDEX('Policy Characteristics'!J:J,MATCH($C892,'Policy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92" s="304" t="str">
        <f>IF(ISBLANK(INDEX('Policy Characteristics'!K:K,MATCH($C892,'Policy Characteristics'!$C:$C,0))),"",INDEX('Policy Characteristics'!K:K,MATCH($C892,'Policy Characteristics'!$C:$C,0)))</f>
        <v>industry-ag-main.html#eff-stds</v>
      </c>
      <c r="R892" s="304" t="str">
        <f>IF(ISBLANK(INDEX('Policy Characteristics'!L:L,MATCH($C892,'Policy Characteristics'!$C:$C,0))),"",INDEX('Policy Characteristics'!L:L,MATCH($C892,'Policy Characteristics'!$C:$C,0)))</f>
        <v>industry-energy-efficiency-standards.html</v>
      </c>
    </row>
    <row r="893" spans="1:18" s="544" customFormat="1" x14ac:dyDescent="0.25">
      <c r="A893" s="304" t="str">
        <f>IF(ISBLANK(INDEX('Policy Characteristics'!A:A,MATCH($C893,'Policy Characteristics'!$C:$C,0))),"",INDEX('Policy Characteristics'!A:A,MATCH($C893,'Policy Characteristics'!$C:$C,0)))</f>
        <v>Industry</v>
      </c>
      <c r="B893" s="304" t="str">
        <f>IF(ISBLANK(INDEX('Policy Characteristics'!B:B,MATCH($C893,'Policy Characteristics'!$C:$C,0))),"",INDEX('Policy Characteristics'!B:B,MATCH($C893,'Policy Characteristics'!$C:$C,0)))</f>
        <v>Industry Energy Efficiency Standards</v>
      </c>
      <c r="C893" s="308" t="str">
        <f t="shared" si="40"/>
        <v>Percentage Improvement in Eqpt Efficiency Standards above BAU</v>
      </c>
      <c r="D893" s="537" t="s">
        <v>3209</v>
      </c>
      <c r="E893" s="535" t="s">
        <v>2781</v>
      </c>
      <c r="F893" s="6" t="s">
        <v>3171</v>
      </c>
      <c r="G893" s="535" t="s">
        <v>2786</v>
      </c>
      <c r="H893" s="536">
        <v>1167</v>
      </c>
      <c r="I893" s="535" t="s">
        <v>46</v>
      </c>
      <c r="J893" s="306" t="str">
        <f>IF(ISBLANK(INDEX('Policy Characteristics'!D:D,MATCH($C893,'Policy Characteristics'!$C:$C,0))),"",INDEX('Policy Characteristics'!D:D,MATCH($C893,'Policy Characteristics'!$C:$C,0)))</f>
        <v>Industry Energy Efficiency Standards</v>
      </c>
      <c r="K893" s="304" t="str">
        <f>IF(ISBLANK(INDEX('Policy Characteristics'!E:E,MATCH($C893,'Policy Characteristics'!$C:$C,0))),"",INDEX('Policy Characteristics'!E:E,MATCH($C893,'Policy Characteristics'!$C:$C,0)))</f>
        <v>indst efficiency standards</v>
      </c>
      <c r="L893" s="315">
        <f>IF(ISBLANK(INDEX('Policy Characteristics'!F:F,MATCH($C893,'Policy Characteristics'!$C:$C,0))),"",INDEX('Policy Characteristics'!F:F,MATCH($C893,'Policy Characteristics'!$C:$C,0)))</f>
        <v>0</v>
      </c>
      <c r="M893" s="315">
        <f>IF(ISBLANK(INDEX('Policy Characteristics'!G:G,MATCH($C893,'Policy Characteristics'!$C:$C,0))),"",INDEX('Policy Characteristics'!G:G,MATCH($C893,'Policy Characteristics'!$C:$C,0)))</f>
        <v>0.25</v>
      </c>
      <c r="N893" s="315">
        <f>IF(ISBLANK(INDEX('Policy Characteristics'!H:H,MATCH($C893,'Policy Characteristics'!$C:$C,0))),"",INDEX('Policy Characteristics'!H:H,MATCH($C893,'Policy Characteristics'!$C:$C,0)))</f>
        <v>0.01</v>
      </c>
      <c r="O893" s="304" t="str">
        <f>IF(ISBLANK(INDEX('Policy Characteristics'!I:I,MATCH($C893,'Policy Characteristics'!$C:$C,0))),"",INDEX('Policy Characteristics'!I:I,MATCH($C893,'Policy Characteristics'!$C:$C,0)))</f>
        <v>% reduction in energy use</v>
      </c>
      <c r="P893" s="304" t="str">
        <f>IF(ISBLANK(INDEX('Policy Characteristics'!J:J,MATCH($C893,'Policy Characteristics'!$C:$C,0))),"",INDEX('Policy Characteristics'!J:J,MATCH($C893,'Policy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93" s="304" t="str">
        <f>IF(ISBLANK(INDEX('Policy Characteristics'!K:K,MATCH($C893,'Policy Characteristics'!$C:$C,0))),"",INDEX('Policy Characteristics'!K:K,MATCH($C893,'Policy Characteristics'!$C:$C,0)))</f>
        <v>industry-ag-main.html#eff-stds</v>
      </c>
      <c r="R893" s="304" t="str">
        <f>IF(ISBLANK(INDEX('Policy Characteristics'!L:L,MATCH($C893,'Policy Characteristics'!$C:$C,0))),"",INDEX('Policy Characteristics'!L:L,MATCH($C893,'Policy Characteristics'!$C:$C,0)))</f>
        <v>industry-energy-efficiency-standards.html</v>
      </c>
    </row>
    <row r="894" spans="1:18" s="544" customFormat="1" x14ac:dyDescent="0.25">
      <c r="A894" s="304" t="str">
        <f>IF(ISBLANK(INDEX('Policy Characteristics'!A:A,MATCH($C894,'Policy Characteristics'!$C:$C,0))),"",INDEX('Policy Characteristics'!A:A,MATCH($C894,'Policy Characteristics'!$C:$C,0)))</f>
        <v>Industry</v>
      </c>
      <c r="B894" s="304" t="str">
        <f>IF(ISBLANK(INDEX('Policy Characteristics'!B:B,MATCH($C894,'Policy Characteristics'!$C:$C,0))),"",INDEX('Policy Characteristics'!B:B,MATCH($C894,'Policy Characteristics'!$C:$C,0)))</f>
        <v>Industry Energy Efficiency Standards</v>
      </c>
      <c r="C894" s="308" t="str">
        <f t="shared" si="40"/>
        <v>Percentage Improvement in Eqpt Efficiency Standards above BAU</v>
      </c>
      <c r="D894" s="537" t="s">
        <v>3210</v>
      </c>
      <c r="E894" s="535" t="s">
        <v>2427</v>
      </c>
      <c r="F894" s="6" t="s">
        <v>3172</v>
      </c>
      <c r="G894" s="535" t="s">
        <v>2433</v>
      </c>
      <c r="H894" s="536">
        <v>1168</v>
      </c>
      <c r="I894" s="535" t="s">
        <v>45</v>
      </c>
      <c r="J894" s="306" t="str">
        <f>IF(ISBLANK(INDEX('Policy Characteristics'!D:D,MATCH($C894,'Policy Characteristics'!$C:$C,0))),"",INDEX('Policy Characteristics'!D:D,MATCH($C894,'Policy Characteristics'!$C:$C,0)))</f>
        <v>Industry Energy Efficiency Standards</v>
      </c>
      <c r="K894" s="304" t="str">
        <f>IF(ISBLANK(INDEX('Policy Characteristics'!E:E,MATCH($C894,'Policy Characteristics'!$C:$C,0))),"",INDEX('Policy Characteristics'!E:E,MATCH($C894,'Policy Characteristics'!$C:$C,0)))</f>
        <v>indst efficiency standards</v>
      </c>
      <c r="L894" s="315">
        <f>IF(ISBLANK(INDEX('Policy Characteristics'!F:F,MATCH($C894,'Policy Characteristics'!$C:$C,0))),"",INDEX('Policy Characteristics'!F:F,MATCH($C894,'Policy Characteristics'!$C:$C,0)))</f>
        <v>0</v>
      </c>
      <c r="M894" s="315">
        <f>IF(ISBLANK(INDEX('Policy Characteristics'!G:G,MATCH($C894,'Policy Characteristics'!$C:$C,0))),"",INDEX('Policy Characteristics'!G:G,MATCH($C894,'Policy Characteristics'!$C:$C,0)))</f>
        <v>0.25</v>
      </c>
      <c r="N894" s="315">
        <f>IF(ISBLANK(INDEX('Policy Characteristics'!H:H,MATCH($C894,'Policy Characteristics'!$C:$C,0))),"",INDEX('Policy Characteristics'!H:H,MATCH($C894,'Policy Characteristics'!$C:$C,0)))</f>
        <v>0.01</v>
      </c>
      <c r="O894" s="304" t="str">
        <f>IF(ISBLANK(INDEX('Policy Characteristics'!I:I,MATCH($C894,'Policy Characteristics'!$C:$C,0))),"",INDEX('Policy Characteristics'!I:I,MATCH($C894,'Policy Characteristics'!$C:$C,0)))</f>
        <v>% reduction in energy use</v>
      </c>
      <c r="P894" s="304" t="str">
        <f>IF(ISBLANK(INDEX('Policy Characteristics'!J:J,MATCH($C894,'Policy Characteristics'!$C:$C,0))),"",INDEX('Policy Characteristics'!J:J,MATCH($C894,'Policy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94" s="304" t="str">
        <f>IF(ISBLANK(INDEX('Policy Characteristics'!K:K,MATCH($C894,'Policy Characteristics'!$C:$C,0))),"",INDEX('Policy Characteristics'!K:K,MATCH($C894,'Policy Characteristics'!$C:$C,0)))</f>
        <v>industry-ag-main.html#eff-stds</v>
      </c>
      <c r="R894" s="304" t="str">
        <f>IF(ISBLANK(INDEX('Policy Characteristics'!L:L,MATCH($C894,'Policy Characteristics'!$C:$C,0))),"",INDEX('Policy Characteristics'!L:L,MATCH($C894,'Policy Characteristics'!$C:$C,0)))</f>
        <v>industry-energy-efficiency-standards.html</v>
      </c>
    </row>
    <row r="895" spans="1:18" s="544" customFormat="1" x14ac:dyDescent="0.25">
      <c r="A895" s="304" t="str">
        <f>IF(ISBLANK(INDEX('Policy Characteristics'!A:A,MATCH($C895,'Policy Characteristics'!$C:$C,0))),"",INDEX('Policy Characteristics'!A:A,MATCH($C895,'Policy Characteristics'!$C:$C,0)))</f>
        <v>Industry</v>
      </c>
      <c r="B895" s="304" t="str">
        <f>IF(ISBLANK(INDEX('Policy Characteristics'!B:B,MATCH($C895,'Policy Characteristics'!$C:$C,0))),"",INDEX('Policy Characteristics'!B:B,MATCH($C895,'Policy Characteristics'!$C:$C,0)))</f>
        <v>Industry Energy Efficiency Standards</v>
      </c>
      <c r="C895" s="308" t="str">
        <f t="shared" si="40"/>
        <v>Percentage Improvement in Eqpt Efficiency Standards above BAU</v>
      </c>
      <c r="D895" s="537" t="s">
        <v>3210</v>
      </c>
      <c r="E895" s="535" t="s">
        <v>2428</v>
      </c>
      <c r="F895" s="6" t="s">
        <v>3172</v>
      </c>
      <c r="G895" s="535" t="s">
        <v>2436</v>
      </c>
      <c r="H895" s="536">
        <v>1169</v>
      </c>
      <c r="I895" s="535" t="s">
        <v>45</v>
      </c>
      <c r="J895" s="306" t="str">
        <f>IF(ISBLANK(INDEX('Policy Characteristics'!D:D,MATCH($C895,'Policy Characteristics'!$C:$C,0))),"",INDEX('Policy Characteristics'!D:D,MATCH($C895,'Policy Characteristics'!$C:$C,0)))</f>
        <v>Industry Energy Efficiency Standards</v>
      </c>
      <c r="K895" s="304" t="str">
        <f>IF(ISBLANK(INDEX('Policy Characteristics'!E:E,MATCH($C895,'Policy Characteristics'!$C:$C,0))),"",INDEX('Policy Characteristics'!E:E,MATCH($C895,'Policy Characteristics'!$C:$C,0)))</f>
        <v>indst efficiency standards</v>
      </c>
      <c r="L895" s="315">
        <f>IF(ISBLANK(INDEX('Policy Characteristics'!F:F,MATCH($C895,'Policy Characteristics'!$C:$C,0))),"",INDEX('Policy Characteristics'!F:F,MATCH($C895,'Policy Characteristics'!$C:$C,0)))</f>
        <v>0</v>
      </c>
      <c r="M895" s="315">
        <f>IF(ISBLANK(INDEX('Policy Characteristics'!G:G,MATCH($C895,'Policy Characteristics'!$C:$C,0))),"",INDEX('Policy Characteristics'!G:G,MATCH($C895,'Policy Characteristics'!$C:$C,0)))</f>
        <v>0.25</v>
      </c>
      <c r="N895" s="315">
        <f>IF(ISBLANK(INDEX('Policy Characteristics'!H:H,MATCH($C895,'Policy Characteristics'!$C:$C,0))),"",INDEX('Policy Characteristics'!H:H,MATCH($C895,'Policy Characteristics'!$C:$C,0)))</f>
        <v>0.01</v>
      </c>
      <c r="O895" s="304" t="str">
        <f>IF(ISBLANK(INDEX('Policy Characteristics'!I:I,MATCH($C895,'Policy Characteristics'!$C:$C,0))),"",INDEX('Policy Characteristics'!I:I,MATCH($C895,'Policy Characteristics'!$C:$C,0)))</f>
        <v>% reduction in energy use</v>
      </c>
      <c r="P895" s="304" t="str">
        <f>IF(ISBLANK(INDEX('Policy Characteristics'!J:J,MATCH($C895,'Policy Characteristics'!$C:$C,0))),"",INDEX('Policy Characteristics'!J:J,MATCH($C895,'Policy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95" s="304" t="str">
        <f>IF(ISBLANK(INDEX('Policy Characteristics'!K:K,MATCH($C895,'Policy Characteristics'!$C:$C,0))),"",INDEX('Policy Characteristics'!K:K,MATCH($C895,'Policy Characteristics'!$C:$C,0)))</f>
        <v>industry-ag-main.html#eff-stds</v>
      </c>
      <c r="R895" s="304" t="str">
        <f>IF(ISBLANK(INDEX('Policy Characteristics'!L:L,MATCH($C895,'Policy Characteristics'!$C:$C,0))),"",INDEX('Policy Characteristics'!L:L,MATCH($C895,'Policy Characteristics'!$C:$C,0)))</f>
        <v>industry-energy-efficiency-standards.html</v>
      </c>
    </row>
    <row r="896" spans="1:18" s="544" customFormat="1" x14ac:dyDescent="0.25">
      <c r="A896" s="304" t="str">
        <f>IF(ISBLANK(INDEX('Policy Characteristics'!A:A,MATCH($C896,'Policy Characteristics'!$C:$C,0))),"",INDEX('Policy Characteristics'!A:A,MATCH($C896,'Policy Characteristics'!$C:$C,0)))</f>
        <v>Industry</v>
      </c>
      <c r="B896" s="304" t="str">
        <f>IF(ISBLANK(INDEX('Policy Characteristics'!B:B,MATCH($C896,'Policy Characteristics'!$C:$C,0))),"",INDEX('Policy Characteristics'!B:B,MATCH($C896,'Policy Characteristics'!$C:$C,0)))</f>
        <v>Industry Energy Efficiency Standards</v>
      </c>
      <c r="C896" s="308" t="str">
        <f t="shared" si="40"/>
        <v>Percentage Improvement in Eqpt Efficiency Standards above BAU</v>
      </c>
      <c r="D896" s="537" t="s">
        <v>3210</v>
      </c>
      <c r="E896" s="535" t="s">
        <v>2429</v>
      </c>
      <c r="F896" s="6" t="s">
        <v>3172</v>
      </c>
      <c r="G896" s="535" t="s">
        <v>2437</v>
      </c>
      <c r="H896" s="536">
        <v>1170</v>
      </c>
      <c r="I896" s="535" t="s">
        <v>45</v>
      </c>
      <c r="J896" s="306" t="str">
        <f>IF(ISBLANK(INDEX('Policy Characteristics'!D:D,MATCH($C896,'Policy Characteristics'!$C:$C,0))),"",INDEX('Policy Characteristics'!D:D,MATCH($C896,'Policy Characteristics'!$C:$C,0)))</f>
        <v>Industry Energy Efficiency Standards</v>
      </c>
      <c r="K896" s="304" t="str">
        <f>IF(ISBLANK(INDEX('Policy Characteristics'!E:E,MATCH($C896,'Policy Characteristics'!$C:$C,0))),"",INDEX('Policy Characteristics'!E:E,MATCH($C896,'Policy Characteristics'!$C:$C,0)))</f>
        <v>indst efficiency standards</v>
      </c>
      <c r="L896" s="315">
        <f>IF(ISBLANK(INDEX('Policy Characteristics'!F:F,MATCH($C896,'Policy Characteristics'!$C:$C,0))),"",INDEX('Policy Characteristics'!F:F,MATCH($C896,'Policy Characteristics'!$C:$C,0)))</f>
        <v>0</v>
      </c>
      <c r="M896" s="315">
        <f>IF(ISBLANK(INDEX('Policy Characteristics'!G:G,MATCH($C896,'Policy Characteristics'!$C:$C,0))),"",INDEX('Policy Characteristics'!G:G,MATCH($C896,'Policy Characteristics'!$C:$C,0)))</f>
        <v>0.25</v>
      </c>
      <c r="N896" s="315">
        <f>IF(ISBLANK(INDEX('Policy Characteristics'!H:H,MATCH($C896,'Policy Characteristics'!$C:$C,0))),"",INDEX('Policy Characteristics'!H:H,MATCH($C896,'Policy Characteristics'!$C:$C,0)))</f>
        <v>0.01</v>
      </c>
      <c r="O896" s="304" t="str">
        <f>IF(ISBLANK(INDEX('Policy Characteristics'!I:I,MATCH($C896,'Policy Characteristics'!$C:$C,0))),"",INDEX('Policy Characteristics'!I:I,MATCH($C896,'Policy Characteristics'!$C:$C,0)))</f>
        <v>% reduction in energy use</v>
      </c>
      <c r="P896" s="304" t="str">
        <f>IF(ISBLANK(INDEX('Policy Characteristics'!J:J,MATCH($C896,'Policy Characteristics'!$C:$C,0))),"",INDEX('Policy Characteristics'!J:J,MATCH($C896,'Policy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96" s="304" t="str">
        <f>IF(ISBLANK(INDEX('Policy Characteristics'!K:K,MATCH($C896,'Policy Characteristics'!$C:$C,0))),"",INDEX('Policy Characteristics'!K:K,MATCH($C896,'Policy Characteristics'!$C:$C,0)))</f>
        <v>industry-ag-main.html#eff-stds</v>
      </c>
      <c r="R896" s="304" t="str">
        <f>IF(ISBLANK(INDEX('Policy Characteristics'!L:L,MATCH($C896,'Policy Characteristics'!$C:$C,0))),"",INDEX('Policy Characteristics'!L:L,MATCH($C896,'Policy Characteristics'!$C:$C,0)))</f>
        <v>industry-energy-efficiency-standards.html</v>
      </c>
    </row>
    <row r="897" spans="1:18" s="544" customFormat="1" x14ac:dyDescent="0.25">
      <c r="A897" s="304" t="str">
        <f>IF(ISBLANK(INDEX('Policy Characteristics'!A:A,MATCH($C897,'Policy Characteristics'!$C:$C,0))),"",INDEX('Policy Characteristics'!A:A,MATCH($C897,'Policy Characteristics'!$C:$C,0)))</f>
        <v>Industry</v>
      </c>
      <c r="B897" s="304" t="str">
        <f>IF(ISBLANK(INDEX('Policy Characteristics'!B:B,MATCH($C897,'Policy Characteristics'!$C:$C,0))),"",INDEX('Policy Characteristics'!B:B,MATCH($C897,'Policy Characteristics'!$C:$C,0)))</f>
        <v>Industry Energy Efficiency Standards</v>
      </c>
      <c r="C897" s="308" t="str">
        <f t="shared" si="40"/>
        <v>Percentage Improvement in Eqpt Efficiency Standards above BAU</v>
      </c>
      <c r="D897" s="537" t="s">
        <v>3210</v>
      </c>
      <c r="E897" s="535" t="s">
        <v>2430</v>
      </c>
      <c r="F897" s="6" t="s">
        <v>3172</v>
      </c>
      <c r="G897" s="535" t="s">
        <v>2434</v>
      </c>
      <c r="H897" s="536">
        <v>1171</v>
      </c>
      <c r="I897" s="535" t="s">
        <v>46</v>
      </c>
      <c r="J897" s="306" t="str">
        <f>IF(ISBLANK(INDEX('Policy Characteristics'!D:D,MATCH($C897,'Policy Characteristics'!$C:$C,0))),"",INDEX('Policy Characteristics'!D:D,MATCH($C897,'Policy Characteristics'!$C:$C,0)))</f>
        <v>Industry Energy Efficiency Standards</v>
      </c>
      <c r="K897" s="304" t="str">
        <f>IF(ISBLANK(INDEX('Policy Characteristics'!E:E,MATCH($C897,'Policy Characteristics'!$C:$C,0))),"",INDEX('Policy Characteristics'!E:E,MATCH($C897,'Policy Characteristics'!$C:$C,0)))</f>
        <v>indst efficiency standards</v>
      </c>
      <c r="L897" s="315">
        <f>IF(ISBLANK(INDEX('Policy Characteristics'!F:F,MATCH($C897,'Policy Characteristics'!$C:$C,0))),"",INDEX('Policy Characteristics'!F:F,MATCH($C897,'Policy Characteristics'!$C:$C,0)))</f>
        <v>0</v>
      </c>
      <c r="M897" s="315">
        <f>IF(ISBLANK(INDEX('Policy Characteristics'!G:G,MATCH($C897,'Policy Characteristics'!$C:$C,0))),"",INDEX('Policy Characteristics'!G:G,MATCH($C897,'Policy Characteristics'!$C:$C,0)))</f>
        <v>0.25</v>
      </c>
      <c r="N897" s="315">
        <f>IF(ISBLANK(INDEX('Policy Characteristics'!H:H,MATCH($C897,'Policy Characteristics'!$C:$C,0))),"",INDEX('Policy Characteristics'!H:H,MATCH($C897,'Policy Characteristics'!$C:$C,0)))</f>
        <v>0.01</v>
      </c>
      <c r="O897" s="304" t="str">
        <f>IF(ISBLANK(INDEX('Policy Characteristics'!I:I,MATCH($C897,'Policy Characteristics'!$C:$C,0))),"",INDEX('Policy Characteristics'!I:I,MATCH($C897,'Policy Characteristics'!$C:$C,0)))</f>
        <v>% reduction in energy use</v>
      </c>
      <c r="P897" s="304" t="str">
        <f>IF(ISBLANK(INDEX('Policy Characteristics'!J:J,MATCH($C897,'Policy Characteristics'!$C:$C,0))),"",INDEX('Policy Characteristics'!J:J,MATCH($C897,'Policy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97" s="304" t="str">
        <f>IF(ISBLANK(INDEX('Policy Characteristics'!K:K,MATCH($C897,'Policy Characteristics'!$C:$C,0))),"",INDEX('Policy Characteristics'!K:K,MATCH($C897,'Policy Characteristics'!$C:$C,0)))</f>
        <v>industry-ag-main.html#eff-stds</v>
      </c>
      <c r="R897" s="304" t="str">
        <f>IF(ISBLANK(INDEX('Policy Characteristics'!L:L,MATCH($C897,'Policy Characteristics'!$C:$C,0))),"",INDEX('Policy Characteristics'!L:L,MATCH($C897,'Policy Characteristics'!$C:$C,0)))</f>
        <v>industry-energy-efficiency-standards.html</v>
      </c>
    </row>
    <row r="898" spans="1:18" s="544" customFormat="1" x14ac:dyDescent="0.25">
      <c r="A898" s="304" t="str">
        <f>IF(ISBLANK(INDEX('Policy Characteristics'!A:A,MATCH($C898,'Policy Characteristics'!$C:$C,0))),"",INDEX('Policy Characteristics'!A:A,MATCH($C898,'Policy Characteristics'!$C:$C,0)))</f>
        <v>Industry</v>
      </c>
      <c r="B898" s="304" t="str">
        <f>IF(ISBLANK(INDEX('Policy Characteristics'!B:B,MATCH($C898,'Policy Characteristics'!$C:$C,0))),"",INDEX('Policy Characteristics'!B:B,MATCH($C898,'Policy Characteristics'!$C:$C,0)))</f>
        <v>Industry Energy Efficiency Standards</v>
      </c>
      <c r="C898" s="308" t="str">
        <f t="shared" si="40"/>
        <v>Percentage Improvement in Eqpt Efficiency Standards above BAU</v>
      </c>
      <c r="D898" s="537" t="s">
        <v>3210</v>
      </c>
      <c r="E898" s="535" t="s">
        <v>2431</v>
      </c>
      <c r="F898" s="6" t="s">
        <v>3172</v>
      </c>
      <c r="G898" s="535" t="s">
        <v>2435</v>
      </c>
      <c r="H898" s="536">
        <v>1172</v>
      </c>
      <c r="I898" s="535" t="s">
        <v>45</v>
      </c>
      <c r="J898" s="306" t="str">
        <f>IF(ISBLANK(INDEX('Policy Characteristics'!D:D,MATCH($C898,'Policy Characteristics'!$C:$C,0))),"",INDEX('Policy Characteristics'!D:D,MATCH($C898,'Policy Characteristics'!$C:$C,0)))</f>
        <v>Industry Energy Efficiency Standards</v>
      </c>
      <c r="K898" s="304" t="str">
        <f>IF(ISBLANK(INDEX('Policy Characteristics'!E:E,MATCH($C898,'Policy Characteristics'!$C:$C,0))),"",INDEX('Policy Characteristics'!E:E,MATCH($C898,'Policy Characteristics'!$C:$C,0)))</f>
        <v>indst efficiency standards</v>
      </c>
      <c r="L898" s="315">
        <f>IF(ISBLANK(INDEX('Policy Characteristics'!F:F,MATCH($C898,'Policy Characteristics'!$C:$C,0))),"",INDEX('Policy Characteristics'!F:F,MATCH($C898,'Policy Characteristics'!$C:$C,0)))</f>
        <v>0</v>
      </c>
      <c r="M898" s="315">
        <f>IF(ISBLANK(INDEX('Policy Characteristics'!G:G,MATCH($C898,'Policy Characteristics'!$C:$C,0))),"",INDEX('Policy Characteristics'!G:G,MATCH($C898,'Policy Characteristics'!$C:$C,0)))</f>
        <v>0.25</v>
      </c>
      <c r="N898" s="315">
        <f>IF(ISBLANK(INDEX('Policy Characteristics'!H:H,MATCH($C898,'Policy Characteristics'!$C:$C,0))),"",INDEX('Policy Characteristics'!H:H,MATCH($C898,'Policy Characteristics'!$C:$C,0)))</f>
        <v>0.01</v>
      </c>
      <c r="O898" s="304" t="str">
        <f>IF(ISBLANK(INDEX('Policy Characteristics'!I:I,MATCH($C898,'Policy Characteristics'!$C:$C,0))),"",INDEX('Policy Characteristics'!I:I,MATCH($C898,'Policy Characteristics'!$C:$C,0)))</f>
        <v>% reduction in energy use</v>
      </c>
      <c r="P898" s="304" t="str">
        <f>IF(ISBLANK(INDEX('Policy Characteristics'!J:J,MATCH($C898,'Policy Characteristics'!$C:$C,0))),"",INDEX('Policy Characteristics'!J:J,MATCH($C898,'Policy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98" s="304" t="str">
        <f>IF(ISBLANK(INDEX('Policy Characteristics'!K:K,MATCH($C898,'Policy Characteristics'!$C:$C,0))),"",INDEX('Policy Characteristics'!K:K,MATCH($C898,'Policy Characteristics'!$C:$C,0)))</f>
        <v>industry-ag-main.html#eff-stds</v>
      </c>
      <c r="R898" s="304" t="str">
        <f>IF(ISBLANK(INDEX('Policy Characteristics'!L:L,MATCH($C898,'Policy Characteristics'!$C:$C,0))),"",INDEX('Policy Characteristics'!L:L,MATCH($C898,'Policy Characteristics'!$C:$C,0)))</f>
        <v>industry-energy-efficiency-standards.html</v>
      </c>
    </row>
    <row r="899" spans="1:18" s="544" customFormat="1" x14ac:dyDescent="0.25">
      <c r="A899" s="304" t="str">
        <f>IF(ISBLANK(INDEX('Policy Characteristics'!A:A,MATCH($C899,'Policy Characteristics'!$C:$C,0))),"",INDEX('Policy Characteristics'!A:A,MATCH($C899,'Policy Characteristics'!$C:$C,0)))</f>
        <v>Industry</v>
      </c>
      <c r="B899" s="304" t="str">
        <f>IF(ISBLANK(INDEX('Policy Characteristics'!B:B,MATCH($C899,'Policy Characteristics'!$C:$C,0))),"",INDEX('Policy Characteristics'!B:B,MATCH($C899,'Policy Characteristics'!$C:$C,0)))</f>
        <v>Industry Energy Efficiency Standards</v>
      </c>
      <c r="C899" s="308" t="str">
        <f t="shared" si="40"/>
        <v>Percentage Improvement in Eqpt Efficiency Standards above BAU</v>
      </c>
      <c r="D899" s="537" t="s">
        <v>3210</v>
      </c>
      <c r="E899" s="535" t="s">
        <v>2432</v>
      </c>
      <c r="F899" s="6" t="s">
        <v>3172</v>
      </c>
      <c r="G899" s="535" t="s">
        <v>2438</v>
      </c>
      <c r="H899" s="536">
        <v>1173</v>
      </c>
      <c r="I899" s="535" t="s">
        <v>46</v>
      </c>
      <c r="J899" s="306" t="str">
        <f>IF(ISBLANK(INDEX('Policy Characteristics'!D:D,MATCH($C899,'Policy Characteristics'!$C:$C,0))),"",INDEX('Policy Characteristics'!D:D,MATCH($C899,'Policy Characteristics'!$C:$C,0)))</f>
        <v>Industry Energy Efficiency Standards</v>
      </c>
      <c r="K899" s="304" t="str">
        <f>IF(ISBLANK(INDEX('Policy Characteristics'!E:E,MATCH($C899,'Policy Characteristics'!$C:$C,0))),"",INDEX('Policy Characteristics'!E:E,MATCH($C899,'Policy Characteristics'!$C:$C,0)))</f>
        <v>indst efficiency standards</v>
      </c>
      <c r="L899" s="315">
        <f>IF(ISBLANK(INDEX('Policy Characteristics'!F:F,MATCH($C899,'Policy Characteristics'!$C:$C,0))),"",INDEX('Policy Characteristics'!F:F,MATCH($C899,'Policy Characteristics'!$C:$C,0)))</f>
        <v>0</v>
      </c>
      <c r="M899" s="315">
        <f>IF(ISBLANK(INDEX('Policy Characteristics'!G:G,MATCH($C899,'Policy Characteristics'!$C:$C,0))),"",INDEX('Policy Characteristics'!G:G,MATCH($C899,'Policy Characteristics'!$C:$C,0)))</f>
        <v>0.25</v>
      </c>
      <c r="N899" s="315">
        <f>IF(ISBLANK(INDEX('Policy Characteristics'!H:H,MATCH($C899,'Policy Characteristics'!$C:$C,0))),"",INDEX('Policy Characteristics'!H:H,MATCH($C899,'Policy Characteristics'!$C:$C,0)))</f>
        <v>0.01</v>
      </c>
      <c r="O899" s="304" t="str">
        <f>IF(ISBLANK(INDEX('Policy Characteristics'!I:I,MATCH($C899,'Policy Characteristics'!$C:$C,0))),"",INDEX('Policy Characteristics'!I:I,MATCH($C899,'Policy Characteristics'!$C:$C,0)))</f>
        <v>% reduction in energy use</v>
      </c>
      <c r="P899" s="304" t="str">
        <f>IF(ISBLANK(INDEX('Policy Characteristics'!J:J,MATCH($C899,'Policy Characteristics'!$C:$C,0))),"",INDEX('Policy Characteristics'!J:J,MATCH($C899,'Policy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99" s="304" t="str">
        <f>IF(ISBLANK(INDEX('Policy Characteristics'!K:K,MATCH($C899,'Policy Characteristics'!$C:$C,0))),"",INDEX('Policy Characteristics'!K:K,MATCH($C899,'Policy Characteristics'!$C:$C,0)))</f>
        <v>industry-ag-main.html#eff-stds</v>
      </c>
      <c r="R899" s="304" t="str">
        <f>IF(ISBLANK(INDEX('Policy Characteristics'!L:L,MATCH($C899,'Policy Characteristics'!$C:$C,0))),"",INDEX('Policy Characteristics'!L:L,MATCH($C899,'Policy Characteristics'!$C:$C,0)))</f>
        <v>industry-energy-efficiency-standards.html</v>
      </c>
    </row>
    <row r="900" spans="1:18" s="544" customFormat="1" x14ac:dyDescent="0.25">
      <c r="A900" s="304" t="str">
        <f>IF(ISBLANK(INDEX('Policy Characteristics'!A:A,MATCH($C900,'Policy Characteristics'!$C:$C,0))),"",INDEX('Policy Characteristics'!A:A,MATCH($C900,'Policy Characteristics'!$C:$C,0)))</f>
        <v>Industry</v>
      </c>
      <c r="B900" s="304" t="str">
        <f>IF(ISBLANK(INDEX('Policy Characteristics'!B:B,MATCH($C900,'Policy Characteristics'!$C:$C,0))),"",INDEX('Policy Characteristics'!B:B,MATCH($C900,'Policy Characteristics'!$C:$C,0)))</f>
        <v>Industry Energy Efficiency Standards</v>
      </c>
      <c r="C900" s="308" t="str">
        <f t="shared" si="40"/>
        <v>Percentage Improvement in Eqpt Efficiency Standards above BAU</v>
      </c>
      <c r="D900" s="537" t="s">
        <v>3210</v>
      </c>
      <c r="E900" s="535" t="s">
        <v>2782</v>
      </c>
      <c r="F900" s="6" t="s">
        <v>3172</v>
      </c>
      <c r="G900" s="535" t="s">
        <v>2785</v>
      </c>
      <c r="H900" s="536">
        <v>1174</v>
      </c>
      <c r="I900" s="535" t="s">
        <v>46</v>
      </c>
      <c r="J900" s="306" t="str">
        <f>IF(ISBLANK(INDEX('Policy Characteristics'!D:D,MATCH($C900,'Policy Characteristics'!$C:$C,0))),"",INDEX('Policy Characteristics'!D:D,MATCH($C900,'Policy Characteristics'!$C:$C,0)))</f>
        <v>Industry Energy Efficiency Standards</v>
      </c>
      <c r="K900" s="304" t="str">
        <f>IF(ISBLANK(INDEX('Policy Characteristics'!E:E,MATCH($C900,'Policy Characteristics'!$C:$C,0))),"",INDEX('Policy Characteristics'!E:E,MATCH($C900,'Policy Characteristics'!$C:$C,0)))</f>
        <v>indst efficiency standards</v>
      </c>
      <c r="L900" s="315">
        <f>IF(ISBLANK(INDEX('Policy Characteristics'!F:F,MATCH($C900,'Policy Characteristics'!$C:$C,0))),"",INDEX('Policy Characteristics'!F:F,MATCH($C900,'Policy Characteristics'!$C:$C,0)))</f>
        <v>0</v>
      </c>
      <c r="M900" s="315">
        <f>IF(ISBLANK(INDEX('Policy Characteristics'!G:G,MATCH($C900,'Policy Characteristics'!$C:$C,0))),"",INDEX('Policy Characteristics'!G:G,MATCH($C900,'Policy Characteristics'!$C:$C,0)))</f>
        <v>0.25</v>
      </c>
      <c r="N900" s="315">
        <f>IF(ISBLANK(INDEX('Policy Characteristics'!H:H,MATCH($C900,'Policy Characteristics'!$C:$C,0))),"",INDEX('Policy Characteristics'!H:H,MATCH($C900,'Policy Characteristics'!$C:$C,0)))</f>
        <v>0.01</v>
      </c>
      <c r="O900" s="304" t="str">
        <f>IF(ISBLANK(INDEX('Policy Characteristics'!I:I,MATCH($C900,'Policy Characteristics'!$C:$C,0))),"",INDEX('Policy Characteristics'!I:I,MATCH($C900,'Policy Characteristics'!$C:$C,0)))</f>
        <v>% reduction in energy use</v>
      </c>
      <c r="P900" s="304" t="str">
        <f>IF(ISBLANK(INDEX('Policy Characteristics'!J:J,MATCH($C900,'Policy Characteristics'!$C:$C,0))),"",INDEX('Policy Characteristics'!J:J,MATCH($C900,'Policy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00" s="304" t="str">
        <f>IF(ISBLANK(INDEX('Policy Characteristics'!K:K,MATCH($C900,'Policy Characteristics'!$C:$C,0))),"",INDEX('Policy Characteristics'!K:K,MATCH($C900,'Policy Characteristics'!$C:$C,0)))</f>
        <v>industry-ag-main.html#eff-stds</v>
      </c>
      <c r="R900" s="304" t="str">
        <f>IF(ISBLANK(INDEX('Policy Characteristics'!L:L,MATCH($C900,'Policy Characteristics'!$C:$C,0))),"",INDEX('Policy Characteristics'!L:L,MATCH($C900,'Policy Characteristics'!$C:$C,0)))</f>
        <v>industry-energy-efficiency-standards.html</v>
      </c>
    </row>
    <row r="901" spans="1:18" s="544" customFormat="1" x14ac:dyDescent="0.25">
      <c r="A901" s="304" t="str">
        <f>IF(ISBLANK(INDEX('Policy Characteristics'!A:A,MATCH($C901,'Policy Characteristics'!$C:$C,0))),"",INDEX('Policy Characteristics'!A:A,MATCH($C901,'Policy Characteristics'!$C:$C,0)))</f>
        <v>Industry</v>
      </c>
      <c r="B901" s="304" t="str">
        <f>IF(ISBLANK(INDEX('Policy Characteristics'!B:B,MATCH($C901,'Policy Characteristics'!$C:$C,0))),"",INDEX('Policy Characteristics'!B:B,MATCH($C901,'Policy Characteristics'!$C:$C,0)))</f>
        <v>Industry Energy Efficiency Standards</v>
      </c>
      <c r="C901" s="308" t="str">
        <f t="shared" si="40"/>
        <v>Percentage Improvement in Eqpt Efficiency Standards above BAU</v>
      </c>
      <c r="D901" s="537" t="s">
        <v>3210</v>
      </c>
      <c r="E901" s="535" t="s">
        <v>2783</v>
      </c>
      <c r="F901" s="6" t="s">
        <v>3172</v>
      </c>
      <c r="G901" s="535" t="s">
        <v>2787</v>
      </c>
      <c r="H901" s="536">
        <v>1175</v>
      </c>
      <c r="I901" s="535" t="s">
        <v>45</v>
      </c>
      <c r="J901" s="306" t="str">
        <f>IF(ISBLANK(INDEX('Policy Characteristics'!D:D,MATCH($C901,'Policy Characteristics'!$C:$C,0))),"",INDEX('Policy Characteristics'!D:D,MATCH($C901,'Policy Characteristics'!$C:$C,0)))</f>
        <v>Industry Energy Efficiency Standards</v>
      </c>
      <c r="K901" s="304" t="str">
        <f>IF(ISBLANK(INDEX('Policy Characteristics'!E:E,MATCH($C901,'Policy Characteristics'!$C:$C,0))),"",INDEX('Policy Characteristics'!E:E,MATCH($C901,'Policy Characteristics'!$C:$C,0)))</f>
        <v>indst efficiency standards</v>
      </c>
      <c r="L901" s="315">
        <f>IF(ISBLANK(INDEX('Policy Characteristics'!F:F,MATCH($C901,'Policy Characteristics'!$C:$C,0))),"",INDEX('Policy Characteristics'!F:F,MATCH($C901,'Policy Characteristics'!$C:$C,0)))</f>
        <v>0</v>
      </c>
      <c r="M901" s="315">
        <f>IF(ISBLANK(INDEX('Policy Characteristics'!G:G,MATCH($C901,'Policy Characteristics'!$C:$C,0))),"",INDEX('Policy Characteristics'!G:G,MATCH($C901,'Policy Characteristics'!$C:$C,0)))</f>
        <v>0.25</v>
      </c>
      <c r="N901" s="315">
        <f>IF(ISBLANK(INDEX('Policy Characteristics'!H:H,MATCH($C901,'Policy Characteristics'!$C:$C,0))),"",INDEX('Policy Characteristics'!H:H,MATCH($C901,'Policy Characteristics'!$C:$C,0)))</f>
        <v>0.01</v>
      </c>
      <c r="O901" s="304" t="str">
        <f>IF(ISBLANK(INDEX('Policy Characteristics'!I:I,MATCH($C901,'Policy Characteristics'!$C:$C,0))),"",INDEX('Policy Characteristics'!I:I,MATCH($C901,'Policy Characteristics'!$C:$C,0)))</f>
        <v>% reduction in energy use</v>
      </c>
      <c r="P901" s="304" t="str">
        <f>IF(ISBLANK(INDEX('Policy Characteristics'!J:J,MATCH($C901,'Policy Characteristics'!$C:$C,0))),"",INDEX('Policy Characteristics'!J:J,MATCH($C901,'Policy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01" s="304" t="str">
        <f>IF(ISBLANK(INDEX('Policy Characteristics'!K:K,MATCH($C901,'Policy Characteristics'!$C:$C,0))),"",INDEX('Policy Characteristics'!K:K,MATCH($C901,'Policy Characteristics'!$C:$C,0)))</f>
        <v>industry-ag-main.html#eff-stds</v>
      </c>
      <c r="R901" s="304" t="str">
        <f>IF(ISBLANK(INDEX('Policy Characteristics'!L:L,MATCH($C901,'Policy Characteristics'!$C:$C,0))),"",INDEX('Policy Characteristics'!L:L,MATCH($C901,'Policy Characteristics'!$C:$C,0)))</f>
        <v>industry-energy-efficiency-standards.html</v>
      </c>
    </row>
    <row r="902" spans="1:18" s="544" customFormat="1" x14ac:dyDescent="0.25">
      <c r="A902" s="304" t="str">
        <f>IF(ISBLANK(INDEX('Policy Characteristics'!A:A,MATCH($C902,'Policy Characteristics'!$C:$C,0))),"",INDEX('Policy Characteristics'!A:A,MATCH($C902,'Policy Characteristics'!$C:$C,0)))</f>
        <v>Industry</v>
      </c>
      <c r="B902" s="304" t="str">
        <f>IF(ISBLANK(INDEX('Policy Characteristics'!B:B,MATCH($C902,'Policy Characteristics'!$C:$C,0))),"",INDEX('Policy Characteristics'!B:B,MATCH($C902,'Policy Characteristics'!$C:$C,0)))</f>
        <v>Industry Energy Efficiency Standards</v>
      </c>
      <c r="C902" s="308" t="str">
        <f t="shared" si="40"/>
        <v>Percentage Improvement in Eqpt Efficiency Standards above BAU</v>
      </c>
      <c r="D902" s="537" t="s">
        <v>3210</v>
      </c>
      <c r="E902" s="535" t="s">
        <v>2784</v>
      </c>
      <c r="F902" s="6" t="s">
        <v>3172</v>
      </c>
      <c r="G902" s="535" t="s">
        <v>2788</v>
      </c>
      <c r="H902" s="536">
        <v>1176</v>
      </c>
      <c r="I902" s="535" t="s">
        <v>45</v>
      </c>
      <c r="J902" s="306" t="str">
        <f>IF(ISBLANK(INDEX('Policy Characteristics'!D:D,MATCH($C902,'Policy Characteristics'!$C:$C,0))),"",INDEX('Policy Characteristics'!D:D,MATCH($C902,'Policy Characteristics'!$C:$C,0)))</f>
        <v>Industry Energy Efficiency Standards</v>
      </c>
      <c r="K902" s="304" t="str">
        <f>IF(ISBLANK(INDEX('Policy Characteristics'!E:E,MATCH($C902,'Policy Characteristics'!$C:$C,0))),"",INDEX('Policy Characteristics'!E:E,MATCH($C902,'Policy Characteristics'!$C:$C,0)))</f>
        <v>indst efficiency standards</v>
      </c>
      <c r="L902" s="315">
        <f>IF(ISBLANK(INDEX('Policy Characteristics'!F:F,MATCH($C902,'Policy Characteristics'!$C:$C,0))),"",INDEX('Policy Characteristics'!F:F,MATCH($C902,'Policy Characteristics'!$C:$C,0)))</f>
        <v>0</v>
      </c>
      <c r="M902" s="315">
        <f>IF(ISBLANK(INDEX('Policy Characteristics'!G:G,MATCH($C902,'Policy Characteristics'!$C:$C,0))),"",INDEX('Policy Characteristics'!G:G,MATCH($C902,'Policy Characteristics'!$C:$C,0)))</f>
        <v>0.25</v>
      </c>
      <c r="N902" s="315">
        <f>IF(ISBLANK(INDEX('Policy Characteristics'!H:H,MATCH($C902,'Policy Characteristics'!$C:$C,0))),"",INDEX('Policy Characteristics'!H:H,MATCH($C902,'Policy Characteristics'!$C:$C,0)))</f>
        <v>0.01</v>
      </c>
      <c r="O902" s="304" t="str">
        <f>IF(ISBLANK(INDEX('Policy Characteristics'!I:I,MATCH($C902,'Policy Characteristics'!$C:$C,0))),"",INDEX('Policy Characteristics'!I:I,MATCH($C902,'Policy Characteristics'!$C:$C,0)))</f>
        <v>% reduction in energy use</v>
      </c>
      <c r="P902" s="304" t="str">
        <f>IF(ISBLANK(INDEX('Policy Characteristics'!J:J,MATCH($C902,'Policy Characteristics'!$C:$C,0))),"",INDEX('Policy Characteristics'!J:J,MATCH($C902,'Policy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02" s="304" t="str">
        <f>IF(ISBLANK(INDEX('Policy Characteristics'!K:K,MATCH($C902,'Policy Characteristics'!$C:$C,0))),"",INDEX('Policy Characteristics'!K:K,MATCH($C902,'Policy Characteristics'!$C:$C,0)))</f>
        <v>industry-ag-main.html#eff-stds</v>
      </c>
      <c r="R902" s="304" t="str">
        <f>IF(ISBLANK(INDEX('Policy Characteristics'!L:L,MATCH($C902,'Policy Characteristics'!$C:$C,0))),"",INDEX('Policy Characteristics'!L:L,MATCH($C902,'Policy Characteristics'!$C:$C,0)))</f>
        <v>industry-energy-efficiency-standards.html</v>
      </c>
    </row>
    <row r="903" spans="1:18" s="544" customFormat="1" x14ac:dyDescent="0.25">
      <c r="A903" s="304" t="str">
        <f>IF(ISBLANK(INDEX('Policy Characteristics'!A:A,MATCH($C903,'Policy Characteristics'!$C:$C,0))),"",INDEX('Policy Characteristics'!A:A,MATCH($C903,'Policy Characteristics'!$C:$C,0)))</f>
        <v>Industry</v>
      </c>
      <c r="B903" s="304" t="str">
        <f>IF(ISBLANK(INDEX('Policy Characteristics'!B:B,MATCH($C903,'Policy Characteristics'!$C:$C,0))),"",INDEX('Policy Characteristics'!B:B,MATCH($C903,'Policy Characteristics'!$C:$C,0)))</f>
        <v>Industry Energy Efficiency Standards</v>
      </c>
      <c r="C903" s="308" t="str">
        <f t="shared" si="40"/>
        <v>Percentage Improvement in Eqpt Efficiency Standards above BAU</v>
      </c>
      <c r="D903" s="537" t="s">
        <v>3210</v>
      </c>
      <c r="E903" s="535" t="s">
        <v>2781</v>
      </c>
      <c r="F903" s="6" t="s">
        <v>3172</v>
      </c>
      <c r="G903" s="535" t="s">
        <v>2786</v>
      </c>
      <c r="H903" s="536">
        <v>1177</v>
      </c>
      <c r="I903" s="535" t="s">
        <v>46</v>
      </c>
      <c r="J903" s="306" t="str">
        <f>IF(ISBLANK(INDEX('Policy Characteristics'!D:D,MATCH($C903,'Policy Characteristics'!$C:$C,0))),"",INDEX('Policy Characteristics'!D:D,MATCH($C903,'Policy Characteristics'!$C:$C,0)))</f>
        <v>Industry Energy Efficiency Standards</v>
      </c>
      <c r="K903" s="304" t="str">
        <f>IF(ISBLANK(INDEX('Policy Characteristics'!E:E,MATCH($C903,'Policy Characteristics'!$C:$C,0))),"",INDEX('Policy Characteristics'!E:E,MATCH($C903,'Policy Characteristics'!$C:$C,0)))</f>
        <v>indst efficiency standards</v>
      </c>
      <c r="L903" s="315">
        <f>IF(ISBLANK(INDEX('Policy Characteristics'!F:F,MATCH($C903,'Policy Characteristics'!$C:$C,0))),"",INDEX('Policy Characteristics'!F:F,MATCH($C903,'Policy Characteristics'!$C:$C,0)))</f>
        <v>0</v>
      </c>
      <c r="M903" s="315">
        <f>IF(ISBLANK(INDEX('Policy Characteristics'!G:G,MATCH($C903,'Policy Characteristics'!$C:$C,0))),"",INDEX('Policy Characteristics'!G:G,MATCH($C903,'Policy Characteristics'!$C:$C,0)))</f>
        <v>0.25</v>
      </c>
      <c r="N903" s="315">
        <f>IF(ISBLANK(INDEX('Policy Characteristics'!H:H,MATCH($C903,'Policy Characteristics'!$C:$C,0))),"",INDEX('Policy Characteristics'!H:H,MATCH($C903,'Policy Characteristics'!$C:$C,0)))</f>
        <v>0.01</v>
      </c>
      <c r="O903" s="304" t="str">
        <f>IF(ISBLANK(INDEX('Policy Characteristics'!I:I,MATCH($C903,'Policy Characteristics'!$C:$C,0))),"",INDEX('Policy Characteristics'!I:I,MATCH($C903,'Policy Characteristics'!$C:$C,0)))</f>
        <v>% reduction in energy use</v>
      </c>
      <c r="P903" s="304" t="str">
        <f>IF(ISBLANK(INDEX('Policy Characteristics'!J:J,MATCH($C903,'Policy Characteristics'!$C:$C,0))),"",INDEX('Policy Characteristics'!J:J,MATCH($C903,'Policy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03" s="304" t="str">
        <f>IF(ISBLANK(INDEX('Policy Characteristics'!K:K,MATCH($C903,'Policy Characteristics'!$C:$C,0))),"",INDEX('Policy Characteristics'!K:K,MATCH($C903,'Policy Characteristics'!$C:$C,0)))</f>
        <v>industry-ag-main.html#eff-stds</v>
      </c>
      <c r="R903" s="304" t="str">
        <f>IF(ISBLANK(INDEX('Policy Characteristics'!L:L,MATCH($C903,'Policy Characteristics'!$C:$C,0))),"",INDEX('Policy Characteristics'!L:L,MATCH($C903,'Policy Characteristics'!$C:$C,0)))</f>
        <v>industry-energy-efficiency-standards.html</v>
      </c>
    </row>
    <row r="904" spans="1:18" s="544" customFormat="1" x14ac:dyDescent="0.25">
      <c r="A904" s="304" t="str">
        <f>IF(ISBLANK(INDEX('Policy Characteristics'!A:A,MATCH($C904,'Policy Characteristics'!$C:$C,0))),"",INDEX('Policy Characteristics'!A:A,MATCH($C904,'Policy Characteristics'!$C:$C,0)))</f>
        <v>Industry</v>
      </c>
      <c r="B904" s="304" t="str">
        <f>IF(ISBLANK(INDEX('Policy Characteristics'!B:B,MATCH($C904,'Policy Characteristics'!$C:$C,0))),"",INDEX('Policy Characteristics'!B:B,MATCH($C904,'Policy Characteristics'!$C:$C,0)))</f>
        <v>Industry Energy Efficiency Standards</v>
      </c>
      <c r="C904" s="308" t="str">
        <f t="shared" si="40"/>
        <v>Percentage Improvement in Eqpt Efficiency Standards above BAU</v>
      </c>
      <c r="D904" s="537" t="s">
        <v>3211</v>
      </c>
      <c r="E904" s="535" t="s">
        <v>2427</v>
      </c>
      <c r="F904" s="6" t="s">
        <v>3173</v>
      </c>
      <c r="G904" s="535" t="s">
        <v>2433</v>
      </c>
      <c r="H904" s="536">
        <v>1178</v>
      </c>
      <c r="I904" s="537" t="s">
        <v>46</v>
      </c>
      <c r="J904" s="306" t="str">
        <f>IF(ISBLANK(INDEX('Policy Characteristics'!D:D,MATCH($C904,'Policy Characteristics'!$C:$C,0))),"",INDEX('Policy Characteristics'!D:D,MATCH($C904,'Policy Characteristics'!$C:$C,0)))</f>
        <v>Industry Energy Efficiency Standards</v>
      </c>
      <c r="K904" s="304" t="str">
        <f>IF(ISBLANK(INDEX('Policy Characteristics'!E:E,MATCH($C904,'Policy Characteristics'!$C:$C,0))),"",INDEX('Policy Characteristics'!E:E,MATCH($C904,'Policy Characteristics'!$C:$C,0)))</f>
        <v>indst efficiency standards</v>
      </c>
      <c r="L904" s="315">
        <f>IF(ISBLANK(INDEX('Policy Characteristics'!F:F,MATCH($C904,'Policy Characteristics'!$C:$C,0))),"",INDEX('Policy Characteristics'!F:F,MATCH($C904,'Policy Characteristics'!$C:$C,0)))</f>
        <v>0</v>
      </c>
      <c r="M904" s="315">
        <f>IF(ISBLANK(INDEX('Policy Characteristics'!G:G,MATCH($C904,'Policy Characteristics'!$C:$C,0))),"",INDEX('Policy Characteristics'!G:G,MATCH($C904,'Policy Characteristics'!$C:$C,0)))</f>
        <v>0.25</v>
      </c>
      <c r="N904" s="315">
        <f>IF(ISBLANK(INDEX('Policy Characteristics'!H:H,MATCH($C904,'Policy Characteristics'!$C:$C,0))),"",INDEX('Policy Characteristics'!H:H,MATCH($C904,'Policy Characteristics'!$C:$C,0)))</f>
        <v>0.01</v>
      </c>
      <c r="O904" s="304" t="str">
        <f>IF(ISBLANK(INDEX('Policy Characteristics'!I:I,MATCH($C904,'Policy Characteristics'!$C:$C,0))),"",INDEX('Policy Characteristics'!I:I,MATCH($C904,'Policy Characteristics'!$C:$C,0)))</f>
        <v>% reduction in energy use</v>
      </c>
      <c r="P904" s="304" t="str">
        <f>IF(ISBLANK(INDEX('Policy Characteristics'!J:J,MATCH($C904,'Policy Characteristics'!$C:$C,0))),"",INDEX('Policy Characteristics'!J:J,MATCH($C904,'Policy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04" s="304" t="str">
        <f>IF(ISBLANK(INDEX('Policy Characteristics'!K:K,MATCH($C904,'Policy Characteristics'!$C:$C,0))),"",INDEX('Policy Characteristics'!K:K,MATCH($C904,'Policy Characteristics'!$C:$C,0)))</f>
        <v>industry-ag-main.html#eff-stds</v>
      </c>
      <c r="R904" s="304" t="str">
        <f>IF(ISBLANK(INDEX('Policy Characteristics'!L:L,MATCH($C904,'Policy Characteristics'!$C:$C,0))),"",INDEX('Policy Characteristics'!L:L,MATCH($C904,'Policy Characteristics'!$C:$C,0)))</f>
        <v>industry-energy-efficiency-standards.html</v>
      </c>
    </row>
    <row r="905" spans="1:18" s="544" customFormat="1" x14ac:dyDescent="0.25">
      <c r="A905" s="304" t="str">
        <f>IF(ISBLANK(INDEX('Policy Characteristics'!A:A,MATCH($C905,'Policy Characteristics'!$C:$C,0))),"",INDEX('Policy Characteristics'!A:A,MATCH($C905,'Policy Characteristics'!$C:$C,0)))</f>
        <v>Industry</v>
      </c>
      <c r="B905" s="304" t="str">
        <f>IF(ISBLANK(INDEX('Policy Characteristics'!B:B,MATCH($C905,'Policy Characteristics'!$C:$C,0))),"",INDEX('Policy Characteristics'!B:B,MATCH($C905,'Policy Characteristics'!$C:$C,0)))</f>
        <v>Industry Energy Efficiency Standards</v>
      </c>
      <c r="C905" s="308" t="str">
        <f t="shared" si="40"/>
        <v>Percentage Improvement in Eqpt Efficiency Standards above BAU</v>
      </c>
      <c r="D905" s="537" t="s">
        <v>3211</v>
      </c>
      <c r="E905" s="535" t="s">
        <v>2428</v>
      </c>
      <c r="F905" s="6" t="s">
        <v>3173</v>
      </c>
      <c r="G905" s="535" t="s">
        <v>2436</v>
      </c>
      <c r="H905" s="536">
        <v>1179</v>
      </c>
      <c r="I905" s="535" t="s">
        <v>46</v>
      </c>
      <c r="J905" s="306" t="str">
        <f>IF(ISBLANK(INDEX('Policy Characteristics'!D:D,MATCH($C905,'Policy Characteristics'!$C:$C,0))),"",INDEX('Policy Characteristics'!D:D,MATCH($C905,'Policy Characteristics'!$C:$C,0)))</f>
        <v>Industry Energy Efficiency Standards</v>
      </c>
      <c r="K905" s="304" t="str">
        <f>IF(ISBLANK(INDEX('Policy Characteristics'!E:E,MATCH($C905,'Policy Characteristics'!$C:$C,0))),"",INDEX('Policy Characteristics'!E:E,MATCH($C905,'Policy Characteristics'!$C:$C,0)))</f>
        <v>indst efficiency standards</v>
      </c>
      <c r="L905" s="315">
        <f>IF(ISBLANK(INDEX('Policy Characteristics'!F:F,MATCH($C905,'Policy Characteristics'!$C:$C,0))),"",INDEX('Policy Characteristics'!F:F,MATCH($C905,'Policy Characteristics'!$C:$C,0)))</f>
        <v>0</v>
      </c>
      <c r="M905" s="315">
        <f>IF(ISBLANK(INDEX('Policy Characteristics'!G:G,MATCH($C905,'Policy Characteristics'!$C:$C,0))),"",INDEX('Policy Characteristics'!G:G,MATCH($C905,'Policy Characteristics'!$C:$C,0)))</f>
        <v>0.25</v>
      </c>
      <c r="N905" s="315">
        <f>IF(ISBLANK(INDEX('Policy Characteristics'!H:H,MATCH($C905,'Policy Characteristics'!$C:$C,0))),"",INDEX('Policy Characteristics'!H:H,MATCH($C905,'Policy Characteristics'!$C:$C,0)))</f>
        <v>0.01</v>
      </c>
      <c r="O905" s="304" t="str">
        <f>IF(ISBLANK(INDEX('Policy Characteristics'!I:I,MATCH($C905,'Policy Characteristics'!$C:$C,0))),"",INDEX('Policy Characteristics'!I:I,MATCH($C905,'Policy Characteristics'!$C:$C,0)))</f>
        <v>% reduction in energy use</v>
      </c>
      <c r="P905" s="304" t="str">
        <f>IF(ISBLANK(INDEX('Policy Characteristics'!J:J,MATCH($C905,'Policy Characteristics'!$C:$C,0))),"",INDEX('Policy Characteristics'!J:J,MATCH($C905,'Policy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05" s="304" t="str">
        <f>IF(ISBLANK(INDEX('Policy Characteristics'!K:K,MATCH($C905,'Policy Characteristics'!$C:$C,0))),"",INDEX('Policy Characteristics'!K:K,MATCH($C905,'Policy Characteristics'!$C:$C,0)))</f>
        <v>industry-ag-main.html#eff-stds</v>
      </c>
      <c r="R905" s="304" t="str">
        <f>IF(ISBLANK(INDEX('Policy Characteristics'!L:L,MATCH($C905,'Policy Characteristics'!$C:$C,0))),"",INDEX('Policy Characteristics'!L:L,MATCH($C905,'Policy Characteristics'!$C:$C,0)))</f>
        <v>industry-energy-efficiency-standards.html</v>
      </c>
    </row>
    <row r="906" spans="1:18" s="544" customFormat="1" x14ac:dyDescent="0.25">
      <c r="A906" s="304" t="str">
        <f>IF(ISBLANK(INDEX('Policy Characteristics'!A:A,MATCH($C906,'Policy Characteristics'!$C:$C,0))),"",INDEX('Policy Characteristics'!A:A,MATCH($C906,'Policy Characteristics'!$C:$C,0)))</f>
        <v>Industry</v>
      </c>
      <c r="B906" s="304" t="str">
        <f>IF(ISBLANK(INDEX('Policy Characteristics'!B:B,MATCH($C906,'Policy Characteristics'!$C:$C,0))),"",INDEX('Policy Characteristics'!B:B,MATCH($C906,'Policy Characteristics'!$C:$C,0)))</f>
        <v>Industry Energy Efficiency Standards</v>
      </c>
      <c r="C906" s="308" t="str">
        <f t="shared" si="40"/>
        <v>Percentage Improvement in Eqpt Efficiency Standards above BAU</v>
      </c>
      <c r="D906" s="537" t="s">
        <v>3211</v>
      </c>
      <c r="E906" s="535" t="s">
        <v>2429</v>
      </c>
      <c r="F906" s="6" t="s">
        <v>3173</v>
      </c>
      <c r="G906" s="535" t="s">
        <v>2437</v>
      </c>
      <c r="H906" s="536">
        <v>1180</v>
      </c>
      <c r="I906" s="535" t="s">
        <v>45</v>
      </c>
      <c r="J906" s="306" t="str">
        <f>IF(ISBLANK(INDEX('Policy Characteristics'!D:D,MATCH($C906,'Policy Characteristics'!$C:$C,0))),"",INDEX('Policy Characteristics'!D:D,MATCH($C906,'Policy Characteristics'!$C:$C,0)))</f>
        <v>Industry Energy Efficiency Standards</v>
      </c>
      <c r="K906" s="304" t="str">
        <f>IF(ISBLANK(INDEX('Policy Characteristics'!E:E,MATCH($C906,'Policy Characteristics'!$C:$C,0))),"",INDEX('Policy Characteristics'!E:E,MATCH($C906,'Policy Characteristics'!$C:$C,0)))</f>
        <v>indst efficiency standards</v>
      </c>
      <c r="L906" s="315">
        <f>IF(ISBLANK(INDEX('Policy Characteristics'!F:F,MATCH($C906,'Policy Characteristics'!$C:$C,0))),"",INDEX('Policy Characteristics'!F:F,MATCH($C906,'Policy Characteristics'!$C:$C,0)))</f>
        <v>0</v>
      </c>
      <c r="M906" s="315">
        <f>IF(ISBLANK(INDEX('Policy Characteristics'!G:G,MATCH($C906,'Policy Characteristics'!$C:$C,0))),"",INDEX('Policy Characteristics'!G:G,MATCH($C906,'Policy Characteristics'!$C:$C,0)))</f>
        <v>0.25</v>
      </c>
      <c r="N906" s="315">
        <f>IF(ISBLANK(INDEX('Policy Characteristics'!H:H,MATCH($C906,'Policy Characteristics'!$C:$C,0))),"",INDEX('Policy Characteristics'!H:H,MATCH($C906,'Policy Characteristics'!$C:$C,0)))</f>
        <v>0.01</v>
      </c>
      <c r="O906" s="304" t="str">
        <f>IF(ISBLANK(INDEX('Policy Characteristics'!I:I,MATCH($C906,'Policy Characteristics'!$C:$C,0))),"",INDEX('Policy Characteristics'!I:I,MATCH($C906,'Policy Characteristics'!$C:$C,0)))</f>
        <v>% reduction in energy use</v>
      </c>
      <c r="P906" s="304" t="str">
        <f>IF(ISBLANK(INDEX('Policy Characteristics'!J:J,MATCH($C906,'Policy Characteristics'!$C:$C,0))),"",INDEX('Policy Characteristics'!J:J,MATCH($C906,'Policy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06" s="304" t="str">
        <f>IF(ISBLANK(INDEX('Policy Characteristics'!K:K,MATCH($C906,'Policy Characteristics'!$C:$C,0))),"",INDEX('Policy Characteristics'!K:K,MATCH($C906,'Policy Characteristics'!$C:$C,0)))</f>
        <v>industry-ag-main.html#eff-stds</v>
      </c>
      <c r="R906" s="304" t="str">
        <f>IF(ISBLANK(INDEX('Policy Characteristics'!L:L,MATCH($C906,'Policy Characteristics'!$C:$C,0))),"",INDEX('Policy Characteristics'!L:L,MATCH($C906,'Policy Characteristics'!$C:$C,0)))</f>
        <v>industry-energy-efficiency-standards.html</v>
      </c>
    </row>
    <row r="907" spans="1:18" s="544" customFormat="1" x14ac:dyDescent="0.25">
      <c r="A907" s="304" t="str">
        <f>IF(ISBLANK(INDEX('Policy Characteristics'!A:A,MATCH($C907,'Policy Characteristics'!$C:$C,0))),"",INDEX('Policy Characteristics'!A:A,MATCH($C907,'Policy Characteristics'!$C:$C,0)))</f>
        <v>Industry</v>
      </c>
      <c r="B907" s="304" t="str">
        <f>IF(ISBLANK(INDEX('Policy Characteristics'!B:B,MATCH($C907,'Policy Characteristics'!$C:$C,0))),"",INDEX('Policy Characteristics'!B:B,MATCH($C907,'Policy Characteristics'!$C:$C,0)))</f>
        <v>Industry Energy Efficiency Standards</v>
      </c>
      <c r="C907" s="308" t="str">
        <f t="shared" si="40"/>
        <v>Percentage Improvement in Eqpt Efficiency Standards above BAU</v>
      </c>
      <c r="D907" s="537" t="s">
        <v>3211</v>
      </c>
      <c r="E907" s="535" t="s">
        <v>2430</v>
      </c>
      <c r="F907" s="6" t="s">
        <v>3173</v>
      </c>
      <c r="G907" s="535" t="s">
        <v>2434</v>
      </c>
      <c r="H907" s="536">
        <v>1181</v>
      </c>
      <c r="I907" s="535" t="s">
        <v>46</v>
      </c>
      <c r="J907" s="306" t="str">
        <f>IF(ISBLANK(INDEX('Policy Characteristics'!D:D,MATCH($C907,'Policy Characteristics'!$C:$C,0))),"",INDEX('Policy Characteristics'!D:D,MATCH($C907,'Policy Characteristics'!$C:$C,0)))</f>
        <v>Industry Energy Efficiency Standards</v>
      </c>
      <c r="K907" s="304" t="str">
        <f>IF(ISBLANK(INDEX('Policy Characteristics'!E:E,MATCH($C907,'Policy Characteristics'!$C:$C,0))),"",INDEX('Policy Characteristics'!E:E,MATCH($C907,'Policy Characteristics'!$C:$C,0)))</f>
        <v>indst efficiency standards</v>
      </c>
      <c r="L907" s="315">
        <f>IF(ISBLANK(INDEX('Policy Characteristics'!F:F,MATCH($C907,'Policy Characteristics'!$C:$C,0))),"",INDEX('Policy Characteristics'!F:F,MATCH($C907,'Policy Characteristics'!$C:$C,0)))</f>
        <v>0</v>
      </c>
      <c r="M907" s="315">
        <f>IF(ISBLANK(INDEX('Policy Characteristics'!G:G,MATCH($C907,'Policy Characteristics'!$C:$C,0))),"",INDEX('Policy Characteristics'!G:G,MATCH($C907,'Policy Characteristics'!$C:$C,0)))</f>
        <v>0.25</v>
      </c>
      <c r="N907" s="315">
        <f>IF(ISBLANK(INDEX('Policy Characteristics'!H:H,MATCH($C907,'Policy Characteristics'!$C:$C,0))),"",INDEX('Policy Characteristics'!H:H,MATCH($C907,'Policy Characteristics'!$C:$C,0)))</f>
        <v>0.01</v>
      </c>
      <c r="O907" s="304" t="str">
        <f>IF(ISBLANK(INDEX('Policy Characteristics'!I:I,MATCH($C907,'Policy Characteristics'!$C:$C,0))),"",INDEX('Policy Characteristics'!I:I,MATCH($C907,'Policy Characteristics'!$C:$C,0)))</f>
        <v>% reduction in energy use</v>
      </c>
      <c r="P907" s="304" t="str">
        <f>IF(ISBLANK(INDEX('Policy Characteristics'!J:J,MATCH($C907,'Policy Characteristics'!$C:$C,0))),"",INDEX('Policy Characteristics'!J:J,MATCH($C907,'Policy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07" s="304" t="str">
        <f>IF(ISBLANK(INDEX('Policy Characteristics'!K:K,MATCH($C907,'Policy Characteristics'!$C:$C,0))),"",INDEX('Policy Characteristics'!K:K,MATCH($C907,'Policy Characteristics'!$C:$C,0)))</f>
        <v>industry-ag-main.html#eff-stds</v>
      </c>
      <c r="R907" s="304" t="str">
        <f>IF(ISBLANK(INDEX('Policy Characteristics'!L:L,MATCH($C907,'Policy Characteristics'!$C:$C,0))),"",INDEX('Policy Characteristics'!L:L,MATCH($C907,'Policy Characteristics'!$C:$C,0)))</f>
        <v>industry-energy-efficiency-standards.html</v>
      </c>
    </row>
    <row r="908" spans="1:18" s="544" customFormat="1" x14ac:dyDescent="0.25">
      <c r="A908" s="304" t="str">
        <f>IF(ISBLANK(INDEX('Policy Characteristics'!A:A,MATCH($C908,'Policy Characteristics'!$C:$C,0))),"",INDEX('Policy Characteristics'!A:A,MATCH($C908,'Policy Characteristics'!$C:$C,0)))</f>
        <v>Industry</v>
      </c>
      <c r="B908" s="304" t="str">
        <f>IF(ISBLANK(INDEX('Policy Characteristics'!B:B,MATCH($C908,'Policy Characteristics'!$C:$C,0))),"",INDEX('Policy Characteristics'!B:B,MATCH($C908,'Policy Characteristics'!$C:$C,0)))</f>
        <v>Industry Energy Efficiency Standards</v>
      </c>
      <c r="C908" s="308" t="str">
        <f t="shared" si="40"/>
        <v>Percentage Improvement in Eqpt Efficiency Standards above BAU</v>
      </c>
      <c r="D908" s="537" t="s">
        <v>3211</v>
      </c>
      <c r="E908" s="535" t="s">
        <v>2431</v>
      </c>
      <c r="F908" s="6" t="s">
        <v>3173</v>
      </c>
      <c r="G908" s="535" t="s">
        <v>2435</v>
      </c>
      <c r="H908" s="536">
        <v>1182</v>
      </c>
      <c r="I908" s="535" t="s">
        <v>46</v>
      </c>
      <c r="J908" s="306" t="str">
        <f>IF(ISBLANK(INDEX('Policy Characteristics'!D:D,MATCH($C908,'Policy Characteristics'!$C:$C,0))),"",INDEX('Policy Characteristics'!D:D,MATCH($C908,'Policy Characteristics'!$C:$C,0)))</f>
        <v>Industry Energy Efficiency Standards</v>
      </c>
      <c r="K908" s="304" t="str">
        <f>IF(ISBLANK(INDEX('Policy Characteristics'!E:E,MATCH($C908,'Policy Characteristics'!$C:$C,0))),"",INDEX('Policy Characteristics'!E:E,MATCH($C908,'Policy Characteristics'!$C:$C,0)))</f>
        <v>indst efficiency standards</v>
      </c>
      <c r="L908" s="315">
        <f>IF(ISBLANK(INDEX('Policy Characteristics'!F:F,MATCH($C908,'Policy Characteristics'!$C:$C,0))),"",INDEX('Policy Characteristics'!F:F,MATCH($C908,'Policy Characteristics'!$C:$C,0)))</f>
        <v>0</v>
      </c>
      <c r="M908" s="315">
        <f>IF(ISBLANK(INDEX('Policy Characteristics'!G:G,MATCH($C908,'Policy Characteristics'!$C:$C,0))),"",INDEX('Policy Characteristics'!G:G,MATCH($C908,'Policy Characteristics'!$C:$C,0)))</f>
        <v>0.25</v>
      </c>
      <c r="N908" s="315">
        <f>IF(ISBLANK(INDEX('Policy Characteristics'!H:H,MATCH($C908,'Policy Characteristics'!$C:$C,0))),"",INDEX('Policy Characteristics'!H:H,MATCH($C908,'Policy Characteristics'!$C:$C,0)))</f>
        <v>0.01</v>
      </c>
      <c r="O908" s="304" t="str">
        <f>IF(ISBLANK(INDEX('Policy Characteristics'!I:I,MATCH($C908,'Policy Characteristics'!$C:$C,0))),"",INDEX('Policy Characteristics'!I:I,MATCH($C908,'Policy Characteristics'!$C:$C,0)))</f>
        <v>% reduction in energy use</v>
      </c>
      <c r="P908" s="304" t="str">
        <f>IF(ISBLANK(INDEX('Policy Characteristics'!J:J,MATCH($C908,'Policy Characteristics'!$C:$C,0))),"",INDEX('Policy Characteristics'!J:J,MATCH($C908,'Policy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08" s="304" t="str">
        <f>IF(ISBLANK(INDEX('Policy Characteristics'!K:K,MATCH($C908,'Policy Characteristics'!$C:$C,0))),"",INDEX('Policy Characteristics'!K:K,MATCH($C908,'Policy Characteristics'!$C:$C,0)))</f>
        <v>industry-ag-main.html#eff-stds</v>
      </c>
      <c r="R908" s="304" t="str">
        <f>IF(ISBLANK(INDEX('Policy Characteristics'!L:L,MATCH($C908,'Policy Characteristics'!$C:$C,0))),"",INDEX('Policy Characteristics'!L:L,MATCH($C908,'Policy Characteristics'!$C:$C,0)))</f>
        <v>industry-energy-efficiency-standards.html</v>
      </c>
    </row>
    <row r="909" spans="1:18" s="544" customFormat="1" x14ac:dyDescent="0.25">
      <c r="A909" s="304" t="str">
        <f>IF(ISBLANK(INDEX('Policy Characteristics'!A:A,MATCH($C909,'Policy Characteristics'!$C:$C,0))),"",INDEX('Policy Characteristics'!A:A,MATCH($C909,'Policy Characteristics'!$C:$C,0)))</f>
        <v>Industry</v>
      </c>
      <c r="B909" s="304" t="str">
        <f>IF(ISBLANK(INDEX('Policy Characteristics'!B:B,MATCH($C909,'Policy Characteristics'!$C:$C,0))),"",INDEX('Policy Characteristics'!B:B,MATCH($C909,'Policy Characteristics'!$C:$C,0)))</f>
        <v>Industry Energy Efficiency Standards</v>
      </c>
      <c r="C909" s="308" t="str">
        <f t="shared" si="40"/>
        <v>Percentage Improvement in Eqpt Efficiency Standards above BAU</v>
      </c>
      <c r="D909" s="537" t="s">
        <v>3211</v>
      </c>
      <c r="E909" s="535" t="s">
        <v>2432</v>
      </c>
      <c r="F909" s="6" t="s">
        <v>3173</v>
      </c>
      <c r="G909" s="535" t="s">
        <v>2438</v>
      </c>
      <c r="H909" s="536">
        <v>1183</v>
      </c>
      <c r="I909" s="535" t="s">
        <v>46</v>
      </c>
      <c r="J909" s="306" t="str">
        <f>IF(ISBLANK(INDEX('Policy Characteristics'!D:D,MATCH($C909,'Policy Characteristics'!$C:$C,0))),"",INDEX('Policy Characteristics'!D:D,MATCH($C909,'Policy Characteristics'!$C:$C,0)))</f>
        <v>Industry Energy Efficiency Standards</v>
      </c>
      <c r="K909" s="304" t="str">
        <f>IF(ISBLANK(INDEX('Policy Characteristics'!E:E,MATCH($C909,'Policy Characteristics'!$C:$C,0))),"",INDEX('Policy Characteristics'!E:E,MATCH($C909,'Policy Characteristics'!$C:$C,0)))</f>
        <v>indst efficiency standards</v>
      </c>
      <c r="L909" s="315">
        <f>IF(ISBLANK(INDEX('Policy Characteristics'!F:F,MATCH($C909,'Policy Characteristics'!$C:$C,0))),"",INDEX('Policy Characteristics'!F:F,MATCH($C909,'Policy Characteristics'!$C:$C,0)))</f>
        <v>0</v>
      </c>
      <c r="M909" s="315">
        <f>IF(ISBLANK(INDEX('Policy Characteristics'!G:G,MATCH($C909,'Policy Characteristics'!$C:$C,0))),"",INDEX('Policy Characteristics'!G:G,MATCH($C909,'Policy Characteristics'!$C:$C,0)))</f>
        <v>0.25</v>
      </c>
      <c r="N909" s="315">
        <f>IF(ISBLANK(INDEX('Policy Characteristics'!H:H,MATCH($C909,'Policy Characteristics'!$C:$C,0))),"",INDEX('Policy Characteristics'!H:H,MATCH($C909,'Policy Characteristics'!$C:$C,0)))</f>
        <v>0.01</v>
      </c>
      <c r="O909" s="304" t="str">
        <f>IF(ISBLANK(INDEX('Policy Characteristics'!I:I,MATCH($C909,'Policy Characteristics'!$C:$C,0))),"",INDEX('Policy Characteristics'!I:I,MATCH($C909,'Policy Characteristics'!$C:$C,0)))</f>
        <v>% reduction in energy use</v>
      </c>
      <c r="P909" s="304" t="str">
        <f>IF(ISBLANK(INDEX('Policy Characteristics'!J:J,MATCH($C909,'Policy Characteristics'!$C:$C,0))),"",INDEX('Policy Characteristics'!J:J,MATCH($C909,'Policy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09" s="304" t="str">
        <f>IF(ISBLANK(INDEX('Policy Characteristics'!K:K,MATCH($C909,'Policy Characteristics'!$C:$C,0))),"",INDEX('Policy Characteristics'!K:K,MATCH($C909,'Policy Characteristics'!$C:$C,0)))</f>
        <v>industry-ag-main.html#eff-stds</v>
      </c>
      <c r="R909" s="304" t="str">
        <f>IF(ISBLANK(INDEX('Policy Characteristics'!L:L,MATCH($C909,'Policy Characteristics'!$C:$C,0))),"",INDEX('Policy Characteristics'!L:L,MATCH($C909,'Policy Characteristics'!$C:$C,0)))</f>
        <v>industry-energy-efficiency-standards.html</v>
      </c>
    </row>
    <row r="910" spans="1:18" s="544" customFormat="1" x14ac:dyDescent="0.25">
      <c r="A910" s="304" t="str">
        <f>IF(ISBLANK(INDEX('Policy Characteristics'!A:A,MATCH($C910,'Policy Characteristics'!$C:$C,0))),"",INDEX('Policy Characteristics'!A:A,MATCH($C910,'Policy Characteristics'!$C:$C,0)))</f>
        <v>Industry</v>
      </c>
      <c r="B910" s="304" t="str">
        <f>IF(ISBLANK(INDEX('Policy Characteristics'!B:B,MATCH($C910,'Policy Characteristics'!$C:$C,0))),"",INDEX('Policy Characteristics'!B:B,MATCH($C910,'Policy Characteristics'!$C:$C,0)))</f>
        <v>Industry Energy Efficiency Standards</v>
      </c>
      <c r="C910" s="308" t="str">
        <f t="shared" si="40"/>
        <v>Percentage Improvement in Eqpt Efficiency Standards above BAU</v>
      </c>
      <c r="D910" s="537" t="s">
        <v>3211</v>
      </c>
      <c r="E910" s="535" t="s">
        <v>2782</v>
      </c>
      <c r="F910" s="6" t="s">
        <v>3173</v>
      </c>
      <c r="G910" s="535" t="s">
        <v>2785</v>
      </c>
      <c r="H910" s="536">
        <v>1184</v>
      </c>
      <c r="I910" s="535" t="s">
        <v>46</v>
      </c>
      <c r="J910" s="306" t="str">
        <f>IF(ISBLANK(INDEX('Policy Characteristics'!D:D,MATCH($C910,'Policy Characteristics'!$C:$C,0))),"",INDEX('Policy Characteristics'!D:D,MATCH($C910,'Policy Characteristics'!$C:$C,0)))</f>
        <v>Industry Energy Efficiency Standards</v>
      </c>
      <c r="K910" s="304" t="str">
        <f>IF(ISBLANK(INDEX('Policy Characteristics'!E:E,MATCH($C910,'Policy Characteristics'!$C:$C,0))),"",INDEX('Policy Characteristics'!E:E,MATCH($C910,'Policy Characteristics'!$C:$C,0)))</f>
        <v>indst efficiency standards</v>
      </c>
      <c r="L910" s="315">
        <f>IF(ISBLANK(INDEX('Policy Characteristics'!F:F,MATCH($C910,'Policy Characteristics'!$C:$C,0))),"",INDEX('Policy Characteristics'!F:F,MATCH($C910,'Policy Characteristics'!$C:$C,0)))</f>
        <v>0</v>
      </c>
      <c r="M910" s="315">
        <f>IF(ISBLANK(INDEX('Policy Characteristics'!G:G,MATCH($C910,'Policy Characteristics'!$C:$C,0))),"",INDEX('Policy Characteristics'!G:G,MATCH($C910,'Policy Characteristics'!$C:$C,0)))</f>
        <v>0.25</v>
      </c>
      <c r="N910" s="315">
        <f>IF(ISBLANK(INDEX('Policy Characteristics'!H:H,MATCH($C910,'Policy Characteristics'!$C:$C,0))),"",INDEX('Policy Characteristics'!H:H,MATCH($C910,'Policy Characteristics'!$C:$C,0)))</f>
        <v>0.01</v>
      </c>
      <c r="O910" s="304" t="str">
        <f>IF(ISBLANK(INDEX('Policy Characteristics'!I:I,MATCH($C910,'Policy Characteristics'!$C:$C,0))),"",INDEX('Policy Characteristics'!I:I,MATCH($C910,'Policy Characteristics'!$C:$C,0)))</f>
        <v>% reduction in energy use</v>
      </c>
      <c r="P910" s="304" t="str">
        <f>IF(ISBLANK(INDEX('Policy Characteristics'!J:J,MATCH($C910,'Policy Characteristics'!$C:$C,0))),"",INDEX('Policy Characteristics'!J:J,MATCH($C910,'Policy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10" s="304" t="str">
        <f>IF(ISBLANK(INDEX('Policy Characteristics'!K:K,MATCH($C910,'Policy Characteristics'!$C:$C,0))),"",INDEX('Policy Characteristics'!K:K,MATCH($C910,'Policy Characteristics'!$C:$C,0)))</f>
        <v>industry-ag-main.html#eff-stds</v>
      </c>
      <c r="R910" s="304" t="str">
        <f>IF(ISBLANK(INDEX('Policy Characteristics'!L:L,MATCH($C910,'Policy Characteristics'!$C:$C,0))),"",INDEX('Policy Characteristics'!L:L,MATCH($C910,'Policy Characteristics'!$C:$C,0)))</f>
        <v>industry-energy-efficiency-standards.html</v>
      </c>
    </row>
    <row r="911" spans="1:18" s="544" customFormat="1" x14ac:dyDescent="0.25">
      <c r="A911" s="304" t="str">
        <f>IF(ISBLANK(INDEX('Policy Characteristics'!A:A,MATCH($C911,'Policy Characteristics'!$C:$C,0))),"",INDEX('Policy Characteristics'!A:A,MATCH($C911,'Policy Characteristics'!$C:$C,0)))</f>
        <v>Industry</v>
      </c>
      <c r="B911" s="304" t="str">
        <f>IF(ISBLANK(INDEX('Policy Characteristics'!B:B,MATCH($C911,'Policy Characteristics'!$C:$C,0))),"",INDEX('Policy Characteristics'!B:B,MATCH($C911,'Policy Characteristics'!$C:$C,0)))</f>
        <v>Industry Energy Efficiency Standards</v>
      </c>
      <c r="C911" s="308" t="str">
        <f t="shared" si="40"/>
        <v>Percentage Improvement in Eqpt Efficiency Standards above BAU</v>
      </c>
      <c r="D911" s="537" t="s">
        <v>3211</v>
      </c>
      <c r="E911" s="535" t="s">
        <v>2783</v>
      </c>
      <c r="F911" s="6" t="s">
        <v>3173</v>
      </c>
      <c r="G911" s="535" t="s">
        <v>2787</v>
      </c>
      <c r="H911" s="536">
        <v>1185</v>
      </c>
      <c r="I911" s="535" t="s">
        <v>46</v>
      </c>
      <c r="J911" s="306" t="str">
        <f>IF(ISBLANK(INDEX('Policy Characteristics'!D:D,MATCH($C911,'Policy Characteristics'!$C:$C,0))),"",INDEX('Policy Characteristics'!D:D,MATCH($C911,'Policy Characteristics'!$C:$C,0)))</f>
        <v>Industry Energy Efficiency Standards</v>
      </c>
      <c r="K911" s="304" t="str">
        <f>IF(ISBLANK(INDEX('Policy Characteristics'!E:E,MATCH($C911,'Policy Characteristics'!$C:$C,0))),"",INDEX('Policy Characteristics'!E:E,MATCH($C911,'Policy Characteristics'!$C:$C,0)))</f>
        <v>indst efficiency standards</v>
      </c>
      <c r="L911" s="315">
        <f>IF(ISBLANK(INDEX('Policy Characteristics'!F:F,MATCH($C911,'Policy Characteristics'!$C:$C,0))),"",INDEX('Policy Characteristics'!F:F,MATCH($C911,'Policy Characteristics'!$C:$C,0)))</f>
        <v>0</v>
      </c>
      <c r="M911" s="315">
        <f>IF(ISBLANK(INDEX('Policy Characteristics'!G:G,MATCH($C911,'Policy Characteristics'!$C:$C,0))),"",INDEX('Policy Characteristics'!G:G,MATCH($C911,'Policy Characteristics'!$C:$C,0)))</f>
        <v>0.25</v>
      </c>
      <c r="N911" s="315">
        <f>IF(ISBLANK(INDEX('Policy Characteristics'!H:H,MATCH($C911,'Policy Characteristics'!$C:$C,0))),"",INDEX('Policy Characteristics'!H:H,MATCH($C911,'Policy Characteristics'!$C:$C,0)))</f>
        <v>0.01</v>
      </c>
      <c r="O911" s="304" t="str">
        <f>IF(ISBLANK(INDEX('Policy Characteristics'!I:I,MATCH($C911,'Policy Characteristics'!$C:$C,0))),"",INDEX('Policy Characteristics'!I:I,MATCH($C911,'Policy Characteristics'!$C:$C,0)))</f>
        <v>% reduction in energy use</v>
      </c>
      <c r="P911" s="304" t="str">
        <f>IF(ISBLANK(INDEX('Policy Characteristics'!J:J,MATCH($C911,'Policy Characteristics'!$C:$C,0))),"",INDEX('Policy Characteristics'!J:J,MATCH($C911,'Policy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11" s="304" t="str">
        <f>IF(ISBLANK(INDEX('Policy Characteristics'!K:K,MATCH($C911,'Policy Characteristics'!$C:$C,0))),"",INDEX('Policy Characteristics'!K:K,MATCH($C911,'Policy Characteristics'!$C:$C,0)))</f>
        <v>industry-ag-main.html#eff-stds</v>
      </c>
      <c r="R911" s="304" t="str">
        <f>IF(ISBLANK(INDEX('Policy Characteristics'!L:L,MATCH($C911,'Policy Characteristics'!$C:$C,0))),"",INDEX('Policy Characteristics'!L:L,MATCH($C911,'Policy Characteristics'!$C:$C,0)))</f>
        <v>industry-energy-efficiency-standards.html</v>
      </c>
    </row>
    <row r="912" spans="1:18" s="544" customFormat="1" x14ac:dyDescent="0.25">
      <c r="A912" s="304" t="str">
        <f>IF(ISBLANK(INDEX('Policy Characteristics'!A:A,MATCH($C912,'Policy Characteristics'!$C:$C,0))),"",INDEX('Policy Characteristics'!A:A,MATCH($C912,'Policy Characteristics'!$C:$C,0)))</f>
        <v>Industry</v>
      </c>
      <c r="B912" s="304" t="str">
        <f>IF(ISBLANK(INDEX('Policy Characteristics'!B:B,MATCH($C912,'Policy Characteristics'!$C:$C,0))),"",INDEX('Policy Characteristics'!B:B,MATCH($C912,'Policy Characteristics'!$C:$C,0)))</f>
        <v>Industry Energy Efficiency Standards</v>
      </c>
      <c r="C912" s="308" t="str">
        <f t="shared" si="40"/>
        <v>Percentage Improvement in Eqpt Efficiency Standards above BAU</v>
      </c>
      <c r="D912" s="537" t="s">
        <v>3211</v>
      </c>
      <c r="E912" s="535" t="s">
        <v>2784</v>
      </c>
      <c r="F912" s="6" t="s">
        <v>3173</v>
      </c>
      <c r="G912" s="535" t="s">
        <v>2788</v>
      </c>
      <c r="H912" s="536">
        <v>1186</v>
      </c>
      <c r="I912" s="535" t="s">
        <v>46</v>
      </c>
      <c r="J912" s="306" t="str">
        <f>IF(ISBLANK(INDEX('Policy Characteristics'!D:D,MATCH($C912,'Policy Characteristics'!$C:$C,0))),"",INDEX('Policy Characteristics'!D:D,MATCH($C912,'Policy Characteristics'!$C:$C,0)))</f>
        <v>Industry Energy Efficiency Standards</v>
      </c>
      <c r="K912" s="304" t="str">
        <f>IF(ISBLANK(INDEX('Policy Characteristics'!E:E,MATCH($C912,'Policy Characteristics'!$C:$C,0))),"",INDEX('Policy Characteristics'!E:E,MATCH($C912,'Policy Characteristics'!$C:$C,0)))</f>
        <v>indst efficiency standards</v>
      </c>
      <c r="L912" s="315">
        <f>IF(ISBLANK(INDEX('Policy Characteristics'!F:F,MATCH($C912,'Policy Characteristics'!$C:$C,0))),"",INDEX('Policy Characteristics'!F:F,MATCH($C912,'Policy Characteristics'!$C:$C,0)))</f>
        <v>0</v>
      </c>
      <c r="M912" s="315">
        <f>IF(ISBLANK(INDEX('Policy Characteristics'!G:G,MATCH($C912,'Policy Characteristics'!$C:$C,0))),"",INDEX('Policy Characteristics'!G:G,MATCH($C912,'Policy Characteristics'!$C:$C,0)))</f>
        <v>0.25</v>
      </c>
      <c r="N912" s="315">
        <f>IF(ISBLANK(INDEX('Policy Characteristics'!H:H,MATCH($C912,'Policy Characteristics'!$C:$C,0))),"",INDEX('Policy Characteristics'!H:H,MATCH($C912,'Policy Characteristics'!$C:$C,0)))</f>
        <v>0.01</v>
      </c>
      <c r="O912" s="304" t="str">
        <f>IF(ISBLANK(INDEX('Policy Characteristics'!I:I,MATCH($C912,'Policy Characteristics'!$C:$C,0))),"",INDEX('Policy Characteristics'!I:I,MATCH($C912,'Policy Characteristics'!$C:$C,0)))</f>
        <v>% reduction in energy use</v>
      </c>
      <c r="P912" s="304" t="str">
        <f>IF(ISBLANK(INDEX('Policy Characteristics'!J:J,MATCH($C912,'Policy Characteristics'!$C:$C,0))),"",INDEX('Policy Characteristics'!J:J,MATCH($C912,'Policy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12" s="304" t="str">
        <f>IF(ISBLANK(INDEX('Policy Characteristics'!K:K,MATCH($C912,'Policy Characteristics'!$C:$C,0))),"",INDEX('Policy Characteristics'!K:K,MATCH($C912,'Policy Characteristics'!$C:$C,0)))</f>
        <v>industry-ag-main.html#eff-stds</v>
      </c>
      <c r="R912" s="304" t="str">
        <f>IF(ISBLANK(INDEX('Policy Characteristics'!L:L,MATCH($C912,'Policy Characteristics'!$C:$C,0))),"",INDEX('Policy Characteristics'!L:L,MATCH($C912,'Policy Characteristics'!$C:$C,0)))</f>
        <v>industry-energy-efficiency-standards.html</v>
      </c>
    </row>
    <row r="913" spans="1:18" s="544" customFormat="1" x14ac:dyDescent="0.25">
      <c r="A913" s="304" t="str">
        <f>IF(ISBLANK(INDEX('Policy Characteristics'!A:A,MATCH($C913,'Policy Characteristics'!$C:$C,0))),"",INDEX('Policy Characteristics'!A:A,MATCH($C913,'Policy Characteristics'!$C:$C,0)))</f>
        <v>Industry</v>
      </c>
      <c r="B913" s="304" t="str">
        <f>IF(ISBLANK(INDEX('Policy Characteristics'!B:B,MATCH($C913,'Policy Characteristics'!$C:$C,0))),"",INDEX('Policy Characteristics'!B:B,MATCH($C913,'Policy Characteristics'!$C:$C,0)))</f>
        <v>Industry Energy Efficiency Standards</v>
      </c>
      <c r="C913" s="308" t="str">
        <f t="shared" si="40"/>
        <v>Percentage Improvement in Eqpt Efficiency Standards above BAU</v>
      </c>
      <c r="D913" s="537" t="s">
        <v>3211</v>
      </c>
      <c r="E913" s="535" t="s">
        <v>2781</v>
      </c>
      <c r="F913" s="6" t="s">
        <v>3173</v>
      </c>
      <c r="G913" s="535" t="s">
        <v>2786</v>
      </c>
      <c r="H913" s="536">
        <v>1187</v>
      </c>
      <c r="I913" s="535" t="s">
        <v>46</v>
      </c>
      <c r="J913" s="306" t="str">
        <f>IF(ISBLANK(INDEX('Policy Characteristics'!D:D,MATCH($C913,'Policy Characteristics'!$C:$C,0))),"",INDEX('Policy Characteristics'!D:D,MATCH($C913,'Policy Characteristics'!$C:$C,0)))</f>
        <v>Industry Energy Efficiency Standards</v>
      </c>
      <c r="K913" s="304" t="str">
        <f>IF(ISBLANK(INDEX('Policy Characteristics'!E:E,MATCH($C913,'Policy Characteristics'!$C:$C,0))),"",INDEX('Policy Characteristics'!E:E,MATCH($C913,'Policy Characteristics'!$C:$C,0)))</f>
        <v>indst efficiency standards</v>
      </c>
      <c r="L913" s="315">
        <f>IF(ISBLANK(INDEX('Policy Characteristics'!F:F,MATCH($C913,'Policy Characteristics'!$C:$C,0))),"",INDEX('Policy Characteristics'!F:F,MATCH($C913,'Policy Characteristics'!$C:$C,0)))</f>
        <v>0</v>
      </c>
      <c r="M913" s="315">
        <f>IF(ISBLANK(INDEX('Policy Characteristics'!G:G,MATCH($C913,'Policy Characteristics'!$C:$C,0))),"",INDEX('Policy Characteristics'!G:G,MATCH($C913,'Policy Characteristics'!$C:$C,0)))</f>
        <v>0.25</v>
      </c>
      <c r="N913" s="315">
        <f>IF(ISBLANK(INDEX('Policy Characteristics'!H:H,MATCH($C913,'Policy Characteristics'!$C:$C,0))),"",INDEX('Policy Characteristics'!H:H,MATCH($C913,'Policy Characteristics'!$C:$C,0)))</f>
        <v>0.01</v>
      </c>
      <c r="O913" s="304" t="str">
        <f>IF(ISBLANK(INDEX('Policy Characteristics'!I:I,MATCH($C913,'Policy Characteristics'!$C:$C,0))),"",INDEX('Policy Characteristics'!I:I,MATCH($C913,'Policy Characteristics'!$C:$C,0)))</f>
        <v>% reduction in energy use</v>
      </c>
      <c r="P913" s="304" t="str">
        <f>IF(ISBLANK(INDEX('Policy Characteristics'!J:J,MATCH($C913,'Policy Characteristics'!$C:$C,0))),"",INDEX('Policy Characteristics'!J:J,MATCH($C913,'Policy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13" s="304" t="str">
        <f>IF(ISBLANK(INDEX('Policy Characteristics'!K:K,MATCH($C913,'Policy Characteristics'!$C:$C,0))),"",INDEX('Policy Characteristics'!K:K,MATCH($C913,'Policy Characteristics'!$C:$C,0)))</f>
        <v>industry-ag-main.html#eff-stds</v>
      </c>
      <c r="R913" s="304" t="str">
        <f>IF(ISBLANK(INDEX('Policy Characteristics'!L:L,MATCH($C913,'Policy Characteristics'!$C:$C,0))),"",INDEX('Policy Characteristics'!L:L,MATCH($C913,'Policy Characteristics'!$C:$C,0)))</f>
        <v>industry-energy-efficiency-standards.html</v>
      </c>
    </row>
    <row r="914" spans="1:18" s="544" customFormat="1" x14ac:dyDescent="0.25">
      <c r="A914" s="304" t="str">
        <f>IF(ISBLANK(INDEX('Policy Characteristics'!A:A,MATCH($C914,'Policy Characteristics'!$C:$C,0))),"",INDEX('Policy Characteristics'!A:A,MATCH($C914,'Policy Characteristics'!$C:$C,0)))</f>
        <v>Industry</v>
      </c>
      <c r="B914" s="304" t="str">
        <f>IF(ISBLANK(INDEX('Policy Characteristics'!B:B,MATCH($C914,'Policy Characteristics'!$C:$C,0))),"",INDEX('Policy Characteristics'!B:B,MATCH($C914,'Policy Characteristics'!$C:$C,0)))</f>
        <v>Industry Energy Efficiency Standards</v>
      </c>
      <c r="C914" s="308" t="str">
        <f t="shared" si="40"/>
        <v>Percentage Improvement in Eqpt Efficiency Standards above BAU</v>
      </c>
      <c r="D914" s="537" t="s">
        <v>3212</v>
      </c>
      <c r="E914" s="535" t="s">
        <v>2427</v>
      </c>
      <c r="F914" s="6" t="s">
        <v>3215</v>
      </c>
      <c r="G914" s="535" t="s">
        <v>2433</v>
      </c>
      <c r="H914" s="536">
        <v>1188</v>
      </c>
      <c r="I914" s="535" t="s">
        <v>45</v>
      </c>
      <c r="J914" s="306" t="str">
        <f>IF(ISBLANK(INDEX('Policy Characteristics'!D:D,MATCH($C914,'Policy Characteristics'!$C:$C,0))),"",INDEX('Policy Characteristics'!D:D,MATCH($C914,'Policy Characteristics'!$C:$C,0)))</f>
        <v>Industry Energy Efficiency Standards</v>
      </c>
      <c r="K914" s="304" t="str">
        <f>IF(ISBLANK(INDEX('Policy Characteristics'!E:E,MATCH($C914,'Policy Characteristics'!$C:$C,0))),"",INDEX('Policy Characteristics'!E:E,MATCH($C914,'Policy Characteristics'!$C:$C,0)))</f>
        <v>indst efficiency standards</v>
      </c>
      <c r="L914" s="315">
        <f>IF(ISBLANK(INDEX('Policy Characteristics'!F:F,MATCH($C914,'Policy Characteristics'!$C:$C,0))),"",INDEX('Policy Characteristics'!F:F,MATCH($C914,'Policy Characteristics'!$C:$C,0)))</f>
        <v>0</v>
      </c>
      <c r="M914" s="315">
        <f>IF(ISBLANK(INDEX('Policy Characteristics'!G:G,MATCH($C914,'Policy Characteristics'!$C:$C,0))),"",INDEX('Policy Characteristics'!G:G,MATCH($C914,'Policy Characteristics'!$C:$C,0)))</f>
        <v>0.25</v>
      </c>
      <c r="N914" s="315">
        <f>IF(ISBLANK(INDEX('Policy Characteristics'!H:H,MATCH($C914,'Policy Characteristics'!$C:$C,0))),"",INDEX('Policy Characteristics'!H:H,MATCH($C914,'Policy Characteristics'!$C:$C,0)))</f>
        <v>0.01</v>
      </c>
      <c r="O914" s="304" t="str">
        <f>IF(ISBLANK(INDEX('Policy Characteristics'!I:I,MATCH($C914,'Policy Characteristics'!$C:$C,0))),"",INDEX('Policy Characteristics'!I:I,MATCH($C914,'Policy Characteristics'!$C:$C,0)))</f>
        <v>% reduction in energy use</v>
      </c>
      <c r="P914" s="304" t="str">
        <f>IF(ISBLANK(INDEX('Policy Characteristics'!J:J,MATCH($C914,'Policy Characteristics'!$C:$C,0))),"",INDEX('Policy Characteristics'!J:J,MATCH($C914,'Policy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14" s="304" t="str">
        <f>IF(ISBLANK(INDEX('Policy Characteristics'!K:K,MATCH($C914,'Policy Characteristics'!$C:$C,0))),"",INDEX('Policy Characteristics'!K:K,MATCH($C914,'Policy Characteristics'!$C:$C,0)))</f>
        <v>industry-ag-main.html#eff-stds</v>
      </c>
      <c r="R914" s="304" t="str">
        <f>IF(ISBLANK(INDEX('Policy Characteristics'!L:L,MATCH($C914,'Policy Characteristics'!$C:$C,0))),"",INDEX('Policy Characteristics'!L:L,MATCH($C914,'Policy Characteristics'!$C:$C,0)))</f>
        <v>industry-energy-efficiency-standards.html</v>
      </c>
    </row>
    <row r="915" spans="1:18" s="544" customFormat="1" x14ac:dyDescent="0.25">
      <c r="A915" s="304" t="str">
        <f>IF(ISBLANK(INDEX('Policy Characteristics'!A:A,MATCH($C915,'Policy Characteristics'!$C:$C,0))),"",INDEX('Policy Characteristics'!A:A,MATCH($C915,'Policy Characteristics'!$C:$C,0)))</f>
        <v>Industry</v>
      </c>
      <c r="B915" s="304" t="str">
        <f>IF(ISBLANK(INDEX('Policy Characteristics'!B:B,MATCH($C915,'Policy Characteristics'!$C:$C,0))),"",INDEX('Policy Characteristics'!B:B,MATCH($C915,'Policy Characteristics'!$C:$C,0)))</f>
        <v>Industry Energy Efficiency Standards</v>
      </c>
      <c r="C915" s="308" t="str">
        <f t="shared" si="40"/>
        <v>Percentage Improvement in Eqpt Efficiency Standards above BAU</v>
      </c>
      <c r="D915" s="537" t="s">
        <v>3212</v>
      </c>
      <c r="E915" s="535" t="s">
        <v>2428</v>
      </c>
      <c r="F915" s="6" t="s">
        <v>3215</v>
      </c>
      <c r="G915" s="535" t="s">
        <v>2436</v>
      </c>
      <c r="H915" s="536">
        <v>1189</v>
      </c>
      <c r="I915" s="535" t="s">
        <v>46</v>
      </c>
      <c r="J915" s="306" t="str">
        <f>IF(ISBLANK(INDEX('Policy Characteristics'!D:D,MATCH($C915,'Policy Characteristics'!$C:$C,0))),"",INDEX('Policy Characteristics'!D:D,MATCH($C915,'Policy Characteristics'!$C:$C,0)))</f>
        <v>Industry Energy Efficiency Standards</v>
      </c>
      <c r="K915" s="304" t="str">
        <f>IF(ISBLANK(INDEX('Policy Characteristics'!E:E,MATCH($C915,'Policy Characteristics'!$C:$C,0))),"",INDEX('Policy Characteristics'!E:E,MATCH($C915,'Policy Characteristics'!$C:$C,0)))</f>
        <v>indst efficiency standards</v>
      </c>
      <c r="L915" s="315">
        <f>IF(ISBLANK(INDEX('Policy Characteristics'!F:F,MATCH($C915,'Policy Characteristics'!$C:$C,0))),"",INDEX('Policy Characteristics'!F:F,MATCH($C915,'Policy Characteristics'!$C:$C,0)))</f>
        <v>0</v>
      </c>
      <c r="M915" s="315">
        <f>IF(ISBLANK(INDEX('Policy Characteristics'!G:G,MATCH($C915,'Policy Characteristics'!$C:$C,0))),"",INDEX('Policy Characteristics'!G:G,MATCH($C915,'Policy Characteristics'!$C:$C,0)))</f>
        <v>0.25</v>
      </c>
      <c r="N915" s="315">
        <f>IF(ISBLANK(INDEX('Policy Characteristics'!H:H,MATCH($C915,'Policy Characteristics'!$C:$C,0))),"",INDEX('Policy Characteristics'!H:H,MATCH($C915,'Policy Characteristics'!$C:$C,0)))</f>
        <v>0.01</v>
      </c>
      <c r="O915" s="304" t="str">
        <f>IF(ISBLANK(INDEX('Policy Characteristics'!I:I,MATCH($C915,'Policy Characteristics'!$C:$C,0))),"",INDEX('Policy Characteristics'!I:I,MATCH($C915,'Policy Characteristics'!$C:$C,0)))</f>
        <v>% reduction in energy use</v>
      </c>
      <c r="P915" s="304" t="str">
        <f>IF(ISBLANK(INDEX('Policy Characteristics'!J:J,MATCH($C915,'Policy Characteristics'!$C:$C,0))),"",INDEX('Policy Characteristics'!J:J,MATCH($C915,'Policy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15" s="304" t="str">
        <f>IF(ISBLANK(INDEX('Policy Characteristics'!K:K,MATCH($C915,'Policy Characteristics'!$C:$C,0))),"",INDEX('Policy Characteristics'!K:K,MATCH($C915,'Policy Characteristics'!$C:$C,0)))</f>
        <v>industry-ag-main.html#eff-stds</v>
      </c>
      <c r="R915" s="304" t="str">
        <f>IF(ISBLANK(INDEX('Policy Characteristics'!L:L,MATCH($C915,'Policy Characteristics'!$C:$C,0))),"",INDEX('Policy Characteristics'!L:L,MATCH($C915,'Policy Characteristics'!$C:$C,0)))</f>
        <v>industry-energy-efficiency-standards.html</v>
      </c>
    </row>
    <row r="916" spans="1:18" s="544" customFormat="1" x14ac:dyDescent="0.25">
      <c r="A916" s="304" t="str">
        <f>IF(ISBLANK(INDEX('Policy Characteristics'!A:A,MATCH($C916,'Policy Characteristics'!$C:$C,0))),"",INDEX('Policy Characteristics'!A:A,MATCH($C916,'Policy Characteristics'!$C:$C,0)))</f>
        <v>Industry</v>
      </c>
      <c r="B916" s="304" t="str">
        <f>IF(ISBLANK(INDEX('Policy Characteristics'!B:B,MATCH($C916,'Policy Characteristics'!$C:$C,0))),"",INDEX('Policy Characteristics'!B:B,MATCH($C916,'Policy Characteristics'!$C:$C,0)))</f>
        <v>Industry Energy Efficiency Standards</v>
      </c>
      <c r="C916" s="308" t="str">
        <f t="shared" si="40"/>
        <v>Percentage Improvement in Eqpt Efficiency Standards above BAU</v>
      </c>
      <c r="D916" s="537" t="s">
        <v>3212</v>
      </c>
      <c r="E916" s="535" t="s">
        <v>2429</v>
      </c>
      <c r="F916" s="6" t="s">
        <v>3215</v>
      </c>
      <c r="G916" s="535" t="s">
        <v>2437</v>
      </c>
      <c r="H916" s="536">
        <v>1190</v>
      </c>
      <c r="I916" s="535" t="s">
        <v>46</v>
      </c>
      <c r="J916" s="306" t="str">
        <f>IF(ISBLANK(INDEX('Policy Characteristics'!D:D,MATCH($C916,'Policy Characteristics'!$C:$C,0))),"",INDEX('Policy Characteristics'!D:D,MATCH($C916,'Policy Characteristics'!$C:$C,0)))</f>
        <v>Industry Energy Efficiency Standards</v>
      </c>
      <c r="K916" s="304" t="str">
        <f>IF(ISBLANK(INDEX('Policy Characteristics'!E:E,MATCH($C916,'Policy Characteristics'!$C:$C,0))),"",INDEX('Policy Characteristics'!E:E,MATCH($C916,'Policy Characteristics'!$C:$C,0)))</f>
        <v>indst efficiency standards</v>
      </c>
      <c r="L916" s="315">
        <f>IF(ISBLANK(INDEX('Policy Characteristics'!F:F,MATCH($C916,'Policy Characteristics'!$C:$C,0))),"",INDEX('Policy Characteristics'!F:F,MATCH($C916,'Policy Characteristics'!$C:$C,0)))</f>
        <v>0</v>
      </c>
      <c r="M916" s="315">
        <f>IF(ISBLANK(INDEX('Policy Characteristics'!G:G,MATCH($C916,'Policy Characteristics'!$C:$C,0))),"",INDEX('Policy Characteristics'!G:G,MATCH($C916,'Policy Characteristics'!$C:$C,0)))</f>
        <v>0.25</v>
      </c>
      <c r="N916" s="315">
        <f>IF(ISBLANK(INDEX('Policy Characteristics'!H:H,MATCH($C916,'Policy Characteristics'!$C:$C,0))),"",INDEX('Policy Characteristics'!H:H,MATCH($C916,'Policy Characteristics'!$C:$C,0)))</f>
        <v>0.01</v>
      </c>
      <c r="O916" s="304" t="str">
        <f>IF(ISBLANK(INDEX('Policy Characteristics'!I:I,MATCH($C916,'Policy Characteristics'!$C:$C,0))),"",INDEX('Policy Characteristics'!I:I,MATCH($C916,'Policy Characteristics'!$C:$C,0)))</f>
        <v>% reduction in energy use</v>
      </c>
      <c r="P916" s="304" t="str">
        <f>IF(ISBLANK(INDEX('Policy Characteristics'!J:J,MATCH($C916,'Policy Characteristics'!$C:$C,0))),"",INDEX('Policy Characteristics'!J:J,MATCH($C916,'Policy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16" s="304" t="str">
        <f>IF(ISBLANK(INDEX('Policy Characteristics'!K:K,MATCH($C916,'Policy Characteristics'!$C:$C,0))),"",INDEX('Policy Characteristics'!K:K,MATCH($C916,'Policy Characteristics'!$C:$C,0)))</f>
        <v>industry-ag-main.html#eff-stds</v>
      </c>
      <c r="R916" s="304" t="str">
        <f>IF(ISBLANK(INDEX('Policy Characteristics'!L:L,MATCH($C916,'Policy Characteristics'!$C:$C,0))),"",INDEX('Policy Characteristics'!L:L,MATCH($C916,'Policy Characteristics'!$C:$C,0)))</f>
        <v>industry-energy-efficiency-standards.html</v>
      </c>
    </row>
    <row r="917" spans="1:18" s="544" customFormat="1" x14ac:dyDescent="0.25">
      <c r="A917" s="304" t="str">
        <f>IF(ISBLANK(INDEX('Policy Characteristics'!A:A,MATCH($C917,'Policy Characteristics'!$C:$C,0))),"",INDEX('Policy Characteristics'!A:A,MATCH($C917,'Policy Characteristics'!$C:$C,0)))</f>
        <v>Industry</v>
      </c>
      <c r="B917" s="304" t="str">
        <f>IF(ISBLANK(INDEX('Policy Characteristics'!B:B,MATCH($C917,'Policy Characteristics'!$C:$C,0))),"",INDEX('Policy Characteristics'!B:B,MATCH($C917,'Policy Characteristics'!$C:$C,0)))</f>
        <v>Industry Energy Efficiency Standards</v>
      </c>
      <c r="C917" s="308" t="str">
        <f t="shared" si="40"/>
        <v>Percentage Improvement in Eqpt Efficiency Standards above BAU</v>
      </c>
      <c r="D917" s="537" t="s">
        <v>3212</v>
      </c>
      <c r="E917" s="535" t="s">
        <v>2430</v>
      </c>
      <c r="F917" s="6" t="s">
        <v>3215</v>
      </c>
      <c r="G917" s="535" t="s">
        <v>2434</v>
      </c>
      <c r="H917" s="536">
        <v>1191</v>
      </c>
      <c r="I917" s="535" t="s">
        <v>46</v>
      </c>
      <c r="J917" s="306" t="str">
        <f>IF(ISBLANK(INDEX('Policy Characteristics'!D:D,MATCH($C917,'Policy Characteristics'!$C:$C,0))),"",INDEX('Policy Characteristics'!D:D,MATCH($C917,'Policy Characteristics'!$C:$C,0)))</f>
        <v>Industry Energy Efficiency Standards</v>
      </c>
      <c r="K917" s="304" t="str">
        <f>IF(ISBLANK(INDEX('Policy Characteristics'!E:E,MATCH($C917,'Policy Characteristics'!$C:$C,0))),"",INDEX('Policy Characteristics'!E:E,MATCH($C917,'Policy Characteristics'!$C:$C,0)))</f>
        <v>indst efficiency standards</v>
      </c>
      <c r="L917" s="315">
        <f>IF(ISBLANK(INDEX('Policy Characteristics'!F:F,MATCH($C917,'Policy Characteristics'!$C:$C,0))),"",INDEX('Policy Characteristics'!F:F,MATCH($C917,'Policy Characteristics'!$C:$C,0)))</f>
        <v>0</v>
      </c>
      <c r="M917" s="315">
        <f>IF(ISBLANK(INDEX('Policy Characteristics'!G:G,MATCH($C917,'Policy Characteristics'!$C:$C,0))),"",INDEX('Policy Characteristics'!G:G,MATCH($C917,'Policy Characteristics'!$C:$C,0)))</f>
        <v>0.25</v>
      </c>
      <c r="N917" s="315">
        <f>IF(ISBLANK(INDEX('Policy Characteristics'!H:H,MATCH($C917,'Policy Characteristics'!$C:$C,0))),"",INDEX('Policy Characteristics'!H:H,MATCH($C917,'Policy Characteristics'!$C:$C,0)))</f>
        <v>0.01</v>
      </c>
      <c r="O917" s="304" t="str">
        <f>IF(ISBLANK(INDEX('Policy Characteristics'!I:I,MATCH($C917,'Policy Characteristics'!$C:$C,0))),"",INDEX('Policy Characteristics'!I:I,MATCH($C917,'Policy Characteristics'!$C:$C,0)))</f>
        <v>% reduction in energy use</v>
      </c>
      <c r="P917" s="304" t="str">
        <f>IF(ISBLANK(INDEX('Policy Characteristics'!J:J,MATCH($C917,'Policy Characteristics'!$C:$C,0))),"",INDEX('Policy Characteristics'!J:J,MATCH($C917,'Policy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17" s="304" t="str">
        <f>IF(ISBLANK(INDEX('Policy Characteristics'!K:K,MATCH($C917,'Policy Characteristics'!$C:$C,0))),"",INDEX('Policy Characteristics'!K:K,MATCH($C917,'Policy Characteristics'!$C:$C,0)))</f>
        <v>industry-ag-main.html#eff-stds</v>
      </c>
      <c r="R917" s="304" t="str">
        <f>IF(ISBLANK(INDEX('Policy Characteristics'!L:L,MATCH($C917,'Policy Characteristics'!$C:$C,0))),"",INDEX('Policy Characteristics'!L:L,MATCH($C917,'Policy Characteristics'!$C:$C,0)))</f>
        <v>industry-energy-efficiency-standards.html</v>
      </c>
    </row>
    <row r="918" spans="1:18" s="544" customFormat="1" x14ac:dyDescent="0.25">
      <c r="A918" s="304" t="str">
        <f>IF(ISBLANK(INDEX('Policy Characteristics'!A:A,MATCH($C918,'Policy Characteristics'!$C:$C,0))),"",INDEX('Policy Characteristics'!A:A,MATCH($C918,'Policy Characteristics'!$C:$C,0)))</f>
        <v>Industry</v>
      </c>
      <c r="B918" s="304" t="str">
        <f>IF(ISBLANK(INDEX('Policy Characteristics'!B:B,MATCH($C918,'Policy Characteristics'!$C:$C,0))),"",INDEX('Policy Characteristics'!B:B,MATCH($C918,'Policy Characteristics'!$C:$C,0)))</f>
        <v>Industry Energy Efficiency Standards</v>
      </c>
      <c r="C918" s="308" t="str">
        <f t="shared" si="40"/>
        <v>Percentage Improvement in Eqpt Efficiency Standards above BAU</v>
      </c>
      <c r="D918" s="537" t="s">
        <v>3212</v>
      </c>
      <c r="E918" s="535" t="s">
        <v>2431</v>
      </c>
      <c r="F918" s="6" t="s">
        <v>3215</v>
      </c>
      <c r="G918" s="535" t="s">
        <v>2435</v>
      </c>
      <c r="H918" s="536">
        <v>1192</v>
      </c>
      <c r="I918" s="535" t="s">
        <v>46</v>
      </c>
      <c r="J918" s="306" t="str">
        <f>IF(ISBLANK(INDEX('Policy Characteristics'!D:D,MATCH($C918,'Policy Characteristics'!$C:$C,0))),"",INDEX('Policy Characteristics'!D:D,MATCH($C918,'Policy Characteristics'!$C:$C,0)))</f>
        <v>Industry Energy Efficiency Standards</v>
      </c>
      <c r="K918" s="304" t="str">
        <f>IF(ISBLANK(INDEX('Policy Characteristics'!E:E,MATCH($C918,'Policy Characteristics'!$C:$C,0))),"",INDEX('Policy Characteristics'!E:E,MATCH($C918,'Policy Characteristics'!$C:$C,0)))</f>
        <v>indst efficiency standards</v>
      </c>
      <c r="L918" s="315">
        <f>IF(ISBLANK(INDEX('Policy Characteristics'!F:F,MATCH($C918,'Policy Characteristics'!$C:$C,0))),"",INDEX('Policy Characteristics'!F:F,MATCH($C918,'Policy Characteristics'!$C:$C,0)))</f>
        <v>0</v>
      </c>
      <c r="M918" s="315">
        <f>IF(ISBLANK(INDEX('Policy Characteristics'!G:G,MATCH($C918,'Policy Characteristics'!$C:$C,0))),"",INDEX('Policy Characteristics'!G:G,MATCH($C918,'Policy Characteristics'!$C:$C,0)))</f>
        <v>0.25</v>
      </c>
      <c r="N918" s="315">
        <f>IF(ISBLANK(INDEX('Policy Characteristics'!H:H,MATCH($C918,'Policy Characteristics'!$C:$C,0))),"",INDEX('Policy Characteristics'!H:H,MATCH($C918,'Policy Characteristics'!$C:$C,0)))</f>
        <v>0.01</v>
      </c>
      <c r="O918" s="304" t="str">
        <f>IF(ISBLANK(INDEX('Policy Characteristics'!I:I,MATCH($C918,'Policy Characteristics'!$C:$C,0))),"",INDEX('Policy Characteristics'!I:I,MATCH($C918,'Policy Characteristics'!$C:$C,0)))</f>
        <v>% reduction in energy use</v>
      </c>
      <c r="P918" s="304" t="str">
        <f>IF(ISBLANK(INDEX('Policy Characteristics'!J:J,MATCH($C918,'Policy Characteristics'!$C:$C,0))),"",INDEX('Policy Characteristics'!J:J,MATCH($C918,'Policy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18" s="304" t="str">
        <f>IF(ISBLANK(INDEX('Policy Characteristics'!K:K,MATCH($C918,'Policy Characteristics'!$C:$C,0))),"",INDEX('Policy Characteristics'!K:K,MATCH($C918,'Policy Characteristics'!$C:$C,0)))</f>
        <v>industry-ag-main.html#eff-stds</v>
      </c>
      <c r="R918" s="304" t="str">
        <f>IF(ISBLANK(INDEX('Policy Characteristics'!L:L,MATCH($C918,'Policy Characteristics'!$C:$C,0))),"",INDEX('Policy Characteristics'!L:L,MATCH($C918,'Policy Characteristics'!$C:$C,0)))</f>
        <v>industry-energy-efficiency-standards.html</v>
      </c>
    </row>
    <row r="919" spans="1:18" s="544" customFormat="1" x14ac:dyDescent="0.25">
      <c r="A919" s="304" t="str">
        <f>IF(ISBLANK(INDEX('Policy Characteristics'!A:A,MATCH($C919,'Policy Characteristics'!$C:$C,0))),"",INDEX('Policy Characteristics'!A:A,MATCH($C919,'Policy Characteristics'!$C:$C,0)))</f>
        <v>Industry</v>
      </c>
      <c r="B919" s="304" t="str">
        <f>IF(ISBLANK(INDEX('Policy Characteristics'!B:B,MATCH($C919,'Policy Characteristics'!$C:$C,0))),"",INDEX('Policy Characteristics'!B:B,MATCH($C919,'Policy Characteristics'!$C:$C,0)))</f>
        <v>Industry Energy Efficiency Standards</v>
      </c>
      <c r="C919" s="308" t="str">
        <f t="shared" si="40"/>
        <v>Percentage Improvement in Eqpt Efficiency Standards above BAU</v>
      </c>
      <c r="D919" s="537" t="s">
        <v>3212</v>
      </c>
      <c r="E919" s="535" t="s">
        <v>2432</v>
      </c>
      <c r="F919" s="6" t="s">
        <v>3215</v>
      </c>
      <c r="G919" s="535" t="s">
        <v>2438</v>
      </c>
      <c r="H919" s="536">
        <v>1193</v>
      </c>
      <c r="I919" s="535" t="s">
        <v>46</v>
      </c>
      <c r="J919" s="306" t="str">
        <f>IF(ISBLANK(INDEX('Policy Characteristics'!D:D,MATCH($C919,'Policy Characteristics'!$C:$C,0))),"",INDEX('Policy Characteristics'!D:D,MATCH($C919,'Policy Characteristics'!$C:$C,0)))</f>
        <v>Industry Energy Efficiency Standards</v>
      </c>
      <c r="K919" s="304" t="str">
        <f>IF(ISBLANK(INDEX('Policy Characteristics'!E:E,MATCH($C919,'Policy Characteristics'!$C:$C,0))),"",INDEX('Policy Characteristics'!E:E,MATCH($C919,'Policy Characteristics'!$C:$C,0)))</f>
        <v>indst efficiency standards</v>
      </c>
      <c r="L919" s="315">
        <f>IF(ISBLANK(INDEX('Policy Characteristics'!F:F,MATCH($C919,'Policy Characteristics'!$C:$C,0))),"",INDEX('Policy Characteristics'!F:F,MATCH($C919,'Policy Characteristics'!$C:$C,0)))</f>
        <v>0</v>
      </c>
      <c r="M919" s="315">
        <f>IF(ISBLANK(INDEX('Policy Characteristics'!G:G,MATCH($C919,'Policy Characteristics'!$C:$C,0))),"",INDEX('Policy Characteristics'!G:G,MATCH($C919,'Policy Characteristics'!$C:$C,0)))</f>
        <v>0.25</v>
      </c>
      <c r="N919" s="315">
        <f>IF(ISBLANK(INDEX('Policy Characteristics'!H:H,MATCH($C919,'Policy Characteristics'!$C:$C,0))),"",INDEX('Policy Characteristics'!H:H,MATCH($C919,'Policy Characteristics'!$C:$C,0)))</f>
        <v>0.01</v>
      </c>
      <c r="O919" s="304" t="str">
        <f>IF(ISBLANK(INDEX('Policy Characteristics'!I:I,MATCH($C919,'Policy Characteristics'!$C:$C,0))),"",INDEX('Policy Characteristics'!I:I,MATCH($C919,'Policy Characteristics'!$C:$C,0)))</f>
        <v>% reduction in energy use</v>
      </c>
      <c r="P919" s="304" t="str">
        <f>IF(ISBLANK(INDEX('Policy Characteristics'!J:J,MATCH($C919,'Policy Characteristics'!$C:$C,0))),"",INDEX('Policy Characteristics'!J:J,MATCH($C919,'Policy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19" s="304" t="str">
        <f>IF(ISBLANK(INDEX('Policy Characteristics'!K:K,MATCH($C919,'Policy Characteristics'!$C:$C,0))),"",INDEX('Policy Characteristics'!K:K,MATCH($C919,'Policy Characteristics'!$C:$C,0)))</f>
        <v>industry-ag-main.html#eff-stds</v>
      </c>
      <c r="R919" s="304" t="str">
        <f>IF(ISBLANK(INDEX('Policy Characteristics'!L:L,MATCH($C919,'Policy Characteristics'!$C:$C,0))),"",INDEX('Policy Characteristics'!L:L,MATCH($C919,'Policy Characteristics'!$C:$C,0)))</f>
        <v>industry-energy-efficiency-standards.html</v>
      </c>
    </row>
    <row r="920" spans="1:18" s="544" customFormat="1" x14ac:dyDescent="0.25">
      <c r="A920" s="304" t="str">
        <f>IF(ISBLANK(INDEX('Policy Characteristics'!A:A,MATCH($C920,'Policy Characteristics'!$C:$C,0))),"",INDEX('Policy Characteristics'!A:A,MATCH($C920,'Policy Characteristics'!$C:$C,0)))</f>
        <v>Industry</v>
      </c>
      <c r="B920" s="304" t="str">
        <f>IF(ISBLANK(INDEX('Policy Characteristics'!B:B,MATCH($C920,'Policy Characteristics'!$C:$C,0))),"",INDEX('Policy Characteristics'!B:B,MATCH($C920,'Policy Characteristics'!$C:$C,0)))</f>
        <v>Industry Energy Efficiency Standards</v>
      </c>
      <c r="C920" s="308" t="str">
        <f t="shared" si="40"/>
        <v>Percentage Improvement in Eqpt Efficiency Standards above BAU</v>
      </c>
      <c r="D920" s="537" t="s">
        <v>3212</v>
      </c>
      <c r="E920" s="535" t="s">
        <v>2782</v>
      </c>
      <c r="F920" s="6" t="s">
        <v>3215</v>
      </c>
      <c r="G920" s="535" t="s">
        <v>2785</v>
      </c>
      <c r="H920" s="536">
        <v>1194</v>
      </c>
      <c r="I920" s="535" t="s">
        <v>46</v>
      </c>
      <c r="J920" s="306" t="str">
        <f>IF(ISBLANK(INDEX('Policy Characteristics'!D:D,MATCH($C920,'Policy Characteristics'!$C:$C,0))),"",INDEX('Policy Characteristics'!D:D,MATCH($C920,'Policy Characteristics'!$C:$C,0)))</f>
        <v>Industry Energy Efficiency Standards</v>
      </c>
      <c r="K920" s="304" t="str">
        <f>IF(ISBLANK(INDEX('Policy Characteristics'!E:E,MATCH($C920,'Policy Characteristics'!$C:$C,0))),"",INDEX('Policy Characteristics'!E:E,MATCH($C920,'Policy Characteristics'!$C:$C,0)))</f>
        <v>indst efficiency standards</v>
      </c>
      <c r="L920" s="315">
        <f>IF(ISBLANK(INDEX('Policy Characteristics'!F:F,MATCH($C920,'Policy Characteristics'!$C:$C,0))),"",INDEX('Policy Characteristics'!F:F,MATCH($C920,'Policy Characteristics'!$C:$C,0)))</f>
        <v>0</v>
      </c>
      <c r="M920" s="315">
        <f>IF(ISBLANK(INDEX('Policy Characteristics'!G:G,MATCH($C920,'Policy Characteristics'!$C:$C,0))),"",INDEX('Policy Characteristics'!G:G,MATCH($C920,'Policy Characteristics'!$C:$C,0)))</f>
        <v>0.25</v>
      </c>
      <c r="N920" s="315">
        <f>IF(ISBLANK(INDEX('Policy Characteristics'!H:H,MATCH($C920,'Policy Characteristics'!$C:$C,0))),"",INDEX('Policy Characteristics'!H:H,MATCH($C920,'Policy Characteristics'!$C:$C,0)))</f>
        <v>0.01</v>
      </c>
      <c r="O920" s="304" t="str">
        <f>IF(ISBLANK(INDEX('Policy Characteristics'!I:I,MATCH($C920,'Policy Characteristics'!$C:$C,0))),"",INDEX('Policy Characteristics'!I:I,MATCH($C920,'Policy Characteristics'!$C:$C,0)))</f>
        <v>% reduction in energy use</v>
      </c>
      <c r="P920" s="304" t="str">
        <f>IF(ISBLANK(INDEX('Policy Characteristics'!J:J,MATCH($C920,'Policy Characteristics'!$C:$C,0))),"",INDEX('Policy Characteristics'!J:J,MATCH($C920,'Policy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20" s="304" t="str">
        <f>IF(ISBLANK(INDEX('Policy Characteristics'!K:K,MATCH($C920,'Policy Characteristics'!$C:$C,0))),"",INDEX('Policy Characteristics'!K:K,MATCH($C920,'Policy Characteristics'!$C:$C,0)))</f>
        <v>industry-ag-main.html#eff-stds</v>
      </c>
      <c r="R920" s="304" t="str">
        <f>IF(ISBLANK(INDEX('Policy Characteristics'!L:L,MATCH($C920,'Policy Characteristics'!$C:$C,0))),"",INDEX('Policy Characteristics'!L:L,MATCH($C920,'Policy Characteristics'!$C:$C,0)))</f>
        <v>industry-energy-efficiency-standards.html</v>
      </c>
    </row>
    <row r="921" spans="1:18" s="544" customFormat="1" x14ac:dyDescent="0.25">
      <c r="A921" s="304" t="str">
        <f>IF(ISBLANK(INDEX('Policy Characteristics'!A:A,MATCH($C921,'Policy Characteristics'!$C:$C,0))),"",INDEX('Policy Characteristics'!A:A,MATCH($C921,'Policy Characteristics'!$C:$C,0)))</f>
        <v>Industry</v>
      </c>
      <c r="B921" s="304" t="str">
        <f>IF(ISBLANK(INDEX('Policy Characteristics'!B:B,MATCH($C921,'Policy Characteristics'!$C:$C,0))),"",INDEX('Policy Characteristics'!B:B,MATCH($C921,'Policy Characteristics'!$C:$C,0)))</f>
        <v>Industry Energy Efficiency Standards</v>
      </c>
      <c r="C921" s="308" t="str">
        <f t="shared" si="40"/>
        <v>Percentage Improvement in Eqpt Efficiency Standards above BAU</v>
      </c>
      <c r="D921" s="537" t="s">
        <v>3212</v>
      </c>
      <c r="E921" s="535" t="s">
        <v>2783</v>
      </c>
      <c r="F921" s="6" t="s">
        <v>3215</v>
      </c>
      <c r="G921" s="535" t="s">
        <v>2787</v>
      </c>
      <c r="H921" s="536">
        <v>1195</v>
      </c>
      <c r="I921" s="535" t="s">
        <v>46</v>
      </c>
      <c r="J921" s="306" t="str">
        <f>IF(ISBLANK(INDEX('Policy Characteristics'!D:D,MATCH($C921,'Policy Characteristics'!$C:$C,0))),"",INDEX('Policy Characteristics'!D:D,MATCH($C921,'Policy Characteristics'!$C:$C,0)))</f>
        <v>Industry Energy Efficiency Standards</v>
      </c>
      <c r="K921" s="304" t="str">
        <f>IF(ISBLANK(INDEX('Policy Characteristics'!E:E,MATCH($C921,'Policy Characteristics'!$C:$C,0))),"",INDEX('Policy Characteristics'!E:E,MATCH($C921,'Policy Characteristics'!$C:$C,0)))</f>
        <v>indst efficiency standards</v>
      </c>
      <c r="L921" s="315">
        <f>IF(ISBLANK(INDEX('Policy Characteristics'!F:F,MATCH($C921,'Policy Characteristics'!$C:$C,0))),"",INDEX('Policy Characteristics'!F:F,MATCH($C921,'Policy Characteristics'!$C:$C,0)))</f>
        <v>0</v>
      </c>
      <c r="M921" s="315">
        <f>IF(ISBLANK(INDEX('Policy Characteristics'!G:G,MATCH($C921,'Policy Characteristics'!$C:$C,0))),"",INDEX('Policy Characteristics'!G:G,MATCH($C921,'Policy Characteristics'!$C:$C,0)))</f>
        <v>0.25</v>
      </c>
      <c r="N921" s="315">
        <f>IF(ISBLANK(INDEX('Policy Characteristics'!H:H,MATCH($C921,'Policy Characteristics'!$C:$C,0))),"",INDEX('Policy Characteristics'!H:H,MATCH($C921,'Policy Characteristics'!$C:$C,0)))</f>
        <v>0.01</v>
      </c>
      <c r="O921" s="304" t="str">
        <f>IF(ISBLANK(INDEX('Policy Characteristics'!I:I,MATCH($C921,'Policy Characteristics'!$C:$C,0))),"",INDEX('Policy Characteristics'!I:I,MATCH($C921,'Policy Characteristics'!$C:$C,0)))</f>
        <v>% reduction in energy use</v>
      </c>
      <c r="P921" s="304" t="str">
        <f>IF(ISBLANK(INDEX('Policy Characteristics'!J:J,MATCH($C921,'Policy Characteristics'!$C:$C,0))),"",INDEX('Policy Characteristics'!J:J,MATCH($C921,'Policy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21" s="304" t="str">
        <f>IF(ISBLANK(INDEX('Policy Characteristics'!K:K,MATCH($C921,'Policy Characteristics'!$C:$C,0))),"",INDEX('Policy Characteristics'!K:K,MATCH($C921,'Policy Characteristics'!$C:$C,0)))</f>
        <v>industry-ag-main.html#eff-stds</v>
      </c>
      <c r="R921" s="304" t="str">
        <f>IF(ISBLANK(INDEX('Policy Characteristics'!L:L,MATCH($C921,'Policy Characteristics'!$C:$C,0))),"",INDEX('Policy Characteristics'!L:L,MATCH($C921,'Policy Characteristics'!$C:$C,0)))</f>
        <v>industry-energy-efficiency-standards.html</v>
      </c>
    </row>
    <row r="922" spans="1:18" s="544" customFormat="1" x14ac:dyDescent="0.25">
      <c r="A922" s="304" t="str">
        <f>IF(ISBLANK(INDEX('Policy Characteristics'!A:A,MATCH($C922,'Policy Characteristics'!$C:$C,0))),"",INDEX('Policy Characteristics'!A:A,MATCH($C922,'Policy Characteristics'!$C:$C,0)))</f>
        <v>Industry</v>
      </c>
      <c r="B922" s="304" t="str">
        <f>IF(ISBLANK(INDEX('Policy Characteristics'!B:B,MATCH($C922,'Policy Characteristics'!$C:$C,0))),"",INDEX('Policy Characteristics'!B:B,MATCH($C922,'Policy Characteristics'!$C:$C,0)))</f>
        <v>Industry Energy Efficiency Standards</v>
      </c>
      <c r="C922" s="308" t="str">
        <f t="shared" si="40"/>
        <v>Percentage Improvement in Eqpt Efficiency Standards above BAU</v>
      </c>
      <c r="D922" s="537" t="s">
        <v>3212</v>
      </c>
      <c r="E922" s="535" t="s">
        <v>2784</v>
      </c>
      <c r="F922" s="6" t="s">
        <v>3215</v>
      </c>
      <c r="G922" s="535" t="s">
        <v>2788</v>
      </c>
      <c r="H922" s="536">
        <v>1196</v>
      </c>
      <c r="I922" s="535" t="s">
        <v>46</v>
      </c>
      <c r="J922" s="306" t="str">
        <f>IF(ISBLANK(INDEX('Policy Characteristics'!D:D,MATCH($C922,'Policy Characteristics'!$C:$C,0))),"",INDEX('Policy Characteristics'!D:D,MATCH($C922,'Policy Characteristics'!$C:$C,0)))</f>
        <v>Industry Energy Efficiency Standards</v>
      </c>
      <c r="K922" s="304" t="str">
        <f>IF(ISBLANK(INDEX('Policy Characteristics'!E:E,MATCH($C922,'Policy Characteristics'!$C:$C,0))),"",INDEX('Policy Characteristics'!E:E,MATCH($C922,'Policy Characteristics'!$C:$C,0)))</f>
        <v>indst efficiency standards</v>
      </c>
      <c r="L922" s="315">
        <f>IF(ISBLANK(INDEX('Policy Characteristics'!F:F,MATCH($C922,'Policy Characteristics'!$C:$C,0))),"",INDEX('Policy Characteristics'!F:F,MATCH($C922,'Policy Characteristics'!$C:$C,0)))</f>
        <v>0</v>
      </c>
      <c r="M922" s="315">
        <f>IF(ISBLANK(INDEX('Policy Characteristics'!G:G,MATCH($C922,'Policy Characteristics'!$C:$C,0))),"",INDEX('Policy Characteristics'!G:G,MATCH($C922,'Policy Characteristics'!$C:$C,0)))</f>
        <v>0.25</v>
      </c>
      <c r="N922" s="315">
        <f>IF(ISBLANK(INDEX('Policy Characteristics'!H:H,MATCH($C922,'Policy Characteristics'!$C:$C,0))),"",INDEX('Policy Characteristics'!H:H,MATCH($C922,'Policy Characteristics'!$C:$C,0)))</f>
        <v>0.01</v>
      </c>
      <c r="O922" s="304" t="str">
        <f>IF(ISBLANK(INDEX('Policy Characteristics'!I:I,MATCH($C922,'Policy Characteristics'!$C:$C,0))),"",INDEX('Policy Characteristics'!I:I,MATCH($C922,'Policy Characteristics'!$C:$C,0)))</f>
        <v>% reduction in energy use</v>
      </c>
      <c r="P922" s="304" t="str">
        <f>IF(ISBLANK(INDEX('Policy Characteristics'!J:J,MATCH($C922,'Policy Characteristics'!$C:$C,0))),"",INDEX('Policy Characteristics'!J:J,MATCH($C922,'Policy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22" s="304" t="str">
        <f>IF(ISBLANK(INDEX('Policy Characteristics'!K:K,MATCH($C922,'Policy Characteristics'!$C:$C,0))),"",INDEX('Policy Characteristics'!K:K,MATCH($C922,'Policy Characteristics'!$C:$C,0)))</f>
        <v>industry-ag-main.html#eff-stds</v>
      </c>
      <c r="R922" s="304" t="str">
        <f>IF(ISBLANK(INDEX('Policy Characteristics'!L:L,MATCH($C922,'Policy Characteristics'!$C:$C,0))),"",INDEX('Policy Characteristics'!L:L,MATCH($C922,'Policy Characteristics'!$C:$C,0)))</f>
        <v>industry-energy-efficiency-standards.html</v>
      </c>
    </row>
    <row r="923" spans="1:18" s="544" customFormat="1" x14ac:dyDescent="0.25">
      <c r="A923" s="304" t="str">
        <f>IF(ISBLANK(INDEX('Policy Characteristics'!A:A,MATCH($C923,'Policy Characteristics'!$C:$C,0))),"",INDEX('Policy Characteristics'!A:A,MATCH($C923,'Policy Characteristics'!$C:$C,0)))</f>
        <v>Industry</v>
      </c>
      <c r="B923" s="304" t="str">
        <f>IF(ISBLANK(INDEX('Policy Characteristics'!B:B,MATCH($C923,'Policy Characteristics'!$C:$C,0))),"",INDEX('Policy Characteristics'!B:B,MATCH($C923,'Policy Characteristics'!$C:$C,0)))</f>
        <v>Industry Energy Efficiency Standards</v>
      </c>
      <c r="C923" s="308" t="str">
        <f t="shared" si="40"/>
        <v>Percentage Improvement in Eqpt Efficiency Standards above BAU</v>
      </c>
      <c r="D923" s="537" t="s">
        <v>3212</v>
      </c>
      <c r="E923" s="535" t="s">
        <v>2781</v>
      </c>
      <c r="F923" s="6" t="s">
        <v>3215</v>
      </c>
      <c r="G923" s="535" t="s">
        <v>2786</v>
      </c>
      <c r="H923" s="536">
        <v>1197</v>
      </c>
      <c r="I923" s="535" t="s">
        <v>46</v>
      </c>
      <c r="J923" s="306" t="str">
        <f>IF(ISBLANK(INDEX('Policy Characteristics'!D:D,MATCH($C923,'Policy Characteristics'!$C:$C,0))),"",INDEX('Policy Characteristics'!D:D,MATCH($C923,'Policy Characteristics'!$C:$C,0)))</f>
        <v>Industry Energy Efficiency Standards</v>
      </c>
      <c r="K923" s="304" t="str">
        <f>IF(ISBLANK(INDEX('Policy Characteristics'!E:E,MATCH($C923,'Policy Characteristics'!$C:$C,0))),"",INDEX('Policy Characteristics'!E:E,MATCH($C923,'Policy Characteristics'!$C:$C,0)))</f>
        <v>indst efficiency standards</v>
      </c>
      <c r="L923" s="315">
        <f>IF(ISBLANK(INDEX('Policy Characteristics'!F:F,MATCH($C923,'Policy Characteristics'!$C:$C,0))),"",INDEX('Policy Characteristics'!F:F,MATCH($C923,'Policy Characteristics'!$C:$C,0)))</f>
        <v>0</v>
      </c>
      <c r="M923" s="315">
        <f>IF(ISBLANK(INDEX('Policy Characteristics'!G:G,MATCH($C923,'Policy Characteristics'!$C:$C,0))),"",INDEX('Policy Characteristics'!G:G,MATCH($C923,'Policy Characteristics'!$C:$C,0)))</f>
        <v>0.25</v>
      </c>
      <c r="N923" s="315">
        <f>IF(ISBLANK(INDEX('Policy Characteristics'!H:H,MATCH($C923,'Policy Characteristics'!$C:$C,0))),"",INDEX('Policy Characteristics'!H:H,MATCH($C923,'Policy Characteristics'!$C:$C,0)))</f>
        <v>0.01</v>
      </c>
      <c r="O923" s="304" t="str">
        <f>IF(ISBLANK(INDEX('Policy Characteristics'!I:I,MATCH($C923,'Policy Characteristics'!$C:$C,0))),"",INDEX('Policy Characteristics'!I:I,MATCH($C923,'Policy Characteristics'!$C:$C,0)))</f>
        <v>% reduction in energy use</v>
      </c>
      <c r="P923" s="304" t="str">
        <f>IF(ISBLANK(INDEX('Policy Characteristics'!J:J,MATCH($C923,'Policy Characteristics'!$C:$C,0))),"",INDEX('Policy Characteristics'!J:J,MATCH($C923,'Policy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23" s="304" t="str">
        <f>IF(ISBLANK(INDEX('Policy Characteristics'!K:K,MATCH($C923,'Policy Characteristics'!$C:$C,0))),"",INDEX('Policy Characteristics'!K:K,MATCH($C923,'Policy Characteristics'!$C:$C,0)))</f>
        <v>industry-ag-main.html#eff-stds</v>
      </c>
      <c r="R923" s="304" t="str">
        <f>IF(ISBLANK(INDEX('Policy Characteristics'!L:L,MATCH($C923,'Policy Characteristics'!$C:$C,0))),"",INDEX('Policy Characteristics'!L:L,MATCH($C923,'Policy Characteristics'!$C:$C,0)))</f>
        <v>industry-energy-efficiency-standards.html</v>
      </c>
    </row>
    <row r="924" spans="1:18" s="544" customFormat="1" x14ac:dyDescent="0.25">
      <c r="A924" s="304" t="str">
        <f>IF(ISBLANK(INDEX('Policy Characteristics'!A:A,MATCH($C924,'Policy Characteristics'!$C:$C,0))),"",INDEX('Policy Characteristics'!A:A,MATCH($C924,'Policy Characteristics'!$C:$C,0)))</f>
        <v>Industry</v>
      </c>
      <c r="B924" s="304" t="str">
        <f>IF(ISBLANK(INDEX('Policy Characteristics'!B:B,MATCH($C924,'Policy Characteristics'!$C:$C,0))),"",INDEX('Policy Characteristics'!B:B,MATCH($C924,'Policy Characteristics'!$C:$C,0)))</f>
        <v>Industry Energy Efficiency Standards</v>
      </c>
      <c r="C924" s="308" t="str">
        <f t="shared" si="40"/>
        <v>Percentage Improvement in Eqpt Efficiency Standards above BAU</v>
      </c>
      <c r="D924" s="537" t="s">
        <v>3213</v>
      </c>
      <c r="E924" s="535" t="s">
        <v>2427</v>
      </c>
      <c r="F924" s="6" t="s">
        <v>3174</v>
      </c>
      <c r="G924" s="535" t="s">
        <v>2433</v>
      </c>
      <c r="H924" s="536">
        <v>1198</v>
      </c>
      <c r="I924" s="535" t="s">
        <v>45</v>
      </c>
      <c r="J924" s="306" t="str">
        <f>IF(ISBLANK(INDEX('Policy Characteristics'!D:D,MATCH($C924,'Policy Characteristics'!$C:$C,0))),"",INDEX('Policy Characteristics'!D:D,MATCH($C924,'Policy Characteristics'!$C:$C,0)))</f>
        <v>Industry Energy Efficiency Standards</v>
      </c>
      <c r="K924" s="304" t="str">
        <f>IF(ISBLANK(INDEX('Policy Characteristics'!E:E,MATCH($C924,'Policy Characteristics'!$C:$C,0))),"",INDEX('Policy Characteristics'!E:E,MATCH($C924,'Policy Characteristics'!$C:$C,0)))</f>
        <v>indst efficiency standards</v>
      </c>
      <c r="L924" s="315">
        <f>IF(ISBLANK(INDEX('Policy Characteristics'!F:F,MATCH($C924,'Policy Characteristics'!$C:$C,0))),"",INDEX('Policy Characteristics'!F:F,MATCH($C924,'Policy Characteristics'!$C:$C,0)))</f>
        <v>0</v>
      </c>
      <c r="M924" s="315">
        <f>IF(ISBLANK(INDEX('Policy Characteristics'!G:G,MATCH($C924,'Policy Characteristics'!$C:$C,0))),"",INDEX('Policy Characteristics'!G:G,MATCH($C924,'Policy Characteristics'!$C:$C,0)))</f>
        <v>0.25</v>
      </c>
      <c r="N924" s="315">
        <f>IF(ISBLANK(INDEX('Policy Characteristics'!H:H,MATCH($C924,'Policy Characteristics'!$C:$C,0))),"",INDEX('Policy Characteristics'!H:H,MATCH($C924,'Policy Characteristics'!$C:$C,0)))</f>
        <v>0.01</v>
      </c>
      <c r="O924" s="304" t="str">
        <f>IF(ISBLANK(INDEX('Policy Characteristics'!I:I,MATCH($C924,'Policy Characteristics'!$C:$C,0))),"",INDEX('Policy Characteristics'!I:I,MATCH($C924,'Policy Characteristics'!$C:$C,0)))</f>
        <v>% reduction in energy use</v>
      </c>
      <c r="P924" s="304" t="str">
        <f>IF(ISBLANK(INDEX('Policy Characteristics'!J:J,MATCH($C924,'Policy Characteristics'!$C:$C,0))),"",INDEX('Policy Characteristics'!J:J,MATCH($C924,'Policy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24" s="304" t="str">
        <f>IF(ISBLANK(INDEX('Policy Characteristics'!K:K,MATCH($C924,'Policy Characteristics'!$C:$C,0))),"",INDEX('Policy Characteristics'!K:K,MATCH($C924,'Policy Characteristics'!$C:$C,0)))</f>
        <v>industry-ag-main.html#eff-stds</v>
      </c>
      <c r="R924" s="304" t="str">
        <f>IF(ISBLANK(INDEX('Policy Characteristics'!L:L,MATCH($C924,'Policy Characteristics'!$C:$C,0))),"",INDEX('Policy Characteristics'!L:L,MATCH($C924,'Policy Characteristics'!$C:$C,0)))</f>
        <v>industry-energy-efficiency-standards.html</v>
      </c>
    </row>
    <row r="925" spans="1:18" s="544" customFormat="1" x14ac:dyDescent="0.25">
      <c r="A925" s="304" t="str">
        <f>IF(ISBLANK(INDEX('Policy Characteristics'!A:A,MATCH($C925,'Policy Characteristics'!$C:$C,0))),"",INDEX('Policy Characteristics'!A:A,MATCH($C925,'Policy Characteristics'!$C:$C,0)))</f>
        <v>Industry</v>
      </c>
      <c r="B925" s="304" t="str">
        <f>IF(ISBLANK(INDEX('Policy Characteristics'!B:B,MATCH($C925,'Policy Characteristics'!$C:$C,0))),"",INDEX('Policy Characteristics'!B:B,MATCH($C925,'Policy Characteristics'!$C:$C,0)))</f>
        <v>Industry Energy Efficiency Standards</v>
      </c>
      <c r="C925" s="308" t="str">
        <f t="shared" si="40"/>
        <v>Percentage Improvement in Eqpt Efficiency Standards above BAU</v>
      </c>
      <c r="D925" s="537" t="s">
        <v>3213</v>
      </c>
      <c r="E925" s="535" t="s">
        <v>2428</v>
      </c>
      <c r="F925" s="6" t="s">
        <v>3174</v>
      </c>
      <c r="G925" s="535" t="s">
        <v>2436</v>
      </c>
      <c r="H925" s="536">
        <v>1199</v>
      </c>
      <c r="I925" s="535" t="s">
        <v>46</v>
      </c>
      <c r="J925" s="306" t="str">
        <f>IF(ISBLANK(INDEX('Policy Characteristics'!D:D,MATCH($C925,'Policy Characteristics'!$C:$C,0))),"",INDEX('Policy Characteristics'!D:D,MATCH($C925,'Policy Characteristics'!$C:$C,0)))</f>
        <v>Industry Energy Efficiency Standards</v>
      </c>
      <c r="K925" s="304" t="str">
        <f>IF(ISBLANK(INDEX('Policy Characteristics'!E:E,MATCH($C925,'Policy Characteristics'!$C:$C,0))),"",INDEX('Policy Characteristics'!E:E,MATCH($C925,'Policy Characteristics'!$C:$C,0)))</f>
        <v>indst efficiency standards</v>
      </c>
      <c r="L925" s="315">
        <f>IF(ISBLANK(INDEX('Policy Characteristics'!F:F,MATCH($C925,'Policy Characteristics'!$C:$C,0))),"",INDEX('Policy Characteristics'!F:F,MATCH($C925,'Policy Characteristics'!$C:$C,0)))</f>
        <v>0</v>
      </c>
      <c r="M925" s="315">
        <f>IF(ISBLANK(INDEX('Policy Characteristics'!G:G,MATCH($C925,'Policy Characteristics'!$C:$C,0))),"",INDEX('Policy Characteristics'!G:G,MATCH($C925,'Policy Characteristics'!$C:$C,0)))</f>
        <v>0.25</v>
      </c>
      <c r="N925" s="315">
        <f>IF(ISBLANK(INDEX('Policy Characteristics'!H:H,MATCH($C925,'Policy Characteristics'!$C:$C,0))),"",INDEX('Policy Characteristics'!H:H,MATCH($C925,'Policy Characteristics'!$C:$C,0)))</f>
        <v>0.01</v>
      </c>
      <c r="O925" s="304" t="str">
        <f>IF(ISBLANK(INDEX('Policy Characteristics'!I:I,MATCH($C925,'Policy Characteristics'!$C:$C,0))),"",INDEX('Policy Characteristics'!I:I,MATCH($C925,'Policy Characteristics'!$C:$C,0)))</f>
        <v>% reduction in energy use</v>
      </c>
      <c r="P925" s="304" t="str">
        <f>IF(ISBLANK(INDEX('Policy Characteristics'!J:J,MATCH($C925,'Policy Characteristics'!$C:$C,0))),"",INDEX('Policy Characteristics'!J:J,MATCH($C925,'Policy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25" s="304" t="str">
        <f>IF(ISBLANK(INDEX('Policy Characteristics'!K:K,MATCH($C925,'Policy Characteristics'!$C:$C,0))),"",INDEX('Policy Characteristics'!K:K,MATCH($C925,'Policy Characteristics'!$C:$C,0)))</f>
        <v>industry-ag-main.html#eff-stds</v>
      </c>
      <c r="R925" s="304" t="str">
        <f>IF(ISBLANK(INDEX('Policy Characteristics'!L:L,MATCH($C925,'Policy Characteristics'!$C:$C,0))),"",INDEX('Policy Characteristics'!L:L,MATCH($C925,'Policy Characteristics'!$C:$C,0)))</f>
        <v>industry-energy-efficiency-standards.html</v>
      </c>
    </row>
    <row r="926" spans="1:18" s="544" customFormat="1" x14ac:dyDescent="0.25">
      <c r="A926" s="304" t="str">
        <f>IF(ISBLANK(INDEX('Policy Characteristics'!A:A,MATCH($C926,'Policy Characteristics'!$C:$C,0))),"",INDEX('Policy Characteristics'!A:A,MATCH($C926,'Policy Characteristics'!$C:$C,0)))</f>
        <v>Industry</v>
      </c>
      <c r="B926" s="304" t="str">
        <f>IF(ISBLANK(INDEX('Policy Characteristics'!B:B,MATCH($C926,'Policy Characteristics'!$C:$C,0))),"",INDEX('Policy Characteristics'!B:B,MATCH($C926,'Policy Characteristics'!$C:$C,0)))</f>
        <v>Industry Energy Efficiency Standards</v>
      </c>
      <c r="C926" s="308" t="str">
        <f t="shared" si="40"/>
        <v>Percentage Improvement in Eqpt Efficiency Standards above BAU</v>
      </c>
      <c r="D926" s="537" t="s">
        <v>3213</v>
      </c>
      <c r="E926" s="535" t="s">
        <v>2429</v>
      </c>
      <c r="F926" s="6" t="s">
        <v>3174</v>
      </c>
      <c r="G926" s="535" t="s">
        <v>2437</v>
      </c>
      <c r="H926" s="536">
        <v>1200</v>
      </c>
      <c r="I926" s="535" t="s">
        <v>45</v>
      </c>
      <c r="J926" s="306" t="str">
        <f>IF(ISBLANK(INDEX('Policy Characteristics'!D:D,MATCH($C926,'Policy Characteristics'!$C:$C,0))),"",INDEX('Policy Characteristics'!D:D,MATCH($C926,'Policy Characteristics'!$C:$C,0)))</f>
        <v>Industry Energy Efficiency Standards</v>
      </c>
      <c r="K926" s="304" t="str">
        <f>IF(ISBLANK(INDEX('Policy Characteristics'!E:E,MATCH($C926,'Policy Characteristics'!$C:$C,0))),"",INDEX('Policy Characteristics'!E:E,MATCH($C926,'Policy Characteristics'!$C:$C,0)))</f>
        <v>indst efficiency standards</v>
      </c>
      <c r="L926" s="315">
        <f>IF(ISBLANK(INDEX('Policy Characteristics'!F:F,MATCH($C926,'Policy Characteristics'!$C:$C,0))),"",INDEX('Policy Characteristics'!F:F,MATCH($C926,'Policy Characteristics'!$C:$C,0)))</f>
        <v>0</v>
      </c>
      <c r="M926" s="315">
        <f>IF(ISBLANK(INDEX('Policy Characteristics'!G:G,MATCH($C926,'Policy Characteristics'!$C:$C,0))),"",INDEX('Policy Characteristics'!G:G,MATCH($C926,'Policy Characteristics'!$C:$C,0)))</f>
        <v>0.25</v>
      </c>
      <c r="N926" s="315">
        <f>IF(ISBLANK(INDEX('Policy Characteristics'!H:H,MATCH($C926,'Policy Characteristics'!$C:$C,0))),"",INDEX('Policy Characteristics'!H:H,MATCH($C926,'Policy Characteristics'!$C:$C,0)))</f>
        <v>0.01</v>
      </c>
      <c r="O926" s="304" t="str">
        <f>IF(ISBLANK(INDEX('Policy Characteristics'!I:I,MATCH($C926,'Policy Characteristics'!$C:$C,0))),"",INDEX('Policy Characteristics'!I:I,MATCH($C926,'Policy Characteristics'!$C:$C,0)))</f>
        <v>% reduction in energy use</v>
      </c>
      <c r="P926" s="304" t="str">
        <f>IF(ISBLANK(INDEX('Policy Characteristics'!J:J,MATCH($C926,'Policy Characteristics'!$C:$C,0))),"",INDEX('Policy Characteristics'!J:J,MATCH($C926,'Policy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26" s="304" t="str">
        <f>IF(ISBLANK(INDEX('Policy Characteristics'!K:K,MATCH($C926,'Policy Characteristics'!$C:$C,0))),"",INDEX('Policy Characteristics'!K:K,MATCH($C926,'Policy Characteristics'!$C:$C,0)))</f>
        <v>industry-ag-main.html#eff-stds</v>
      </c>
      <c r="R926" s="304" t="str">
        <f>IF(ISBLANK(INDEX('Policy Characteristics'!L:L,MATCH($C926,'Policy Characteristics'!$C:$C,0))),"",INDEX('Policy Characteristics'!L:L,MATCH($C926,'Policy Characteristics'!$C:$C,0)))</f>
        <v>industry-energy-efficiency-standards.html</v>
      </c>
    </row>
    <row r="927" spans="1:18" s="544" customFormat="1" x14ac:dyDescent="0.25">
      <c r="A927" s="304" t="str">
        <f>IF(ISBLANK(INDEX('Policy Characteristics'!A:A,MATCH($C927,'Policy Characteristics'!$C:$C,0))),"",INDEX('Policy Characteristics'!A:A,MATCH($C927,'Policy Characteristics'!$C:$C,0)))</f>
        <v>Industry</v>
      </c>
      <c r="B927" s="304" t="str">
        <f>IF(ISBLANK(INDEX('Policy Characteristics'!B:B,MATCH($C927,'Policy Characteristics'!$C:$C,0))),"",INDEX('Policy Characteristics'!B:B,MATCH($C927,'Policy Characteristics'!$C:$C,0)))</f>
        <v>Industry Energy Efficiency Standards</v>
      </c>
      <c r="C927" s="308" t="str">
        <f t="shared" si="40"/>
        <v>Percentage Improvement in Eqpt Efficiency Standards above BAU</v>
      </c>
      <c r="D927" s="537" t="s">
        <v>3213</v>
      </c>
      <c r="E927" s="535" t="s">
        <v>2430</v>
      </c>
      <c r="F927" s="6" t="s">
        <v>3174</v>
      </c>
      <c r="G927" s="535" t="s">
        <v>2434</v>
      </c>
      <c r="H927" s="536">
        <v>1201</v>
      </c>
      <c r="I927" s="535" t="s">
        <v>46</v>
      </c>
      <c r="J927" s="306" t="str">
        <f>IF(ISBLANK(INDEX('Policy Characteristics'!D:D,MATCH($C927,'Policy Characteristics'!$C:$C,0))),"",INDEX('Policy Characteristics'!D:D,MATCH($C927,'Policy Characteristics'!$C:$C,0)))</f>
        <v>Industry Energy Efficiency Standards</v>
      </c>
      <c r="K927" s="304" t="str">
        <f>IF(ISBLANK(INDEX('Policy Characteristics'!E:E,MATCH($C927,'Policy Characteristics'!$C:$C,0))),"",INDEX('Policy Characteristics'!E:E,MATCH($C927,'Policy Characteristics'!$C:$C,0)))</f>
        <v>indst efficiency standards</v>
      </c>
      <c r="L927" s="315">
        <f>IF(ISBLANK(INDEX('Policy Characteristics'!F:F,MATCH($C927,'Policy Characteristics'!$C:$C,0))),"",INDEX('Policy Characteristics'!F:F,MATCH($C927,'Policy Characteristics'!$C:$C,0)))</f>
        <v>0</v>
      </c>
      <c r="M927" s="315">
        <f>IF(ISBLANK(INDEX('Policy Characteristics'!G:G,MATCH($C927,'Policy Characteristics'!$C:$C,0))),"",INDEX('Policy Characteristics'!G:G,MATCH($C927,'Policy Characteristics'!$C:$C,0)))</f>
        <v>0.25</v>
      </c>
      <c r="N927" s="315">
        <f>IF(ISBLANK(INDEX('Policy Characteristics'!H:H,MATCH($C927,'Policy Characteristics'!$C:$C,0))),"",INDEX('Policy Characteristics'!H:H,MATCH($C927,'Policy Characteristics'!$C:$C,0)))</f>
        <v>0.01</v>
      </c>
      <c r="O927" s="304" t="str">
        <f>IF(ISBLANK(INDEX('Policy Characteristics'!I:I,MATCH($C927,'Policy Characteristics'!$C:$C,0))),"",INDEX('Policy Characteristics'!I:I,MATCH($C927,'Policy Characteristics'!$C:$C,0)))</f>
        <v>% reduction in energy use</v>
      </c>
      <c r="P927" s="304" t="str">
        <f>IF(ISBLANK(INDEX('Policy Characteristics'!J:J,MATCH($C927,'Policy Characteristics'!$C:$C,0))),"",INDEX('Policy Characteristics'!J:J,MATCH($C927,'Policy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27" s="304" t="str">
        <f>IF(ISBLANK(INDEX('Policy Characteristics'!K:K,MATCH($C927,'Policy Characteristics'!$C:$C,0))),"",INDEX('Policy Characteristics'!K:K,MATCH($C927,'Policy Characteristics'!$C:$C,0)))</f>
        <v>industry-ag-main.html#eff-stds</v>
      </c>
      <c r="R927" s="304" t="str">
        <f>IF(ISBLANK(INDEX('Policy Characteristics'!L:L,MATCH($C927,'Policy Characteristics'!$C:$C,0))),"",INDEX('Policy Characteristics'!L:L,MATCH($C927,'Policy Characteristics'!$C:$C,0)))</f>
        <v>industry-energy-efficiency-standards.html</v>
      </c>
    </row>
    <row r="928" spans="1:18" s="544" customFormat="1" x14ac:dyDescent="0.25">
      <c r="A928" s="304" t="str">
        <f>IF(ISBLANK(INDEX('Policy Characteristics'!A:A,MATCH($C928,'Policy Characteristics'!$C:$C,0))),"",INDEX('Policy Characteristics'!A:A,MATCH($C928,'Policy Characteristics'!$C:$C,0)))</f>
        <v>Industry</v>
      </c>
      <c r="B928" s="304" t="str">
        <f>IF(ISBLANK(INDEX('Policy Characteristics'!B:B,MATCH($C928,'Policy Characteristics'!$C:$C,0))),"",INDEX('Policy Characteristics'!B:B,MATCH($C928,'Policy Characteristics'!$C:$C,0)))</f>
        <v>Industry Energy Efficiency Standards</v>
      </c>
      <c r="C928" s="308" t="str">
        <f t="shared" si="40"/>
        <v>Percentage Improvement in Eqpt Efficiency Standards above BAU</v>
      </c>
      <c r="D928" s="537" t="s">
        <v>3213</v>
      </c>
      <c r="E928" s="535" t="s">
        <v>2431</v>
      </c>
      <c r="F928" s="6" t="s">
        <v>3174</v>
      </c>
      <c r="G928" s="535" t="s">
        <v>2435</v>
      </c>
      <c r="H928" s="536">
        <v>1202</v>
      </c>
      <c r="I928" s="535" t="s">
        <v>45</v>
      </c>
      <c r="J928" s="306" t="str">
        <f>IF(ISBLANK(INDEX('Policy Characteristics'!D:D,MATCH($C928,'Policy Characteristics'!$C:$C,0))),"",INDEX('Policy Characteristics'!D:D,MATCH($C928,'Policy Characteristics'!$C:$C,0)))</f>
        <v>Industry Energy Efficiency Standards</v>
      </c>
      <c r="K928" s="304" t="str">
        <f>IF(ISBLANK(INDEX('Policy Characteristics'!E:E,MATCH($C928,'Policy Characteristics'!$C:$C,0))),"",INDEX('Policy Characteristics'!E:E,MATCH($C928,'Policy Characteristics'!$C:$C,0)))</f>
        <v>indst efficiency standards</v>
      </c>
      <c r="L928" s="315">
        <f>IF(ISBLANK(INDEX('Policy Characteristics'!F:F,MATCH($C928,'Policy Characteristics'!$C:$C,0))),"",INDEX('Policy Characteristics'!F:F,MATCH($C928,'Policy Characteristics'!$C:$C,0)))</f>
        <v>0</v>
      </c>
      <c r="M928" s="315">
        <f>IF(ISBLANK(INDEX('Policy Characteristics'!G:G,MATCH($C928,'Policy Characteristics'!$C:$C,0))),"",INDEX('Policy Characteristics'!G:G,MATCH($C928,'Policy Characteristics'!$C:$C,0)))</f>
        <v>0.25</v>
      </c>
      <c r="N928" s="315">
        <f>IF(ISBLANK(INDEX('Policy Characteristics'!H:H,MATCH($C928,'Policy Characteristics'!$C:$C,0))),"",INDEX('Policy Characteristics'!H:H,MATCH($C928,'Policy Characteristics'!$C:$C,0)))</f>
        <v>0.01</v>
      </c>
      <c r="O928" s="304" t="str">
        <f>IF(ISBLANK(INDEX('Policy Characteristics'!I:I,MATCH($C928,'Policy Characteristics'!$C:$C,0))),"",INDEX('Policy Characteristics'!I:I,MATCH($C928,'Policy Characteristics'!$C:$C,0)))</f>
        <v>% reduction in energy use</v>
      </c>
      <c r="P928" s="304" t="str">
        <f>IF(ISBLANK(INDEX('Policy Characteristics'!J:J,MATCH($C928,'Policy Characteristics'!$C:$C,0))),"",INDEX('Policy Characteristics'!J:J,MATCH($C928,'Policy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28" s="304" t="str">
        <f>IF(ISBLANK(INDEX('Policy Characteristics'!K:K,MATCH($C928,'Policy Characteristics'!$C:$C,0))),"",INDEX('Policy Characteristics'!K:K,MATCH($C928,'Policy Characteristics'!$C:$C,0)))</f>
        <v>industry-ag-main.html#eff-stds</v>
      </c>
      <c r="R928" s="304" t="str">
        <f>IF(ISBLANK(INDEX('Policy Characteristics'!L:L,MATCH($C928,'Policy Characteristics'!$C:$C,0))),"",INDEX('Policy Characteristics'!L:L,MATCH($C928,'Policy Characteristics'!$C:$C,0)))</f>
        <v>industry-energy-efficiency-standards.html</v>
      </c>
    </row>
    <row r="929" spans="1:18" s="544" customFormat="1" x14ac:dyDescent="0.25">
      <c r="A929" s="304" t="str">
        <f>IF(ISBLANK(INDEX('Policy Characteristics'!A:A,MATCH($C929,'Policy Characteristics'!$C:$C,0))),"",INDEX('Policy Characteristics'!A:A,MATCH($C929,'Policy Characteristics'!$C:$C,0)))</f>
        <v>Industry</v>
      </c>
      <c r="B929" s="304" t="str">
        <f>IF(ISBLANK(INDEX('Policy Characteristics'!B:B,MATCH($C929,'Policy Characteristics'!$C:$C,0))),"",INDEX('Policy Characteristics'!B:B,MATCH($C929,'Policy Characteristics'!$C:$C,0)))</f>
        <v>Industry Energy Efficiency Standards</v>
      </c>
      <c r="C929" s="308" t="str">
        <f t="shared" si="40"/>
        <v>Percentage Improvement in Eqpt Efficiency Standards above BAU</v>
      </c>
      <c r="D929" s="537" t="s">
        <v>3213</v>
      </c>
      <c r="E929" s="535" t="s">
        <v>2432</v>
      </c>
      <c r="F929" s="6" t="s">
        <v>3174</v>
      </c>
      <c r="G929" s="535" t="s">
        <v>2438</v>
      </c>
      <c r="H929" s="536">
        <v>1203</v>
      </c>
      <c r="I929" s="535" t="s">
        <v>46</v>
      </c>
      <c r="J929" s="306" t="str">
        <f>IF(ISBLANK(INDEX('Policy Characteristics'!D:D,MATCH($C929,'Policy Characteristics'!$C:$C,0))),"",INDEX('Policy Characteristics'!D:D,MATCH($C929,'Policy Characteristics'!$C:$C,0)))</f>
        <v>Industry Energy Efficiency Standards</v>
      </c>
      <c r="K929" s="304" t="str">
        <f>IF(ISBLANK(INDEX('Policy Characteristics'!E:E,MATCH($C929,'Policy Characteristics'!$C:$C,0))),"",INDEX('Policy Characteristics'!E:E,MATCH($C929,'Policy Characteristics'!$C:$C,0)))</f>
        <v>indst efficiency standards</v>
      </c>
      <c r="L929" s="315">
        <f>IF(ISBLANK(INDEX('Policy Characteristics'!F:F,MATCH($C929,'Policy Characteristics'!$C:$C,0))),"",INDEX('Policy Characteristics'!F:F,MATCH($C929,'Policy Characteristics'!$C:$C,0)))</f>
        <v>0</v>
      </c>
      <c r="M929" s="315">
        <f>IF(ISBLANK(INDEX('Policy Characteristics'!G:G,MATCH($C929,'Policy Characteristics'!$C:$C,0))),"",INDEX('Policy Characteristics'!G:G,MATCH($C929,'Policy Characteristics'!$C:$C,0)))</f>
        <v>0.25</v>
      </c>
      <c r="N929" s="315">
        <f>IF(ISBLANK(INDEX('Policy Characteristics'!H:H,MATCH($C929,'Policy Characteristics'!$C:$C,0))),"",INDEX('Policy Characteristics'!H:H,MATCH($C929,'Policy Characteristics'!$C:$C,0)))</f>
        <v>0.01</v>
      </c>
      <c r="O929" s="304" t="str">
        <f>IF(ISBLANK(INDEX('Policy Characteristics'!I:I,MATCH($C929,'Policy Characteristics'!$C:$C,0))),"",INDEX('Policy Characteristics'!I:I,MATCH($C929,'Policy Characteristics'!$C:$C,0)))</f>
        <v>% reduction in energy use</v>
      </c>
      <c r="P929" s="304" t="str">
        <f>IF(ISBLANK(INDEX('Policy Characteristics'!J:J,MATCH($C929,'Policy Characteristics'!$C:$C,0))),"",INDEX('Policy Characteristics'!J:J,MATCH($C929,'Policy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29" s="304" t="str">
        <f>IF(ISBLANK(INDEX('Policy Characteristics'!K:K,MATCH($C929,'Policy Characteristics'!$C:$C,0))),"",INDEX('Policy Characteristics'!K:K,MATCH($C929,'Policy Characteristics'!$C:$C,0)))</f>
        <v>industry-ag-main.html#eff-stds</v>
      </c>
      <c r="R929" s="304" t="str">
        <f>IF(ISBLANK(INDEX('Policy Characteristics'!L:L,MATCH($C929,'Policy Characteristics'!$C:$C,0))),"",INDEX('Policy Characteristics'!L:L,MATCH($C929,'Policy Characteristics'!$C:$C,0)))</f>
        <v>industry-energy-efficiency-standards.html</v>
      </c>
    </row>
    <row r="930" spans="1:18" s="544" customFormat="1" x14ac:dyDescent="0.25">
      <c r="A930" s="304" t="str">
        <f>IF(ISBLANK(INDEX('Policy Characteristics'!A:A,MATCH($C930,'Policy Characteristics'!$C:$C,0))),"",INDEX('Policy Characteristics'!A:A,MATCH($C930,'Policy Characteristics'!$C:$C,0)))</f>
        <v>Industry</v>
      </c>
      <c r="B930" s="304" t="str">
        <f>IF(ISBLANK(INDEX('Policy Characteristics'!B:B,MATCH($C930,'Policy Characteristics'!$C:$C,0))),"",INDEX('Policy Characteristics'!B:B,MATCH($C930,'Policy Characteristics'!$C:$C,0)))</f>
        <v>Industry Energy Efficiency Standards</v>
      </c>
      <c r="C930" s="308" t="str">
        <f t="shared" si="40"/>
        <v>Percentage Improvement in Eqpt Efficiency Standards above BAU</v>
      </c>
      <c r="D930" s="537" t="s">
        <v>3213</v>
      </c>
      <c r="E930" s="535" t="s">
        <v>2782</v>
      </c>
      <c r="F930" s="6" t="s">
        <v>3174</v>
      </c>
      <c r="G930" s="535" t="s">
        <v>2785</v>
      </c>
      <c r="H930" s="536">
        <v>1204</v>
      </c>
      <c r="I930" s="535" t="s">
        <v>46</v>
      </c>
      <c r="J930" s="306" t="str">
        <f>IF(ISBLANK(INDEX('Policy Characteristics'!D:D,MATCH($C930,'Policy Characteristics'!$C:$C,0))),"",INDEX('Policy Characteristics'!D:D,MATCH($C930,'Policy Characteristics'!$C:$C,0)))</f>
        <v>Industry Energy Efficiency Standards</v>
      </c>
      <c r="K930" s="304" t="str">
        <f>IF(ISBLANK(INDEX('Policy Characteristics'!E:E,MATCH($C930,'Policy Characteristics'!$C:$C,0))),"",INDEX('Policy Characteristics'!E:E,MATCH($C930,'Policy Characteristics'!$C:$C,0)))</f>
        <v>indst efficiency standards</v>
      </c>
      <c r="L930" s="315">
        <f>IF(ISBLANK(INDEX('Policy Characteristics'!F:F,MATCH($C930,'Policy Characteristics'!$C:$C,0))),"",INDEX('Policy Characteristics'!F:F,MATCH($C930,'Policy Characteristics'!$C:$C,0)))</f>
        <v>0</v>
      </c>
      <c r="M930" s="315">
        <f>IF(ISBLANK(INDEX('Policy Characteristics'!G:G,MATCH($C930,'Policy Characteristics'!$C:$C,0))),"",INDEX('Policy Characteristics'!G:G,MATCH($C930,'Policy Characteristics'!$C:$C,0)))</f>
        <v>0.25</v>
      </c>
      <c r="N930" s="315">
        <f>IF(ISBLANK(INDEX('Policy Characteristics'!H:H,MATCH($C930,'Policy Characteristics'!$C:$C,0))),"",INDEX('Policy Characteristics'!H:H,MATCH($C930,'Policy Characteristics'!$C:$C,0)))</f>
        <v>0.01</v>
      </c>
      <c r="O930" s="304" t="str">
        <f>IF(ISBLANK(INDEX('Policy Characteristics'!I:I,MATCH($C930,'Policy Characteristics'!$C:$C,0))),"",INDEX('Policy Characteristics'!I:I,MATCH($C930,'Policy Characteristics'!$C:$C,0)))</f>
        <v>% reduction in energy use</v>
      </c>
      <c r="P930" s="304" t="str">
        <f>IF(ISBLANK(INDEX('Policy Characteristics'!J:J,MATCH($C930,'Policy Characteristics'!$C:$C,0))),"",INDEX('Policy Characteristics'!J:J,MATCH($C930,'Policy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30" s="304" t="str">
        <f>IF(ISBLANK(INDEX('Policy Characteristics'!K:K,MATCH($C930,'Policy Characteristics'!$C:$C,0))),"",INDEX('Policy Characteristics'!K:K,MATCH($C930,'Policy Characteristics'!$C:$C,0)))</f>
        <v>industry-ag-main.html#eff-stds</v>
      </c>
      <c r="R930" s="304" t="str">
        <f>IF(ISBLANK(INDEX('Policy Characteristics'!L:L,MATCH($C930,'Policy Characteristics'!$C:$C,0))),"",INDEX('Policy Characteristics'!L:L,MATCH($C930,'Policy Characteristics'!$C:$C,0)))</f>
        <v>industry-energy-efficiency-standards.html</v>
      </c>
    </row>
    <row r="931" spans="1:18" s="544" customFormat="1" x14ac:dyDescent="0.25">
      <c r="A931" s="304" t="str">
        <f>IF(ISBLANK(INDEX('Policy Characteristics'!A:A,MATCH($C931,'Policy Characteristics'!$C:$C,0))),"",INDEX('Policy Characteristics'!A:A,MATCH($C931,'Policy Characteristics'!$C:$C,0)))</f>
        <v>Industry</v>
      </c>
      <c r="B931" s="304" t="str">
        <f>IF(ISBLANK(INDEX('Policy Characteristics'!B:B,MATCH($C931,'Policy Characteristics'!$C:$C,0))),"",INDEX('Policy Characteristics'!B:B,MATCH($C931,'Policy Characteristics'!$C:$C,0)))</f>
        <v>Industry Energy Efficiency Standards</v>
      </c>
      <c r="C931" s="308" t="str">
        <f t="shared" si="40"/>
        <v>Percentage Improvement in Eqpt Efficiency Standards above BAU</v>
      </c>
      <c r="D931" s="537" t="s">
        <v>3213</v>
      </c>
      <c r="E931" s="535" t="s">
        <v>2783</v>
      </c>
      <c r="F931" s="6" t="s">
        <v>3174</v>
      </c>
      <c r="G931" s="535" t="s">
        <v>2787</v>
      </c>
      <c r="H931" s="536">
        <v>1205</v>
      </c>
      <c r="I931" s="535" t="s">
        <v>45</v>
      </c>
      <c r="J931" s="306" t="str">
        <f>IF(ISBLANK(INDEX('Policy Characteristics'!D:D,MATCH($C931,'Policy Characteristics'!$C:$C,0))),"",INDEX('Policy Characteristics'!D:D,MATCH($C931,'Policy Characteristics'!$C:$C,0)))</f>
        <v>Industry Energy Efficiency Standards</v>
      </c>
      <c r="K931" s="304" t="str">
        <f>IF(ISBLANK(INDEX('Policy Characteristics'!E:E,MATCH($C931,'Policy Characteristics'!$C:$C,0))),"",INDEX('Policy Characteristics'!E:E,MATCH($C931,'Policy Characteristics'!$C:$C,0)))</f>
        <v>indst efficiency standards</v>
      </c>
      <c r="L931" s="315">
        <f>IF(ISBLANK(INDEX('Policy Characteristics'!F:F,MATCH($C931,'Policy Characteristics'!$C:$C,0))),"",INDEX('Policy Characteristics'!F:F,MATCH($C931,'Policy Characteristics'!$C:$C,0)))</f>
        <v>0</v>
      </c>
      <c r="M931" s="315">
        <f>IF(ISBLANK(INDEX('Policy Characteristics'!G:G,MATCH($C931,'Policy Characteristics'!$C:$C,0))),"",INDEX('Policy Characteristics'!G:G,MATCH($C931,'Policy Characteristics'!$C:$C,0)))</f>
        <v>0.25</v>
      </c>
      <c r="N931" s="315">
        <f>IF(ISBLANK(INDEX('Policy Characteristics'!H:H,MATCH($C931,'Policy Characteristics'!$C:$C,0))),"",INDEX('Policy Characteristics'!H:H,MATCH($C931,'Policy Characteristics'!$C:$C,0)))</f>
        <v>0.01</v>
      </c>
      <c r="O931" s="304" t="str">
        <f>IF(ISBLANK(INDEX('Policy Characteristics'!I:I,MATCH($C931,'Policy Characteristics'!$C:$C,0))),"",INDEX('Policy Characteristics'!I:I,MATCH($C931,'Policy Characteristics'!$C:$C,0)))</f>
        <v>% reduction in energy use</v>
      </c>
      <c r="P931" s="304" t="str">
        <f>IF(ISBLANK(INDEX('Policy Characteristics'!J:J,MATCH($C931,'Policy Characteristics'!$C:$C,0))),"",INDEX('Policy Characteristics'!J:J,MATCH($C931,'Policy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31" s="304" t="str">
        <f>IF(ISBLANK(INDEX('Policy Characteristics'!K:K,MATCH($C931,'Policy Characteristics'!$C:$C,0))),"",INDEX('Policy Characteristics'!K:K,MATCH($C931,'Policy Characteristics'!$C:$C,0)))</f>
        <v>industry-ag-main.html#eff-stds</v>
      </c>
      <c r="R931" s="304" t="str">
        <f>IF(ISBLANK(INDEX('Policy Characteristics'!L:L,MATCH($C931,'Policy Characteristics'!$C:$C,0))),"",INDEX('Policy Characteristics'!L:L,MATCH($C931,'Policy Characteristics'!$C:$C,0)))</f>
        <v>industry-energy-efficiency-standards.html</v>
      </c>
    </row>
    <row r="932" spans="1:18" s="544" customFormat="1" x14ac:dyDescent="0.25">
      <c r="A932" s="304" t="str">
        <f>IF(ISBLANK(INDEX('Policy Characteristics'!A:A,MATCH($C932,'Policy Characteristics'!$C:$C,0))),"",INDEX('Policy Characteristics'!A:A,MATCH($C932,'Policy Characteristics'!$C:$C,0)))</f>
        <v>Industry</v>
      </c>
      <c r="B932" s="304" t="str">
        <f>IF(ISBLANK(INDEX('Policy Characteristics'!B:B,MATCH($C932,'Policy Characteristics'!$C:$C,0))),"",INDEX('Policy Characteristics'!B:B,MATCH($C932,'Policy Characteristics'!$C:$C,0)))</f>
        <v>Industry Energy Efficiency Standards</v>
      </c>
      <c r="C932" s="308" t="str">
        <f t="shared" si="40"/>
        <v>Percentage Improvement in Eqpt Efficiency Standards above BAU</v>
      </c>
      <c r="D932" s="537" t="s">
        <v>3213</v>
      </c>
      <c r="E932" s="535" t="s">
        <v>2784</v>
      </c>
      <c r="F932" s="6" t="s">
        <v>3174</v>
      </c>
      <c r="G932" s="535" t="s">
        <v>2788</v>
      </c>
      <c r="H932" s="536">
        <v>1206</v>
      </c>
      <c r="I932" s="535" t="s">
        <v>45</v>
      </c>
      <c r="J932" s="306" t="str">
        <f>IF(ISBLANK(INDEX('Policy Characteristics'!D:D,MATCH($C932,'Policy Characteristics'!$C:$C,0))),"",INDEX('Policy Characteristics'!D:D,MATCH($C932,'Policy Characteristics'!$C:$C,0)))</f>
        <v>Industry Energy Efficiency Standards</v>
      </c>
      <c r="K932" s="304" t="str">
        <f>IF(ISBLANK(INDEX('Policy Characteristics'!E:E,MATCH($C932,'Policy Characteristics'!$C:$C,0))),"",INDEX('Policy Characteristics'!E:E,MATCH($C932,'Policy Characteristics'!$C:$C,0)))</f>
        <v>indst efficiency standards</v>
      </c>
      <c r="L932" s="315">
        <f>IF(ISBLANK(INDEX('Policy Characteristics'!F:F,MATCH($C932,'Policy Characteristics'!$C:$C,0))),"",INDEX('Policy Characteristics'!F:F,MATCH($C932,'Policy Characteristics'!$C:$C,0)))</f>
        <v>0</v>
      </c>
      <c r="M932" s="315">
        <f>IF(ISBLANK(INDEX('Policy Characteristics'!G:G,MATCH($C932,'Policy Characteristics'!$C:$C,0))),"",INDEX('Policy Characteristics'!G:G,MATCH($C932,'Policy Characteristics'!$C:$C,0)))</f>
        <v>0.25</v>
      </c>
      <c r="N932" s="315">
        <f>IF(ISBLANK(INDEX('Policy Characteristics'!H:H,MATCH($C932,'Policy Characteristics'!$C:$C,0))),"",INDEX('Policy Characteristics'!H:H,MATCH($C932,'Policy Characteristics'!$C:$C,0)))</f>
        <v>0.01</v>
      </c>
      <c r="O932" s="304" t="str">
        <f>IF(ISBLANK(INDEX('Policy Characteristics'!I:I,MATCH($C932,'Policy Characteristics'!$C:$C,0))),"",INDEX('Policy Characteristics'!I:I,MATCH($C932,'Policy Characteristics'!$C:$C,0)))</f>
        <v>% reduction in energy use</v>
      </c>
      <c r="P932" s="304" t="str">
        <f>IF(ISBLANK(INDEX('Policy Characteristics'!J:J,MATCH($C932,'Policy Characteristics'!$C:$C,0))),"",INDEX('Policy Characteristics'!J:J,MATCH($C932,'Policy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32" s="304" t="str">
        <f>IF(ISBLANK(INDEX('Policy Characteristics'!K:K,MATCH($C932,'Policy Characteristics'!$C:$C,0))),"",INDEX('Policy Characteristics'!K:K,MATCH($C932,'Policy Characteristics'!$C:$C,0)))</f>
        <v>industry-ag-main.html#eff-stds</v>
      </c>
      <c r="R932" s="304" t="str">
        <f>IF(ISBLANK(INDEX('Policy Characteristics'!L:L,MATCH($C932,'Policy Characteristics'!$C:$C,0))),"",INDEX('Policy Characteristics'!L:L,MATCH($C932,'Policy Characteristics'!$C:$C,0)))</f>
        <v>industry-energy-efficiency-standards.html</v>
      </c>
    </row>
    <row r="933" spans="1:18" s="544" customFormat="1" x14ac:dyDescent="0.25">
      <c r="A933" s="304" t="str">
        <f>IF(ISBLANK(INDEX('Policy Characteristics'!A:A,MATCH($C933,'Policy Characteristics'!$C:$C,0))),"",INDEX('Policy Characteristics'!A:A,MATCH($C933,'Policy Characteristics'!$C:$C,0)))</f>
        <v>Industry</v>
      </c>
      <c r="B933" s="304" t="str">
        <f>IF(ISBLANK(INDEX('Policy Characteristics'!B:B,MATCH($C933,'Policy Characteristics'!$C:$C,0))),"",INDEX('Policy Characteristics'!B:B,MATCH($C933,'Policy Characteristics'!$C:$C,0)))</f>
        <v>Industry Energy Efficiency Standards</v>
      </c>
      <c r="C933" s="308" t="str">
        <f t="shared" si="40"/>
        <v>Percentage Improvement in Eqpt Efficiency Standards above BAU</v>
      </c>
      <c r="D933" s="537" t="s">
        <v>3213</v>
      </c>
      <c r="E933" s="535" t="s">
        <v>2781</v>
      </c>
      <c r="F933" s="6" t="s">
        <v>3174</v>
      </c>
      <c r="G933" s="535" t="s">
        <v>2786</v>
      </c>
      <c r="H933" s="536">
        <v>1207</v>
      </c>
      <c r="I933" s="535" t="s">
        <v>46</v>
      </c>
      <c r="J933" s="306" t="str">
        <f>IF(ISBLANK(INDEX('Policy Characteristics'!D:D,MATCH($C933,'Policy Characteristics'!$C:$C,0))),"",INDEX('Policy Characteristics'!D:D,MATCH($C933,'Policy Characteristics'!$C:$C,0)))</f>
        <v>Industry Energy Efficiency Standards</v>
      </c>
      <c r="K933" s="304" t="str">
        <f>IF(ISBLANK(INDEX('Policy Characteristics'!E:E,MATCH($C933,'Policy Characteristics'!$C:$C,0))),"",INDEX('Policy Characteristics'!E:E,MATCH($C933,'Policy Characteristics'!$C:$C,0)))</f>
        <v>indst efficiency standards</v>
      </c>
      <c r="L933" s="315">
        <f>IF(ISBLANK(INDEX('Policy Characteristics'!F:F,MATCH($C933,'Policy Characteristics'!$C:$C,0))),"",INDEX('Policy Characteristics'!F:F,MATCH($C933,'Policy Characteristics'!$C:$C,0)))</f>
        <v>0</v>
      </c>
      <c r="M933" s="315">
        <f>IF(ISBLANK(INDEX('Policy Characteristics'!G:G,MATCH($C933,'Policy Characteristics'!$C:$C,0))),"",INDEX('Policy Characteristics'!G:G,MATCH($C933,'Policy Characteristics'!$C:$C,0)))</f>
        <v>0.25</v>
      </c>
      <c r="N933" s="315">
        <f>IF(ISBLANK(INDEX('Policy Characteristics'!H:H,MATCH($C933,'Policy Characteristics'!$C:$C,0))),"",INDEX('Policy Characteristics'!H:H,MATCH($C933,'Policy Characteristics'!$C:$C,0)))</f>
        <v>0.01</v>
      </c>
      <c r="O933" s="304" t="str">
        <f>IF(ISBLANK(INDEX('Policy Characteristics'!I:I,MATCH($C933,'Policy Characteristics'!$C:$C,0))),"",INDEX('Policy Characteristics'!I:I,MATCH($C933,'Policy Characteristics'!$C:$C,0)))</f>
        <v>% reduction in energy use</v>
      </c>
      <c r="P933" s="304" t="str">
        <f>IF(ISBLANK(INDEX('Policy Characteristics'!J:J,MATCH($C933,'Policy Characteristics'!$C:$C,0))),"",INDEX('Policy Characteristics'!J:J,MATCH($C933,'Policy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33" s="304" t="str">
        <f>IF(ISBLANK(INDEX('Policy Characteristics'!K:K,MATCH($C933,'Policy Characteristics'!$C:$C,0))),"",INDEX('Policy Characteristics'!K:K,MATCH($C933,'Policy Characteristics'!$C:$C,0)))</f>
        <v>industry-ag-main.html#eff-stds</v>
      </c>
      <c r="R933" s="304" t="str">
        <f>IF(ISBLANK(INDEX('Policy Characteristics'!L:L,MATCH($C933,'Policy Characteristics'!$C:$C,0))),"",INDEX('Policy Characteristics'!L:L,MATCH($C933,'Policy Characteristics'!$C:$C,0)))</f>
        <v>industry-energy-efficiency-standards.html</v>
      </c>
    </row>
    <row r="934" spans="1:18" s="544" customFormat="1" x14ac:dyDescent="0.25">
      <c r="A934" s="304" t="str">
        <f>IF(ISBLANK(INDEX('Policy Characteristics'!A:A,MATCH($C934,'Policy Characteristics'!$C:$C,0))),"",INDEX('Policy Characteristics'!A:A,MATCH($C934,'Policy Characteristics'!$C:$C,0)))</f>
        <v>Industry</v>
      </c>
      <c r="B934" s="304" t="str">
        <f>IF(ISBLANK(INDEX('Policy Characteristics'!B:B,MATCH($C934,'Policy Characteristics'!$C:$C,0))),"",INDEX('Policy Characteristics'!B:B,MATCH($C934,'Policy Characteristics'!$C:$C,0)))</f>
        <v>Material Efficiency, Longevity, &amp; Re-Use</v>
      </c>
      <c r="C934" s="309" t="s">
        <v>2466</v>
      </c>
      <c r="D934" s="535" t="s">
        <v>3201</v>
      </c>
      <c r="E934" s="535"/>
      <c r="F934" s="537" t="s">
        <v>3164</v>
      </c>
      <c r="G934" s="535"/>
      <c r="H934" s="536">
        <v>429</v>
      </c>
      <c r="I934" s="535" t="s">
        <v>45</v>
      </c>
      <c r="J934" s="306" t="str">
        <f>IF(ISBLANK(INDEX('Policy Characteristics'!D:D,MATCH($C934,'Policy Characteristics'!$C:$C,0))),"",INDEX('Policy Characteristics'!D:D,MATCH($C934,'Policy Characteristics'!$C:$C,0)))</f>
        <v>Material Efficiency, Longevity, &amp; Re-Use</v>
      </c>
      <c r="K934" s="304" t="str">
        <f>IF(ISBLANK(INDEX('Policy Characteristics'!E:E,MATCH($C934,'Policy Characteristics'!$C:$C,0))),"",INDEX('Policy Characteristics'!E:E,MATCH($C934,'Policy Characteristics'!$C:$C,0)))</f>
        <v>indst reduce nonenergy product demand</v>
      </c>
      <c r="L934" s="315">
        <f>IF(ISBLANK(INDEX('Policy Characteristics'!F:F,MATCH($C934,'Policy Characteristics'!$C:$C,0))),"",INDEX('Policy Characteristics'!F:F,MATCH($C934,'Policy Characteristics'!$C:$C,0)))</f>
        <v>0</v>
      </c>
      <c r="M934" s="315">
        <f>IF(ISBLANK(INDEX('Policy Characteristics'!G:G,MATCH($C934,'Policy Characteristics'!$C:$C,0))),"",INDEX('Policy Characteristics'!G:G,MATCH($C934,'Policy Characteristics'!$C:$C,0)))</f>
        <v>1</v>
      </c>
      <c r="N934" s="315">
        <f>IF(ISBLANK(INDEX('Policy Characteristics'!H:H,MATCH($C934,'Policy Characteristics'!$C:$C,0))),"",INDEX('Policy Characteristics'!H:H,MATCH($C934,'Policy Characteristics'!$C:$C,0)))</f>
        <v>0.01</v>
      </c>
      <c r="O934" s="304" t="str">
        <f>IF(ISBLANK(INDEX('Policy Characteristics'!I:I,MATCH($C934,'Policy Characteristics'!$C:$C,0))),"",INDEX('Policy Characteristics'!I:I,MATCH($C934,'Policy Characteristics'!$C:$C,0)))</f>
        <v>% demand reduction</v>
      </c>
      <c r="P934" s="304" t="str">
        <f>IF(ISBLANK(INDEX('Policy Characteristics'!J:J,MATCH($C934,'Policy Characteristics'!$C:$C,0))),"",INDEX('Policy Characteristics'!J:J,MATCH($C934,'Policy Characteristics'!$C:$C,0)))</f>
        <v>**Description:**0**Guidance for setting values: **//**Cement and Other Nonmetallic Minerals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and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34" s="304" t="str">
        <f>IF(ISBLANK(INDEX('Policy Characteristics'!K:K,MATCH($C934,'Policy Characteristics'!$C:$C,0))),"",INDEX('Policy Characteristics'!K:K,MATCH($C934,'Policy Characteristics'!$C:$C,0)))</f>
        <v/>
      </c>
      <c r="R934" s="304" t="str">
        <f>IF(ISBLANK(INDEX('Policy Characteristics'!L:L,MATCH($C934,'Policy Characteristics'!$C:$C,0))),"",INDEX('Policy Characteristics'!L:L,MATCH($C934,'Policy Characteristics'!$C:$C,0)))</f>
        <v>material-efficiency-longevity-reuse.html</v>
      </c>
    </row>
    <row r="935" spans="1:18" s="544" customFormat="1" x14ac:dyDescent="0.25">
      <c r="A935" s="304" t="str">
        <f>IF(ISBLANK(INDEX('Policy Characteristics'!A:A,MATCH($C935,'Policy Characteristics'!$C:$C,0))),"",INDEX('Policy Characteristics'!A:A,MATCH($C935,'Policy Characteristics'!$C:$C,0)))</f>
        <v>Industry</v>
      </c>
      <c r="B935" s="304" t="str">
        <f>IF(ISBLANK(INDEX('Policy Characteristics'!B:B,MATCH($C935,'Policy Characteristics'!$C:$C,0))),"",INDEX('Policy Characteristics'!B:B,MATCH($C935,'Policy Characteristics'!$C:$C,0)))</f>
        <v>Material Efficiency, Longevity, &amp; Re-Use</v>
      </c>
      <c r="C935" s="308" t="str">
        <f t="shared" ref="C935" si="41">C$934</f>
        <v>Percent Reduction in Nonenergy Nonagriculture Industry Product Demand</v>
      </c>
      <c r="D935" s="537" t="s">
        <v>3202</v>
      </c>
      <c r="E935" s="535"/>
      <c r="F935" s="537" t="s">
        <v>2640</v>
      </c>
      <c r="G935" s="535"/>
      <c r="H935" s="536">
        <v>430</v>
      </c>
      <c r="I935" s="535" t="s">
        <v>45</v>
      </c>
      <c r="J935" s="306" t="str">
        <f>IF(ISBLANK(INDEX('Policy Characteristics'!D:D,MATCH($C935,'Policy Characteristics'!$C:$C,0))),"",INDEX('Policy Characteristics'!D:D,MATCH($C935,'Policy Characteristics'!$C:$C,0)))</f>
        <v>Material Efficiency, Longevity, &amp; Re-Use</v>
      </c>
      <c r="K935" s="304" t="str">
        <f>IF(ISBLANK(INDEX('Policy Characteristics'!E:E,MATCH($C935,'Policy Characteristics'!$C:$C,0))),"",INDEX('Policy Characteristics'!E:E,MATCH($C935,'Policy Characteristics'!$C:$C,0)))</f>
        <v>indst reduce nonenergy product demand</v>
      </c>
      <c r="L935" s="315">
        <f>IF(ISBLANK(INDEX('Policy Characteristics'!F:F,MATCH($C935,'Policy Characteristics'!$C:$C,0))),"",INDEX('Policy Characteristics'!F:F,MATCH($C935,'Policy Characteristics'!$C:$C,0)))</f>
        <v>0</v>
      </c>
      <c r="M935" s="315">
        <f>IF(ISBLANK(INDEX('Policy Characteristics'!G:G,MATCH($C935,'Policy Characteristics'!$C:$C,0))),"",INDEX('Policy Characteristics'!G:G,MATCH($C935,'Policy Characteristics'!$C:$C,0)))</f>
        <v>1</v>
      </c>
      <c r="N935" s="315">
        <f>IF(ISBLANK(INDEX('Policy Characteristics'!H:H,MATCH($C935,'Policy Characteristics'!$C:$C,0))),"",INDEX('Policy Characteristics'!H:H,MATCH($C935,'Policy Characteristics'!$C:$C,0)))</f>
        <v>0.01</v>
      </c>
      <c r="O935" s="304" t="str">
        <f>IF(ISBLANK(INDEX('Policy Characteristics'!I:I,MATCH($C935,'Policy Characteristics'!$C:$C,0))),"",INDEX('Policy Characteristics'!I:I,MATCH($C935,'Policy Characteristics'!$C:$C,0)))</f>
        <v>% demand reduction</v>
      </c>
      <c r="P935" s="304" t="str">
        <f>IF(ISBLANK(INDEX('Policy Characteristics'!J:J,MATCH($C935,'Policy Characteristics'!$C:$C,0))),"",INDEX('Policy Characteristics'!J:J,MATCH($C935,'Policy Characteristics'!$C:$C,0)))</f>
        <v>**Description:**0**Guidance for setting values: **//**Cement and Other Nonmetallic Minerals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and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35" s="304" t="str">
        <f>IF(ISBLANK(INDEX('Policy Characteristics'!K:K,MATCH($C935,'Policy Characteristics'!$C:$C,0))),"",INDEX('Policy Characteristics'!K:K,MATCH($C935,'Policy Characteristics'!$C:$C,0)))</f>
        <v/>
      </c>
      <c r="R935" s="304" t="str">
        <f>IF(ISBLANK(INDEX('Policy Characteristics'!L:L,MATCH($C935,'Policy Characteristics'!$C:$C,0))),"",INDEX('Policy Characteristics'!L:L,MATCH($C935,'Policy Characteristics'!$C:$C,0)))</f>
        <v>material-efficiency-longevity-reuse.html</v>
      </c>
    </row>
    <row r="936" spans="1:18" s="544" customFormat="1" x14ac:dyDescent="0.25">
      <c r="A936" s="304" t="str">
        <f>IF(ISBLANK(INDEX('Policy Characteristics'!A:A,MATCH($C936,'Policy Characteristics'!$C:$C,0))),"",INDEX('Policy Characteristics'!A:A,MATCH($C936,'Policy Characteristics'!$C:$C,0)))</f>
        <v>Industry</v>
      </c>
      <c r="B936" s="304" t="str">
        <f>IF(ISBLANK(INDEX('Policy Characteristics'!B:B,MATCH($C936,'Policy Characteristics'!$C:$C,0))),"",INDEX('Policy Characteristics'!B:B,MATCH($C936,'Policy Characteristics'!$C:$C,0)))</f>
        <v>Material Efficiency, Longevity, &amp; Re-Use</v>
      </c>
      <c r="C936" s="308" t="str">
        <f t="shared" ref="C936" si="42">C$934</f>
        <v>Percent Reduction in Nonenergy Nonagriculture Industry Product Demand</v>
      </c>
      <c r="D936" s="537" t="s">
        <v>3212</v>
      </c>
      <c r="E936" s="535"/>
      <c r="F936" s="537" t="s">
        <v>3215</v>
      </c>
      <c r="G936" s="535"/>
      <c r="H936" s="536">
        <v>432</v>
      </c>
      <c r="I936" s="535" t="s">
        <v>45</v>
      </c>
      <c r="J936" s="306" t="str">
        <f>IF(ISBLANK(INDEX('Policy Characteristics'!D:D,MATCH($C936,'Policy Characteristics'!$C:$C,0))),"",INDEX('Policy Characteristics'!D:D,MATCH($C936,'Policy Characteristics'!$C:$C,0)))</f>
        <v>Material Efficiency, Longevity, &amp; Re-Use</v>
      </c>
      <c r="K936" s="304" t="str">
        <f>IF(ISBLANK(INDEX('Policy Characteristics'!E:E,MATCH($C936,'Policy Characteristics'!$C:$C,0))),"",INDEX('Policy Characteristics'!E:E,MATCH($C936,'Policy Characteristics'!$C:$C,0)))</f>
        <v>indst reduce nonenergy product demand</v>
      </c>
      <c r="L936" s="315">
        <f>IF(ISBLANK(INDEX('Policy Characteristics'!F:F,MATCH($C936,'Policy Characteristics'!$C:$C,0))),"",INDEX('Policy Characteristics'!F:F,MATCH($C936,'Policy Characteristics'!$C:$C,0)))</f>
        <v>0</v>
      </c>
      <c r="M936" s="315">
        <f>IF(ISBLANK(INDEX('Policy Characteristics'!G:G,MATCH($C936,'Policy Characteristics'!$C:$C,0))),"",INDEX('Policy Characteristics'!G:G,MATCH($C936,'Policy Characteristics'!$C:$C,0)))</f>
        <v>1</v>
      </c>
      <c r="N936" s="315">
        <f>IF(ISBLANK(INDEX('Policy Characteristics'!H:H,MATCH($C936,'Policy Characteristics'!$C:$C,0))),"",INDEX('Policy Characteristics'!H:H,MATCH($C936,'Policy Characteristics'!$C:$C,0)))</f>
        <v>0.01</v>
      </c>
      <c r="O936" s="304" t="str">
        <f>IF(ISBLANK(INDEX('Policy Characteristics'!I:I,MATCH($C936,'Policy Characteristics'!$C:$C,0))),"",INDEX('Policy Characteristics'!I:I,MATCH($C936,'Policy Characteristics'!$C:$C,0)))</f>
        <v>% demand reduction</v>
      </c>
      <c r="P936" s="304" t="str">
        <f>IF(ISBLANK(INDEX('Policy Characteristics'!J:J,MATCH($C936,'Policy Characteristics'!$C:$C,0))),"",INDEX('Policy Characteristics'!J:J,MATCH($C936,'Policy Characteristics'!$C:$C,0)))</f>
        <v>**Description:**0**Guidance for setting values: **//**Cement and Other Nonmetallic Minerals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and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36" s="304" t="str">
        <f>IF(ISBLANK(INDEX('Policy Characteristics'!K:K,MATCH($C936,'Policy Characteristics'!$C:$C,0))),"",INDEX('Policy Characteristics'!K:K,MATCH($C936,'Policy Characteristics'!$C:$C,0)))</f>
        <v/>
      </c>
      <c r="R936" s="304" t="str">
        <f>IF(ISBLANK(INDEX('Policy Characteristics'!L:L,MATCH($C936,'Policy Characteristics'!$C:$C,0))),"",INDEX('Policy Characteristics'!L:L,MATCH($C936,'Policy Characteristics'!$C:$C,0)))</f>
        <v>material-efficiency-longevity-reuse.html</v>
      </c>
    </row>
    <row r="937" spans="1:18" x14ac:dyDescent="0.25">
      <c r="A937" s="304" t="str">
        <f>IF(ISBLANK(INDEX('Policy Characteristics'!A:A,MATCH($C937,'Policy Characteristics'!$C:$C,0))),"",INDEX('Policy Characteristics'!A:A,MATCH($C937,'Policy Characteristics'!$C:$C,0)))</f>
        <v>Industry</v>
      </c>
      <c r="B937" s="304" t="str">
        <f>IF(ISBLANK(INDEX('Policy Characteristics'!B:B,MATCH($C937,'Policy Characteristics'!$C:$C,0))),"",INDEX('Policy Characteristics'!B:B,MATCH($C937,'Policy Characteristics'!$C:$C,0)))</f>
        <v>Methane Capture</v>
      </c>
      <c r="C937" s="309" t="s">
        <v>290</v>
      </c>
      <c r="D937" s="535" t="s">
        <v>3191</v>
      </c>
      <c r="E937" s="535"/>
      <c r="F937" s="6" t="s">
        <v>3155</v>
      </c>
      <c r="G937" s="535"/>
      <c r="H937" s="536">
        <v>1458</v>
      </c>
      <c r="I937" s="535" t="s">
        <v>45</v>
      </c>
      <c r="J937" s="306" t="str">
        <f>IF(ISBLANK(INDEX('Policy Characteristics'!D:D,MATCH($C937,'Policy Characteristics'!$C:$C,0))),"",INDEX('Policy Characteristics'!D:D,MATCH($C937,'Policy Characteristics'!$C:$C,0)))</f>
        <v>Methane Capture and Destruction</v>
      </c>
      <c r="K937" s="304" t="str">
        <f>IF(ISBLANK(INDEX('Policy Characteristics'!E:E,MATCH($C937,'Policy Characteristics'!$C:$C,0))),"",INDEX('Policy Characteristics'!E:E,MATCH($C937,'Policy Characteristics'!$C:$C,0)))</f>
        <v>indst methane capture</v>
      </c>
      <c r="L937" s="315">
        <f>IF(ISBLANK(INDEX('Policy Characteristics'!F:F,MATCH($C937,'Policy Characteristics'!$C:$C,0))),"",INDEX('Policy Characteristics'!F:F,MATCH($C937,'Policy Characteristics'!$C:$C,0)))</f>
        <v>0</v>
      </c>
      <c r="M937" s="315">
        <f>IF(ISBLANK(INDEX('Policy Characteristics'!G:G,MATCH($C937,'Policy Characteristics'!$C:$C,0))),"",INDEX('Policy Characteristics'!G:G,MATCH($C937,'Policy Characteristics'!$C:$C,0)))</f>
        <v>1</v>
      </c>
      <c r="N937" s="315">
        <f>IF(ISBLANK(INDEX('Policy Characteristics'!H:H,MATCH($C937,'Policy Characteristics'!$C:$C,0))),"",INDEX('Policy Characteristics'!H:H,MATCH($C937,'Policy Characteristics'!$C:$C,0)))</f>
        <v>0.01</v>
      </c>
      <c r="O937" s="304" t="str">
        <f>IF(ISBLANK(INDEX('Policy Characteristics'!I:I,MATCH($C937,'Policy Characteristics'!$C:$C,0))),"",INDEX('Policy Characteristics'!I:I,MATCH($C937,'Policy Characteristics'!$C:$C,0)))</f>
        <v>% of potential achieved</v>
      </c>
      <c r="P937" s="304" t="str">
        <f>IF(ISBLANK(INDEX('Policy Characteristics'!J:J,MATCH($C937,'Policy Characteristics'!$C:$C,0))),"",INDEX('Policy Characteristics'!J:J,MATCH($C937,'Policy Characteristics'!$C:$C,0)))</f>
        <v>**Description:** This policy reduces methane emissions from the selected industry by increasing the capture of methane that is currently being released into the atmosphere (for example, stopping leaks from wellheads, pipes, coal mines, landfills, etc.).//</v>
      </c>
      <c r="Q937" s="304" t="str">
        <f>IF(ISBLANK(INDEX('Policy Characteristics'!K:K,MATCH($C937,'Policy Characteristics'!$C:$C,0))),"",INDEX('Policy Characteristics'!K:K,MATCH($C937,'Policy Characteristics'!$C:$C,0)))</f>
        <v>industry-ag-main.html#methane-capture</v>
      </c>
      <c r="R937" s="304" t="str">
        <f>IF(ISBLANK(INDEX('Policy Characteristics'!L:L,MATCH($C937,'Policy Characteristics'!$C:$C,0))),"",INDEX('Policy Characteristics'!L:L,MATCH($C937,'Policy Characteristics'!$C:$C,0)))</f>
        <v>methane-capture.html</v>
      </c>
    </row>
    <row r="938" spans="1:18" x14ac:dyDescent="0.25">
      <c r="A938" s="304" t="str">
        <f>IF(ISBLANK(INDEX('Policy Characteristics'!A:A,MATCH($C938,'Policy Characteristics'!$C:$C,0))),"",INDEX('Policy Characteristics'!A:A,MATCH($C938,'Policy Characteristics'!$C:$C,0)))</f>
        <v>Industry</v>
      </c>
      <c r="B938" s="304" t="str">
        <f>IF(ISBLANK(INDEX('Policy Characteristics'!B:B,MATCH($C938,'Policy Characteristics'!$C:$C,0))),"",INDEX('Policy Characteristics'!B:B,MATCH($C938,'Policy Characteristics'!$C:$C,0)))</f>
        <v>Methane Capture</v>
      </c>
      <c r="C938" s="308" t="str">
        <f t="shared" ref="C938:C940" si="43">C$937</f>
        <v>Fraction of Methane Capture Opportunities Achieved</v>
      </c>
      <c r="D938" s="535" t="s">
        <v>3211</v>
      </c>
      <c r="E938" s="535"/>
      <c r="F938" s="6" t="s">
        <v>3173</v>
      </c>
      <c r="G938" s="535"/>
      <c r="H938" s="536">
        <v>1459</v>
      </c>
      <c r="I938" s="535" t="s">
        <v>45</v>
      </c>
      <c r="J938" s="306" t="str">
        <f>IF(ISBLANK(INDEX('Policy Characteristics'!D:D,MATCH($C938,'Policy Characteristics'!$C:$C,0))),"",INDEX('Policy Characteristics'!D:D,MATCH($C938,'Policy Characteristics'!$C:$C,0)))</f>
        <v>Methane Capture and Destruction</v>
      </c>
      <c r="K938" s="304" t="str">
        <f>IF(ISBLANK(INDEX('Policy Characteristics'!E:E,MATCH($C938,'Policy Characteristics'!$C:$C,0))),"",INDEX('Policy Characteristics'!E:E,MATCH($C938,'Policy Characteristics'!$C:$C,0)))</f>
        <v>indst methane capture</v>
      </c>
      <c r="L938" s="315">
        <f>IF(ISBLANK(INDEX('Policy Characteristics'!F:F,MATCH($C938,'Policy Characteristics'!$C:$C,0))),"",INDEX('Policy Characteristics'!F:F,MATCH($C938,'Policy Characteristics'!$C:$C,0)))</f>
        <v>0</v>
      </c>
      <c r="M938" s="315">
        <f>IF(ISBLANK(INDEX('Policy Characteristics'!G:G,MATCH($C938,'Policy Characteristics'!$C:$C,0))),"",INDEX('Policy Characteristics'!G:G,MATCH($C938,'Policy Characteristics'!$C:$C,0)))</f>
        <v>1</v>
      </c>
      <c r="N938" s="315">
        <f>IF(ISBLANK(INDEX('Policy Characteristics'!H:H,MATCH($C938,'Policy Characteristics'!$C:$C,0))),"",INDEX('Policy Characteristics'!H:H,MATCH($C938,'Policy Characteristics'!$C:$C,0)))</f>
        <v>0.01</v>
      </c>
      <c r="O938" s="304" t="str">
        <f>IF(ISBLANK(INDEX('Policy Characteristics'!I:I,MATCH($C938,'Policy Characteristics'!$C:$C,0))),"",INDEX('Policy Characteristics'!I:I,MATCH($C938,'Policy Characteristics'!$C:$C,0)))</f>
        <v>% of potential achieved</v>
      </c>
      <c r="P938" s="304" t="str">
        <f>IF(ISBLANK(INDEX('Policy Characteristics'!J:J,MATCH($C938,'Policy Characteristics'!$C:$C,0))),"",INDEX('Policy Characteristics'!J:J,MATCH($C938,'Policy Characteristics'!$C:$C,0)))</f>
        <v>**Description:** This policy reduces methane emissions from the selected industry by increasing the capture of methane that is currently being released into the atmosphere (for example, stopping leaks from wellheads, pipes, coal mines, landfills, etc.).//</v>
      </c>
      <c r="Q938" s="304" t="str">
        <f>IF(ISBLANK(INDEX('Policy Characteristics'!K:K,MATCH($C938,'Policy Characteristics'!$C:$C,0))),"",INDEX('Policy Characteristics'!K:K,MATCH($C938,'Policy Characteristics'!$C:$C,0)))</f>
        <v>industry-ag-main.html#methane-capture</v>
      </c>
      <c r="R938" s="304" t="str">
        <f>IF(ISBLANK(INDEX('Policy Characteristics'!L:L,MATCH($C938,'Policy Characteristics'!$C:$C,0))),"",INDEX('Policy Characteristics'!L:L,MATCH($C938,'Policy Characteristics'!$C:$C,0)))</f>
        <v>methane-capture.html</v>
      </c>
    </row>
    <row r="939" spans="1:18" x14ac:dyDescent="0.25">
      <c r="A939" s="304" t="str">
        <f>IF(ISBLANK(INDEX('Policy Characteristics'!A:A,MATCH($C939,'Policy Characteristics'!$C:$C,0))),"",INDEX('Policy Characteristics'!A:A,MATCH($C939,'Policy Characteristics'!$C:$C,0)))</f>
        <v>Industry</v>
      </c>
      <c r="B939" s="304" t="str">
        <f>IF(ISBLANK(INDEX('Policy Characteristics'!B:B,MATCH($C939,'Policy Characteristics'!$C:$C,0))),"",INDEX('Policy Characteristics'!B:B,MATCH($C939,'Policy Characteristics'!$C:$C,0)))</f>
        <v>Methane Capture</v>
      </c>
      <c r="C939" s="308" t="str">
        <f t="shared" si="43"/>
        <v>Fraction of Methane Capture Opportunities Achieved</v>
      </c>
      <c r="D939" s="535" t="s">
        <v>3190</v>
      </c>
      <c r="E939" s="535"/>
      <c r="F939" s="6" t="s">
        <v>2841</v>
      </c>
      <c r="G939" s="535"/>
      <c r="H939" s="536">
        <v>513</v>
      </c>
      <c r="I939" s="535" t="s">
        <v>45</v>
      </c>
      <c r="J939" s="306" t="str">
        <f>IF(ISBLANK(INDEX('Policy Characteristics'!D:D,MATCH($C939,'Policy Characteristics'!$C:$C,0))),"",INDEX('Policy Characteristics'!D:D,MATCH($C939,'Policy Characteristics'!$C:$C,0)))</f>
        <v>Methane Capture and Destruction</v>
      </c>
      <c r="K939" s="304" t="str">
        <f>IF(ISBLANK(INDEX('Policy Characteristics'!E:E,MATCH($C939,'Policy Characteristics'!$C:$C,0))),"",INDEX('Policy Characteristics'!E:E,MATCH($C939,'Policy Characteristics'!$C:$C,0)))</f>
        <v>indst methane capture</v>
      </c>
      <c r="L939" s="315">
        <f>IF(ISBLANK(INDEX('Policy Characteristics'!F:F,MATCH($C939,'Policy Characteristics'!$C:$C,0))),"",INDEX('Policy Characteristics'!F:F,MATCH($C939,'Policy Characteristics'!$C:$C,0)))</f>
        <v>0</v>
      </c>
      <c r="M939" s="315">
        <f>IF(ISBLANK(INDEX('Policy Characteristics'!G:G,MATCH($C939,'Policy Characteristics'!$C:$C,0))),"",INDEX('Policy Characteristics'!G:G,MATCH($C939,'Policy Characteristics'!$C:$C,0)))</f>
        <v>1</v>
      </c>
      <c r="N939" s="315">
        <f>IF(ISBLANK(INDEX('Policy Characteristics'!H:H,MATCH($C939,'Policy Characteristics'!$C:$C,0))),"",INDEX('Policy Characteristics'!H:H,MATCH($C939,'Policy Characteristics'!$C:$C,0)))</f>
        <v>0.01</v>
      </c>
      <c r="O939" s="304" t="str">
        <f>IF(ISBLANK(INDEX('Policy Characteristics'!I:I,MATCH($C939,'Policy Characteristics'!$C:$C,0))),"",INDEX('Policy Characteristics'!I:I,MATCH($C939,'Policy Characteristics'!$C:$C,0)))</f>
        <v>% of potential achieved</v>
      </c>
      <c r="P939" s="304" t="str">
        <f>IF(ISBLANK(INDEX('Policy Characteristics'!J:J,MATCH($C939,'Policy Characteristics'!$C:$C,0))),"",INDEX('Policy Characteristics'!J:J,MATCH($C939,'Policy Characteristics'!$C:$C,0)))</f>
        <v>**Description:** This policy reduces methane emissions from the selected industry by increasing the capture of methane that is currently being released into the atmosphere (for example, stopping leaks from wellheads, pipes, coal mines, landfills, etc.).//</v>
      </c>
      <c r="Q939" s="304" t="str">
        <f>IF(ISBLANK(INDEX('Policy Characteristics'!K:K,MATCH($C939,'Policy Characteristics'!$C:$C,0))),"",INDEX('Policy Characteristics'!K:K,MATCH($C939,'Policy Characteristics'!$C:$C,0)))</f>
        <v>industry-ag-main.html#methane-capture</v>
      </c>
      <c r="R939" s="304" t="str">
        <f>IF(ISBLANK(INDEX('Policy Characteristics'!L:L,MATCH($C939,'Policy Characteristics'!$C:$C,0))),"",INDEX('Policy Characteristics'!L:L,MATCH($C939,'Policy Characteristics'!$C:$C,0)))</f>
        <v>methane-capture.html</v>
      </c>
    </row>
    <row r="940" spans="1:18" x14ac:dyDescent="0.25">
      <c r="A940" s="304" t="str">
        <f>IF(ISBLANK(INDEX('Policy Characteristics'!A:A,MATCH($C940,'Policy Characteristics'!$C:$C,0))),"",INDEX('Policy Characteristics'!A:A,MATCH($C940,'Policy Characteristics'!$C:$C,0)))</f>
        <v>Industry</v>
      </c>
      <c r="B940" s="304" t="str">
        <f>IF(ISBLANK(INDEX('Policy Characteristics'!B:B,MATCH($C940,'Policy Characteristics'!$C:$C,0))),"",INDEX('Policy Characteristics'!B:B,MATCH($C940,'Policy Characteristics'!$C:$C,0)))</f>
        <v>Methane Capture</v>
      </c>
      <c r="C940" s="308" t="str">
        <f t="shared" si="43"/>
        <v>Fraction of Methane Capture Opportunities Achieved</v>
      </c>
      <c r="D940" s="535" t="s">
        <v>3212</v>
      </c>
      <c r="E940" s="535"/>
      <c r="F940" s="6" t="s">
        <v>3215</v>
      </c>
      <c r="G940" s="535"/>
      <c r="H940" s="536">
        <v>514</v>
      </c>
      <c r="I940" s="535" t="s">
        <v>45</v>
      </c>
      <c r="J940" s="306" t="str">
        <f>IF(ISBLANK(INDEX('Policy Characteristics'!D:D,MATCH($C940,'Policy Characteristics'!$C:$C,0))),"",INDEX('Policy Characteristics'!D:D,MATCH($C940,'Policy Characteristics'!$C:$C,0)))</f>
        <v>Methane Capture and Destruction</v>
      </c>
      <c r="K940" s="304" t="str">
        <f>IF(ISBLANK(INDEX('Policy Characteristics'!E:E,MATCH($C940,'Policy Characteristics'!$C:$C,0))),"",INDEX('Policy Characteristics'!E:E,MATCH($C940,'Policy Characteristics'!$C:$C,0)))</f>
        <v>indst methane capture</v>
      </c>
      <c r="L940" s="315">
        <f>IF(ISBLANK(INDEX('Policy Characteristics'!F:F,MATCH($C940,'Policy Characteristics'!$C:$C,0))),"",INDEX('Policy Characteristics'!F:F,MATCH($C940,'Policy Characteristics'!$C:$C,0)))</f>
        <v>0</v>
      </c>
      <c r="M940" s="315">
        <f>IF(ISBLANK(INDEX('Policy Characteristics'!G:G,MATCH($C940,'Policy Characteristics'!$C:$C,0))),"",INDEX('Policy Characteristics'!G:G,MATCH($C940,'Policy Characteristics'!$C:$C,0)))</f>
        <v>1</v>
      </c>
      <c r="N940" s="315">
        <f>IF(ISBLANK(INDEX('Policy Characteristics'!H:H,MATCH($C940,'Policy Characteristics'!$C:$C,0))),"",INDEX('Policy Characteristics'!H:H,MATCH($C940,'Policy Characteristics'!$C:$C,0)))</f>
        <v>0.01</v>
      </c>
      <c r="O940" s="304" t="str">
        <f>IF(ISBLANK(INDEX('Policy Characteristics'!I:I,MATCH($C940,'Policy Characteristics'!$C:$C,0))),"",INDEX('Policy Characteristics'!I:I,MATCH($C940,'Policy Characteristics'!$C:$C,0)))</f>
        <v>% of potential achieved</v>
      </c>
      <c r="P940" s="304" t="str">
        <f>IF(ISBLANK(INDEX('Policy Characteristics'!J:J,MATCH($C940,'Policy Characteristics'!$C:$C,0))),"",INDEX('Policy Characteristics'!J:J,MATCH($C940,'Policy Characteristics'!$C:$C,0)))</f>
        <v>**Description:** This policy reduces methane emissions from the selected industry by increasing the capture of methane that is currently being released into the atmosphere (for example, stopping leaks from wellheads, pipes, coal mines, landfills, etc.).//</v>
      </c>
      <c r="Q940" s="304" t="str">
        <f>IF(ISBLANK(INDEX('Policy Characteristics'!K:K,MATCH($C940,'Policy Characteristics'!$C:$C,0))),"",INDEX('Policy Characteristics'!K:K,MATCH($C940,'Policy Characteristics'!$C:$C,0)))</f>
        <v>industry-ag-main.html#methane-capture</v>
      </c>
      <c r="R940" s="304" t="str">
        <f>IF(ISBLANK(INDEX('Policy Characteristics'!L:L,MATCH($C940,'Policy Characteristics'!$C:$C,0))),"",INDEX('Policy Characteristics'!L:L,MATCH($C940,'Policy Characteristics'!$C:$C,0)))</f>
        <v>methane-capture.html</v>
      </c>
    </row>
    <row r="941" spans="1:18" x14ac:dyDescent="0.25">
      <c r="A941" s="304" t="str">
        <f>IF(ISBLANK(INDEX('Policy Characteristics'!A:A,MATCH($C941,'Policy Characteristics'!$C:$C,0))),"",INDEX('Policy Characteristics'!A:A,MATCH($C941,'Policy Characteristics'!$C:$C,0)))</f>
        <v>Industry</v>
      </c>
      <c r="B941" s="304" t="str">
        <f>IF(ISBLANK(INDEX('Policy Characteristics'!B:B,MATCH($C941,'Policy Characteristics'!$C:$C,0))),"",INDEX('Policy Characteristics'!B:B,MATCH($C941,'Policy Characteristics'!$C:$C,0)))</f>
        <v>Methane Destruction</v>
      </c>
      <c r="C941" s="309" t="s">
        <v>291</v>
      </c>
      <c r="D941" s="535" t="s">
        <v>3191</v>
      </c>
      <c r="E941" s="535"/>
      <c r="F941" s="6" t="s">
        <v>3155</v>
      </c>
      <c r="G941" s="535"/>
      <c r="H941" s="536">
        <v>1460</v>
      </c>
      <c r="I941" s="535" t="s">
        <v>45</v>
      </c>
      <c r="J941" s="306" t="str">
        <f>IF(ISBLANK(INDEX('Policy Characteristics'!D:D,MATCH($C941,'Policy Characteristics'!$C:$C,0))),"",INDEX('Policy Characteristics'!D:D,MATCH($C941,'Policy Characteristics'!$C:$C,0)))</f>
        <v>Methane Capture and Destruction</v>
      </c>
      <c r="K941" s="304" t="str">
        <f>IF(ISBLANK(INDEX('Policy Characteristics'!E:E,MATCH($C941,'Policy Characteristics'!$C:$C,0))),"",INDEX('Policy Characteristics'!E:E,MATCH($C941,'Policy Characteristics'!$C:$C,0)))</f>
        <v>indst methane destruction</v>
      </c>
      <c r="L941" s="315">
        <f>IF(ISBLANK(INDEX('Policy Characteristics'!F:F,MATCH($C941,'Policy Characteristics'!$C:$C,0))),"",INDEX('Policy Characteristics'!F:F,MATCH($C941,'Policy Characteristics'!$C:$C,0)))</f>
        <v>0</v>
      </c>
      <c r="M941" s="315">
        <f>IF(ISBLANK(INDEX('Policy Characteristics'!G:G,MATCH($C941,'Policy Characteristics'!$C:$C,0))),"",INDEX('Policy Characteristics'!G:G,MATCH($C941,'Policy Characteristics'!$C:$C,0)))</f>
        <v>1</v>
      </c>
      <c r="N941" s="315">
        <f>IF(ISBLANK(INDEX('Policy Characteristics'!H:H,MATCH($C941,'Policy Characteristics'!$C:$C,0))),"",INDEX('Policy Characteristics'!H:H,MATCH($C941,'Policy Characteristics'!$C:$C,0)))</f>
        <v>0.01</v>
      </c>
      <c r="O941" s="304" t="str">
        <f>IF(ISBLANK(INDEX('Policy Characteristics'!I:I,MATCH($C941,'Policy Characteristics'!$C:$C,0))),"",INDEX('Policy Characteristics'!I:I,MATCH($C941,'Policy Characteristics'!$C:$C,0)))</f>
        <v>% of potential achieved</v>
      </c>
      <c r="P941" s="304" t="str">
        <f>IF(ISBLANK(INDEX('Policy Characteristics'!J:J,MATCH($C941,'Policy Characteristics'!$C:$C,0))),"",INDEX('Policy Characteristics'!J:J,MATCH($C941,'Policy Characteristics'!$C:$C,0)))</f>
        <v>**Description:** This policy reduces methane emissions from the selected industry by increasing the burning of methane that is currently being released into the atmosphere (i.e. flaring instead of venting/leaking).//</v>
      </c>
      <c r="Q941" s="304" t="str">
        <f>IF(ISBLANK(INDEX('Policy Characteristics'!K:K,MATCH($C941,'Policy Characteristics'!$C:$C,0))),"",INDEX('Policy Characteristics'!K:K,MATCH($C941,'Policy Characteristics'!$C:$C,0)))</f>
        <v>industry-ag-main.html#methane-destr</v>
      </c>
      <c r="R941" s="304" t="str">
        <f>IF(ISBLANK(INDEX('Policy Characteristics'!L:L,MATCH($C941,'Policy Characteristics'!$C:$C,0))),"",INDEX('Policy Characteristics'!L:L,MATCH($C941,'Policy Characteristics'!$C:$C,0)))</f>
        <v>methane-destruction.html</v>
      </c>
    </row>
    <row r="942" spans="1:18" x14ac:dyDescent="0.25">
      <c r="A942" s="304" t="str">
        <f>IF(ISBLANK(INDEX('Policy Characteristics'!A:A,MATCH($C942,'Policy Characteristics'!$C:$C,0))),"",INDEX('Policy Characteristics'!A:A,MATCH($C942,'Policy Characteristics'!$C:$C,0)))</f>
        <v>Industry</v>
      </c>
      <c r="B942" s="304" t="str">
        <f>IF(ISBLANK(INDEX('Policy Characteristics'!B:B,MATCH($C942,'Policy Characteristics'!$C:$C,0))),"",INDEX('Policy Characteristics'!B:B,MATCH($C942,'Policy Characteristics'!$C:$C,0)))</f>
        <v>Methane Destruction</v>
      </c>
      <c r="C942" s="308" t="str">
        <f t="shared" ref="C942:C944" si="44">C$941</f>
        <v>Fraction of Methane Destruction Opportunities Achieved</v>
      </c>
      <c r="D942" s="535" t="s">
        <v>3211</v>
      </c>
      <c r="E942" s="535"/>
      <c r="F942" s="6" t="s">
        <v>3173</v>
      </c>
      <c r="G942" s="535"/>
      <c r="H942" s="536">
        <v>1461</v>
      </c>
      <c r="I942" s="535" t="s">
        <v>45</v>
      </c>
      <c r="J942" s="306" t="str">
        <f>IF(ISBLANK(INDEX('Policy Characteristics'!D:D,MATCH($C942,'Policy Characteristics'!$C:$C,0))),"",INDEX('Policy Characteristics'!D:D,MATCH($C942,'Policy Characteristics'!$C:$C,0)))</f>
        <v>Methane Capture and Destruction</v>
      </c>
      <c r="K942" s="304" t="str">
        <f>IF(ISBLANK(INDEX('Policy Characteristics'!E:E,MATCH($C942,'Policy Characteristics'!$C:$C,0))),"",INDEX('Policy Characteristics'!E:E,MATCH($C942,'Policy Characteristics'!$C:$C,0)))</f>
        <v>indst methane destruction</v>
      </c>
      <c r="L942" s="315">
        <f>IF(ISBLANK(INDEX('Policy Characteristics'!F:F,MATCH($C942,'Policy Characteristics'!$C:$C,0))),"",INDEX('Policy Characteristics'!F:F,MATCH($C942,'Policy Characteristics'!$C:$C,0)))</f>
        <v>0</v>
      </c>
      <c r="M942" s="315">
        <f>IF(ISBLANK(INDEX('Policy Characteristics'!G:G,MATCH($C942,'Policy Characteristics'!$C:$C,0))),"",INDEX('Policy Characteristics'!G:G,MATCH($C942,'Policy Characteristics'!$C:$C,0)))</f>
        <v>1</v>
      </c>
      <c r="N942" s="315">
        <f>IF(ISBLANK(INDEX('Policy Characteristics'!H:H,MATCH($C942,'Policy Characteristics'!$C:$C,0))),"",INDEX('Policy Characteristics'!H:H,MATCH($C942,'Policy Characteristics'!$C:$C,0)))</f>
        <v>0.01</v>
      </c>
      <c r="O942" s="304" t="str">
        <f>IF(ISBLANK(INDEX('Policy Characteristics'!I:I,MATCH($C942,'Policy Characteristics'!$C:$C,0))),"",INDEX('Policy Characteristics'!I:I,MATCH($C942,'Policy Characteristics'!$C:$C,0)))</f>
        <v>% of potential achieved</v>
      </c>
      <c r="P942" s="304" t="str">
        <f>IF(ISBLANK(INDEX('Policy Characteristics'!J:J,MATCH($C942,'Policy Characteristics'!$C:$C,0))),"",INDEX('Policy Characteristics'!J:J,MATCH($C942,'Policy Characteristics'!$C:$C,0)))</f>
        <v>**Description:** This policy reduces methane emissions from the selected industry by increasing the burning of methane that is currently being released into the atmosphere (i.e. flaring instead of venting/leaking).//</v>
      </c>
      <c r="Q942" s="304" t="str">
        <f>IF(ISBLANK(INDEX('Policy Characteristics'!K:K,MATCH($C942,'Policy Characteristics'!$C:$C,0))),"",INDEX('Policy Characteristics'!K:K,MATCH($C942,'Policy Characteristics'!$C:$C,0)))</f>
        <v>industry-ag-main.html#methane-destr</v>
      </c>
      <c r="R942" s="304" t="str">
        <f>IF(ISBLANK(INDEX('Policy Characteristics'!L:L,MATCH($C942,'Policy Characteristics'!$C:$C,0))),"",INDEX('Policy Characteristics'!L:L,MATCH($C942,'Policy Characteristics'!$C:$C,0)))</f>
        <v>methane-destruction.html</v>
      </c>
    </row>
    <row r="943" spans="1:18" x14ac:dyDescent="0.25">
      <c r="A943" s="304" t="str">
        <f>IF(ISBLANK(INDEX('Policy Characteristics'!A:A,MATCH($C943,'Policy Characteristics'!$C:$C,0))),"",INDEX('Policy Characteristics'!A:A,MATCH($C943,'Policy Characteristics'!$C:$C,0)))</f>
        <v>Industry</v>
      </c>
      <c r="B943" s="304" t="str">
        <f>IF(ISBLANK(INDEX('Policy Characteristics'!B:B,MATCH($C943,'Policy Characteristics'!$C:$C,0))),"",INDEX('Policy Characteristics'!B:B,MATCH($C943,'Policy Characteristics'!$C:$C,0)))</f>
        <v>Methane Destruction</v>
      </c>
      <c r="C943" s="308" t="str">
        <f t="shared" si="44"/>
        <v>Fraction of Methane Destruction Opportunities Achieved</v>
      </c>
      <c r="D943" s="535" t="s">
        <v>3190</v>
      </c>
      <c r="E943" s="535"/>
      <c r="F943" s="6" t="s">
        <v>2841</v>
      </c>
      <c r="G943" s="535"/>
      <c r="H943" s="536">
        <v>515</v>
      </c>
      <c r="I943" s="535" t="s">
        <v>45</v>
      </c>
      <c r="J943" s="306" t="str">
        <f>IF(ISBLANK(INDEX('Policy Characteristics'!D:D,MATCH($C943,'Policy Characteristics'!$C:$C,0))),"",INDEX('Policy Characteristics'!D:D,MATCH($C943,'Policy Characteristics'!$C:$C,0)))</f>
        <v>Methane Capture and Destruction</v>
      </c>
      <c r="K943" s="304" t="str">
        <f>IF(ISBLANK(INDEX('Policy Characteristics'!E:E,MATCH($C943,'Policy Characteristics'!$C:$C,0))),"",INDEX('Policy Characteristics'!E:E,MATCH($C943,'Policy Characteristics'!$C:$C,0)))</f>
        <v>indst methane destruction</v>
      </c>
      <c r="L943" s="315">
        <f>IF(ISBLANK(INDEX('Policy Characteristics'!F:F,MATCH($C943,'Policy Characteristics'!$C:$C,0))),"",INDEX('Policy Characteristics'!F:F,MATCH($C943,'Policy Characteristics'!$C:$C,0)))</f>
        <v>0</v>
      </c>
      <c r="M943" s="315">
        <f>IF(ISBLANK(INDEX('Policy Characteristics'!G:G,MATCH($C943,'Policy Characteristics'!$C:$C,0))),"",INDEX('Policy Characteristics'!G:G,MATCH($C943,'Policy Characteristics'!$C:$C,0)))</f>
        <v>1</v>
      </c>
      <c r="N943" s="315">
        <f>IF(ISBLANK(INDEX('Policy Characteristics'!H:H,MATCH($C943,'Policy Characteristics'!$C:$C,0))),"",INDEX('Policy Characteristics'!H:H,MATCH($C943,'Policy Characteristics'!$C:$C,0)))</f>
        <v>0.01</v>
      </c>
      <c r="O943" s="304" t="str">
        <f>IF(ISBLANK(INDEX('Policy Characteristics'!I:I,MATCH($C943,'Policy Characteristics'!$C:$C,0))),"",INDEX('Policy Characteristics'!I:I,MATCH($C943,'Policy Characteristics'!$C:$C,0)))</f>
        <v>% of potential achieved</v>
      </c>
      <c r="P943" s="304" t="str">
        <f>IF(ISBLANK(INDEX('Policy Characteristics'!J:J,MATCH($C943,'Policy Characteristics'!$C:$C,0))),"",INDEX('Policy Characteristics'!J:J,MATCH($C943,'Policy Characteristics'!$C:$C,0)))</f>
        <v>**Description:** This policy reduces methane emissions from the selected industry by increasing the burning of methane that is currently being released into the atmosphere (i.e. flaring instead of venting/leaking).//</v>
      </c>
      <c r="Q943" s="304" t="str">
        <f>IF(ISBLANK(INDEX('Policy Characteristics'!K:K,MATCH($C943,'Policy Characteristics'!$C:$C,0))),"",INDEX('Policy Characteristics'!K:K,MATCH($C943,'Policy Characteristics'!$C:$C,0)))</f>
        <v>industry-ag-main.html#methane-destr</v>
      </c>
      <c r="R943" s="304" t="str">
        <f>IF(ISBLANK(INDEX('Policy Characteristics'!L:L,MATCH($C943,'Policy Characteristics'!$C:$C,0))),"",INDEX('Policy Characteristics'!L:L,MATCH($C943,'Policy Characteristics'!$C:$C,0)))</f>
        <v>methane-destruction.html</v>
      </c>
    </row>
    <row r="944" spans="1:18" x14ac:dyDescent="0.25">
      <c r="A944" s="304" t="str">
        <f>IF(ISBLANK(INDEX('Policy Characteristics'!A:A,MATCH($C944,'Policy Characteristics'!$C:$C,0))),"",INDEX('Policy Characteristics'!A:A,MATCH($C944,'Policy Characteristics'!$C:$C,0)))</f>
        <v>Industry</v>
      </c>
      <c r="B944" s="304" t="str">
        <f>IF(ISBLANK(INDEX('Policy Characteristics'!B:B,MATCH($C944,'Policy Characteristics'!$C:$C,0))),"",INDEX('Policy Characteristics'!B:B,MATCH($C944,'Policy Characteristics'!$C:$C,0)))</f>
        <v>Methane Destruction</v>
      </c>
      <c r="C944" s="308" t="str">
        <f t="shared" si="44"/>
        <v>Fraction of Methane Destruction Opportunities Achieved</v>
      </c>
      <c r="D944" s="535" t="s">
        <v>3212</v>
      </c>
      <c r="E944" s="535"/>
      <c r="F944" s="6" t="s">
        <v>3215</v>
      </c>
      <c r="G944" s="535"/>
      <c r="H944" s="536">
        <v>516</v>
      </c>
      <c r="I944" s="535" t="s">
        <v>45</v>
      </c>
      <c r="J944" s="306" t="str">
        <f>IF(ISBLANK(INDEX('Policy Characteristics'!D:D,MATCH($C944,'Policy Characteristics'!$C:$C,0))),"",INDEX('Policy Characteristics'!D:D,MATCH($C944,'Policy Characteristics'!$C:$C,0)))</f>
        <v>Methane Capture and Destruction</v>
      </c>
      <c r="K944" s="304" t="str">
        <f>IF(ISBLANK(INDEX('Policy Characteristics'!E:E,MATCH($C944,'Policy Characteristics'!$C:$C,0))),"",INDEX('Policy Characteristics'!E:E,MATCH($C944,'Policy Characteristics'!$C:$C,0)))</f>
        <v>indst methane destruction</v>
      </c>
      <c r="L944" s="315">
        <f>IF(ISBLANK(INDEX('Policy Characteristics'!F:F,MATCH($C944,'Policy Characteristics'!$C:$C,0))),"",INDEX('Policy Characteristics'!F:F,MATCH($C944,'Policy Characteristics'!$C:$C,0)))</f>
        <v>0</v>
      </c>
      <c r="M944" s="315">
        <f>IF(ISBLANK(INDEX('Policy Characteristics'!G:G,MATCH($C944,'Policy Characteristics'!$C:$C,0))),"",INDEX('Policy Characteristics'!G:G,MATCH($C944,'Policy Characteristics'!$C:$C,0)))</f>
        <v>1</v>
      </c>
      <c r="N944" s="315">
        <f>IF(ISBLANK(INDEX('Policy Characteristics'!H:H,MATCH($C944,'Policy Characteristics'!$C:$C,0))),"",INDEX('Policy Characteristics'!H:H,MATCH($C944,'Policy Characteristics'!$C:$C,0)))</f>
        <v>0.01</v>
      </c>
      <c r="O944" s="304" t="str">
        <f>IF(ISBLANK(INDEX('Policy Characteristics'!I:I,MATCH($C944,'Policy Characteristics'!$C:$C,0))),"",INDEX('Policy Characteristics'!I:I,MATCH($C944,'Policy Characteristics'!$C:$C,0)))</f>
        <v>% of potential achieved</v>
      </c>
      <c r="P944" s="304" t="str">
        <f>IF(ISBLANK(INDEX('Policy Characteristics'!J:J,MATCH($C944,'Policy Characteristics'!$C:$C,0))),"",INDEX('Policy Characteristics'!J:J,MATCH($C944,'Policy Characteristics'!$C:$C,0)))</f>
        <v>**Description:** This policy reduces methane emissions from the selected industry by increasing the burning of methane that is currently being released into the atmosphere (i.e. flaring instead of venting/leaking).//</v>
      </c>
      <c r="Q944" s="304" t="str">
        <f>IF(ISBLANK(INDEX('Policy Characteristics'!K:K,MATCH($C944,'Policy Characteristics'!$C:$C,0))),"",INDEX('Policy Characteristics'!K:K,MATCH($C944,'Policy Characteristics'!$C:$C,0)))</f>
        <v>industry-ag-main.html#methane-destr</v>
      </c>
      <c r="R944" s="304" t="str">
        <f>IF(ISBLANK(INDEX('Policy Characteristics'!L:L,MATCH($C944,'Policy Characteristics'!$C:$C,0))),"",INDEX('Policy Characteristics'!L:L,MATCH($C944,'Policy Characteristics'!$C:$C,0)))</f>
        <v>methane-destruction.html</v>
      </c>
    </row>
    <row r="945" spans="1:18" x14ac:dyDescent="0.25">
      <c r="A945" s="304" t="str">
        <f>IF(ISBLANK(INDEX('Policy Characteristics'!A:A,MATCH($C945,'Policy Characteristics'!$C:$C,0))),"",INDEX('Policy Characteristics'!A:A,MATCH($C945,'Policy Characteristics'!$C:$C,0)))</f>
        <v>Industry</v>
      </c>
      <c r="B945" s="318" t="str">
        <f>IF(ISBLANK(INDEX('Policy Characteristics'!B:B,MATCH($C945,'Policy Characteristics'!$C:$C,0))),"",INDEX('Policy Characteristics'!B:B,MATCH($C945,'Policy Characteristics'!$C:$C,0)))</f>
        <v>N2O Abatement</v>
      </c>
      <c r="C945" s="6" t="s">
        <v>3363</v>
      </c>
      <c r="D945" s="535"/>
      <c r="E945" s="535"/>
      <c r="G945" s="535"/>
      <c r="H945" s="536">
        <v>1562</v>
      </c>
      <c r="I945" s="535" t="s">
        <v>45</v>
      </c>
      <c r="J945" s="306" t="str">
        <f>IF(ISBLANK(INDEX('Policy Characteristics'!D:D,MATCH($C945,'Policy Characteristics'!$C:$C,0))),"",INDEX('Policy Characteristics'!D:D,MATCH($C945,'Policy Characteristics'!$C:$C,0)))</f>
        <v>N2O Abatement</v>
      </c>
      <c r="K945" s="304" t="str">
        <f>IF(ISBLANK(INDEX('Policy Characteristics'!E:E,MATCH($C945,'Policy Characteristics'!$C:$C,0))),"",INDEX('Policy Characteristics'!E:E,MATCH($C945,'Policy Characteristics'!$C:$C,0)))</f>
        <v>indst N2O abatement</v>
      </c>
      <c r="L945" s="315">
        <f>IF(ISBLANK(INDEX('Policy Characteristics'!F:F,MATCH($C945,'Policy Characteristics'!$C:$C,0))),"",INDEX('Policy Characteristics'!F:F,MATCH($C945,'Policy Characteristics'!$C:$C,0)))</f>
        <v>0</v>
      </c>
      <c r="M945" s="315">
        <f>IF(ISBLANK(INDEX('Policy Characteristics'!G:G,MATCH($C945,'Policy Characteristics'!$C:$C,0))),"",INDEX('Policy Characteristics'!G:G,MATCH($C945,'Policy Characteristics'!$C:$C,0)))</f>
        <v>1</v>
      </c>
      <c r="N945" s="315">
        <f>IF(ISBLANK(INDEX('Policy Characteristics'!H:H,MATCH($C945,'Policy Characteristics'!$C:$C,0))),"",INDEX('Policy Characteristics'!H:H,MATCH($C945,'Policy Characteristics'!$C:$C,0)))</f>
        <v>0.01</v>
      </c>
      <c r="O945" s="304" t="str">
        <f>IF(ISBLANK(INDEX('Policy Characteristics'!I:I,MATCH($C945,'Policy Characteristics'!$C:$C,0))),"",INDEX('Policy Characteristics'!I:I,MATCH($C945,'Policy Characteristics'!$C:$C,0)))</f>
        <v>% of potential achieved</v>
      </c>
      <c r="P945" s="304" t="str">
        <f>IF(ISBLANK(INDEX('Policy Characteristics'!J:J,MATCH($C945,'Policy Characteristics'!$C:$C,0))),"",INDEX('Policy Characteristics'!J:J,MATCH($C945,'Policy Characteristics'!$C:$C,0)))</f>
        <v>**Description:** This policy reduces nitrous oxide (N2O) process emissions from the chemicals industry (primarily from the production of nitric acid and adipic acid) by destroying the N2O rather than venting it to the atmosphere.</v>
      </c>
      <c r="Q945" s="304" t="str">
        <f>IF(ISBLANK(INDEX('Policy Characteristics'!K:K,MATCH($C945,'Policy Characteristics'!$C:$C,0))),"",INDEX('Policy Characteristics'!K:K,MATCH($C945,'Policy Characteristics'!$C:$C,0)))</f>
        <v/>
      </c>
      <c r="R945" s="304" t="str">
        <f>IF(ISBLANK(INDEX('Policy Characteristics'!L:L,MATCH($C945,'Policy Characteristics'!$C:$C,0))),"",INDEX('Policy Characteristics'!L:L,MATCH($C945,'Policy Characteristics'!$C:$C,0)))</f>
        <v/>
      </c>
    </row>
    <row r="946" spans="1:18" x14ac:dyDescent="0.25">
      <c r="A946" s="304" t="str">
        <f>IF(ISBLANK(INDEX('Policy Characteristics'!A:A,MATCH($C946,'Policy Characteristics'!$C:$C,0))),"",INDEX('Policy Characteristics'!A:A,MATCH($C946,'Policy Characteristics'!$C:$C,0)))</f>
        <v>Industry</v>
      </c>
      <c r="B946" s="304" t="str">
        <f>IF(ISBLANK(INDEX('Policy Characteristics'!B:B,MATCH($C946,'Policy Characteristics'!$C:$C,0))),"",INDEX('Policy Characteristics'!B:B,MATCH($C946,'Policy Characteristics'!$C:$C,0)))</f>
        <v>Reduce Fossil Fuel Exports</v>
      </c>
      <c r="C946" s="309" t="s">
        <v>2527</v>
      </c>
      <c r="D946" s="537" t="s">
        <v>458</v>
      </c>
      <c r="E946" s="535"/>
      <c r="F946" s="537" t="s">
        <v>455</v>
      </c>
      <c r="G946" s="535"/>
      <c r="H946" s="536">
        <v>451</v>
      </c>
      <c r="I946" s="535" t="s">
        <v>45</v>
      </c>
      <c r="J946" s="306" t="str">
        <f>IF(ISBLANK(INDEX('Policy Characteristics'!D:D,MATCH($C946,'Policy Characteristics'!$C:$C,0))),"",INDEX('Policy Characteristics'!D:D,MATCH($C946,'Policy Characteristics'!$C:$C,0)))</f>
        <v>Percent Reduction in Fossil Fuel Exports</v>
      </c>
      <c r="K946" s="304" t="str">
        <f>IF(ISBLANK(INDEX('Policy Characteristics'!E:E,MATCH($C946,'Policy Characteristics'!$C:$C,0))),"",INDEX('Policy Characteristics'!E:E,MATCH($C946,'Policy Characteristics'!$C:$C,0)))</f>
        <v>indst reduce fossil fuel exports</v>
      </c>
      <c r="L946" s="315">
        <f>IF(ISBLANK(INDEX('Policy Characteristics'!F:F,MATCH($C946,'Policy Characteristics'!$C:$C,0))),"",INDEX('Policy Characteristics'!F:F,MATCH($C946,'Policy Characteristics'!$C:$C,0)))</f>
        <v>0</v>
      </c>
      <c r="M946" s="315">
        <f>IF(ISBLANK(INDEX('Policy Characteristics'!G:G,MATCH($C946,'Policy Characteristics'!$C:$C,0))),"",INDEX('Policy Characteristics'!G:G,MATCH($C946,'Policy Characteristics'!$C:$C,0)))</f>
        <v>1</v>
      </c>
      <c r="N946" s="315">
        <f>IF(ISBLANK(INDEX('Policy Characteristics'!H:H,MATCH($C946,'Policy Characteristics'!$C:$C,0))),"",INDEX('Policy Characteristics'!H:H,MATCH($C946,'Policy Characteristics'!$C:$C,0)))</f>
        <v>0.01</v>
      </c>
      <c r="O946" s="304" t="str">
        <f>IF(ISBLANK(INDEX('Policy Characteristics'!I:I,MATCH($C946,'Policy Characteristics'!$C:$C,0))),"",INDEX('Policy Characteristics'!I:I,MATCH($C946,'Policy Characteristics'!$C:$C,0)))</f>
        <v>% reduction in exports</v>
      </c>
      <c r="P946" s="304" t="str">
        <f>IF(ISBLANK(INDEX('Policy Characteristics'!J:J,MATCH($C946,'Policy Characteristics'!$C:$C,0))),"",INDEX('Policy Characteristics'!J:J,MATCH($C946,'Policy Characteristics'!$C:$C,0)))</f>
        <v xml:space="preserve">**Description:**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Q946" s="304" t="str">
        <f>IF(ISBLANK(INDEX('Policy Characteristics'!K:K,MATCH($C946,'Policy Characteristics'!$C:$C,0))),"",INDEX('Policy Characteristics'!K:K,MATCH($C946,'Policy Characteristics'!$C:$C,0)))</f>
        <v/>
      </c>
      <c r="R946" s="304" t="str">
        <f>IF(ISBLANK(INDEX('Policy Characteristics'!L:L,MATCH($C946,'Policy Characteristics'!$C:$C,0))),"",INDEX('Policy Characteristics'!L:L,MATCH($C946,'Policy Characteristics'!$C:$C,0)))</f>
        <v>reduce-fuel-exports.html</v>
      </c>
    </row>
    <row r="947" spans="1:18" x14ac:dyDescent="0.25">
      <c r="A947" s="304" t="str">
        <f>IF(ISBLANK(INDEX('Policy Characteristics'!A:A,MATCH($C947,'Policy Characteristics'!$C:$C,0))),"",INDEX('Policy Characteristics'!A:A,MATCH($C947,'Policy Characteristics'!$C:$C,0)))</f>
        <v>Industry</v>
      </c>
      <c r="B947" s="304" t="str">
        <f>IF(ISBLANK(INDEX('Policy Characteristics'!B:B,MATCH($C947,'Policy Characteristics'!$C:$C,0))),"",INDEX('Policy Characteristics'!B:B,MATCH($C947,'Policy Characteristics'!$C:$C,0)))</f>
        <v>Reduce Fossil Fuel Exports</v>
      </c>
      <c r="C947" s="308" t="str">
        <f t="shared" ref="C947:C954" si="45">C$946</f>
        <v>Percent Reduction in Fossil Fuel Exports</v>
      </c>
      <c r="D947" s="537" t="s">
        <v>48</v>
      </c>
      <c r="E947" s="535"/>
      <c r="F947" s="537" t="s">
        <v>92</v>
      </c>
      <c r="G947" s="535"/>
      <c r="H947" s="536">
        <v>452</v>
      </c>
      <c r="I947" s="535" t="s">
        <v>45</v>
      </c>
      <c r="J947" s="306" t="str">
        <f>IF(ISBLANK(INDEX('Policy Characteristics'!D:D,MATCH($C947,'Policy Characteristics'!$C:$C,0))),"",INDEX('Policy Characteristics'!D:D,MATCH($C947,'Policy Characteristics'!$C:$C,0)))</f>
        <v>Percent Reduction in Fossil Fuel Exports</v>
      </c>
      <c r="K947" s="304" t="str">
        <f>IF(ISBLANK(INDEX('Policy Characteristics'!E:E,MATCH($C947,'Policy Characteristics'!$C:$C,0))),"",INDEX('Policy Characteristics'!E:E,MATCH($C947,'Policy Characteristics'!$C:$C,0)))</f>
        <v>indst reduce fossil fuel exports</v>
      </c>
      <c r="L947" s="315">
        <f>IF(ISBLANK(INDEX('Policy Characteristics'!F:F,MATCH($C947,'Policy Characteristics'!$C:$C,0))),"",INDEX('Policy Characteristics'!F:F,MATCH($C947,'Policy Characteristics'!$C:$C,0)))</f>
        <v>0</v>
      </c>
      <c r="M947" s="315">
        <f>IF(ISBLANK(INDEX('Policy Characteristics'!G:G,MATCH($C947,'Policy Characteristics'!$C:$C,0))),"",INDEX('Policy Characteristics'!G:G,MATCH($C947,'Policy Characteristics'!$C:$C,0)))</f>
        <v>1</v>
      </c>
      <c r="N947" s="315">
        <f>IF(ISBLANK(INDEX('Policy Characteristics'!H:H,MATCH($C947,'Policy Characteristics'!$C:$C,0))),"",INDEX('Policy Characteristics'!H:H,MATCH($C947,'Policy Characteristics'!$C:$C,0)))</f>
        <v>0.01</v>
      </c>
      <c r="O947" s="304" t="str">
        <f>IF(ISBLANK(INDEX('Policy Characteristics'!I:I,MATCH($C947,'Policy Characteristics'!$C:$C,0))),"",INDEX('Policy Characteristics'!I:I,MATCH($C947,'Policy Characteristics'!$C:$C,0)))</f>
        <v>% reduction in exports</v>
      </c>
      <c r="P947" s="304" t="str">
        <f>IF(ISBLANK(INDEX('Policy Characteristics'!J:J,MATCH($C947,'Policy Characteristics'!$C:$C,0))),"",INDEX('Policy Characteristics'!J:J,MATCH($C947,'Policy Characteristics'!$C:$C,0)))</f>
        <v xml:space="preserve">**Description:**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Q947" s="304" t="str">
        <f>IF(ISBLANK(INDEX('Policy Characteristics'!K:K,MATCH($C947,'Policy Characteristics'!$C:$C,0))),"",INDEX('Policy Characteristics'!K:K,MATCH($C947,'Policy Characteristics'!$C:$C,0)))</f>
        <v/>
      </c>
      <c r="R947" s="304" t="str">
        <f>IF(ISBLANK(INDEX('Policy Characteristics'!L:L,MATCH($C947,'Policy Characteristics'!$C:$C,0))),"",INDEX('Policy Characteristics'!L:L,MATCH($C947,'Policy Characteristics'!$C:$C,0)))</f>
        <v>reduce-fuel-exports.html</v>
      </c>
    </row>
    <row r="948" spans="1:18" x14ac:dyDescent="0.25">
      <c r="A948" s="304" t="str">
        <f>IF(ISBLANK(INDEX('Policy Characteristics'!A:A,MATCH($C948,'Policy Characteristics'!$C:$C,0))),"",INDEX('Policy Characteristics'!A:A,MATCH($C948,'Policy Characteristics'!$C:$C,0)))</f>
        <v>Industry</v>
      </c>
      <c r="B948" s="304" t="str">
        <f>IF(ISBLANK(INDEX('Policy Characteristics'!B:B,MATCH($C948,'Policy Characteristics'!$C:$C,0))),"",INDEX('Policy Characteristics'!B:B,MATCH($C948,'Policy Characteristics'!$C:$C,0)))</f>
        <v>Reduce Fossil Fuel Exports</v>
      </c>
      <c r="C948" s="308" t="str">
        <f t="shared" si="45"/>
        <v>Percent Reduction in Fossil Fuel Exports</v>
      </c>
      <c r="D948" s="537" t="s">
        <v>55</v>
      </c>
      <c r="E948" s="535"/>
      <c r="F948" s="537" t="s">
        <v>100</v>
      </c>
      <c r="G948" s="535"/>
      <c r="H948" s="536">
        <v>453</v>
      </c>
      <c r="I948" s="535" t="s">
        <v>45</v>
      </c>
      <c r="J948" s="306" t="str">
        <f>IF(ISBLANK(INDEX('Policy Characteristics'!D:D,MATCH($C948,'Policy Characteristics'!$C:$C,0))),"",INDEX('Policy Characteristics'!D:D,MATCH($C948,'Policy Characteristics'!$C:$C,0)))</f>
        <v>Percent Reduction in Fossil Fuel Exports</v>
      </c>
      <c r="K948" s="304" t="str">
        <f>IF(ISBLANK(INDEX('Policy Characteristics'!E:E,MATCH($C948,'Policy Characteristics'!$C:$C,0))),"",INDEX('Policy Characteristics'!E:E,MATCH($C948,'Policy Characteristics'!$C:$C,0)))</f>
        <v>indst reduce fossil fuel exports</v>
      </c>
      <c r="L948" s="315">
        <f>IF(ISBLANK(INDEX('Policy Characteristics'!F:F,MATCH($C948,'Policy Characteristics'!$C:$C,0))),"",INDEX('Policy Characteristics'!F:F,MATCH($C948,'Policy Characteristics'!$C:$C,0)))</f>
        <v>0</v>
      </c>
      <c r="M948" s="315">
        <f>IF(ISBLANK(INDEX('Policy Characteristics'!G:G,MATCH($C948,'Policy Characteristics'!$C:$C,0))),"",INDEX('Policy Characteristics'!G:G,MATCH($C948,'Policy Characteristics'!$C:$C,0)))</f>
        <v>1</v>
      </c>
      <c r="N948" s="315">
        <f>IF(ISBLANK(INDEX('Policy Characteristics'!H:H,MATCH($C948,'Policy Characteristics'!$C:$C,0))),"",INDEX('Policy Characteristics'!H:H,MATCH($C948,'Policy Characteristics'!$C:$C,0)))</f>
        <v>0.01</v>
      </c>
      <c r="O948" s="304" t="str">
        <f>IF(ISBLANK(INDEX('Policy Characteristics'!I:I,MATCH($C948,'Policy Characteristics'!$C:$C,0))),"",INDEX('Policy Characteristics'!I:I,MATCH($C948,'Policy Characteristics'!$C:$C,0)))</f>
        <v>% reduction in exports</v>
      </c>
      <c r="P948" s="304" t="str">
        <f>IF(ISBLANK(INDEX('Policy Characteristics'!J:J,MATCH($C948,'Policy Characteristics'!$C:$C,0))),"",INDEX('Policy Characteristics'!J:J,MATCH($C948,'Policy Characteristics'!$C:$C,0)))</f>
        <v xml:space="preserve">**Description:**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Q948" s="304" t="str">
        <f>IF(ISBLANK(INDEX('Policy Characteristics'!K:K,MATCH($C948,'Policy Characteristics'!$C:$C,0))),"",INDEX('Policy Characteristics'!K:K,MATCH($C948,'Policy Characteristics'!$C:$C,0)))</f>
        <v/>
      </c>
      <c r="R948" s="304" t="str">
        <f>IF(ISBLANK(INDEX('Policy Characteristics'!L:L,MATCH($C948,'Policy Characteristics'!$C:$C,0))),"",INDEX('Policy Characteristics'!L:L,MATCH($C948,'Policy Characteristics'!$C:$C,0)))</f>
        <v>reduce-fuel-exports.html</v>
      </c>
    </row>
    <row r="949" spans="1:18" x14ac:dyDescent="0.25">
      <c r="A949" s="304" t="str">
        <f>IF(ISBLANK(INDEX('Policy Characteristics'!A:A,MATCH($C949,'Policy Characteristics'!$C:$C,0))),"",INDEX('Policy Characteristics'!A:A,MATCH($C949,'Policy Characteristics'!$C:$C,0)))</f>
        <v>Industry</v>
      </c>
      <c r="B949" s="304" t="str">
        <f>IF(ISBLANK(INDEX('Policy Characteristics'!B:B,MATCH($C949,'Policy Characteristics'!$C:$C,0))),"",INDEX('Policy Characteristics'!B:B,MATCH($C949,'Policy Characteristics'!$C:$C,0)))</f>
        <v>Reduce Fossil Fuel Exports</v>
      </c>
      <c r="C949" s="308" t="str">
        <f t="shared" si="45"/>
        <v>Percent Reduction in Fossil Fuel Exports</v>
      </c>
      <c r="D949" s="537" t="s">
        <v>56</v>
      </c>
      <c r="E949" s="535"/>
      <c r="F949" s="537" t="s">
        <v>101</v>
      </c>
      <c r="G949" s="535"/>
      <c r="H949" s="536">
        <v>454</v>
      </c>
      <c r="I949" s="535" t="s">
        <v>45</v>
      </c>
      <c r="J949" s="306" t="str">
        <f>IF(ISBLANK(INDEX('Policy Characteristics'!D:D,MATCH($C949,'Policy Characteristics'!$C:$C,0))),"",INDEX('Policy Characteristics'!D:D,MATCH($C949,'Policy Characteristics'!$C:$C,0)))</f>
        <v>Percent Reduction in Fossil Fuel Exports</v>
      </c>
      <c r="K949" s="304" t="str">
        <f>IF(ISBLANK(INDEX('Policy Characteristics'!E:E,MATCH($C949,'Policy Characteristics'!$C:$C,0))),"",INDEX('Policy Characteristics'!E:E,MATCH($C949,'Policy Characteristics'!$C:$C,0)))</f>
        <v>indst reduce fossil fuel exports</v>
      </c>
      <c r="L949" s="315">
        <f>IF(ISBLANK(INDEX('Policy Characteristics'!F:F,MATCH($C949,'Policy Characteristics'!$C:$C,0))),"",INDEX('Policy Characteristics'!F:F,MATCH($C949,'Policy Characteristics'!$C:$C,0)))</f>
        <v>0</v>
      </c>
      <c r="M949" s="315">
        <f>IF(ISBLANK(INDEX('Policy Characteristics'!G:G,MATCH($C949,'Policy Characteristics'!$C:$C,0))),"",INDEX('Policy Characteristics'!G:G,MATCH($C949,'Policy Characteristics'!$C:$C,0)))</f>
        <v>1</v>
      </c>
      <c r="N949" s="315">
        <f>IF(ISBLANK(INDEX('Policy Characteristics'!H:H,MATCH($C949,'Policy Characteristics'!$C:$C,0))),"",INDEX('Policy Characteristics'!H:H,MATCH($C949,'Policy Characteristics'!$C:$C,0)))</f>
        <v>0.01</v>
      </c>
      <c r="O949" s="304" t="str">
        <f>IF(ISBLANK(INDEX('Policy Characteristics'!I:I,MATCH($C949,'Policy Characteristics'!$C:$C,0))),"",INDEX('Policy Characteristics'!I:I,MATCH($C949,'Policy Characteristics'!$C:$C,0)))</f>
        <v>% reduction in exports</v>
      </c>
      <c r="P949" s="304" t="str">
        <f>IF(ISBLANK(INDEX('Policy Characteristics'!J:J,MATCH($C949,'Policy Characteristics'!$C:$C,0))),"",INDEX('Policy Characteristics'!J:J,MATCH($C949,'Policy Characteristics'!$C:$C,0)))</f>
        <v xml:space="preserve">**Description:**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Q949" s="304" t="str">
        <f>IF(ISBLANK(INDEX('Policy Characteristics'!K:K,MATCH($C949,'Policy Characteristics'!$C:$C,0))),"",INDEX('Policy Characteristics'!K:K,MATCH($C949,'Policy Characteristics'!$C:$C,0)))</f>
        <v/>
      </c>
      <c r="R949" s="304" t="str">
        <f>IF(ISBLANK(INDEX('Policy Characteristics'!L:L,MATCH($C949,'Policy Characteristics'!$C:$C,0))),"",INDEX('Policy Characteristics'!L:L,MATCH($C949,'Policy Characteristics'!$C:$C,0)))</f>
        <v>reduce-fuel-exports.html</v>
      </c>
    </row>
    <row r="950" spans="1:18" x14ac:dyDescent="0.25">
      <c r="A950" s="304" t="str">
        <f>IF(ISBLANK(INDEX('Policy Characteristics'!A:A,MATCH($C950,'Policy Characteristics'!$C:$C,0))),"",INDEX('Policy Characteristics'!A:A,MATCH($C950,'Policy Characteristics'!$C:$C,0)))</f>
        <v>Industry</v>
      </c>
      <c r="B950" s="304" t="str">
        <f>IF(ISBLANK(INDEX('Policy Characteristics'!B:B,MATCH($C950,'Policy Characteristics'!$C:$C,0))),"",INDEX('Policy Characteristics'!B:B,MATCH($C950,'Policy Characteristics'!$C:$C,0)))</f>
        <v>Reduce Fossil Fuel Exports</v>
      </c>
      <c r="C950" s="308" t="str">
        <f t="shared" si="45"/>
        <v>Percent Reduction in Fossil Fuel Exports</v>
      </c>
      <c r="D950" s="537" t="s">
        <v>2509</v>
      </c>
      <c r="E950" s="535"/>
      <c r="F950" s="537" t="s">
        <v>2510</v>
      </c>
      <c r="G950" s="535"/>
      <c r="H950" s="536">
        <v>455</v>
      </c>
      <c r="I950" s="535" t="s">
        <v>45</v>
      </c>
      <c r="J950" s="306" t="str">
        <f>IF(ISBLANK(INDEX('Policy Characteristics'!D:D,MATCH($C950,'Policy Characteristics'!$C:$C,0))),"",INDEX('Policy Characteristics'!D:D,MATCH($C950,'Policy Characteristics'!$C:$C,0)))</f>
        <v>Percent Reduction in Fossil Fuel Exports</v>
      </c>
      <c r="K950" s="304" t="str">
        <f>IF(ISBLANK(INDEX('Policy Characteristics'!E:E,MATCH($C950,'Policy Characteristics'!$C:$C,0))),"",INDEX('Policy Characteristics'!E:E,MATCH($C950,'Policy Characteristics'!$C:$C,0)))</f>
        <v>indst reduce fossil fuel exports</v>
      </c>
      <c r="L950" s="315">
        <f>IF(ISBLANK(INDEX('Policy Characteristics'!F:F,MATCH($C950,'Policy Characteristics'!$C:$C,0))),"",INDEX('Policy Characteristics'!F:F,MATCH($C950,'Policy Characteristics'!$C:$C,0)))</f>
        <v>0</v>
      </c>
      <c r="M950" s="315">
        <f>IF(ISBLANK(INDEX('Policy Characteristics'!G:G,MATCH($C950,'Policy Characteristics'!$C:$C,0))),"",INDEX('Policy Characteristics'!G:G,MATCH($C950,'Policy Characteristics'!$C:$C,0)))</f>
        <v>1</v>
      </c>
      <c r="N950" s="315">
        <f>IF(ISBLANK(INDEX('Policy Characteristics'!H:H,MATCH($C950,'Policy Characteristics'!$C:$C,0))),"",INDEX('Policy Characteristics'!H:H,MATCH($C950,'Policy Characteristics'!$C:$C,0)))</f>
        <v>0.01</v>
      </c>
      <c r="O950" s="304" t="str">
        <f>IF(ISBLANK(INDEX('Policy Characteristics'!I:I,MATCH($C950,'Policy Characteristics'!$C:$C,0))),"",INDEX('Policy Characteristics'!I:I,MATCH($C950,'Policy Characteristics'!$C:$C,0)))</f>
        <v>% reduction in exports</v>
      </c>
      <c r="P950" s="304" t="str">
        <f>IF(ISBLANK(INDEX('Policy Characteristics'!J:J,MATCH($C950,'Policy Characteristics'!$C:$C,0))),"",INDEX('Policy Characteristics'!J:J,MATCH($C950,'Policy Characteristics'!$C:$C,0)))</f>
        <v xml:space="preserve">**Description:**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Q950" s="304" t="str">
        <f>IF(ISBLANK(INDEX('Policy Characteristics'!K:K,MATCH($C950,'Policy Characteristics'!$C:$C,0))),"",INDEX('Policy Characteristics'!K:K,MATCH($C950,'Policy Characteristics'!$C:$C,0)))</f>
        <v/>
      </c>
      <c r="R950" s="304" t="str">
        <f>IF(ISBLANK(INDEX('Policy Characteristics'!L:L,MATCH($C950,'Policy Characteristics'!$C:$C,0))),"",INDEX('Policy Characteristics'!L:L,MATCH($C950,'Policy Characteristics'!$C:$C,0)))</f>
        <v>reduce-fuel-exports.html</v>
      </c>
    </row>
    <row r="951" spans="1:18" x14ac:dyDescent="0.25">
      <c r="A951" s="304" t="str">
        <f>IF(ISBLANK(INDEX('Policy Characteristics'!A:A,MATCH($C951,'Policy Characteristics'!$C:$C,0))),"",INDEX('Policy Characteristics'!A:A,MATCH($C951,'Policy Characteristics'!$C:$C,0)))</f>
        <v>Industry</v>
      </c>
      <c r="B951" s="304" t="str">
        <f>IF(ISBLANK(INDEX('Policy Characteristics'!B:B,MATCH($C951,'Policy Characteristics'!$C:$C,0))),"",INDEX('Policy Characteristics'!B:B,MATCH($C951,'Policy Characteristics'!$C:$C,0)))</f>
        <v>Reduce Fossil Fuel Exports</v>
      </c>
      <c r="C951" s="308" t="str">
        <f t="shared" si="45"/>
        <v>Percent Reduction in Fossil Fuel Exports</v>
      </c>
      <c r="D951" s="537" t="s">
        <v>451</v>
      </c>
      <c r="E951" s="535"/>
      <c r="F951" s="537" t="s">
        <v>452</v>
      </c>
      <c r="G951" s="535"/>
      <c r="H951" s="536">
        <v>456</v>
      </c>
      <c r="I951" s="537" t="s">
        <v>46</v>
      </c>
      <c r="J951" s="306" t="str">
        <f>IF(ISBLANK(INDEX('Policy Characteristics'!D:D,MATCH($C951,'Policy Characteristics'!$C:$C,0))),"",INDEX('Policy Characteristics'!D:D,MATCH($C951,'Policy Characteristics'!$C:$C,0)))</f>
        <v>Percent Reduction in Fossil Fuel Exports</v>
      </c>
      <c r="K951" s="304" t="str">
        <f>IF(ISBLANK(INDEX('Policy Characteristics'!E:E,MATCH($C951,'Policy Characteristics'!$C:$C,0))),"",INDEX('Policy Characteristics'!E:E,MATCH($C951,'Policy Characteristics'!$C:$C,0)))</f>
        <v>indst reduce fossil fuel exports</v>
      </c>
      <c r="L951" s="315">
        <f>IF(ISBLANK(INDEX('Policy Characteristics'!F:F,MATCH($C951,'Policy Characteristics'!$C:$C,0))),"",INDEX('Policy Characteristics'!F:F,MATCH($C951,'Policy Characteristics'!$C:$C,0)))</f>
        <v>0</v>
      </c>
      <c r="M951" s="315">
        <f>IF(ISBLANK(INDEX('Policy Characteristics'!G:G,MATCH($C951,'Policy Characteristics'!$C:$C,0))),"",INDEX('Policy Characteristics'!G:G,MATCH($C951,'Policy Characteristics'!$C:$C,0)))</f>
        <v>1</v>
      </c>
      <c r="N951" s="315">
        <f>IF(ISBLANK(INDEX('Policy Characteristics'!H:H,MATCH($C951,'Policy Characteristics'!$C:$C,0))),"",INDEX('Policy Characteristics'!H:H,MATCH($C951,'Policy Characteristics'!$C:$C,0)))</f>
        <v>0.01</v>
      </c>
      <c r="O951" s="304" t="str">
        <f>IF(ISBLANK(INDEX('Policy Characteristics'!I:I,MATCH($C951,'Policy Characteristics'!$C:$C,0))),"",INDEX('Policy Characteristics'!I:I,MATCH($C951,'Policy Characteristics'!$C:$C,0)))</f>
        <v>% reduction in exports</v>
      </c>
      <c r="P951" s="304" t="str">
        <f>IF(ISBLANK(INDEX('Policy Characteristics'!J:J,MATCH($C951,'Policy Characteristics'!$C:$C,0))),"",INDEX('Policy Characteristics'!J:J,MATCH($C951,'Policy Characteristics'!$C:$C,0)))</f>
        <v xml:space="preserve">**Description:**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Q951" s="304" t="str">
        <f>IF(ISBLANK(INDEX('Policy Characteristics'!K:K,MATCH($C951,'Policy Characteristics'!$C:$C,0))),"",INDEX('Policy Characteristics'!K:K,MATCH($C951,'Policy Characteristics'!$C:$C,0)))</f>
        <v/>
      </c>
      <c r="R951" s="304" t="str">
        <f>IF(ISBLANK(INDEX('Policy Characteristics'!L:L,MATCH($C951,'Policy Characteristics'!$C:$C,0))),"",INDEX('Policy Characteristics'!L:L,MATCH($C951,'Policy Characteristics'!$C:$C,0)))</f>
        <v>reduce-fuel-exports.html</v>
      </c>
    </row>
    <row r="952" spans="1:18" x14ac:dyDescent="0.25">
      <c r="A952" s="304" t="str">
        <f>IF(ISBLANK(INDEX('Policy Characteristics'!A:A,MATCH($C952,'Policy Characteristics'!$C:$C,0))),"",INDEX('Policy Characteristics'!A:A,MATCH($C952,'Policy Characteristics'!$C:$C,0)))</f>
        <v>Industry</v>
      </c>
      <c r="B952" s="304" t="str">
        <f>IF(ISBLANK(INDEX('Policy Characteristics'!B:B,MATCH($C952,'Policy Characteristics'!$C:$C,0))),"",INDEX('Policy Characteristics'!B:B,MATCH($C952,'Policy Characteristics'!$C:$C,0)))</f>
        <v>Reduce Fossil Fuel Exports</v>
      </c>
      <c r="C952" s="308" t="str">
        <f t="shared" si="45"/>
        <v>Percent Reduction in Fossil Fuel Exports</v>
      </c>
      <c r="D952" s="537" t="s">
        <v>2501</v>
      </c>
      <c r="E952" s="535"/>
      <c r="F952" s="537" t="s">
        <v>2505</v>
      </c>
      <c r="G952" s="535"/>
      <c r="H952" s="536">
        <v>457</v>
      </c>
      <c r="I952" s="535" t="s">
        <v>45</v>
      </c>
      <c r="J952" s="306" t="str">
        <f>IF(ISBLANK(INDEX('Policy Characteristics'!D:D,MATCH($C952,'Policy Characteristics'!$C:$C,0))),"",INDEX('Policy Characteristics'!D:D,MATCH($C952,'Policy Characteristics'!$C:$C,0)))</f>
        <v>Percent Reduction in Fossil Fuel Exports</v>
      </c>
      <c r="K952" s="304" t="str">
        <f>IF(ISBLANK(INDEX('Policy Characteristics'!E:E,MATCH($C952,'Policy Characteristics'!$C:$C,0))),"",INDEX('Policy Characteristics'!E:E,MATCH($C952,'Policy Characteristics'!$C:$C,0)))</f>
        <v>indst reduce fossil fuel exports</v>
      </c>
      <c r="L952" s="315">
        <f>IF(ISBLANK(INDEX('Policy Characteristics'!F:F,MATCH($C952,'Policy Characteristics'!$C:$C,0))),"",INDEX('Policy Characteristics'!F:F,MATCH($C952,'Policy Characteristics'!$C:$C,0)))</f>
        <v>0</v>
      </c>
      <c r="M952" s="315">
        <f>IF(ISBLANK(INDEX('Policy Characteristics'!G:G,MATCH($C952,'Policy Characteristics'!$C:$C,0))),"",INDEX('Policy Characteristics'!G:G,MATCH($C952,'Policy Characteristics'!$C:$C,0)))</f>
        <v>1</v>
      </c>
      <c r="N952" s="315">
        <f>IF(ISBLANK(INDEX('Policy Characteristics'!H:H,MATCH($C952,'Policy Characteristics'!$C:$C,0))),"",INDEX('Policy Characteristics'!H:H,MATCH($C952,'Policy Characteristics'!$C:$C,0)))</f>
        <v>0.01</v>
      </c>
      <c r="O952" s="304" t="str">
        <f>IF(ISBLANK(INDEX('Policy Characteristics'!I:I,MATCH($C952,'Policy Characteristics'!$C:$C,0))),"",INDEX('Policy Characteristics'!I:I,MATCH($C952,'Policy Characteristics'!$C:$C,0)))</f>
        <v>% reduction in exports</v>
      </c>
      <c r="P952" s="304" t="str">
        <f>IF(ISBLANK(INDEX('Policy Characteristics'!J:J,MATCH($C952,'Policy Characteristics'!$C:$C,0))),"",INDEX('Policy Characteristics'!J:J,MATCH($C952,'Policy Characteristics'!$C:$C,0)))</f>
        <v xml:space="preserve">**Description:**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Q952" s="304" t="str">
        <f>IF(ISBLANK(INDEX('Policy Characteristics'!K:K,MATCH($C952,'Policy Characteristics'!$C:$C,0))),"",INDEX('Policy Characteristics'!K:K,MATCH($C952,'Policy Characteristics'!$C:$C,0)))</f>
        <v/>
      </c>
      <c r="R952" s="304" t="str">
        <f>IF(ISBLANK(INDEX('Policy Characteristics'!L:L,MATCH($C952,'Policy Characteristics'!$C:$C,0))),"",INDEX('Policy Characteristics'!L:L,MATCH($C952,'Policy Characteristics'!$C:$C,0)))</f>
        <v>reduce-fuel-exports.html</v>
      </c>
    </row>
    <row r="953" spans="1:18" x14ac:dyDescent="0.25">
      <c r="A953" s="304" t="str">
        <f>IF(ISBLANK(INDEX('Policy Characteristics'!A:A,MATCH($C953,'Policy Characteristics'!$C:$C,0))),"",INDEX('Policy Characteristics'!A:A,MATCH($C953,'Policy Characteristics'!$C:$C,0)))</f>
        <v>Industry</v>
      </c>
      <c r="B953" s="304" t="str">
        <f>IF(ISBLANK(INDEX('Policy Characteristics'!B:B,MATCH($C953,'Policy Characteristics'!$C:$C,0))),"",INDEX('Policy Characteristics'!B:B,MATCH($C953,'Policy Characteristics'!$C:$C,0)))</f>
        <v>Reduce Fossil Fuel Exports</v>
      </c>
      <c r="C953" s="308" t="str">
        <f t="shared" si="45"/>
        <v>Percent Reduction in Fossil Fuel Exports</v>
      </c>
      <c r="D953" s="537" t="s">
        <v>2511</v>
      </c>
      <c r="E953" s="535"/>
      <c r="F953" s="537" t="s">
        <v>2512</v>
      </c>
      <c r="G953" s="535"/>
      <c r="H953" s="536">
        <v>458</v>
      </c>
      <c r="I953" s="535" t="s">
        <v>45</v>
      </c>
      <c r="J953" s="306" t="str">
        <f>IF(ISBLANK(INDEX('Policy Characteristics'!D:D,MATCH($C953,'Policy Characteristics'!$C:$C,0))),"",INDEX('Policy Characteristics'!D:D,MATCH($C953,'Policy Characteristics'!$C:$C,0)))</f>
        <v>Percent Reduction in Fossil Fuel Exports</v>
      </c>
      <c r="K953" s="304" t="str">
        <f>IF(ISBLANK(INDEX('Policy Characteristics'!E:E,MATCH($C953,'Policy Characteristics'!$C:$C,0))),"",INDEX('Policy Characteristics'!E:E,MATCH($C953,'Policy Characteristics'!$C:$C,0)))</f>
        <v>indst reduce fossil fuel exports</v>
      </c>
      <c r="L953" s="315">
        <f>IF(ISBLANK(INDEX('Policy Characteristics'!F:F,MATCH($C953,'Policy Characteristics'!$C:$C,0))),"",INDEX('Policy Characteristics'!F:F,MATCH($C953,'Policy Characteristics'!$C:$C,0)))</f>
        <v>0</v>
      </c>
      <c r="M953" s="315">
        <f>IF(ISBLANK(INDEX('Policy Characteristics'!G:G,MATCH($C953,'Policy Characteristics'!$C:$C,0))),"",INDEX('Policy Characteristics'!G:G,MATCH($C953,'Policy Characteristics'!$C:$C,0)))</f>
        <v>1</v>
      </c>
      <c r="N953" s="315">
        <f>IF(ISBLANK(INDEX('Policy Characteristics'!H:H,MATCH($C953,'Policy Characteristics'!$C:$C,0))),"",INDEX('Policy Characteristics'!H:H,MATCH($C953,'Policy Characteristics'!$C:$C,0)))</f>
        <v>0.01</v>
      </c>
      <c r="O953" s="304" t="str">
        <f>IF(ISBLANK(INDEX('Policy Characteristics'!I:I,MATCH($C953,'Policy Characteristics'!$C:$C,0))),"",INDEX('Policy Characteristics'!I:I,MATCH($C953,'Policy Characteristics'!$C:$C,0)))</f>
        <v>% reduction in exports</v>
      </c>
      <c r="P953" s="304" t="str">
        <f>IF(ISBLANK(INDEX('Policy Characteristics'!J:J,MATCH($C953,'Policy Characteristics'!$C:$C,0))),"",INDEX('Policy Characteristics'!J:J,MATCH($C953,'Policy Characteristics'!$C:$C,0)))</f>
        <v xml:space="preserve">**Description:**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Q953" s="304" t="str">
        <f>IF(ISBLANK(INDEX('Policy Characteristics'!K:K,MATCH($C953,'Policy Characteristics'!$C:$C,0))),"",INDEX('Policy Characteristics'!K:K,MATCH($C953,'Policy Characteristics'!$C:$C,0)))</f>
        <v/>
      </c>
      <c r="R953" s="304" t="str">
        <f>IF(ISBLANK(INDEX('Policy Characteristics'!L:L,MATCH($C953,'Policy Characteristics'!$C:$C,0))),"",INDEX('Policy Characteristics'!L:L,MATCH($C953,'Policy Characteristics'!$C:$C,0)))</f>
        <v>reduce-fuel-exports.html</v>
      </c>
    </row>
    <row r="954" spans="1:18" x14ac:dyDescent="0.25">
      <c r="A954" s="304" t="str">
        <f>IF(ISBLANK(INDEX('Policy Characteristics'!A:A,MATCH($C954,'Policy Characteristics'!$C:$C,0))),"",INDEX('Policy Characteristics'!A:A,MATCH($C954,'Policy Characteristics'!$C:$C,0)))</f>
        <v>Industry</v>
      </c>
      <c r="B954" s="304" t="str">
        <f>IF(ISBLANK(INDEX('Policy Characteristics'!B:B,MATCH($C954,'Policy Characteristics'!$C:$C,0))),"",INDEX('Policy Characteristics'!B:B,MATCH($C954,'Policy Characteristics'!$C:$C,0)))</f>
        <v>Reduce Fossil Fuel Exports</v>
      </c>
      <c r="C954" s="308" t="str">
        <f t="shared" si="45"/>
        <v>Percent Reduction in Fossil Fuel Exports</v>
      </c>
      <c r="D954" s="537" t="s">
        <v>2502</v>
      </c>
      <c r="E954" s="535"/>
      <c r="F954" s="537" t="s">
        <v>2506</v>
      </c>
      <c r="G954" s="535"/>
      <c r="H954" s="536">
        <v>459</v>
      </c>
      <c r="I954" s="535" t="s">
        <v>45</v>
      </c>
      <c r="J954" s="306" t="str">
        <f>IF(ISBLANK(INDEX('Policy Characteristics'!D:D,MATCH($C954,'Policy Characteristics'!$C:$C,0))),"",INDEX('Policy Characteristics'!D:D,MATCH($C954,'Policy Characteristics'!$C:$C,0)))</f>
        <v>Percent Reduction in Fossil Fuel Exports</v>
      </c>
      <c r="K954" s="304" t="str">
        <f>IF(ISBLANK(INDEX('Policy Characteristics'!E:E,MATCH($C954,'Policy Characteristics'!$C:$C,0))),"",INDEX('Policy Characteristics'!E:E,MATCH($C954,'Policy Characteristics'!$C:$C,0)))</f>
        <v>indst reduce fossil fuel exports</v>
      </c>
      <c r="L954" s="315">
        <f>IF(ISBLANK(INDEX('Policy Characteristics'!F:F,MATCH($C954,'Policy Characteristics'!$C:$C,0))),"",INDEX('Policy Characteristics'!F:F,MATCH($C954,'Policy Characteristics'!$C:$C,0)))</f>
        <v>0</v>
      </c>
      <c r="M954" s="315">
        <f>IF(ISBLANK(INDEX('Policy Characteristics'!G:G,MATCH($C954,'Policy Characteristics'!$C:$C,0))),"",INDEX('Policy Characteristics'!G:G,MATCH($C954,'Policy Characteristics'!$C:$C,0)))</f>
        <v>1</v>
      </c>
      <c r="N954" s="315">
        <f>IF(ISBLANK(INDEX('Policy Characteristics'!H:H,MATCH($C954,'Policy Characteristics'!$C:$C,0))),"",INDEX('Policy Characteristics'!H:H,MATCH($C954,'Policy Characteristics'!$C:$C,0)))</f>
        <v>0.01</v>
      </c>
      <c r="O954" s="304" t="str">
        <f>IF(ISBLANK(INDEX('Policy Characteristics'!I:I,MATCH($C954,'Policy Characteristics'!$C:$C,0))),"",INDEX('Policy Characteristics'!I:I,MATCH($C954,'Policy Characteristics'!$C:$C,0)))</f>
        <v>% reduction in exports</v>
      </c>
      <c r="P954" s="304" t="str">
        <f>IF(ISBLANK(INDEX('Policy Characteristics'!J:J,MATCH($C954,'Policy Characteristics'!$C:$C,0))),"",INDEX('Policy Characteristics'!J:J,MATCH($C954,'Policy Characteristics'!$C:$C,0)))</f>
        <v xml:space="preserve">**Description:**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Q954" s="304" t="str">
        <f>IF(ISBLANK(INDEX('Policy Characteristics'!K:K,MATCH($C954,'Policy Characteristics'!$C:$C,0))),"",INDEX('Policy Characteristics'!K:K,MATCH($C954,'Policy Characteristics'!$C:$C,0)))</f>
        <v/>
      </c>
      <c r="R954" s="304" t="str">
        <f>IF(ISBLANK(INDEX('Policy Characteristics'!L:L,MATCH($C954,'Policy Characteristics'!$C:$C,0))),"",INDEX('Policy Characteristics'!L:L,MATCH($C954,'Policy Characteristics'!$C:$C,0)))</f>
        <v>reduce-fuel-exports.html</v>
      </c>
    </row>
    <row r="955" spans="1:18" x14ac:dyDescent="0.25">
      <c r="A955" s="304" t="str">
        <f>IF(ISBLANK(INDEX('Policy Characteristics'!A:A,MATCH($C955,'Policy Characteristics'!$C:$C,0))),"",INDEX('Policy Characteristics'!A:A,MATCH($C955,'Policy Characteristics'!$C:$C,0)))</f>
        <v>Agriculture, Land Use, and Forestry</v>
      </c>
      <c r="B955" s="304" t="str">
        <f>IF(ISBLANK(INDEX('Policy Characteristics'!B:B,MATCH($C955,'Policy Characteristics'!$C:$C,0))),"",INDEX('Policy Characteristics'!B:B,MATCH($C955,'Policy Characteristics'!$C:$C,0)))</f>
        <v>Afforestation and Reforestation</v>
      </c>
      <c r="C955" s="309" t="s">
        <v>437</v>
      </c>
      <c r="D955" s="535"/>
      <c r="E955" s="535"/>
      <c r="F955" s="535"/>
      <c r="G955" s="535"/>
      <c r="H955" s="536">
        <v>60</v>
      </c>
      <c r="I955" s="535" t="s">
        <v>45</v>
      </c>
      <c r="J955" s="306" t="str">
        <f>IF(ISBLANK(INDEX('Policy Characteristics'!D:D,MATCH($C955,'Policy Characteristics'!$C:$C,0))),"",INDEX('Policy Characteristics'!D:D,MATCH($C955,'Policy Characteristics'!$C:$C,0)))</f>
        <v>Afforestation and Reforestation</v>
      </c>
      <c r="K955" s="304" t="str">
        <f>IF(ISBLANK(INDEX('Policy Characteristics'!E:E,MATCH($C955,'Policy Characteristics'!$C:$C,0))),"",INDEX('Policy Characteristics'!E:E,MATCH($C955,'Policy Characteristics'!$C:$C,0)))</f>
        <v>land afforestation and reforestation</v>
      </c>
      <c r="L955" s="315">
        <f>IF(ISBLANK(INDEX('Policy Characteristics'!F:F,MATCH($C955,'Policy Characteristics'!$C:$C,0))),"",INDEX('Policy Characteristics'!F:F,MATCH($C955,'Policy Characteristics'!$C:$C,0)))</f>
        <v>0</v>
      </c>
      <c r="M955" s="315">
        <f>IF(ISBLANK(INDEX('Policy Characteristics'!G:G,MATCH($C955,'Policy Characteristics'!$C:$C,0))),"",INDEX('Policy Characteristics'!G:G,MATCH($C955,'Policy Characteristics'!$C:$C,0)))</f>
        <v>1</v>
      </c>
      <c r="N955" s="315">
        <f>IF(ISBLANK(INDEX('Policy Characteristics'!H:H,MATCH($C955,'Policy Characteristics'!$C:$C,0))),"",INDEX('Policy Characteristics'!H:H,MATCH($C955,'Policy Characteristics'!$C:$C,0)))</f>
        <v>0.01</v>
      </c>
      <c r="O955" s="304" t="str">
        <f>IF(ISBLANK(INDEX('Policy Characteristics'!I:I,MATCH($C955,'Policy Characteristics'!$C:$C,0))),"",INDEX('Policy Characteristics'!I:I,MATCH($C955,'Policy Characteristics'!$C:$C,0)))</f>
        <v>% of potential achieved</v>
      </c>
      <c r="P955" s="304" t="str">
        <f>IF(ISBLANK(INDEX('Policy Characteristics'!J:J,MATCH($C955,'Policy Characteristics'!$C:$C,0))),"",INDEX('Policy Characteristics'!J:J,MATCH($C955,'Policy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74 thousand acres per year in 2050.</v>
      </c>
      <c r="Q955" s="304" t="str">
        <f>IF(ISBLANK(INDEX('Policy Characteristics'!K:K,MATCH($C955,'Policy Characteristics'!$C:$C,0))),"",INDEX('Policy Characteristics'!K:K,MATCH($C955,'Policy Characteristics'!$C:$C,0)))</f>
        <v>lulucf.html#aff-ref</v>
      </c>
      <c r="R955" s="304" t="str">
        <f>IF(ISBLANK(INDEX('Policy Characteristics'!L:L,MATCH($C955,'Policy Characteristics'!$C:$C,0))),"",INDEX('Policy Characteristics'!L:L,MATCH($C955,'Policy Characteristics'!$C:$C,0)))</f>
        <v>afforestation-and-reforestation.html</v>
      </c>
    </row>
    <row r="956" spans="1:18" x14ac:dyDescent="0.25">
      <c r="A956" s="304" t="str">
        <f>IF(ISBLANK(INDEX('Policy Characteristics'!A:A,MATCH($C956,'Policy Characteristics'!$C:$C,0))),"",INDEX('Policy Characteristics'!A:A,MATCH($C956,'Policy Characteristics'!$C:$C,0)))</f>
        <v>Agriculture, Land Use, and Forestry</v>
      </c>
      <c r="B956" s="304" t="str">
        <f>IF(ISBLANK(INDEX('Policy Characteristics'!B:B,MATCH($C956,'Policy Characteristics'!$C:$C,0))),"",INDEX('Policy Characteristics'!B:B,MATCH($C956,'Policy Characteristics'!$C:$C,0)))</f>
        <v>Avoid Deforestation</v>
      </c>
      <c r="C956" s="309" t="s">
        <v>446</v>
      </c>
      <c r="D956" s="535"/>
      <c r="E956" s="535"/>
      <c r="F956" s="535"/>
      <c r="G956" s="535"/>
      <c r="H956" s="536">
        <v>705</v>
      </c>
      <c r="I956" s="537" t="s">
        <v>46</v>
      </c>
      <c r="J956" s="306" t="str">
        <f>IF(ISBLANK(INDEX('Policy Characteristics'!D:D,MATCH($C956,'Policy Characteristics'!$C:$C,0))),"",INDEX('Policy Characteristics'!D:D,MATCH($C956,'Policy Characteristics'!$C:$C,0)))</f>
        <v>Avoid Deforestation</v>
      </c>
      <c r="K956" s="304" t="str">
        <f>IF(ISBLANK(INDEX('Policy Characteristics'!E:E,MATCH($C956,'Policy Characteristics'!$C:$C,0))),"",INDEX('Policy Characteristics'!E:E,MATCH($C956,'Policy Characteristics'!$C:$C,0)))</f>
        <v>land avoid deforestation</v>
      </c>
      <c r="L956" s="315">
        <f>IF(ISBLANK(INDEX('Policy Characteristics'!F:F,MATCH($C956,'Policy Characteristics'!$C:$C,0))),"",INDEX('Policy Characteristics'!F:F,MATCH($C956,'Policy Characteristics'!$C:$C,0)))</f>
        <v>0</v>
      </c>
      <c r="M956" s="315">
        <f>IF(ISBLANK(INDEX('Policy Characteristics'!G:G,MATCH($C956,'Policy Characteristics'!$C:$C,0))),"",INDEX('Policy Characteristics'!G:G,MATCH($C956,'Policy Characteristics'!$C:$C,0)))</f>
        <v>0</v>
      </c>
      <c r="N956" s="315">
        <f>IF(ISBLANK(INDEX('Policy Characteristics'!H:H,MATCH($C956,'Policy Characteristics'!$C:$C,0))),"",INDEX('Policy Characteristics'!H:H,MATCH($C956,'Policy Characteristics'!$C:$C,0)))</f>
        <v>0</v>
      </c>
      <c r="O956" s="304">
        <f>IF(ISBLANK(INDEX('Policy Characteristics'!I:I,MATCH($C956,'Policy Characteristics'!$C:$C,0))),"",INDEX('Policy Characteristics'!I:I,MATCH($C956,'Policy Characteristics'!$C:$C,0)))</f>
        <v>0</v>
      </c>
      <c r="P956" s="304" t="str">
        <f>IF(ISBLANK(INDEX('Policy Characteristics'!J:J,MATCH($C956,'Policy Characteristics'!$C:$C,0))),"",INDEX('Policy Characteristics'!J:J,MATCH($C956,'Policy Characteristics'!$C:$C,0)))</f>
        <v>**Description:**This policy prevents the release of CO2 that accompanies deforestation. //**Guidance for setting values: **</v>
      </c>
      <c r="Q956" s="304" t="str">
        <f>IF(ISBLANK(INDEX('Policy Characteristics'!K:K,MATCH($C956,'Policy Characteristics'!$C:$C,0))),"",INDEX('Policy Characteristics'!K:K,MATCH($C956,'Policy Characteristics'!$C:$C,0)))</f>
        <v>lulucf.html#avoid-def</v>
      </c>
      <c r="R956" s="304" t="str">
        <f>IF(ISBLANK(INDEX('Policy Characteristics'!L:L,MATCH($C956,'Policy Characteristics'!$C:$C,0))),"",INDEX('Policy Characteristics'!L:L,MATCH($C956,'Policy Characteristics'!$C:$C,0)))</f>
        <v>avoid-deforestation.html</v>
      </c>
    </row>
    <row r="957" spans="1:18" x14ac:dyDescent="0.25">
      <c r="A957" s="304" t="str">
        <f>IF(ISBLANK(INDEX('Policy Characteristics'!A:A,MATCH($C957,'Policy Characteristics'!$C:$C,0))),"",INDEX('Policy Characteristics'!A:A,MATCH($C957,'Policy Characteristics'!$C:$C,0)))</f>
        <v>Agriculture, Land Use, and Forestry</v>
      </c>
      <c r="B957" s="304" t="str">
        <f>IF(ISBLANK(INDEX('Policy Characteristics'!B:B,MATCH($C957,'Policy Characteristics'!$C:$C,0))),"",INDEX('Policy Characteristics'!B:B,MATCH($C957,'Policy Characteristics'!$C:$C,0)))</f>
        <v>Forest Restoration</v>
      </c>
      <c r="C957" s="309" t="s">
        <v>443</v>
      </c>
      <c r="D957" s="535"/>
      <c r="E957" s="535"/>
      <c r="F957" s="535"/>
      <c r="G957" s="535"/>
      <c r="H957" s="536">
        <v>177</v>
      </c>
      <c r="I957" s="537" t="s">
        <v>46</v>
      </c>
      <c r="J957" s="306" t="str">
        <f>IF(ISBLANK(INDEX('Policy Characteristics'!D:D,MATCH($C957,'Policy Characteristics'!$C:$C,0))),"",INDEX('Policy Characteristics'!D:D,MATCH($C957,'Policy Characteristics'!$C:$C,0)))</f>
        <v>Forest Restoration</v>
      </c>
      <c r="K957" s="304" t="str">
        <f>IF(ISBLANK(INDEX('Policy Characteristics'!E:E,MATCH($C957,'Policy Characteristics'!$C:$C,0))),"",INDEX('Policy Characteristics'!E:E,MATCH($C957,'Policy Characteristics'!$C:$C,0)))</f>
        <v>land forest restoration</v>
      </c>
      <c r="L957" s="315">
        <f>IF(ISBLANK(INDEX('Policy Characteristics'!F:F,MATCH($C957,'Policy Characteristics'!$C:$C,0))),"",INDEX('Policy Characteristics'!F:F,MATCH($C957,'Policy Characteristics'!$C:$C,0)))</f>
        <v>0</v>
      </c>
      <c r="M957" s="315">
        <f>IF(ISBLANK(INDEX('Policy Characteristics'!G:G,MATCH($C957,'Policy Characteristics'!$C:$C,0))),"",INDEX('Policy Characteristics'!G:G,MATCH($C957,'Policy Characteristics'!$C:$C,0)))</f>
        <v>0</v>
      </c>
      <c r="N957" s="315">
        <f>IF(ISBLANK(INDEX('Policy Characteristics'!H:H,MATCH($C957,'Policy Characteristics'!$C:$C,0))),"",INDEX('Policy Characteristics'!H:H,MATCH($C957,'Policy Characteristics'!$C:$C,0)))</f>
        <v>0</v>
      </c>
      <c r="O957" s="304">
        <f>IF(ISBLANK(INDEX('Policy Characteristics'!I:I,MATCH($C957,'Policy Characteristics'!$C:$C,0))),"",INDEX('Policy Characteristics'!I:I,MATCH($C957,'Policy Characteristics'!$C:$C,0)))</f>
        <v>0</v>
      </c>
      <c r="P957" s="304" t="str">
        <f>IF(ISBLANK(INDEX('Policy Characteristics'!J:J,MATCH($C957,'Policy Characteristics'!$C:$C,0))),"",INDEX('Policy Characteristics'!J:J,MATCH($C957,'Policy Characteristics'!$C:$C,0)))</f>
        <v>**Description:** This policy restores degraded forest, increasing the rate of carbon sequestration of the forest.//**Guidance for setting values: **</v>
      </c>
      <c r="Q957" s="304" t="str">
        <f>IF(ISBLANK(INDEX('Policy Characteristics'!K:K,MATCH($C957,'Policy Characteristics'!$C:$C,0))),"",INDEX('Policy Characteristics'!K:K,MATCH($C957,'Policy Characteristics'!$C:$C,0)))</f>
        <v/>
      </c>
      <c r="R957" s="304" t="str">
        <f>IF(ISBLANK(INDEX('Policy Characteristics'!L:L,MATCH($C957,'Policy Characteristics'!$C:$C,0))),"",INDEX('Policy Characteristics'!L:L,MATCH($C957,'Policy Characteristics'!$C:$C,0)))</f>
        <v>forest-restoration.html</v>
      </c>
    </row>
    <row r="958" spans="1:18" x14ac:dyDescent="0.25">
      <c r="A958" s="304" t="str">
        <f>IF(ISBLANK(INDEX('Policy Characteristics'!A:A,MATCH($C958,'Policy Characteristics'!$C:$C,0))),"",INDEX('Policy Characteristics'!A:A,MATCH($C958,'Policy Characteristics'!$C:$C,0)))</f>
        <v>Agriculture, Land Use, and Forestry</v>
      </c>
      <c r="B958" s="304" t="str">
        <f>IF(ISBLANK(INDEX('Policy Characteristics'!B:B,MATCH($C958,'Policy Characteristics'!$C:$C,0))),"",INDEX('Policy Characteristics'!B:B,MATCH($C958,'Policy Characteristics'!$C:$C,0)))</f>
        <v>Forest Set-Asides</v>
      </c>
      <c r="C958" s="309" t="s">
        <v>438</v>
      </c>
      <c r="D958" s="535"/>
      <c r="E958" s="535"/>
      <c r="F958" s="535"/>
      <c r="G958" s="535"/>
      <c r="H958" s="536">
        <v>61</v>
      </c>
      <c r="I958" s="535" t="s">
        <v>45</v>
      </c>
      <c r="J958" s="306" t="str">
        <f>IF(ISBLANK(INDEX('Policy Characteristics'!D:D,MATCH($C958,'Policy Characteristics'!$C:$C,0))),"",INDEX('Policy Characteristics'!D:D,MATCH($C958,'Policy Characteristics'!$C:$C,0)))</f>
        <v>Forest Set-Asides</v>
      </c>
      <c r="K958" s="304" t="str">
        <f>IF(ISBLANK(INDEX('Policy Characteristics'!E:E,MATCH($C958,'Policy Characteristics'!$C:$C,0))),"",INDEX('Policy Characteristics'!E:E,MATCH($C958,'Policy Characteristics'!$C:$C,0)))</f>
        <v>land forest set asides</v>
      </c>
      <c r="L958" s="315">
        <f>IF(ISBLANK(INDEX('Policy Characteristics'!F:F,MATCH($C958,'Policy Characteristics'!$C:$C,0))),"",INDEX('Policy Characteristics'!F:F,MATCH($C958,'Policy Characteristics'!$C:$C,0)))</f>
        <v>0</v>
      </c>
      <c r="M958" s="315">
        <f>IF(ISBLANK(INDEX('Policy Characteristics'!G:G,MATCH($C958,'Policy Characteristics'!$C:$C,0))),"",INDEX('Policy Characteristics'!G:G,MATCH($C958,'Policy Characteristics'!$C:$C,0)))</f>
        <v>1</v>
      </c>
      <c r="N958" s="315">
        <f>IF(ISBLANK(INDEX('Policy Characteristics'!H:H,MATCH($C958,'Policy Characteristics'!$C:$C,0))),"",INDEX('Policy Characteristics'!H:H,MATCH($C958,'Policy Characteristics'!$C:$C,0)))</f>
        <v>0.01</v>
      </c>
      <c r="O958" s="304" t="str">
        <f>IF(ISBLANK(INDEX('Policy Characteristics'!I:I,MATCH($C958,'Policy Characteristics'!$C:$C,0))),"",INDEX('Policy Characteristics'!I:I,MATCH($C958,'Policy Characteristics'!$C:$C,0)))</f>
        <v>% of potential achieved</v>
      </c>
      <c r="P958" s="304" t="str">
        <f>IF(ISBLANK(INDEX('Policy Characteristics'!J:J,MATCH($C958,'Policy Characteristics'!$C:$C,0))),"",INDEX('Policy Characteristics'!J:J,MATCH($C958,'Policy Characteristics'!$C:$C,0)))</f>
        <v>**Description:** This policy avoids the release of CO2 from forests by reducing timber harvesting. // **Guidance for setting values: ** A 100% setting of this lever reduces timber harvesting by 2% of the BAU amount per year, reaching a roughly 70% reduction in timber harvesting by 2050.</v>
      </c>
      <c r="Q958" s="304" t="str">
        <f>IF(ISBLANK(INDEX('Policy Characteristics'!K:K,MATCH($C958,'Policy Characteristics'!$C:$C,0))),"",INDEX('Policy Characteristics'!K:K,MATCH($C958,'Policy Characteristics'!$C:$C,0)))</f>
        <v>lulucf.html#set-asides</v>
      </c>
      <c r="R958" s="304" t="str">
        <f>IF(ISBLANK(INDEX('Policy Characteristics'!L:L,MATCH($C958,'Policy Characteristics'!$C:$C,0))),"",INDEX('Policy Characteristics'!L:L,MATCH($C958,'Policy Characteristics'!$C:$C,0)))</f>
        <v>forest-set-asides.html</v>
      </c>
    </row>
    <row r="959" spans="1:18" x14ac:dyDescent="0.25">
      <c r="A959" s="304" t="str">
        <f>IF(ISBLANK(INDEX('Policy Characteristics'!A:A,MATCH($C959,'Policy Characteristics'!$C:$C,0))),"",INDEX('Policy Characteristics'!A:A,MATCH($C959,'Policy Characteristics'!$C:$C,0)))</f>
        <v>Agriculture, Land Use, and Forestry</v>
      </c>
      <c r="B959" s="304" t="str">
        <f>IF(ISBLANK(INDEX('Policy Characteristics'!B:B,MATCH($C959,'Policy Characteristics'!$C:$C,0))),"",INDEX('Policy Characteristics'!B:B,MATCH($C959,'Policy Characteristics'!$C:$C,0)))</f>
        <v>Cropland and Rice Measures</v>
      </c>
      <c r="C959" s="309" t="s">
        <v>2856</v>
      </c>
      <c r="D959" s="535"/>
      <c r="E959" s="535"/>
      <c r="F959" s="535"/>
      <c r="G959" s="535"/>
      <c r="H959" s="536">
        <v>62</v>
      </c>
      <c r="I959" s="535" t="s">
        <v>45</v>
      </c>
      <c r="J959" s="306" t="str">
        <f>IF(ISBLANK(INDEX('Policy Characteristics'!D:D,MATCH($C959,'Policy Characteristics'!$C:$C,0))),"",INDEX('Policy Characteristics'!D:D,MATCH($C959,'Policy Characteristics'!$C:$C,0)))</f>
        <v>Cropland and Rice Measures</v>
      </c>
      <c r="K959" s="304" t="str">
        <f>IF(ISBLANK(INDEX('Policy Characteristics'!E:E,MATCH($C959,'Policy Characteristics'!$C:$C,0))),"",INDEX('Policy Characteristics'!E:E,MATCH($C959,'Policy Characteristics'!$C:$C,0)))</f>
        <v>indst cropland and rice measures</v>
      </c>
      <c r="L959" s="315">
        <f>IF(ISBLANK(INDEX('Policy Characteristics'!F:F,MATCH($C959,'Policy Characteristics'!$C:$C,0))),"",INDEX('Policy Characteristics'!F:F,MATCH($C959,'Policy Characteristics'!$C:$C,0)))</f>
        <v>0</v>
      </c>
      <c r="M959" s="315">
        <f>IF(ISBLANK(INDEX('Policy Characteristics'!G:G,MATCH($C959,'Policy Characteristics'!$C:$C,0))),"",INDEX('Policy Characteristics'!G:G,MATCH($C959,'Policy Characteristics'!$C:$C,0)))</f>
        <v>1</v>
      </c>
      <c r="N959" s="315">
        <f>IF(ISBLANK(INDEX('Policy Characteristics'!H:H,MATCH($C959,'Policy Characteristics'!$C:$C,0))),"",INDEX('Policy Characteristics'!H:H,MATCH($C959,'Policy Characteristics'!$C:$C,0)))</f>
        <v>0.01</v>
      </c>
      <c r="O959" s="304" t="str">
        <f>IF(ISBLANK(INDEX('Policy Characteristics'!I:I,MATCH($C959,'Policy Characteristics'!$C:$C,0))),"",INDEX('Policy Characteristics'!I:I,MATCH($C959,'Policy Characteristics'!$C:$C,0)))</f>
        <v>% of potential achieved</v>
      </c>
      <c r="P959" s="304" t="str">
        <f>IF(ISBLANK(INDEX('Policy Characteristics'!J:J,MATCH($C959,'Policy Characteristics'!$C:$C,0))),"",INDEX('Policy Characteristics'!J:J,MATCH($C959,'Policy Characteristics'!$C:$C,0)))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 If this policy is fully implemented, agricultural process emissions in 2050 are reduced by 2%.</v>
      </c>
      <c r="Q959" s="304" t="str">
        <f>IF(ISBLANK(INDEX('Policy Characteristics'!K:K,MATCH($C959,'Policy Characteristics'!$C:$C,0))),"",INDEX('Policy Characteristics'!K:K,MATCH($C959,'Policy Characteristics'!$C:$C,0)))</f>
        <v>industry-ag-main.html#cropland</v>
      </c>
      <c r="R959" s="304" t="str">
        <f>IF(ISBLANK(INDEX('Policy Characteristics'!L:L,MATCH($C959,'Policy Characteristics'!$C:$C,0))),"",INDEX('Policy Characteristics'!L:L,MATCH($C959,'Policy Characteristics'!$C:$C,0)))</f>
        <v>cropland-management.html</v>
      </c>
    </row>
    <row r="960" spans="1:18" x14ac:dyDescent="0.25">
      <c r="A960" s="304" t="str">
        <f>IF(ISBLANK(INDEX('Policy Characteristics'!A:A,MATCH($C960,'Policy Characteristics'!$C:$C,0))),"",INDEX('Policy Characteristics'!A:A,MATCH($C960,'Policy Characteristics'!$C:$C,0)))</f>
        <v>Agriculture, Land Use, and Forestry</v>
      </c>
      <c r="B960" s="304" t="str">
        <f>IF(ISBLANK(INDEX('Policy Characteristics'!B:B,MATCH($C960,'Policy Characteristics'!$C:$C,0))),"",INDEX('Policy Characteristics'!B:B,MATCH($C960,'Policy Characteristics'!$C:$C,0)))</f>
        <v>Improved Forest Management</v>
      </c>
      <c r="C960" s="309" t="s">
        <v>439</v>
      </c>
      <c r="D960" s="535"/>
      <c r="E960" s="535"/>
      <c r="F960" s="535"/>
      <c r="G960" s="535"/>
      <c r="H960" s="536">
        <v>63</v>
      </c>
      <c r="I960" s="535" t="s">
        <v>45</v>
      </c>
      <c r="J960" s="306" t="str">
        <f>IF(ISBLANK(INDEX('Policy Characteristics'!D:D,MATCH($C960,'Policy Characteristics'!$C:$C,0))),"",INDEX('Policy Characteristics'!D:D,MATCH($C960,'Policy Characteristics'!$C:$C,0)))</f>
        <v>Improved Forest Management</v>
      </c>
      <c r="K960" s="304" t="str">
        <f>IF(ISBLANK(INDEX('Policy Characteristics'!E:E,MATCH($C960,'Policy Characteristics'!$C:$C,0))),"",INDEX('Policy Characteristics'!E:E,MATCH($C960,'Policy Characteristics'!$C:$C,0)))</f>
        <v>land forest management</v>
      </c>
      <c r="L960" s="315">
        <f>IF(ISBLANK(INDEX('Policy Characteristics'!F:F,MATCH($C960,'Policy Characteristics'!$C:$C,0))),"",INDEX('Policy Characteristics'!F:F,MATCH($C960,'Policy Characteristics'!$C:$C,0)))</f>
        <v>0</v>
      </c>
      <c r="M960" s="315">
        <f>IF(ISBLANK(INDEX('Policy Characteristics'!G:G,MATCH($C960,'Policy Characteristics'!$C:$C,0))),"",INDEX('Policy Characteristics'!G:G,MATCH($C960,'Policy Characteristics'!$C:$C,0)))</f>
        <v>1</v>
      </c>
      <c r="N960" s="315">
        <f>IF(ISBLANK(INDEX('Policy Characteristics'!H:H,MATCH($C960,'Policy Characteristics'!$C:$C,0))),"",INDEX('Policy Characteristics'!H:H,MATCH($C960,'Policy Characteristics'!$C:$C,0)))</f>
        <v>0.01</v>
      </c>
      <c r="O960" s="304" t="str">
        <f>IF(ISBLANK(INDEX('Policy Characteristics'!I:I,MATCH($C960,'Policy Characteristics'!$C:$C,0))),"",INDEX('Policy Characteristics'!I:I,MATCH($C960,'Policy Characteristics'!$C:$C,0)))</f>
        <v>% of potential achieved</v>
      </c>
      <c r="P960" s="304" t="str">
        <f>IF(ISBLANK(INDEX('Policy Characteristics'!J:J,MATCH($C960,'Policy Characteristics'!$C:$C,0))),"",INDEX('Policy Characteristics'!J:J,MATCH($C960,'Policy Characteristics'!$C:$C,0)))</f>
        <v>**Description:** This policy increases CO2 sequestration by forests through improved forest management practices.  // **Guidance for setting values: ** If this policy is fully implemented, half of the acres of forest not currently under best management practices will instead be managed with best practices by 2050.</v>
      </c>
      <c r="Q960" s="304" t="str">
        <f>IF(ISBLANK(INDEX('Policy Characteristics'!K:K,MATCH($C960,'Policy Characteristics'!$C:$C,0))),"",INDEX('Policy Characteristics'!K:K,MATCH($C960,'Policy Characteristics'!$C:$C,0)))</f>
        <v>lulucf.html#forest-mgmt</v>
      </c>
      <c r="R960" s="304" t="str">
        <f>IF(ISBLANK(INDEX('Policy Characteristics'!L:L,MATCH($C960,'Policy Characteristics'!$C:$C,0))),"",INDEX('Policy Characteristics'!L:L,MATCH($C960,'Policy Characteristics'!$C:$C,0)))</f>
        <v>improved-forest-management.html</v>
      </c>
    </row>
    <row r="961" spans="1:18" x14ac:dyDescent="0.25">
      <c r="A961" s="304" t="str">
        <f>IF(ISBLANK(INDEX('Policy Characteristics'!A:A,MATCH($C961,'Policy Characteristics'!$C:$C,0))),"",INDEX('Policy Characteristics'!A:A,MATCH($C961,'Policy Characteristics'!$C:$C,0)))</f>
        <v>Agriculture, Land Use, and Forestry</v>
      </c>
      <c r="B961" s="304" t="str">
        <f>IF(ISBLANK(INDEX('Policy Characteristics'!B:B,MATCH($C961,'Policy Characteristics'!$C:$C,0))),"",INDEX('Policy Characteristics'!B:B,MATCH($C961,'Policy Characteristics'!$C:$C,0)))</f>
        <v>Livestock Measures</v>
      </c>
      <c r="C961" s="309" t="s">
        <v>2888</v>
      </c>
      <c r="D961" s="535"/>
      <c r="E961" s="535"/>
      <c r="F961" s="535"/>
      <c r="G961" s="535"/>
      <c r="H961" s="536">
        <v>64</v>
      </c>
      <c r="I961" s="535" t="s">
        <v>45</v>
      </c>
      <c r="J961" s="306" t="str">
        <f>IF(ISBLANK(INDEX('Policy Characteristics'!D:D,MATCH($C961,'Policy Characteristics'!$C:$C,0))),"",INDEX('Policy Characteristics'!D:D,MATCH($C961,'Policy Characteristics'!$C:$C,0)))</f>
        <v>Livestock Measures</v>
      </c>
      <c r="K961" s="304" t="str">
        <f>IF(ISBLANK(INDEX('Policy Characteristics'!E:E,MATCH($C961,'Policy Characteristics'!$C:$C,0))),"",INDEX('Policy Characteristics'!E:E,MATCH($C961,'Policy Characteristics'!$C:$C,0)))</f>
        <v>indst livestock measures</v>
      </c>
      <c r="L961" s="315">
        <f>IF(ISBLANK(INDEX('Policy Characteristics'!F:F,MATCH($C961,'Policy Characteristics'!$C:$C,0))),"",INDEX('Policy Characteristics'!F:F,MATCH($C961,'Policy Characteristics'!$C:$C,0)))</f>
        <v>0</v>
      </c>
      <c r="M961" s="315">
        <f>IF(ISBLANK(INDEX('Policy Characteristics'!G:G,MATCH($C961,'Policy Characteristics'!$C:$C,0))),"",INDEX('Policy Characteristics'!G:G,MATCH($C961,'Policy Characteristics'!$C:$C,0)))</f>
        <v>1</v>
      </c>
      <c r="N961" s="315">
        <f>IF(ISBLANK(INDEX('Policy Characteristics'!H:H,MATCH($C961,'Policy Characteristics'!$C:$C,0))),"",INDEX('Policy Characteristics'!H:H,MATCH($C961,'Policy Characteristics'!$C:$C,0)))</f>
        <v>0.01</v>
      </c>
      <c r="O961" s="304" t="str">
        <f>IF(ISBLANK(INDEX('Policy Characteristics'!I:I,MATCH($C961,'Policy Characteristics'!$C:$C,0))),"",INDEX('Policy Characteristics'!I:I,MATCH($C961,'Policy Characteristics'!$C:$C,0)))</f>
        <v>% of potential achieved</v>
      </c>
      <c r="P961" s="304" t="str">
        <f>IF(ISBLANK(INDEX('Policy Characteristics'!J:J,MATCH($C961,'Policy Characteristics'!$C:$C,0))),"",INDEX('Policy Characteristics'!J:J,MATCH($C961,'Policy Characteristics'!$C:$C,0)))</f>
        <v>**Description:** This policy reduces greenhouse gas emissions from agriculture through livestock-related measures, such as feed supplements or drugs to prevent enteric methane formation. // **Guidance for setting values: ** If this policy is fully implemented, agricultural process emissions in 2050 are reduced by 10%.</v>
      </c>
      <c r="Q961" s="304" t="str">
        <f>IF(ISBLANK(INDEX('Policy Characteristics'!K:K,MATCH($C961,'Policy Characteristics'!$C:$C,0))),"",INDEX('Policy Characteristics'!K:K,MATCH($C961,'Policy Characteristics'!$C:$C,0)))</f>
        <v>industry-ag-main.html#livestock</v>
      </c>
      <c r="R961" s="304" t="str">
        <f>IF(ISBLANK(INDEX('Policy Characteristics'!L:L,MATCH($C961,'Policy Characteristics'!$C:$C,0))),"",INDEX('Policy Characteristics'!L:L,MATCH($C961,'Policy Characteristics'!$C:$C,0)))</f>
        <v>livestock-measures.html</v>
      </c>
    </row>
    <row r="962" spans="1:18" x14ac:dyDescent="0.25">
      <c r="A962" s="304" t="str">
        <f>IF(ISBLANK(INDEX('Policy Characteristics'!A:A,MATCH($C962,'Policy Characteristics'!$C:$C,0))),"",INDEX('Policy Characteristics'!A:A,MATCH($C962,'Policy Characteristics'!$C:$C,0)))</f>
        <v>Agriculture, Land Use, and Forestry</v>
      </c>
      <c r="B962" s="304" t="str">
        <f>IF(ISBLANK(INDEX('Policy Characteristics'!B:B,MATCH($C962,'Policy Characteristics'!$C:$C,0))),"",INDEX('Policy Characteristics'!B:B,MATCH($C962,'Policy Characteristics'!$C:$C,0)))</f>
        <v>Peatland Restoration</v>
      </c>
      <c r="C962" s="309" t="s">
        <v>441</v>
      </c>
      <c r="D962" s="535"/>
      <c r="E962" s="535"/>
      <c r="F962" s="535"/>
      <c r="G962" s="535"/>
      <c r="H962" s="536">
        <v>178</v>
      </c>
      <c r="I962" s="535" t="s">
        <v>46</v>
      </c>
      <c r="J962" s="306" t="str">
        <f>IF(ISBLANK(INDEX('Policy Characteristics'!D:D,MATCH($C962,'Policy Characteristics'!$C:$C,0))),"",INDEX('Policy Characteristics'!D:D,MATCH($C962,'Policy Characteristics'!$C:$C,0)))</f>
        <v>Peatland Restoration</v>
      </c>
      <c r="K962" s="304" t="str">
        <f>IF(ISBLANK(INDEX('Policy Characteristics'!E:E,MATCH($C962,'Policy Characteristics'!$C:$C,0))),"",INDEX('Policy Characteristics'!E:E,MATCH($C962,'Policy Characteristics'!$C:$C,0)))</f>
        <v>land peatland restoration</v>
      </c>
      <c r="L962" s="315">
        <f>IF(ISBLANK(INDEX('Policy Characteristics'!F:F,MATCH($C962,'Policy Characteristics'!$C:$C,0))),"",INDEX('Policy Characteristics'!F:F,MATCH($C962,'Policy Characteristics'!$C:$C,0)))</f>
        <v>0</v>
      </c>
      <c r="M962" s="315">
        <f>IF(ISBLANK(INDEX('Policy Characteristics'!G:G,MATCH($C962,'Policy Characteristics'!$C:$C,0))),"",INDEX('Policy Characteristics'!G:G,MATCH($C962,'Policy Characteristics'!$C:$C,0)))</f>
        <v>0</v>
      </c>
      <c r="N962" s="315">
        <f>IF(ISBLANK(INDEX('Policy Characteristics'!H:H,MATCH($C962,'Policy Characteristics'!$C:$C,0))),"",INDEX('Policy Characteristics'!H:H,MATCH($C962,'Policy Characteristics'!$C:$C,0)))</f>
        <v>0</v>
      </c>
      <c r="O962" s="304">
        <f>IF(ISBLANK(INDEX('Policy Characteristics'!I:I,MATCH($C962,'Policy Characteristics'!$C:$C,0))),"",INDEX('Policy Characteristics'!I:I,MATCH($C962,'Policy Characteristics'!$C:$C,0)))</f>
        <v>0</v>
      </c>
      <c r="P962" s="304" t="str">
        <f>IF(ISBLANK(INDEX('Policy Characteristics'!J:J,MATCH($C962,'Policy Characteristics'!$C:$C,0))),"",INDEX('Policy Characteristics'!J:J,MATCH($C962,'Policy Characteristics'!$C:$C,0)))</f>
        <v>**Description:**0**Guidance for setting values: **</v>
      </c>
      <c r="Q962" s="304" t="str">
        <f>IF(ISBLANK(INDEX('Policy Characteristics'!K:K,MATCH($C962,'Policy Characteristics'!$C:$C,0))),"",INDEX('Policy Characteristics'!K:K,MATCH($C962,'Policy Characteristics'!$C:$C,0)))</f>
        <v/>
      </c>
      <c r="R962" s="304" t="str">
        <f>IF(ISBLANK(INDEX('Policy Characteristics'!L:L,MATCH($C962,'Policy Characteristics'!$C:$C,0))),"",INDEX('Policy Characteristics'!L:L,MATCH($C962,'Policy Characteristics'!$C:$C,0)))</f>
        <v>peatland-restoration.html</v>
      </c>
    </row>
    <row r="963" spans="1:18" x14ac:dyDescent="0.25">
      <c r="A963" s="304" t="str">
        <f>IF(ISBLANK(INDEX('Policy Characteristics'!A:A,MATCH($C963,'Policy Characteristics'!$C:$C,0))),"",INDEX('Policy Characteristics'!A:A,MATCH($C963,'Policy Characteristics'!$C:$C,0)))</f>
        <v>Agriculture, Land Use, and Forestry</v>
      </c>
      <c r="B963" s="304" t="str">
        <f>IF(ISBLANK(INDEX('Policy Characteristics'!B:B,MATCH($C963,'Policy Characteristics'!$C:$C,0))),"",INDEX('Policy Characteristics'!B:B,MATCH($C963,'Policy Characteristics'!$C:$C,0)))</f>
        <v>Shift to Non-Animal Products</v>
      </c>
      <c r="C963" s="309" t="s">
        <v>2472</v>
      </c>
      <c r="D963" s="535"/>
      <c r="E963" s="535"/>
      <c r="F963" s="535"/>
      <c r="G963" s="535"/>
      <c r="H963" s="536">
        <v>434</v>
      </c>
      <c r="I963" s="535" t="s">
        <v>45</v>
      </c>
      <c r="J963" s="306" t="str">
        <f>IF(ISBLANK(INDEX('Policy Characteristics'!D:D,MATCH($C963,'Policy Characteristics'!$C:$C,0))),"",INDEX('Policy Characteristics'!D:D,MATCH($C963,'Policy Characteristics'!$C:$C,0)))</f>
        <v>Shift to Non-Animal Products</v>
      </c>
      <c r="K963" s="304" t="str">
        <f>IF(ISBLANK(INDEX('Policy Characteristics'!E:E,MATCH($C963,'Policy Characteristics'!$C:$C,0))),"",INDEX('Policy Characteristics'!E:E,MATCH($C963,'Policy Characteristics'!$C:$C,0)))</f>
        <v>indst shift to nonanimal products</v>
      </c>
      <c r="L963" s="315">
        <f>IF(ISBLANK(INDEX('Policy Characteristics'!F:F,MATCH($C963,'Policy Characteristics'!$C:$C,0))),"",INDEX('Policy Characteristics'!F:F,MATCH($C963,'Policy Characteristics'!$C:$C,0)))</f>
        <v>0</v>
      </c>
      <c r="M963" s="315">
        <f>IF(ISBLANK(INDEX('Policy Characteristics'!G:G,MATCH($C963,'Policy Characteristics'!$C:$C,0))),"",INDEX('Policy Characteristics'!G:G,MATCH($C963,'Policy Characteristics'!$C:$C,0)))</f>
        <v>1</v>
      </c>
      <c r="N963" s="315">
        <f>IF(ISBLANK(INDEX('Policy Characteristics'!H:H,MATCH($C963,'Policy Characteristics'!$C:$C,0))),"",INDEX('Policy Characteristics'!H:H,MATCH($C963,'Policy Characteristics'!$C:$C,0)))</f>
        <v>0.01</v>
      </c>
      <c r="O963" s="304" t="str">
        <f>IF(ISBLANK(INDEX('Policy Characteristics'!I:I,MATCH($C963,'Policy Characteristics'!$C:$C,0))),"",INDEX('Policy Characteristics'!I:I,MATCH($C963,'Policy Characteristics'!$C:$C,0)))</f>
        <v>% reduction in animal products</v>
      </c>
      <c r="P963" s="304" t="str">
        <f>IF(ISBLANK(INDEX('Policy Characteristics'!J:J,MATCH($C963,'Policy Characteristics'!$C:$C,0))),"",INDEX('Policy Characteristics'!J:J,MATCH($C963,'Policy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963" s="304" t="str">
        <f>IF(ISBLANK(INDEX('Policy Characteristics'!K:K,MATCH($C963,'Policy Characteristics'!$C:$C,0))),"",INDEX('Policy Characteristics'!K:K,MATCH($C963,'Policy Characteristics'!$C:$C,0)))</f>
        <v/>
      </c>
      <c r="R963" s="304" t="str">
        <f>IF(ISBLANK(INDEX('Policy Characteristics'!L:L,MATCH($C963,'Policy Characteristics'!$C:$C,0))),"",INDEX('Policy Characteristics'!L:L,MATCH($C963,'Policy Characteristics'!$C:$C,0)))</f>
        <v>shift-to-non-animal-products.html</v>
      </c>
    </row>
    <row r="964" spans="1:18" s="526" customFormat="1" x14ac:dyDescent="0.25">
      <c r="A964" s="304" t="str">
        <f>IF(ISBLANK(INDEX('Policy Characteristics'!A:A,MATCH($C964,'Policy Characteristics'!$C:$C,0))),"",INDEX('Policy Characteristics'!A:A,MATCH($C964,'Policy Characteristics'!$C:$C,0)))</f>
        <v>District Heat and Hydrogen</v>
      </c>
      <c r="B964" s="304" t="str">
        <f>IF(ISBLANK(INDEX('Policy Characteristics'!B:B,MATCH($C964,'Policy Characteristics'!$C:$C,0))),"",INDEX('Policy Characteristics'!B:B,MATCH($C964,'Policy Characteristics'!$C:$C,0)))</f>
        <v>Use CHP for District Heat</v>
      </c>
      <c r="C964" s="307" t="s">
        <v>292</v>
      </c>
      <c r="D964" s="537"/>
      <c r="E964" s="537"/>
      <c r="F964" s="537"/>
      <c r="G964" s="537"/>
      <c r="H964" s="536">
        <v>68</v>
      </c>
      <c r="I964" s="537" t="s">
        <v>45</v>
      </c>
      <c r="J964" s="306" t="str">
        <f>IF(ISBLANK(INDEX('Policy Characteristics'!D:D,MATCH($C964,'Policy Characteristics'!$C:$C,0))),"",INDEX('Policy Characteristics'!D:D,MATCH($C964,'Policy Characteristics'!$C:$C,0)))</f>
        <v>District Heat CHP</v>
      </c>
      <c r="K964" s="304" t="str">
        <f>IF(ISBLANK(INDEX('Policy Characteristics'!E:E,MATCH($C964,'Policy Characteristics'!$C:$C,0))),"",INDEX('Policy Characteristics'!E:E,MATCH($C964,'Policy Characteristics'!$C:$C,0)))</f>
        <v>heat convert heat to CHP</v>
      </c>
      <c r="L964" s="315">
        <f>IF(ISBLANK(INDEX('Policy Characteristics'!F:F,MATCH($C964,'Policy Characteristics'!$C:$C,0))),"",INDEX('Policy Characteristics'!F:F,MATCH($C964,'Policy Characteristics'!$C:$C,0)))</f>
        <v>0</v>
      </c>
      <c r="M964" s="315">
        <f>IF(ISBLANK(INDEX('Policy Characteristics'!G:G,MATCH($C964,'Policy Characteristics'!$C:$C,0))),"",INDEX('Policy Characteristics'!G:G,MATCH($C964,'Policy Characteristics'!$C:$C,0)))</f>
        <v>1</v>
      </c>
      <c r="N964" s="315">
        <f>IF(ISBLANK(INDEX('Policy Characteristics'!H:H,MATCH($C964,'Policy Characteristics'!$C:$C,0))),"",INDEX('Policy Characteristics'!H:H,MATCH($C964,'Policy Characteristics'!$C:$C,0)))</f>
        <v>0.01</v>
      </c>
      <c r="O964" s="304" t="str">
        <f>IF(ISBLANK(INDEX('Policy Characteristics'!I:I,MATCH($C964,'Policy Characteristics'!$C:$C,0))),"",INDEX('Policy Characteristics'!I:I,MATCH($C964,'Policy Characteristics'!$C:$C,0)))</f>
        <v>% non-CHP heat converted</v>
      </c>
      <c r="P964" s="304" t="str">
        <f>IF(ISBLANK(INDEX('Policy Characteristics'!J:J,MATCH($C964,'Policy Characteristics'!$C:$C,0))),"",INDEX('Policy Characteristics'!J:J,MATCH($C964,'Policy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 In the BAU Scenario, the fraction of heat derived from CHP plants is constant at roughly 50%.  Therefore, a policy setting of 50% would increase the CHP fraction to 75% in 2050.</v>
      </c>
      <c r="Q964" s="304" t="str">
        <f>IF(ISBLANK(INDEX('Policy Characteristics'!K:K,MATCH($C964,'Policy Characteristics'!$C:$C,0))),"",INDEX('Policy Characteristics'!K:K,MATCH($C964,'Policy Characteristics'!$C:$C,0)))</f>
        <v>district-heating.html#chp</v>
      </c>
      <c r="R964" s="304" t="str">
        <f>IF(ISBLANK(INDEX('Policy Characteristics'!L:L,MATCH($C964,'Policy Characteristics'!$C:$C,0))),"",INDEX('Policy Characteristics'!L:L,MATCH($C964,'Policy Characteristics'!$C:$C,0)))</f>
        <v>convert-non-chp-heat-production.html</v>
      </c>
    </row>
    <row r="965" spans="1:18" s="526" customFormat="1" x14ac:dyDescent="0.25">
      <c r="A965" s="304" t="str">
        <f>IF(ISBLANK(INDEX('Policy Characteristics'!A:A,MATCH($C965,'Policy Characteristics'!$C:$C,0))),"",INDEX('Policy Characteristics'!A:A,MATCH($C965,'Policy Characteristics'!$C:$C,0)))</f>
        <v>District Heat and Hydrogen</v>
      </c>
      <c r="B965" s="304" t="str">
        <f>IF(ISBLANK(INDEX('Policy Characteristics'!B:B,MATCH($C965,'Policy Characteristics'!$C:$C,0))),"",INDEX('Policy Characteristics'!B:B,MATCH($C965,'Policy Characteristics'!$C:$C,0)))</f>
        <v>Produce District Heat with Hydrogen</v>
      </c>
      <c r="C965" s="307" t="s">
        <v>2815</v>
      </c>
      <c r="D965" s="537"/>
      <c r="E965" s="537"/>
      <c r="F965" s="537"/>
      <c r="G965" s="537"/>
      <c r="H965" s="536">
        <v>176</v>
      </c>
      <c r="I965" s="537" t="s">
        <v>45</v>
      </c>
      <c r="J965" s="306" t="str">
        <f>IF(ISBLANK(INDEX('Policy Characteristics'!D:D,MATCH($C965,'Policy Characteristics'!$C:$C,0))),"",INDEX('Policy Characteristics'!D:D,MATCH($C965,'Policy Characteristics'!$C:$C,0)))</f>
        <v>District Heat Fuel Switching</v>
      </c>
      <c r="K965" s="304" t="str">
        <f>IF(ISBLANK(INDEX('Policy Characteristics'!E:E,MATCH($C965,'Policy Characteristics'!$C:$C,0))),"",INDEX('Policy Characteristics'!E:E,MATCH($C965,'Policy Characteristics'!$C:$C,0)))</f>
        <v>heat fuel type shifting</v>
      </c>
      <c r="L965" s="315">
        <f>IF(ISBLANK(INDEX('Policy Characteristics'!F:F,MATCH($C965,'Policy Characteristics'!$C:$C,0))),"",INDEX('Policy Characteristics'!F:F,MATCH($C965,'Policy Characteristics'!$C:$C,0)))</f>
        <v>0</v>
      </c>
      <c r="M965" s="315">
        <f>IF(ISBLANK(INDEX('Policy Characteristics'!G:G,MATCH($C965,'Policy Characteristics'!$C:$C,0))),"",INDEX('Policy Characteristics'!G:G,MATCH($C965,'Policy Characteristics'!$C:$C,0)))</f>
        <v>1</v>
      </c>
      <c r="N965" s="315">
        <f>IF(ISBLANK(INDEX('Policy Characteristics'!H:H,MATCH($C965,'Policy Characteristics'!$C:$C,0))),"",INDEX('Policy Characteristics'!H:H,MATCH($C965,'Policy Characteristics'!$C:$C,0)))</f>
        <v>0.01</v>
      </c>
      <c r="O965" s="304" t="str">
        <f>IF(ISBLANK(INDEX('Policy Characteristics'!I:I,MATCH($C965,'Policy Characteristics'!$C:$C,0))),"",INDEX('Policy Characteristics'!I:I,MATCH($C965,'Policy Characteristics'!$C:$C,0)))</f>
        <v>% of fuel use</v>
      </c>
      <c r="P965" s="304" t="str">
        <f>IF(ISBLANK(INDEX('Policy Characteristics'!J:J,MATCH($C965,'Policy Characteristics'!$C:$C,0))),"",INDEX('Policy Characteristics'!J:J,MATCH($C965,'Policy Characteristics'!$C:$C,0)))</f>
        <v>**Description:** This policy causes a percentage of the district heat to be generated by burning hydrogen instead of the fuels used in the BAU case. // **Guidance for setting values: **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v>
      </c>
      <c r="Q965" s="304" t="str">
        <f>IF(ISBLANK(INDEX('Policy Characteristics'!K:K,MATCH($C965,'Policy Characteristics'!$C:$C,0))),"",INDEX('Policy Characteristics'!K:K,MATCH($C965,'Policy Characteristics'!$C:$C,0)))</f>
        <v>district-heating.html#convert-coal</v>
      </c>
      <c r="R965" s="304" t="str">
        <f>IF(ISBLANK(INDEX('Policy Characteristics'!L:L,MATCH($C965,'Policy Characteristics'!$C:$C,0))),"",INDEX('Policy Characteristics'!L:L,MATCH($C965,'Policy Characteristics'!$C:$C,0)))</f>
        <v>district-heat-fuel-switching.html</v>
      </c>
    </row>
    <row r="966" spans="1:18" s="526" customFormat="1" x14ac:dyDescent="0.25">
      <c r="A966" s="304" t="str">
        <f>IF(ISBLANK(INDEX('Policy Characteristics'!A:A,MATCH($C966,'Policy Characteristics'!$C:$C,0))),"",INDEX('Policy Characteristics'!A:A,MATCH($C966,'Policy Characteristics'!$C:$C,0)))</f>
        <v>District Heat and Hydrogen</v>
      </c>
      <c r="B966" s="304" t="str">
        <f>IF(ISBLANK(INDEX('Policy Characteristics'!B:B,MATCH($C966,'Policy Characteristics'!$C:$C,0))),"",INDEX('Policy Characteristics'!B:B,MATCH($C966,'Policy Characteristics'!$C:$C,0)))</f>
        <v>Shift Hydrogen Production to Electrolysis</v>
      </c>
      <c r="C966" s="307" t="s">
        <v>2515</v>
      </c>
      <c r="D966" s="537"/>
      <c r="E966" s="537"/>
      <c r="F966" s="537"/>
      <c r="G966" s="537"/>
      <c r="H966" s="536">
        <v>450</v>
      </c>
      <c r="I966" s="537" t="s">
        <v>45</v>
      </c>
      <c r="J966" s="306" t="str">
        <f>IF(ISBLANK(INDEX('Policy Characteristics'!D:D,MATCH($C966,'Policy Characteristics'!$C:$C,0))),"",INDEX('Policy Characteristics'!D:D,MATCH($C966,'Policy Characteristics'!$C:$C,0)))</f>
        <v>Hydrogen Electrolysis</v>
      </c>
      <c r="K966" s="304" t="str">
        <f>IF(ISBLANK(INDEX('Policy Characteristics'!E:E,MATCH($C966,'Policy Characteristics'!$C:$C,0))),"",INDEX('Policy Characteristics'!E:E,MATCH($C966,'Policy Characteristics'!$C:$C,0)))</f>
        <v>hydgn shift production pathways</v>
      </c>
      <c r="L966" s="315">
        <f>IF(ISBLANK(INDEX('Policy Characteristics'!F:F,MATCH($C966,'Policy Characteristics'!$C:$C,0))),"",INDEX('Policy Characteristics'!F:F,MATCH($C966,'Policy Characteristics'!$C:$C,0)))</f>
        <v>0</v>
      </c>
      <c r="M966" s="315">
        <f>IF(ISBLANK(INDEX('Policy Characteristics'!G:G,MATCH($C966,'Policy Characteristics'!$C:$C,0))),"",INDEX('Policy Characteristics'!G:G,MATCH($C966,'Policy Characteristics'!$C:$C,0)))</f>
        <v>1</v>
      </c>
      <c r="N966" s="315">
        <f>IF(ISBLANK(INDEX('Policy Characteristics'!H:H,MATCH($C966,'Policy Characteristics'!$C:$C,0))),"",INDEX('Policy Characteristics'!H:H,MATCH($C966,'Policy Characteristics'!$C:$C,0)))</f>
        <v>0.01</v>
      </c>
      <c r="O966" s="304" t="str">
        <f>IF(ISBLANK(INDEX('Policy Characteristics'!I:I,MATCH($C966,'Policy Characteristics'!$C:$C,0))),"",INDEX('Policy Characteristics'!I:I,MATCH($C966,'Policy Characteristics'!$C:$C,0)))</f>
        <v>% of hydrogen production</v>
      </c>
      <c r="P966" s="304" t="str">
        <f>IF(ISBLANK(INDEX('Policy Characteristics'!J:J,MATCH($C966,'Policy Characteristics'!$C:$C,0))),"",INDEX('Policy Characteristics'!J:J,MATCH($C966,'Policy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 Today, in the United States, roughly 95% of hydrogen is produced via steam reforming of natural gas and 5% is produced via electrolysis.  These shares are not projected to change in the BAU case.</v>
      </c>
      <c r="Q966" s="304" t="str">
        <f>IF(ISBLANK(INDEX('Policy Characteristics'!K:K,MATCH($C966,'Policy Characteristics'!$C:$C,0))),"",INDEX('Policy Characteristics'!K:K,MATCH($C966,'Policy Characteristics'!$C:$C,0)))</f>
        <v/>
      </c>
      <c r="R966" s="304" t="str">
        <f>IF(ISBLANK(INDEX('Policy Characteristics'!L:L,MATCH($C966,'Policy Characteristics'!$C:$C,0))),"",INDEX('Policy Characteristics'!L:L,MATCH($C966,'Policy Characteristics'!$C:$C,0)))</f>
        <v>switch-hydrogen-production-pathway.html</v>
      </c>
    </row>
    <row r="967" spans="1:18" s="544" customFormat="1" x14ac:dyDescent="0.25">
      <c r="A967" s="304" t="str">
        <f>IF(ISBLANK(INDEX('Policy Characteristics'!A:A,MATCH($C967,'Policy Characteristics'!$C:$C,0))),"",INDEX('Policy Characteristics'!A:A,MATCH($C967,'Policy Characteristics'!$C:$C,0)))</f>
        <v>Cross-Sector</v>
      </c>
      <c r="B967" s="304" t="str">
        <f>IF(ISBLANK(INDEX('Policy Characteristics'!B:B,MATCH($C967,'Policy Characteristics'!$C:$C,0))),"",INDEX('Policy Characteristics'!B:B,MATCH($C967,'Policy Characteristics'!$C:$C,0)))</f>
        <v>Carbon Price</v>
      </c>
      <c r="C967" s="309" t="s">
        <v>2441</v>
      </c>
      <c r="D967" s="535" t="s">
        <v>342</v>
      </c>
      <c r="E967" s="535"/>
      <c r="F967" s="535" t="s">
        <v>346</v>
      </c>
      <c r="G967" s="535"/>
      <c r="H967" s="536">
        <v>171</v>
      </c>
      <c r="I967" s="535" t="s">
        <v>45</v>
      </c>
      <c r="J967" s="306" t="str">
        <f>IF(ISBLANK(INDEX('Policy Characteristics'!D:D,MATCH($C967,'Policy Characteristics'!$C:$C,0))),"",INDEX('Policy Characteristics'!D:D,MATCH($C967,'Policy Characteristics'!$C:$C,0)))</f>
        <v>Carbon Price</v>
      </c>
      <c r="K967" s="304" t="str">
        <f>IF(ISBLANK(INDEX('Policy Characteristics'!E:E,MATCH($C967,'Policy Characteristics'!$C:$C,0))),"",INDEX('Policy Characteristics'!E:E,MATCH($C967,'Policy Characteristics'!$C:$C,0)))</f>
        <v>cross carbon tax</v>
      </c>
      <c r="L967" s="304">
        <f>IF(ISBLANK(INDEX('Policy Characteristics'!F:F,MATCH($C967,'Policy Characteristics'!$C:$C,0))),"",INDEX('Policy Characteristics'!F:F,MATCH($C967,'Policy Characteristics'!$C:$C,0)))</f>
        <v>0</v>
      </c>
      <c r="M967" s="304">
        <f>IF(ISBLANK(INDEX('Policy Characteristics'!G:G,MATCH($C967,'Policy Characteristics'!$C:$C,0))),"",INDEX('Policy Characteristics'!G:G,MATCH($C967,'Policy Characteristics'!$C:$C,0)))</f>
        <v>300</v>
      </c>
      <c r="N967" s="304">
        <f>IF(ISBLANK(INDEX('Policy Characteristics'!H:H,MATCH($C967,'Policy Characteristics'!$C:$C,0))),"",INDEX('Policy Characteristics'!H:H,MATCH($C967,'Policy Characteristics'!$C:$C,0)))</f>
        <v>5</v>
      </c>
      <c r="O967" s="304" t="str">
        <f>IF(ISBLANK(INDEX('Policy Characteristics'!I:I,MATCH($C967,'Policy Characteristics'!$C:$C,0))),"",INDEX('Policy Characteristics'!I:I,MATCH($C967,'Policy Characteristics'!$C:$C,0)))</f>
        <v>$/metric ton CO2e</v>
      </c>
      <c r="P967" s="304" t="str">
        <f>IF(ISBLANK(INDEX('Policy Characteristics'!J:J,MATCH($C967,'Policy Characteristics'!$C:$C,0))),"",INDEX('Policy Characteristics'!J:J,MATCH($C967,'Policy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The U.S. government's revised 2015 Social Cost of Carbon estimates for the year 2050 range from $32 to $115 per ton (in inflation-adjusted 2018 dollars), depending on one's choice of discount rate.//</v>
      </c>
      <c r="Q967" s="304" t="str">
        <f>IF(ISBLANK(INDEX('Policy Characteristics'!K:K,MATCH($C967,'Policy Characteristics'!$C:$C,0))),"",INDEX('Policy Characteristics'!K:K,MATCH($C967,'Policy Characteristics'!$C:$C,0)))</f>
        <v>fuels.html#carbon-tax</v>
      </c>
      <c r="R967" s="304" t="str">
        <f>IF(ISBLANK(INDEX('Policy Characteristics'!L:L,MATCH($C967,'Policy Characteristics'!$C:$C,0))),"",INDEX('Policy Characteristics'!L:L,MATCH($C967,'Policy Characteristics'!$C:$C,0)))</f>
        <v>carbon-tax.html</v>
      </c>
    </row>
    <row r="968" spans="1:18" s="544" customFormat="1" x14ac:dyDescent="0.25">
      <c r="A968" s="304" t="str">
        <f>IF(ISBLANK(INDEX('Policy Characteristics'!A:A,MATCH($C968,'Policy Characteristics'!$C:$C,0))),"",INDEX('Policy Characteristics'!A:A,MATCH($C968,'Policy Characteristics'!$C:$C,0)))</f>
        <v>Cross-Sector</v>
      </c>
      <c r="B968" s="304" t="str">
        <f>IF(ISBLANK(INDEX('Policy Characteristics'!B:B,MATCH($C968,'Policy Characteristics'!$C:$C,0))),"",INDEX('Policy Characteristics'!B:B,MATCH($C968,'Policy Characteristics'!$C:$C,0)))</f>
        <v>Carbon Price</v>
      </c>
      <c r="C968" s="308" t="str">
        <f t="shared" ref="C968" si="46">C$967</f>
        <v>Additional Carbon Tax Rate</v>
      </c>
      <c r="D968" s="535" t="s">
        <v>350</v>
      </c>
      <c r="E968" s="535"/>
      <c r="F968" s="535" t="s">
        <v>351</v>
      </c>
      <c r="G968" s="535"/>
      <c r="H968" s="536">
        <v>172</v>
      </c>
      <c r="I968" s="535" t="s">
        <v>45</v>
      </c>
      <c r="J968" s="306" t="str">
        <f>IF(ISBLANK(INDEX('Policy Characteristics'!D:D,MATCH($C968,'Policy Characteristics'!$C:$C,0))),"",INDEX('Policy Characteristics'!D:D,MATCH($C968,'Policy Characteristics'!$C:$C,0)))</f>
        <v>Carbon Price</v>
      </c>
      <c r="K968" s="304" t="str">
        <f>IF(ISBLANK(INDEX('Policy Characteristics'!E:E,MATCH($C968,'Policy Characteristics'!$C:$C,0))),"",INDEX('Policy Characteristics'!E:E,MATCH($C968,'Policy Characteristics'!$C:$C,0)))</f>
        <v>cross carbon tax</v>
      </c>
      <c r="L968" s="304">
        <f>IF(ISBLANK(INDEX('Policy Characteristics'!F:F,MATCH($C968,'Policy Characteristics'!$C:$C,0))),"",INDEX('Policy Characteristics'!F:F,MATCH($C968,'Policy Characteristics'!$C:$C,0)))</f>
        <v>0</v>
      </c>
      <c r="M968" s="304">
        <f>IF(ISBLANK(INDEX('Policy Characteristics'!G:G,MATCH($C968,'Policy Characteristics'!$C:$C,0))),"",INDEX('Policy Characteristics'!G:G,MATCH($C968,'Policy Characteristics'!$C:$C,0)))</f>
        <v>300</v>
      </c>
      <c r="N968" s="304">
        <f>IF(ISBLANK(INDEX('Policy Characteristics'!H:H,MATCH($C968,'Policy Characteristics'!$C:$C,0))),"",INDEX('Policy Characteristics'!H:H,MATCH($C968,'Policy Characteristics'!$C:$C,0)))</f>
        <v>5</v>
      </c>
      <c r="O968" s="304" t="str">
        <f>IF(ISBLANK(INDEX('Policy Characteristics'!I:I,MATCH($C968,'Policy Characteristics'!$C:$C,0))),"",INDEX('Policy Characteristics'!I:I,MATCH($C968,'Policy Characteristics'!$C:$C,0)))</f>
        <v>$/metric ton CO2e</v>
      </c>
      <c r="P968" s="304" t="str">
        <f>IF(ISBLANK(INDEX('Policy Characteristics'!J:J,MATCH($C968,'Policy Characteristics'!$C:$C,0))),"",INDEX('Policy Characteristics'!J:J,MATCH($C968,'Policy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The U.S. government's revised 2015 Social Cost of Carbon estimates for the year 2050 range from $32 to $115 per ton (in inflation-adjusted 2018 dollars), depending on one's choice of discount rate.//</v>
      </c>
      <c r="Q968" s="304" t="str">
        <f>IF(ISBLANK(INDEX('Policy Characteristics'!K:K,MATCH($C968,'Policy Characteristics'!$C:$C,0))),"",INDEX('Policy Characteristics'!K:K,MATCH($C968,'Policy Characteristics'!$C:$C,0)))</f>
        <v>fuels.html#carbon-tax</v>
      </c>
      <c r="R968" s="304" t="str">
        <f>IF(ISBLANK(INDEX('Policy Characteristics'!L:L,MATCH($C968,'Policy Characteristics'!$C:$C,0))),"",INDEX('Policy Characteristics'!L:L,MATCH($C968,'Policy Characteristics'!$C:$C,0)))</f>
        <v>carbon-tax.html</v>
      </c>
    </row>
    <row r="969" spans="1:18" s="544" customFormat="1" x14ac:dyDescent="0.25">
      <c r="A969" s="304" t="str">
        <f>IF(ISBLANK(INDEX('Policy Characteristics'!A:A,MATCH($C969,'Policy Characteristics'!$C:$C,0))),"",INDEX('Policy Characteristics'!A:A,MATCH($C969,'Policy Characteristics'!$C:$C,0)))</f>
        <v>Cross-Sector</v>
      </c>
      <c r="B969" s="304" t="str">
        <f>IF(ISBLANK(INDEX('Policy Characteristics'!B:B,MATCH($C969,'Policy Characteristics'!$C:$C,0))),"",INDEX('Policy Characteristics'!B:B,MATCH($C969,'Policy Characteristics'!$C:$C,0)))</f>
        <v>Carbon Price</v>
      </c>
      <c r="C969" s="308" t="str">
        <f t="shared" ref="C969:C972" si="47">C$967</f>
        <v>Additional Carbon Tax Rate</v>
      </c>
      <c r="D969" s="535" t="s">
        <v>344</v>
      </c>
      <c r="E969" s="535"/>
      <c r="F969" s="535" t="s">
        <v>348</v>
      </c>
      <c r="G969" s="535"/>
      <c r="H969" s="536">
        <v>173</v>
      </c>
      <c r="I969" s="535" t="s">
        <v>45</v>
      </c>
      <c r="J969" s="306" t="str">
        <f>IF(ISBLANK(INDEX('Policy Characteristics'!D:D,MATCH($C969,'Policy Characteristics'!$C:$C,0))),"",INDEX('Policy Characteristics'!D:D,MATCH($C969,'Policy Characteristics'!$C:$C,0)))</f>
        <v>Carbon Price</v>
      </c>
      <c r="K969" s="304" t="str">
        <f>IF(ISBLANK(INDEX('Policy Characteristics'!E:E,MATCH($C969,'Policy Characteristics'!$C:$C,0))),"",INDEX('Policy Characteristics'!E:E,MATCH($C969,'Policy Characteristics'!$C:$C,0)))</f>
        <v>cross carbon tax</v>
      </c>
      <c r="L969" s="304">
        <f>IF(ISBLANK(INDEX('Policy Characteristics'!F:F,MATCH($C969,'Policy Characteristics'!$C:$C,0))),"",INDEX('Policy Characteristics'!F:F,MATCH($C969,'Policy Characteristics'!$C:$C,0)))</f>
        <v>0</v>
      </c>
      <c r="M969" s="304">
        <f>IF(ISBLANK(INDEX('Policy Characteristics'!G:G,MATCH($C969,'Policy Characteristics'!$C:$C,0))),"",INDEX('Policy Characteristics'!G:G,MATCH($C969,'Policy Characteristics'!$C:$C,0)))</f>
        <v>300</v>
      </c>
      <c r="N969" s="304">
        <f>IF(ISBLANK(INDEX('Policy Characteristics'!H:H,MATCH($C969,'Policy Characteristics'!$C:$C,0))),"",INDEX('Policy Characteristics'!H:H,MATCH($C969,'Policy Characteristics'!$C:$C,0)))</f>
        <v>5</v>
      </c>
      <c r="O969" s="304" t="str">
        <f>IF(ISBLANK(INDEX('Policy Characteristics'!I:I,MATCH($C969,'Policy Characteristics'!$C:$C,0))),"",INDEX('Policy Characteristics'!I:I,MATCH($C969,'Policy Characteristics'!$C:$C,0)))</f>
        <v>$/metric ton CO2e</v>
      </c>
      <c r="P969" s="304" t="str">
        <f>IF(ISBLANK(INDEX('Policy Characteristics'!J:J,MATCH($C969,'Policy Characteristics'!$C:$C,0))),"",INDEX('Policy Characteristics'!J:J,MATCH($C969,'Policy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The U.S. government's revised 2015 Social Cost of Carbon estimates for the year 2050 range from $32 to $115 per ton (in inflation-adjusted 2018 dollars), depending on one's choice of discount rate.//</v>
      </c>
      <c r="Q969" s="304" t="str">
        <f>IF(ISBLANK(INDEX('Policy Characteristics'!K:K,MATCH($C969,'Policy Characteristics'!$C:$C,0))),"",INDEX('Policy Characteristics'!K:K,MATCH($C969,'Policy Characteristics'!$C:$C,0)))</f>
        <v>fuels.html#carbon-tax</v>
      </c>
      <c r="R969" s="304" t="str">
        <f>IF(ISBLANK(INDEX('Policy Characteristics'!L:L,MATCH($C969,'Policy Characteristics'!$C:$C,0))),"",INDEX('Policy Characteristics'!L:L,MATCH($C969,'Policy Characteristics'!$C:$C,0)))</f>
        <v>carbon-tax.html</v>
      </c>
    </row>
    <row r="970" spans="1:18" s="544" customFormat="1" x14ac:dyDescent="0.25">
      <c r="A970" s="304" t="str">
        <f>IF(ISBLANK(INDEX('Policy Characteristics'!A:A,MATCH($C970,'Policy Characteristics'!$C:$C,0))),"",INDEX('Policy Characteristics'!A:A,MATCH($C970,'Policy Characteristics'!$C:$C,0)))</f>
        <v>Cross-Sector</v>
      </c>
      <c r="B970" s="304" t="str">
        <f>IF(ISBLANK(INDEX('Policy Characteristics'!B:B,MATCH($C970,'Policy Characteristics'!$C:$C,0))),"",INDEX('Policy Characteristics'!B:B,MATCH($C970,'Policy Characteristics'!$C:$C,0)))</f>
        <v>Carbon Price</v>
      </c>
      <c r="C970" s="308" t="str">
        <f t="shared" si="47"/>
        <v>Additional Carbon Tax Rate</v>
      </c>
      <c r="D970" s="535" t="s">
        <v>345</v>
      </c>
      <c r="E970" s="535"/>
      <c r="F970" s="535" t="s">
        <v>349</v>
      </c>
      <c r="G970" s="535"/>
      <c r="H970" s="536">
        <v>174</v>
      </c>
      <c r="I970" s="535" t="s">
        <v>45</v>
      </c>
      <c r="J970" s="306" t="str">
        <f>IF(ISBLANK(INDEX('Policy Characteristics'!D:D,MATCH($C970,'Policy Characteristics'!$C:$C,0))),"",INDEX('Policy Characteristics'!D:D,MATCH($C970,'Policy Characteristics'!$C:$C,0)))</f>
        <v>Carbon Price</v>
      </c>
      <c r="K970" s="304" t="str">
        <f>IF(ISBLANK(INDEX('Policy Characteristics'!E:E,MATCH($C970,'Policy Characteristics'!$C:$C,0))),"",INDEX('Policy Characteristics'!E:E,MATCH($C970,'Policy Characteristics'!$C:$C,0)))</f>
        <v>cross carbon tax</v>
      </c>
      <c r="L970" s="304">
        <f>IF(ISBLANK(INDEX('Policy Characteristics'!F:F,MATCH($C970,'Policy Characteristics'!$C:$C,0))),"",INDEX('Policy Characteristics'!F:F,MATCH($C970,'Policy Characteristics'!$C:$C,0)))</f>
        <v>0</v>
      </c>
      <c r="M970" s="304">
        <f>IF(ISBLANK(INDEX('Policy Characteristics'!G:G,MATCH($C970,'Policy Characteristics'!$C:$C,0))),"",INDEX('Policy Characteristics'!G:G,MATCH($C970,'Policy Characteristics'!$C:$C,0)))</f>
        <v>300</v>
      </c>
      <c r="N970" s="304">
        <f>IF(ISBLANK(INDEX('Policy Characteristics'!H:H,MATCH($C970,'Policy Characteristics'!$C:$C,0))),"",INDEX('Policy Characteristics'!H:H,MATCH($C970,'Policy Characteristics'!$C:$C,0)))</f>
        <v>5</v>
      </c>
      <c r="O970" s="304" t="str">
        <f>IF(ISBLANK(INDEX('Policy Characteristics'!I:I,MATCH($C970,'Policy Characteristics'!$C:$C,0))),"",INDEX('Policy Characteristics'!I:I,MATCH($C970,'Policy Characteristics'!$C:$C,0)))</f>
        <v>$/metric ton CO2e</v>
      </c>
      <c r="P970" s="304" t="str">
        <f>IF(ISBLANK(INDEX('Policy Characteristics'!J:J,MATCH($C970,'Policy Characteristics'!$C:$C,0))),"",INDEX('Policy Characteristics'!J:J,MATCH($C970,'Policy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The U.S. government's revised 2015 Social Cost of Carbon estimates for the year 2050 range from $32 to $115 per ton (in inflation-adjusted 2018 dollars), depending on one's choice of discount rate.//</v>
      </c>
      <c r="Q970" s="304" t="str">
        <f>IF(ISBLANK(INDEX('Policy Characteristics'!K:K,MATCH($C970,'Policy Characteristics'!$C:$C,0))),"",INDEX('Policy Characteristics'!K:K,MATCH($C970,'Policy Characteristics'!$C:$C,0)))</f>
        <v>fuels.html#carbon-tax</v>
      </c>
      <c r="R970" s="304" t="str">
        <f>IF(ISBLANK(INDEX('Policy Characteristics'!L:L,MATCH($C970,'Policy Characteristics'!$C:$C,0))),"",INDEX('Policy Characteristics'!L:L,MATCH($C970,'Policy Characteristics'!$C:$C,0)))</f>
        <v>carbon-tax.html</v>
      </c>
    </row>
    <row r="971" spans="1:18" s="544" customFormat="1" x14ac:dyDescent="0.25">
      <c r="A971" s="304" t="str">
        <f>IF(ISBLANK(INDEX('Policy Characteristics'!A:A,MATCH($C971,'Policy Characteristics'!$C:$C,0))),"",INDEX('Policy Characteristics'!A:A,MATCH($C971,'Policy Characteristics'!$C:$C,0)))</f>
        <v>Cross-Sector</v>
      </c>
      <c r="B971" s="304" t="str">
        <f>IF(ISBLANK(INDEX('Policy Characteristics'!B:B,MATCH($C971,'Policy Characteristics'!$C:$C,0))),"",INDEX('Policy Characteristics'!B:B,MATCH($C971,'Policy Characteristics'!$C:$C,0)))</f>
        <v>Carbon Price</v>
      </c>
      <c r="C971" s="308" t="str">
        <f t="shared" si="47"/>
        <v>Additional Carbon Tax Rate</v>
      </c>
      <c r="D971" s="535" t="s">
        <v>343</v>
      </c>
      <c r="E971" s="535"/>
      <c r="F971" s="535" t="s">
        <v>347</v>
      </c>
      <c r="G971" s="535"/>
      <c r="H971" s="536">
        <v>175</v>
      </c>
      <c r="I971" s="535" t="s">
        <v>45</v>
      </c>
      <c r="J971" s="306" t="str">
        <f>IF(ISBLANK(INDEX('Policy Characteristics'!D:D,MATCH($C971,'Policy Characteristics'!$C:$C,0))),"",INDEX('Policy Characteristics'!D:D,MATCH($C971,'Policy Characteristics'!$C:$C,0)))</f>
        <v>Carbon Price</v>
      </c>
      <c r="K971" s="304" t="str">
        <f>IF(ISBLANK(INDEX('Policy Characteristics'!E:E,MATCH($C971,'Policy Characteristics'!$C:$C,0))),"",INDEX('Policy Characteristics'!E:E,MATCH($C971,'Policy Characteristics'!$C:$C,0)))</f>
        <v>cross carbon tax</v>
      </c>
      <c r="L971" s="304">
        <f>IF(ISBLANK(INDEX('Policy Characteristics'!F:F,MATCH($C971,'Policy Characteristics'!$C:$C,0))),"",INDEX('Policy Characteristics'!F:F,MATCH($C971,'Policy Characteristics'!$C:$C,0)))</f>
        <v>0</v>
      </c>
      <c r="M971" s="304">
        <f>IF(ISBLANK(INDEX('Policy Characteristics'!G:G,MATCH($C971,'Policy Characteristics'!$C:$C,0))),"",INDEX('Policy Characteristics'!G:G,MATCH($C971,'Policy Characteristics'!$C:$C,0)))</f>
        <v>300</v>
      </c>
      <c r="N971" s="304">
        <f>IF(ISBLANK(INDEX('Policy Characteristics'!H:H,MATCH($C971,'Policy Characteristics'!$C:$C,0))),"",INDEX('Policy Characteristics'!H:H,MATCH($C971,'Policy Characteristics'!$C:$C,0)))</f>
        <v>5</v>
      </c>
      <c r="O971" s="304" t="str">
        <f>IF(ISBLANK(INDEX('Policy Characteristics'!I:I,MATCH($C971,'Policy Characteristics'!$C:$C,0))),"",INDEX('Policy Characteristics'!I:I,MATCH($C971,'Policy Characteristics'!$C:$C,0)))</f>
        <v>$/metric ton CO2e</v>
      </c>
      <c r="P971" s="304" t="str">
        <f>IF(ISBLANK(INDEX('Policy Characteristics'!J:J,MATCH($C971,'Policy Characteristics'!$C:$C,0))),"",INDEX('Policy Characteristics'!J:J,MATCH($C971,'Policy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The U.S. government's revised 2015 Social Cost of Carbon estimates for the year 2050 range from $32 to $115 per ton (in inflation-adjusted 2018 dollars), depending on one's choice of discount rate.//</v>
      </c>
      <c r="Q971" s="304" t="str">
        <f>IF(ISBLANK(INDEX('Policy Characteristics'!K:K,MATCH($C971,'Policy Characteristics'!$C:$C,0))),"",INDEX('Policy Characteristics'!K:K,MATCH($C971,'Policy Characteristics'!$C:$C,0)))</f>
        <v>fuels.html#carbon-tax</v>
      </c>
      <c r="R971" s="304" t="str">
        <f>IF(ISBLANK(INDEX('Policy Characteristics'!L:L,MATCH($C971,'Policy Characteristics'!$C:$C,0))),"",INDEX('Policy Characteristics'!L:L,MATCH($C971,'Policy Characteristics'!$C:$C,0)))</f>
        <v>carbon-tax.html</v>
      </c>
    </row>
    <row r="972" spans="1:18" s="544" customFormat="1" x14ac:dyDescent="0.25">
      <c r="A972" s="304" t="str">
        <f>IF(ISBLANK(INDEX('Policy Characteristics'!A:A,MATCH($C972,'Policy Characteristics'!$C:$C,0))),"",INDEX('Policy Characteristics'!A:A,MATCH($C972,'Policy Characteristics'!$C:$C,0)))</f>
        <v>Cross-Sector</v>
      </c>
      <c r="B972" s="304" t="str">
        <f>IF(ISBLANK(INDEX('Policy Characteristics'!B:B,MATCH($C972,'Policy Characteristics'!$C:$C,0))),"",INDEX('Policy Characteristics'!B:B,MATCH($C972,'Policy Characteristics'!$C:$C,0)))</f>
        <v>Carbon Price</v>
      </c>
      <c r="C972" s="308" t="str">
        <f t="shared" si="47"/>
        <v>Additional Carbon Tax Rate</v>
      </c>
      <c r="D972" s="535" t="s">
        <v>2532</v>
      </c>
      <c r="E972" s="535"/>
      <c r="F972" s="535" t="s">
        <v>2967</v>
      </c>
      <c r="G972" s="535"/>
      <c r="H972" s="536">
        <v>544</v>
      </c>
      <c r="I972" s="535" t="s">
        <v>45</v>
      </c>
      <c r="J972" s="306" t="str">
        <f>IF(ISBLANK(INDEX('Policy Characteristics'!D:D,MATCH($C972,'Policy Characteristics'!$C:$C,0))),"",INDEX('Policy Characteristics'!D:D,MATCH($C972,'Policy Characteristics'!$C:$C,0)))</f>
        <v>Carbon Price</v>
      </c>
      <c r="K972" s="304" t="str">
        <f>IF(ISBLANK(INDEX('Policy Characteristics'!E:E,MATCH($C972,'Policy Characteristics'!$C:$C,0))),"",INDEX('Policy Characteristics'!E:E,MATCH($C972,'Policy Characteristics'!$C:$C,0)))</f>
        <v>cross carbon tax</v>
      </c>
      <c r="L972" s="304">
        <f>IF(ISBLANK(INDEX('Policy Characteristics'!F:F,MATCH($C972,'Policy Characteristics'!$C:$C,0))),"",INDEX('Policy Characteristics'!F:F,MATCH($C972,'Policy Characteristics'!$C:$C,0)))</f>
        <v>0</v>
      </c>
      <c r="M972" s="304">
        <f>IF(ISBLANK(INDEX('Policy Characteristics'!G:G,MATCH($C972,'Policy Characteristics'!$C:$C,0))),"",INDEX('Policy Characteristics'!G:G,MATCH($C972,'Policy Characteristics'!$C:$C,0)))</f>
        <v>300</v>
      </c>
      <c r="N972" s="304">
        <f>IF(ISBLANK(INDEX('Policy Characteristics'!H:H,MATCH($C972,'Policy Characteristics'!$C:$C,0))),"",INDEX('Policy Characteristics'!H:H,MATCH($C972,'Policy Characteristics'!$C:$C,0)))</f>
        <v>5</v>
      </c>
      <c r="O972" s="304" t="str">
        <f>IF(ISBLANK(INDEX('Policy Characteristics'!I:I,MATCH($C972,'Policy Characteristics'!$C:$C,0))),"",INDEX('Policy Characteristics'!I:I,MATCH($C972,'Policy Characteristics'!$C:$C,0)))</f>
        <v>$/metric ton CO2e</v>
      </c>
      <c r="P972" s="304" t="str">
        <f>IF(ISBLANK(INDEX('Policy Characteristics'!J:J,MATCH($C972,'Policy Characteristics'!$C:$C,0))),"",INDEX('Policy Characteristics'!J:J,MATCH($C972,'Policy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The U.S. government's revised 2015 Social Cost of Carbon estimates for the year 2050 range from $32 to $115 per ton (in inflation-adjusted 2018 dollars), depending on one's choice of discount rate.//</v>
      </c>
      <c r="Q972" s="304" t="str">
        <f>IF(ISBLANK(INDEX('Policy Characteristics'!K:K,MATCH($C972,'Policy Characteristics'!$C:$C,0))),"",INDEX('Policy Characteristics'!K:K,MATCH($C972,'Policy Characteristics'!$C:$C,0)))</f>
        <v>fuels.html#carbon-tax</v>
      </c>
      <c r="R972" s="304" t="str">
        <f>IF(ISBLANK(INDEX('Policy Characteristics'!L:L,MATCH($C972,'Policy Characteristics'!$C:$C,0))),"",INDEX('Policy Characteristics'!L:L,MATCH($C972,'Policy Characteristics'!$C:$C,0)))</f>
        <v>carbon-tax.html</v>
      </c>
    </row>
    <row r="973" spans="1:18" s="544" customFormat="1" x14ac:dyDescent="0.25">
      <c r="A973" s="304" t="str">
        <f>IF(ISBLANK(INDEX('Policy Characteristics'!A:A,MATCH($C973,'Policy Characteristics'!$C:$C,0))),"",INDEX('Policy Characteristics'!A:A,MATCH($C973,'Policy Characteristics'!$C:$C,0)))</f>
        <v>Cross-Sector</v>
      </c>
      <c r="B973" s="304" t="str">
        <f>IF(ISBLANK(INDEX('Policy Characteristics'!B:B,MATCH($C973,'Policy Characteristics'!$C:$C,0))),"",INDEX('Policy Characteristics'!B:B,MATCH($C973,'Policy Characteristics'!$C:$C,0)))</f>
        <v>End Existing Subsidies</v>
      </c>
      <c r="C973" s="309" t="s">
        <v>148</v>
      </c>
      <c r="D973" s="535" t="s">
        <v>54</v>
      </c>
      <c r="E973" s="535"/>
      <c r="F973" s="535" t="s">
        <v>98</v>
      </c>
      <c r="G973" s="535"/>
      <c r="H973" s="536">
        <v>706</v>
      </c>
      <c r="I973" s="537" t="s">
        <v>46</v>
      </c>
      <c r="J973" s="306" t="str">
        <f>IF(ISBLANK(INDEX('Policy Characteristics'!D:D,MATCH($C973,'Policy Characteristics'!$C:$C,0))),"",INDEX('Policy Characteristics'!D:D,MATCH($C973,'Policy Characteristics'!$C:$C,0)))</f>
        <v>End Existing Subsidies</v>
      </c>
      <c r="K973" s="304" t="str">
        <f>IF(ISBLANK(INDEX('Policy Characteristics'!E:E,MATCH($C973,'Policy Characteristics'!$C:$C,0))),"",INDEX('Policy Characteristics'!E:E,MATCH($C973,'Policy Characteristics'!$C:$C,0)))</f>
        <v>cross reduce BAU subsidies</v>
      </c>
      <c r="L973" s="315">
        <f>IF(ISBLANK(INDEX('Policy Characteristics'!F:F,MATCH($C973,'Policy Characteristics'!$C:$C,0))),"",INDEX('Policy Characteristics'!F:F,MATCH($C973,'Policy Characteristics'!$C:$C,0)))</f>
        <v>0</v>
      </c>
      <c r="M973" s="315">
        <f>IF(ISBLANK(INDEX('Policy Characteristics'!G:G,MATCH($C973,'Policy Characteristics'!$C:$C,0))),"",INDEX('Policy Characteristics'!G:G,MATCH($C973,'Policy Characteristics'!$C:$C,0)))</f>
        <v>0</v>
      </c>
      <c r="N973" s="315">
        <f>IF(ISBLANK(INDEX('Policy Characteristics'!H:H,MATCH($C973,'Policy Characteristics'!$C:$C,0))),"",INDEX('Policy Characteristics'!H:H,MATCH($C973,'Policy Characteristics'!$C:$C,0)))</f>
        <v>0</v>
      </c>
      <c r="O973" s="304">
        <f>IF(ISBLANK(INDEX('Policy Characteristics'!I:I,MATCH($C973,'Policy Characteristics'!$C:$C,0))),"",INDEX('Policy Characteristics'!I:I,MATCH($C973,'Policy Characteristics'!$C:$C,0)))</f>
        <v>0</v>
      </c>
      <c r="P973" s="304" t="str">
        <f>IF(ISBLANK(INDEX('Policy Characteristics'!J:J,MATCH($C973,'Policy Characteristics'!$C:$C,0))),"",INDEX('Policy Characteristics'!J:J,MATCH($C973,'Policy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3" s="304" t="str">
        <f>IF(ISBLANK(INDEX('Policy Characteristics'!K:K,MATCH($C973,'Policy Characteristics'!$C:$C,0))),"",INDEX('Policy Characteristics'!K:K,MATCH($C973,'Policy Characteristics'!$C:$C,0)))</f>
        <v/>
      </c>
      <c r="R973" s="304" t="str">
        <f>IF(ISBLANK(INDEX('Policy Characteristics'!L:L,MATCH($C973,'Policy Characteristics'!$C:$C,0))),"",INDEX('Policy Characteristics'!L:L,MATCH($C973,'Policy Characteristics'!$C:$C,0)))</f>
        <v/>
      </c>
    </row>
    <row r="974" spans="1:18" s="544" customFormat="1" x14ac:dyDescent="0.25">
      <c r="A974" s="304" t="str">
        <f>IF(ISBLANK(INDEX('Policy Characteristics'!A:A,MATCH($C974,'Policy Characteristics'!$C:$C,0))),"",INDEX('Policy Characteristics'!A:A,MATCH($C974,'Policy Characteristics'!$C:$C,0)))</f>
        <v>Cross-Sector</v>
      </c>
      <c r="B974" s="304" t="str">
        <f>IF(ISBLANK(INDEX('Policy Characteristics'!B:B,MATCH($C974,'Policy Characteristics'!$C:$C,0))),"",INDEX('Policy Characteristics'!B:B,MATCH($C974,'Policy Characteristics'!$C:$C,0)))</f>
        <v>End Existing Subsidies</v>
      </c>
      <c r="C974" s="308" t="str">
        <f t="shared" ref="C974:C989" si="48">C$973</f>
        <v>Percent Reduction in BAU Subsidies</v>
      </c>
      <c r="D974" s="537" t="s">
        <v>458</v>
      </c>
      <c r="E974" s="535"/>
      <c r="F974" s="537" t="s">
        <v>455</v>
      </c>
      <c r="G974" s="535"/>
      <c r="H974" s="536">
        <v>69</v>
      </c>
      <c r="I974" s="537" t="s">
        <v>45</v>
      </c>
      <c r="J974" s="306" t="str">
        <f>IF(ISBLANK(INDEX('Policy Characteristics'!D:D,MATCH($C974,'Policy Characteristics'!$C:$C,0))),"",INDEX('Policy Characteristics'!D:D,MATCH($C974,'Policy Characteristics'!$C:$C,0)))</f>
        <v>End Existing Subsidies</v>
      </c>
      <c r="K974" s="304" t="str">
        <f>IF(ISBLANK(INDEX('Policy Characteristics'!E:E,MATCH($C974,'Policy Characteristics'!$C:$C,0))),"",INDEX('Policy Characteristics'!E:E,MATCH($C974,'Policy Characteristics'!$C:$C,0)))</f>
        <v>cross reduce BAU subsidies</v>
      </c>
      <c r="L974" s="315">
        <f>IF(ISBLANK(INDEX('Policy Characteristics'!F:F,MATCH($C974,'Policy Characteristics'!$C:$C,0))),"",INDEX('Policy Characteristics'!F:F,MATCH($C974,'Policy Characteristics'!$C:$C,0)))</f>
        <v>0</v>
      </c>
      <c r="M974" s="315">
        <f>IF(ISBLANK(INDEX('Policy Characteristics'!G:G,MATCH($C974,'Policy Characteristics'!$C:$C,0))),"",INDEX('Policy Characteristics'!G:G,MATCH($C974,'Policy Characteristics'!$C:$C,0)))</f>
        <v>0</v>
      </c>
      <c r="N974" s="315">
        <f>IF(ISBLANK(INDEX('Policy Characteristics'!H:H,MATCH($C974,'Policy Characteristics'!$C:$C,0))),"",INDEX('Policy Characteristics'!H:H,MATCH($C974,'Policy Characteristics'!$C:$C,0)))</f>
        <v>0</v>
      </c>
      <c r="O974" s="304">
        <f>IF(ISBLANK(INDEX('Policy Characteristics'!I:I,MATCH($C974,'Policy Characteristics'!$C:$C,0))),"",INDEX('Policy Characteristics'!I:I,MATCH($C974,'Policy Characteristics'!$C:$C,0)))</f>
        <v>0</v>
      </c>
      <c r="P974" s="304" t="str">
        <f>IF(ISBLANK(INDEX('Policy Characteristics'!J:J,MATCH($C974,'Policy Characteristics'!$C:$C,0))),"",INDEX('Policy Characteristics'!J:J,MATCH($C974,'Policy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4" s="304" t="str">
        <f>IF(ISBLANK(INDEX('Policy Characteristics'!K:K,MATCH($C974,'Policy Characteristics'!$C:$C,0))),"",INDEX('Policy Characteristics'!K:K,MATCH($C974,'Policy Characteristics'!$C:$C,0)))</f>
        <v/>
      </c>
      <c r="R974" s="304" t="str">
        <f>IF(ISBLANK(INDEX('Policy Characteristics'!L:L,MATCH($C974,'Policy Characteristics'!$C:$C,0))),"",INDEX('Policy Characteristics'!L:L,MATCH($C974,'Policy Characteristics'!$C:$C,0)))</f>
        <v/>
      </c>
    </row>
    <row r="975" spans="1:18" s="544" customFormat="1" x14ac:dyDescent="0.25">
      <c r="A975" s="304" t="str">
        <f>IF(ISBLANK(INDEX('Policy Characteristics'!A:A,MATCH($C975,'Policy Characteristics'!$C:$C,0))),"",INDEX('Policy Characteristics'!A:A,MATCH($C975,'Policy Characteristics'!$C:$C,0)))</f>
        <v>Cross-Sector</v>
      </c>
      <c r="B975" s="304" t="str">
        <f>IF(ISBLANK(INDEX('Policy Characteristics'!B:B,MATCH($C975,'Policy Characteristics'!$C:$C,0))),"",INDEX('Policy Characteristics'!B:B,MATCH($C975,'Policy Characteristics'!$C:$C,0)))</f>
        <v>End Existing Subsidies</v>
      </c>
      <c r="C975" s="308" t="str">
        <f t="shared" si="48"/>
        <v>Percent Reduction in BAU Subsidies</v>
      </c>
      <c r="D975" s="537" t="s">
        <v>48</v>
      </c>
      <c r="E975" s="535"/>
      <c r="F975" s="537" t="s">
        <v>92</v>
      </c>
      <c r="G975" s="535"/>
      <c r="H975" s="536">
        <v>70</v>
      </c>
      <c r="I975" s="537" t="s">
        <v>45</v>
      </c>
      <c r="J975" s="306" t="str">
        <f>IF(ISBLANK(INDEX('Policy Characteristics'!D:D,MATCH($C975,'Policy Characteristics'!$C:$C,0))),"",INDEX('Policy Characteristics'!D:D,MATCH($C975,'Policy Characteristics'!$C:$C,0)))</f>
        <v>End Existing Subsidies</v>
      </c>
      <c r="K975" s="304" t="str">
        <f>IF(ISBLANK(INDEX('Policy Characteristics'!E:E,MATCH($C975,'Policy Characteristics'!$C:$C,0))),"",INDEX('Policy Characteristics'!E:E,MATCH($C975,'Policy Characteristics'!$C:$C,0)))</f>
        <v>cross reduce BAU subsidies</v>
      </c>
      <c r="L975" s="315">
        <f>IF(ISBLANK(INDEX('Policy Characteristics'!F:F,MATCH($C975,'Policy Characteristics'!$C:$C,0))),"",INDEX('Policy Characteristics'!F:F,MATCH($C975,'Policy Characteristics'!$C:$C,0)))</f>
        <v>0</v>
      </c>
      <c r="M975" s="315">
        <f>IF(ISBLANK(INDEX('Policy Characteristics'!G:G,MATCH($C975,'Policy Characteristics'!$C:$C,0))),"",INDEX('Policy Characteristics'!G:G,MATCH($C975,'Policy Characteristics'!$C:$C,0)))</f>
        <v>0</v>
      </c>
      <c r="N975" s="315">
        <f>IF(ISBLANK(INDEX('Policy Characteristics'!H:H,MATCH($C975,'Policy Characteristics'!$C:$C,0))),"",INDEX('Policy Characteristics'!H:H,MATCH($C975,'Policy Characteristics'!$C:$C,0)))</f>
        <v>0</v>
      </c>
      <c r="O975" s="304">
        <f>IF(ISBLANK(INDEX('Policy Characteristics'!I:I,MATCH($C975,'Policy Characteristics'!$C:$C,0))),"",INDEX('Policy Characteristics'!I:I,MATCH($C975,'Policy Characteristics'!$C:$C,0)))</f>
        <v>0</v>
      </c>
      <c r="P975" s="304" t="str">
        <f>IF(ISBLANK(INDEX('Policy Characteristics'!J:J,MATCH($C975,'Policy Characteristics'!$C:$C,0))),"",INDEX('Policy Characteristics'!J:J,MATCH($C975,'Policy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5" s="304" t="str">
        <f>IF(ISBLANK(INDEX('Policy Characteristics'!K:K,MATCH($C975,'Policy Characteristics'!$C:$C,0))),"",INDEX('Policy Characteristics'!K:K,MATCH($C975,'Policy Characteristics'!$C:$C,0)))</f>
        <v/>
      </c>
      <c r="R975" s="304" t="str">
        <f>IF(ISBLANK(INDEX('Policy Characteristics'!L:L,MATCH($C975,'Policy Characteristics'!$C:$C,0))),"",INDEX('Policy Characteristics'!L:L,MATCH($C975,'Policy Characteristics'!$C:$C,0)))</f>
        <v/>
      </c>
    </row>
    <row r="976" spans="1:18" s="544" customFormat="1" x14ac:dyDescent="0.25">
      <c r="A976" s="304" t="str">
        <f>IF(ISBLANK(INDEX('Policy Characteristics'!A:A,MATCH($C976,'Policy Characteristics'!$C:$C,0))),"",INDEX('Policy Characteristics'!A:A,MATCH($C976,'Policy Characteristics'!$C:$C,0)))</f>
        <v>Cross-Sector</v>
      </c>
      <c r="B976" s="304" t="str">
        <f>IF(ISBLANK(INDEX('Policy Characteristics'!B:B,MATCH($C976,'Policy Characteristics'!$C:$C,0))),"",INDEX('Policy Characteristics'!B:B,MATCH($C976,'Policy Characteristics'!$C:$C,0)))</f>
        <v>End Existing Subsidies</v>
      </c>
      <c r="C976" s="308" t="str">
        <f t="shared" si="48"/>
        <v>Percent Reduction in BAU Subsidies</v>
      </c>
      <c r="D976" s="537" t="s">
        <v>49</v>
      </c>
      <c r="E976" s="535"/>
      <c r="F976" s="537" t="s">
        <v>93</v>
      </c>
      <c r="G976" s="535"/>
      <c r="H976" s="536">
        <v>71</v>
      </c>
      <c r="I976" s="537" t="s">
        <v>45</v>
      </c>
      <c r="J976" s="306" t="str">
        <f>IF(ISBLANK(INDEX('Policy Characteristics'!D:D,MATCH($C976,'Policy Characteristics'!$C:$C,0))),"",INDEX('Policy Characteristics'!D:D,MATCH($C976,'Policy Characteristics'!$C:$C,0)))</f>
        <v>End Existing Subsidies</v>
      </c>
      <c r="K976" s="304" t="str">
        <f>IF(ISBLANK(INDEX('Policy Characteristics'!E:E,MATCH($C976,'Policy Characteristics'!$C:$C,0))),"",INDEX('Policy Characteristics'!E:E,MATCH($C976,'Policy Characteristics'!$C:$C,0)))</f>
        <v>cross reduce BAU subsidies</v>
      </c>
      <c r="L976" s="315">
        <f>IF(ISBLANK(INDEX('Policy Characteristics'!F:F,MATCH($C976,'Policy Characteristics'!$C:$C,0))),"",INDEX('Policy Characteristics'!F:F,MATCH($C976,'Policy Characteristics'!$C:$C,0)))</f>
        <v>0</v>
      </c>
      <c r="M976" s="315">
        <f>IF(ISBLANK(INDEX('Policy Characteristics'!G:G,MATCH($C976,'Policy Characteristics'!$C:$C,0))),"",INDEX('Policy Characteristics'!G:G,MATCH($C976,'Policy Characteristics'!$C:$C,0)))</f>
        <v>0</v>
      </c>
      <c r="N976" s="315">
        <f>IF(ISBLANK(INDEX('Policy Characteristics'!H:H,MATCH($C976,'Policy Characteristics'!$C:$C,0))),"",INDEX('Policy Characteristics'!H:H,MATCH($C976,'Policy Characteristics'!$C:$C,0)))</f>
        <v>0</v>
      </c>
      <c r="O976" s="304">
        <f>IF(ISBLANK(INDEX('Policy Characteristics'!I:I,MATCH($C976,'Policy Characteristics'!$C:$C,0))),"",INDEX('Policy Characteristics'!I:I,MATCH($C976,'Policy Characteristics'!$C:$C,0)))</f>
        <v>0</v>
      </c>
      <c r="P976" s="304" t="str">
        <f>IF(ISBLANK(INDEX('Policy Characteristics'!J:J,MATCH($C976,'Policy Characteristics'!$C:$C,0))),"",INDEX('Policy Characteristics'!J:J,MATCH($C976,'Policy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6" s="304" t="str">
        <f>IF(ISBLANK(INDEX('Policy Characteristics'!K:K,MATCH($C976,'Policy Characteristics'!$C:$C,0))),"",INDEX('Policy Characteristics'!K:K,MATCH($C976,'Policy Characteristics'!$C:$C,0)))</f>
        <v/>
      </c>
      <c r="R976" s="304" t="str">
        <f>IF(ISBLANK(INDEX('Policy Characteristics'!L:L,MATCH($C976,'Policy Characteristics'!$C:$C,0))),"",INDEX('Policy Characteristics'!L:L,MATCH($C976,'Policy Characteristics'!$C:$C,0)))</f>
        <v/>
      </c>
    </row>
    <row r="977" spans="1:18" s="544" customFormat="1" x14ac:dyDescent="0.25">
      <c r="A977" s="304" t="str">
        <f>IF(ISBLANK(INDEX('Policy Characteristics'!A:A,MATCH($C977,'Policy Characteristics'!$C:$C,0))),"",INDEX('Policy Characteristics'!A:A,MATCH($C977,'Policy Characteristics'!$C:$C,0)))</f>
        <v>Cross-Sector</v>
      </c>
      <c r="B977" s="304" t="str">
        <f>IF(ISBLANK(INDEX('Policy Characteristics'!B:B,MATCH($C977,'Policy Characteristics'!$C:$C,0))),"",INDEX('Policy Characteristics'!B:B,MATCH($C977,'Policy Characteristics'!$C:$C,0)))</f>
        <v>End Existing Subsidies</v>
      </c>
      <c r="C977" s="308" t="str">
        <f t="shared" si="48"/>
        <v>Percent Reduction in BAU Subsidies</v>
      </c>
      <c r="D977" s="537" t="s">
        <v>50</v>
      </c>
      <c r="E977" s="535"/>
      <c r="F977" s="537" t="s">
        <v>94</v>
      </c>
      <c r="G977" s="535"/>
      <c r="H977" s="536">
        <v>72</v>
      </c>
      <c r="I977" s="537" t="s">
        <v>46</v>
      </c>
      <c r="J977" s="306" t="str">
        <f>IF(ISBLANK(INDEX('Policy Characteristics'!D:D,MATCH($C977,'Policy Characteristics'!$C:$C,0))),"",INDEX('Policy Characteristics'!D:D,MATCH($C977,'Policy Characteristics'!$C:$C,0)))</f>
        <v>End Existing Subsidies</v>
      </c>
      <c r="K977" s="304" t="str">
        <f>IF(ISBLANK(INDEX('Policy Characteristics'!E:E,MATCH($C977,'Policy Characteristics'!$C:$C,0))),"",INDEX('Policy Characteristics'!E:E,MATCH($C977,'Policy Characteristics'!$C:$C,0)))</f>
        <v>cross reduce BAU subsidies</v>
      </c>
      <c r="L977" s="315">
        <f>IF(ISBLANK(INDEX('Policy Characteristics'!F:F,MATCH($C977,'Policy Characteristics'!$C:$C,0))),"",INDEX('Policy Characteristics'!F:F,MATCH($C977,'Policy Characteristics'!$C:$C,0)))</f>
        <v>0</v>
      </c>
      <c r="M977" s="315">
        <f>IF(ISBLANK(INDEX('Policy Characteristics'!G:G,MATCH($C977,'Policy Characteristics'!$C:$C,0))),"",INDEX('Policy Characteristics'!G:G,MATCH($C977,'Policy Characteristics'!$C:$C,0)))</f>
        <v>0</v>
      </c>
      <c r="N977" s="315">
        <f>IF(ISBLANK(INDEX('Policy Characteristics'!H:H,MATCH($C977,'Policy Characteristics'!$C:$C,0))),"",INDEX('Policy Characteristics'!H:H,MATCH($C977,'Policy Characteristics'!$C:$C,0)))</f>
        <v>0</v>
      </c>
      <c r="O977" s="304">
        <f>IF(ISBLANK(INDEX('Policy Characteristics'!I:I,MATCH($C977,'Policy Characteristics'!$C:$C,0))),"",INDEX('Policy Characteristics'!I:I,MATCH($C977,'Policy Characteristics'!$C:$C,0)))</f>
        <v>0</v>
      </c>
      <c r="P977" s="304" t="str">
        <f>IF(ISBLANK(INDEX('Policy Characteristics'!J:J,MATCH($C977,'Policy Characteristics'!$C:$C,0))),"",INDEX('Policy Characteristics'!J:J,MATCH($C977,'Policy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7" s="304" t="str">
        <f>IF(ISBLANK(INDEX('Policy Characteristics'!K:K,MATCH($C977,'Policy Characteristics'!$C:$C,0))),"",INDEX('Policy Characteristics'!K:K,MATCH($C977,'Policy Characteristics'!$C:$C,0)))</f>
        <v/>
      </c>
      <c r="R977" s="304" t="str">
        <f>IF(ISBLANK(INDEX('Policy Characteristics'!L:L,MATCH($C977,'Policy Characteristics'!$C:$C,0))),"",INDEX('Policy Characteristics'!L:L,MATCH($C977,'Policy Characteristics'!$C:$C,0)))</f>
        <v/>
      </c>
    </row>
    <row r="978" spans="1:18" s="544" customFormat="1" x14ac:dyDescent="0.25">
      <c r="A978" s="304" t="str">
        <f>IF(ISBLANK(INDEX('Policy Characteristics'!A:A,MATCH($C978,'Policy Characteristics'!$C:$C,0))),"",INDEX('Policy Characteristics'!A:A,MATCH($C978,'Policy Characteristics'!$C:$C,0)))</f>
        <v>Cross-Sector</v>
      </c>
      <c r="B978" s="304" t="str">
        <f>IF(ISBLANK(INDEX('Policy Characteristics'!B:B,MATCH($C978,'Policy Characteristics'!$C:$C,0))),"",INDEX('Policy Characteristics'!B:B,MATCH($C978,'Policy Characteristics'!$C:$C,0)))</f>
        <v>End Existing Subsidies</v>
      </c>
      <c r="C978" s="308" t="str">
        <f t="shared" si="48"/>
        <v>Percent Reduction in BAU Subsidies</v>
      </c>
      <c r="D978" s="537" t="s">
        <v>51</v>
      </c>
      <c r="E978" s="535"/>
      <c r="F978" s="537" t="s">
        <v>460</v>
      </c>
      <c r="G978" s="535"/>
      <c r="H978" s="536">
        <v>73</v>
      </c>
      <c r="I978" s="537" t="s">
        <v>46</v>
      </c>
      <c r="J978" s="306" t="str">
        <f>IF(ISBLANK(INDEX('Policy Characteristics'!D:D,MATCH($C978,'Policy Characteristics'!$C:$C,0))),"",INDEX('Policy Characteristics'!D:D,MATCH($C978,'Policy Characteristics'!$C:$C,0)))</f>
        <v>End Existing Subsidies</v>
      </c>
      <c r="K978" s="304" t="str">
        <f>IF(ISBLANK(INDEX('Policy Characteristics'!E:E,MATCH($C978,'Policy Characteristics'!$C:$C,0))),"",INDEX('Policy Characteristics'!E:E,MATCH($C978,'Policy Characteristics'!$C:$C,0)))</f>
        <v>cross reduce BAU subsidies</v>
      </c>
      <c r="L978" s="315">
        <f>IF(ISBLANK(INDEX('Policy Characteristics'!F:F,MATCH($C978,'Policy Characteristics'!$C:$C,0))),"",INDEX('Policy Characteristics'!F:F,MATCH($C978,'Policy Characteristics'!$C:$C,0)))</f>
        <v>0</v>
      </c>
      <c r="M978" s="315">
        <f>IF(ISBLANK(INDEX('Policy Characteristics'!G:G,MATCH($C978,'Policy Characteristics'!$C:$C,0))),"",INDEX('Policy Characteristics'!G:G,MATCH($C978,'Policy Characteristics'!$C:$C,0)))</f>
        <v>0</v>
      </c>
      <c r="N978" s="315">
        <f>IF(ISBLANK(INDEX('Policy Characteristics'!H:H,MATCH($C978,'Policy Characteristics'!$C:$C,0))),"",INDEX('Policy Characteristics'!H:H,MATCH($C978,'Policy Characteristics'!$C:$C,0)))</f>
        <v>0</v>
      </c>
      <c r="O978" s="304">
        <f>IF(ISBLANK(INDEX('Policy Characteristics'!I:I,MATCH($C978,'Policy Characteristics'!$C:$C,0))),"",INDEX('Policy Characteristics'!I:I,MATCH($C978,'Policy Characteristics'!$C:$C,0)))</f>
        <v>0</v>
      </c>
      <c r="P978" s="304" t="str">
        <f>IF(ISBLANK(INDEX('Policy Characteristics'!J:J,MATCH($C978,'Policy Characteristics'!$C:$C,0))),"",INDEX('Policy Characteristics'!J:J,MATCH($C978,'Policy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8" s="304" t="str">
        <f>IF(ISBLANK(INDEX('Policy Characteristics'!K:K,MATCH($C978,'Policy Characteristics'!$C:$C,0))),"",INDEX('Policy Characteristics'!K:K,MATCH($C978,'Policy Characteristics'!$C:$C,0)))</f>
        <v/>
      </c>
      <c r="R978" s="304" t="str">
        <f>IF(ISBLANK(INDEX('Policy Characteristics'!L:L,MATCH($C978,'Policy Characteristics'!$C:$C,0))),"",INDEX('Policy Characteristics'!L:L,MATCH($C978,'Policy Characteristics'!$C:$C,0)))</f>
        <v/>
      </c>
    </row>
    <row r="979" spans="1:18" s="544" customFormat="1" x14ac:dyDescent="0.25">
      <c r="A979" s="304" t="str">
        <f>IF(ISBLANK(INDEX('Policy Characteristics'!A:A,MATCH($C979,'Policy Characteristics'!$C:$C,0))),"",INDEX('Policy Characteristics'!A:A,MATCH($C979,'Policy Characteristics'!$C:$C,0)))</f>
        <v>Cross-Sector</v>
      </c>
      <c r="B979" s="304" t="str">
        <f>IF(ISBLANK(INDEX('Policy Characteristics'!B:B,MATCH($C979,'Policy Characteristics'!$C:$C,0))),"",INDEX('Policy Characteristics'!B:B,MATCH($C979,'Policy Characteristics'!$C:$C,0)))</f>
        <v>End Existing Subsidies</v>
      </c>
      <c r="C979" s="308" t="str">
        <f t="shared" si="48"/>
        <v>Percent Reduction in BAU Subsidies</v>
      </c>
      <c r="D979" s="537" t="s">
        <v>52</v>
      </c>
      <c r="E979" s="535"/>
      <c r="F979" s="537" t="s">
        <v>99</v>
      </c>
      <c r="G979" s="535"/>
      <c r="H979" s="536">
        <v>74</v>
      </c>
      <c r="I979" s="537" t="s">
        <v>45</v>
      </c>
      <c r="J979" s="306" t="str">
        <f>IF(ISBLANK(INDEX('Policy Characteristics'!D:D,MATCH($C979,'Policy Characteristics'!$C:$C,0))),"",INDEX('Policy Characteristics'!D:D,MATCH($C979,'Policy Characteristics'!$C:$C,0)))</f>
        <v>End Existing Subsidies</v>
      </c>
      <c r="K979" s="304" t="str">
        <f>IF(ISBLANK(INDEX('Policy Characteristics'!E:E,MATCH($C979,'Policy Characteristics'!$C:$C,0))),"",INDEX('Policy Characteristics'!E:E,MATCH($C979,'Policy Characteristics'!$C:$C,0)))</f>
        <v>cross reduce BAU subsidies</v>
      </c>
      <c r="L979" s="315">
        <f>IF(ISBLANK(INDEX('Policy Characteristics'!F:F,MATCH($C979,'Policy Characteristics'!$C:$C,0))),"",INDEX('Policy Characteristics'!F:F,MATCH($C979,'Policy Characteristics'!$C:$C,0)))</f>
        <v>0</v>
      </c>
      <c r="M979" s="315">
        <f>IF(ISBLANK(INDEX('Policy Characteristics'!G:G,MATCH($C979,'Policy Characteristics'!$C:$C,0))),"",INDEX('Policy Characteristics'!G:G,MATCH($C979,'Policy Characteristics'!$C:$C,0)))</f>
        <v>0</v>
      </c>
      <c r="N979" s="315">
        <f>IF(ISBLANK(INDEX('Policy Characteristics'!H:H,MATCH($C979,'Policy Characteristics'!$C:$C,0))),"",INDEX('Policy Characteristics'!H:H,MATCH($C979,'Policy Characteristics'!$C:$C,0)))</f>
        <v>0</v>
      </c>
      <c r="O979" s="304">
        <f>IF(ISBLANK(INDEX('Policy Characteristics'!I:I,MATCH($C979,'Policy Characteristics'!$C:$C,0))),"",INDEX('Policy Characteristics'!I:I,MATCH($C979,'Policy Characteristics'!$C:$C,0)))</f>
        <v>0</v>
      </c>
      <c r="P979" s="304" t="str">
        <f>IF(ISBLANK(INDEX('Policy Characteristics'!J:J,MATCH($C979,'Policy Characteristics'!$C:$C,0))),"",INDEX('Policy Characteristics'!J:J,MATCH($C979,'Policy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9" s="304" t="str">
        <f>IF(ISBLANK(INDEX('Policy Characteristics'!K:K,MATCH($C979,'Policy Characteristics'!$C:$C,0))),"",INDEX('Policy Characteristics'!K:K,MATCH($C979,'Policy Characteristics'!$C:$C,0)))</f>
        <v/>
      </c>
      <c r="R979" s="304" t="str">
        <f>IF(ISBLANK(INDEX('Policy Characteristics'!L:L,MATCH($C979,'Policy Characteristics'!$C:$C,0))),"",INDEX('Policy Characteristics'!L:L,MATCH($C979,'Policy Characteristics'!$C:$C,0)))</f>
        <v/>
      </c>
    </row>
    <row r="980" spans="1:18" s="544" customFormat="1" x14ac:dyDescent="0.25">
      <c r="A980" s="304" t="str">
        <f>IF(ISBLANK(INDEX('Policy Characteristics'!A:A,MATCH($C980,'Policy Characteristics'!$C:$C,0))),"",INDEX('Policy Characteristics'!A:A,MATCH($C980,'Policy Characteristics'!$C:$C,0)))</f>
        <v>Cross-Sector</v>
      </c>
      <c r="B980" s="304" t="str">
        <f>IF(ISBLANK(INDEX('Policy Characteristics'!B:B,MATCH($C980,'Policy Characteristics'!$C:$C,0))),"",INDEX('Policy Characteristics'!B:B,MATCH($C980,'Policy Characteristics'!$C:$C,0)))</f>
        <v>End Existing Subsidies</v>
      </c>
      <c r="C980" s="308" t="str">
        <f t="shared" si="48"/>
        <v>Percent Reduction in BAU Subsidies</v>
      </c>
      <c r="D980" s="537" t="s">
        <v>53</v>
      </c>
      <c r="E980" s="535"/>
      <c r="F980" s="537" t="s">
        <v>97</v>
      </c>
      <c r="G980" s="535"/>
      <c r="H980" s="536">
        <v>707</v>
      </c>
      <c r="I980" s="537" t="s">
        <v>46</v>
      </c>
      <c r="J980" s="306" t="str">
        <f>IF(ISBLANK(INDEX('Policy Characteristics'!D:D,MATCH($C980,'Policy Characteristics'!$C:$C,0))),"",INDEX('Policy Characteristics'!D:D,MATCH($C980,'Policy Characteristics'!$C:$C,0)))</f>
        <v>End Existing Subsidies</v>
      </c>
      <c r="K980" s="304" t="str">
        <f>IF(ISBLANK(INDEX('Policy Characteristics'!E:E,MATCH($C980,'Policy Characteristics'!$C:$C,0))),"",INDEX('Policy Characteristics'!E:E,MATCH($C980,'Policy Characteristics'!$C:$C,0)))</f>
        <v>cross reduce BAU subsidies</v>
      </c>
      <c r="L980" s="315">
        <f>IF(ISBLANK(INDEX('Policy Characteristics'!F:F,MATCH($C980,'Policy Characteristics'!$C:$C,0))),"",INDEX('Policy Characteristics'!F:F,MATCH($C980,'Policy Characteristics'!$C:$C,0)))</f>
        <v>0</v>
      </c>
      <c r="M980" s="315">
        <f>IF(ISBLANK(INDEX('Policy Characteristics'!G:G,MATCH($C980,'Policy Characteristics'!$C:$C,0))),"",INDEX('Policy Characteristics'!G:G,MATCH($C980,'Policy Characteristics'!$C:$C,0)))</f>
        <v>0</v>
      </c>
      <c r="N980" s="315">
        <f>IF(ISBLANK(INDEX('Policy Characteristics'!H:H,MATCH($C980,'Policy Characteristics'!$C:$C,0))),"",INDEX('Policy Characteristics'!H:H,MATCH($C980,'Policy Characteristics'!$C:$C,0)))</f>
        <v>0</v>
      </c>
      <c r="O980" s="304">
        <f>IF(ISBLANK(INDEX('Policy Characteristics'!I:I,MATCH($C980,'Policy Characteristics'!$C:$C,0))),"",INDEX('Policy Characteristics'!I:I,MATCH($C980,'Policy Characteristics'!$C:$C,0)))</f>
        <v>0</v>
      </c>
      <c r="P980" s="304" t="str">
        <f>IF(ISBLANK(INDEX('Policy Characteristics'!J:J,MATCH($C980,'Policy Characteristics'!$C:$C,0))),"",INDEX('Policy Characteristics'!J:J,MATCH($C980,'Policy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0" s="304" t="str">
        <f>IF(ISBLANK(INDEX('Policy Characteristics'!K:K,MATCH($C980,'Policy Characteristics'!$C:$C,0))),"",INDEX('Policy Characteristics'!K:K,MATCH($C980,'Policy Characteristics'!$C:$C,0)))</f>
        <v/>
      </c>
      <c r="R980" s="304" t="str">
        <f>IF(ISBLANK(INDEX('Policy Characteristics'!L:L,MATCH($C980,'Policy Characteristics'!$C:$C,0))),"",INDEX('Policy Characteristics'!L:L,MATCH($C980,'Policy Characteristics'!$C:$C,0)))</f>
        <v/>
      </c>
    </row>
    <row r="981" spans="1:18" s="544" customFormat="1" x14ac:dyDescent="0.25">
      <c r="A981" s="304" t="str">
        <f>IF(ISBLANK(INDEX('Policy Characteristics'!A:A,MATCH($C981,'Policy Characteristics'!$C:$C,0))),"",INDEX('Policy Characteristics'!A:A,MATCH($C981,'Policy Characteristics'!$C:$C,0)))</f>
        <v>Cross-Sector</v>
      </c>
      <c r="B981" s="304" t="str">
        <f>IF(ISBLANK(INDEX('Policy Characteristics'!B:B,MATCH($C981,'Policy Characteristics'!$C:$C,0))),"",INDEX('Policy Characteristics'!B:B,MATCH($C981,'Policy Characteristics'!$C:$C,0)))</f>
        <v>End Existing Subsidies</v>
      </c>
      <c r="C981" s="308" t="str">
        <f t="shared" si="48"/>
        <v>Percent Reduction in BAU Subsidies</v>
      </c>
      <c r="D981" s="537" t="s">
        <v>55</v>
      </c>
      <c r="E981" s="535"/>
      <c r="F981" s="537" t="s">
        <v>100</v>
      </c>
      <c r="G981" s="535"/>
      <c r="H981" s="536">
        <v>75</v>
      </c>
      <c r="I981" s="537" t="s">
        <v>45</v>
      </c>
      <c r="J981" s="306" t="str">
        <f>IF(ISBLANK(INDEX('Policy Characteristics'!D:D,MATCH($C981,'Policy Characteristics'!$C:$C,0))),"",INDEX('Policy Characteristics'!D:D,MATCH($C981,'Policy Characteristics'!$C:$C,0)))</f>
        <v>End Existing Subsidies</v>
      </c>
      <c r="K981" s="304" t="str">
        <f>IF(ISBLANK(INDEX('Policy Characteristics'!E:E,MATCH($C981,'Policy Characteristics'!$C:$C,0))),"",INDEX('Policy Characteristics'!E:E,MATCH($C981,'Policy Characteristics'!$C:$C,0)))</f>
        <v>cross reduce BAU subsidies</v>
      </c>
      <c r="L981" s="315">
        <f>IF(ISBLANK(INDEX('Policy Characteristics'!F:F,MATCH($C981,'Policy Characteristics'!$C:$C,0))),"",INDEX('Policy Characteristics'!F:F,MATCH($C981,'Policy Characteristics'!$C:$C,0)))</f>
        <v>0</v>
      </c>
      <c r="M981" s="315">
        <f>IF(ISBLANK(INDEX('Policy Characteristics'!G:G,MATCH($C981,'Policy Characteristics'!$C:$C,0))),"",INDEX('Policy Characteristics'!G:G,MATCH($C981,'Policy Characteristics'!$C:$C,0)))</f>
        <v>0</v>
      </c>
      <c r="N981" s="315">
        <f>IF(ISBLANK(INDEX('Policy Characteristics'!H:H,MATCH($C981,'Policy Characteristics'!$C:$C,0))),"",INDEX('Policy Characteristics'!H:H,MATCH($C981,'Policy Characteristics'!$C:$C,0)))</f>
        <v>0</v>
      </c>
      <c r="O981" s="304">
        <f>IF(ISBLANK(INDEX('Policy Characteristics'!I:I,MATCH($C981,'Policy Characteristics'!$C:$C,0))),"",INDEX('Policy Characteristics'!I:I,MATCH($C981,'Policy Characteristics'!$C:$C,0)))</f>
        <v>0</v>
      </c>
      <c r="P981" s="304" t="str">
        <f>IF(ISBLANK(INDEX('Policy Characteristics'!J:J,MATCH($C981,'Policy Characteristics'!$C:$C,0))),"",INDEX('Policy Characteristics'!J:J,MATCH($C981,'Policy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1" s="304" t="str">
        <f>IF(ISBLANK(INDEX('Policy Characteristics'!K:K,MATCH($C981,'Policy Characteristics'!$C:$C,0))),"",INDEX('Policy Characteristics'!K:K,MATCH($C981,'Policy Characteristics'!$C:$C,0)))</f>
        <v/>
      </c>
      <c r="R981" s="304" t="str">
        <f>IF(ISBLANK(INDEX('Policy Characteristics'!L:L,MATCH($C981,'Policy Characteristics'!$C:$C,0))),"",INDEX('Policy Characteristics'!L:L,MATCH($C981,'Policy Characteristics'!$C:$C,0)))</f>
        <v/>
      </c>
    </row>
    <row r="982" spans="1:18" s="544" customFormat="1" x14ac:dyDescent="0.25">
      <c r="A982" s="304" t="str">
        <f>IF(ISBLANK(INDEX('Policy Characteristics'!A:A,MATCH($C982,'Policy Characteristics'!$C:$C,0))),"",INDEX('Policy Characteristics'!A:A,MATCH($C982,'Policy Characteristics'!$C:$C,0)))</f>
        <v>Cross-Sector</v>
      </c>
      <c r="B982" s="304" t="str">
        <f>IF(ISBLANK(INDEX('Policy Characteristics'!B:B,MATCH($C982,'Policy Characteristics'!$C:$C,0))),"",INDEX('Policy Characteristics'!B:B,MATCH($C982,'Policy Characteristics'!$C:$C,0)))</f>
        <v>End Existing Subsidies</v>
      </c>
      <c r="C982" s="308" t="str">
        <f t="shared" si="48"/>
        <v>Percent Reduction in BAU Subsidies</v>
      </c>
      <c r="D982" s="537" t="s">
        <v>56</v>
      </c>
      <c r="E982" s="535"/>
      <c r="F982" s="537" t="s">
        <v>101</v>
      </c>
      <c r="G982" s="535"/>
      <c r="H982" s="536">
        <v>76</v>
      </c>
      <c r="I982" s="537" t="s">
        <v>45</v>
      </c>
      <c r="J982" s="306" t="str">
        <f>IF(ISBLANK(INDEX('Policy Characteristics'!D:D,MATCH($C982,'Policy Characteristics'!$C:$C,0))),"",INDEX('Policy Characteristics'!D:D,MATCH($C982,'Policy Characteristics'!$C:$C,0)))</f>
        <v>End Existing Subsidies</v>
      </c>
      <c r="K982" s="304" t="str">
        <f>IF(ISBLANK(INDEX('Policy Characteristics'!E:E,MATCH($C982,'Policy Characteristics'!$C:$C,0))),"",INDEX('Policy Characteristics'!E:E,MATCH($C982,'Policy Characteristics'!$C:$C,0)))</f>
        <v>cross reduce BAU subsidies</v>
      </c>
      <c r="L982" s="315">
        <f>IF(ISBLANK(INDEX('Policy Characteristics'!F:F,MATCH($C982,'Policy Characteristics'!$C:$C,0))),"",INDEX('Policy Characteristics'!F:F,MATCH($C982,'Policy Characteristics'!$C:$C,0)))</f>
        <v>0</v>
      </c>
      <c r="M982" s="315">
        <f>IF(ISBLANK(INDEX('Policy Characteristics'!G:G,MATCH($C982,'Policy Characteristics'!$C:$C,0))),"",INDEX('Policy Characteristics'!G:G,MATCH($C982,'Policy Characteristics'!$C:$C,0)))</f>
        <v>0</v>
      </c>
      <c r="N982" s="315">
        <f>IF(ISBLANK(INDEX('Policy Characteristics'!H:H,MATCH($C982,'Policy Characteristics'!$C:$C,0))),"",INDEX('Policy Characteristics'!H:H,MATCH($C982,'Policy Characteristics'!$C:$C,0)))</f>
        <v>0</v>
      </c>
      <c r="O982" s="304">
        <f>IF(ISBLANK(INDEX('Policy Characteristics'!I:I,MATCH($C982,'Policy Characteristics'!$C:$C,0))),"",INDEX('Policy Characteristics'!I:I,MATCH($C982,'Policy Characteristics'!$C:$C,0)))</f>
        <v>0</v>
      </c>
      <c r="P982" s="304" t="str">
        <f>IF(ISBLANK(INDEX('Policy Characteristics'!J:J,MATCH($C982,'Policy Characteristics'!$C:$C,0))),"",INDEX('Policy Characteristics'!J:J,MATCH($C982,'Policy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2" s="304" t="str">
        <f>IF(ISBLANK(INDEX('Policy Characteristics'!K:K,MATCH($C982,'Policy Characteristics'!$C:$C,0))),"",INDEX('Policy Characteristics'!K:K,MATCH($C982,'Policy Characteristics'!$C:$C,0)))</f>
        <v/>
      </c>
      <c r="R982" s="304" t="str">
        <f>IF(ISBLANK(INDEX('Policy Characteristics'!L:L,MATCH($C982,'Policy Characteristics'!$C:$C,0))),"",INDEX('Policy Characteristics'!L:L,MATCH($C982,'Policy Characteristics'!$C:$C,0)))</f>
        <v/>
      </c>
    </row>
    <row r="983" spans="1:18" s="544" customFormat="1" x14ac:dyDescent="0.25">
      <c r="A983" s="304" t="str">
        <f>IF(ISBLANK(INDEX('Policy Characteristics'!A:A,MATCH($C983,'Policy Characteristics'!$C:$C,0))),"",INDEX('Policy Characteristics'!A:A,MATCH($C983,'Policy Characteristics'!$C:$C,0)))</f>
        <v>Cross-Sector</v>
      </c>
      <c r="B983" s="304" t="str">
        <f>IF(ISBLANK(INDEX('Policy Characteristics'!B:B,MATCH($C983,'Policy Characteristics'!$C:$C,0))),"",INDEX('Policy Characteristics'!B:B,MATCH($C983,'Policy Characteristics'!$C:$C,0)))</f>
        <v>End Existing Subsidies</v>
      </c>
      <c r="C983" s="308" t="str">
        <f t="shared" si="48"/>
        <v>Percent Reduction in BAU Subsidies</v>
      </c>
      <c r="D983" s="537" t="s">
        <v>57</v>
      </c>
      <c r="E983" s="535"/>
      <c r="F983" s="537" t="s">
        <v>102</v>
      </c>
      <c r="G983" s="535"/>
      <c r="H983" s="536">
        <v>708</v>
      </c>
      <c r="I983" s="537" t="s">
        <v>46</v>
      </c>
      <c r="J983" s="306" t="str">
        <f>IF(ISBLANK(INDEX('Policy Characteristics'!D:D,MATCH($C983,'Policy Characteristics'!$C:$C,0))),"",INDEX('Policy Characteristics'!D:D,MATCH($C983,'Policy Characteristics'!$C:$C,0)))</f>
        <v>End Existing Subsidies</v>
      </c>
      <c r="K983" s="304" t="str">
        <f>IF(ISBLANK(INDEX('Policy Characteristics'!E:E,MATCH($C983,'Policy Characteristics'!$C:$C,0))),"",INDEX('Policy Characteristics'!E:E,MATCH($C983,'Policy Characteristics'!$C:$C,0)))</f>
        <v>cross reduce BAU subsidies</v>
      </c>
      <c r="L983" s="315">
        <f>IF(ISBLANK(INDEX('Policy Characteristics'!F:F,MATCH($C983,'Policy Characteristics'!$C:$C,0))),"",INDEX('Policy Characteristics'!F:F,MATCH($C983,'Policy Characteristics'!$C:$C,0)))</f>
        <v>0</v>
      </c>
      <c r="M983" s="315">
        <f>IF(ISBLANK(INDEX('Policy Characteristics'!G:G,MATCH($C983,'Policy Characteristics'!$C:$C,0))),"",INDEX('Policy Characteristics'!G:G,MATCH($C983,'Policy Characteristics'!$C:$C,0)))</f>
        <v>0</v>
      </c>
      <c r="N983" s="315">
        <f>IF(ISBLANK(INDEX('Policy Characteristics'!H:H,MATCH($C983,'Policy Characteristics'!$C:$C,0))),"",INDEX('Policy Characteristics'!H:H,MATCH($C983,'Policy Characteristics'!$C:$C,0)))</f>
        <v>0</v>
      </c>
      <c r="O983" s="304">
        <f>IF(ISBLANK(INDEX('Policy Characteristics'!I:I,MATCH($C983,'Policy Characteristics'!$C:$C,0))),"",INDEX('Policy Characteristics'!I:I,MATCH($C983,'Policy Characteristics'!$C:$C,0)))</f>
        <v>0</v>
      </c>
      <c r="P983" s="304" t="str">
        <f>IF(ISBLANK(INDEX('Policy Characteristics'!J:J,MATCH($C983,'Policy Characteristics'!$C:$C,0))),"",INDEX('Policy Characteristics'!J:J,MATCH($C983,'Policy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3" s="304" t="str">
        <f>IF(ISBLANK(INDEX('Policy Characteristics'!K:K,MATCH($C983,'Policy Characteristics'!$C:$C,0))),"",INDEX('Policy Characteristics'!K:K,MATCH($C983,'Policy Characteristics'!$C:$C,0)))</f>
        <v/>
      </c>
      <c r="R983" s="304" t="str">
        <f>IF(ISBLANK(INDEX('Policy Characteristics'!L:L,MATCH($C983,'Policy Characteristics'!$C:$C,0))),"",INDEX('Policy Characteristics'!L:L,MATCH($C983,'Policy Characteristics'!$C:$C,0)))</f>
        <v/>
      </c>
    </row>
    <row r="984" spans="1:18" s="544" customFormat="1" x14ac:dyDescent="0.25">
      <c r="A984" s="304" t="str">
        <f>IF(ISBLANK(INDEX('Policy Characteristics'!A:A,MATCH($C984,'Policy Characteristics'!$C:$C,0))),"",INDEX('Policy Characteristics'!A:A,MATCH($C984,'Policy Characteristics'!$C:$C,0)))</f>
        <v>Cross-Sector</v>
      </c>
      <c r="B984" s="304" t="str">
        <f>IF(ISBLANK(INDEX('Policy Characteristics'!B:B,MATCH($C984,'Policy Characteristics'!$C:$C,0))),"",INDEX('Policy Characteristics'!B:B,MATCH($C984,'Policy Characteristics'!$C:$C,0)))</f>
        <v>End Existing Subsidies</v>
      </c>
      <c r="C984" s="308" t="str">
        <f t="shared" si="48"/>
        <v>Percent Reduction in BAU Subsidies</v>
      </c>
      <c r="D984" s="537" t="s">
        <v>58</v>
      </c>
      <c r="E984" s="535"/>
      <c r="F984" s="537" t="s">
        <v>103</v>
      </c>
      <c r="G984" s="535"/>
      <c r="H984" s="536">
        <v>709</v>
      </c>
      <c r="I984" s="537" t="s">
        <v>46</v>
      </c>
      <c r="J984" s="306" t="str">
        <f>IF(ISBLANK(INDEX('Policy Characteristics'!D:D,MATCH($C984,'Policy Characteristics'!$C:$C,0))),"",INDEX('Policy Characteristics'!D:D,MATCH($C984,'Policy Characteristics'!$C:$C,0)))</f>
        <v>End Existing Subsidies</v>
      </c>
      <c r="K984" s="304" t="str">
        <f>IF(ISBLANK(INDEX('Policy Characteristics'!E:E,MATCH($C984,'Policy Characteristics'!$C:$C,0))),"",INDEX('Policy Characteristics'!E:E,MATCH($C984,'Policy Characteristics'!$C:$C,0)))</f>
        <v>cross reduce BAU subsidies</v>
      </c>
      <c r="L984" s="315">
        <f>IF(ISBLANK(INDEX('Policy Characteristics'!F:F,MATCH($C984,'Policy Characteristics'!$C:$C,0))),"",INDEX('Policy Characteristics'!F:F,MATCH($C984,'Policy Characteristics'!$C:$C,0)))</f>
        <v>0</v>
      </c>
      <c r="M984" s="315">
        <f>IF(ISBLANK(INDEX('Policy Characteristics'!G:G,MATCH($C984,'Policy Characteristics'!$C:$C,0))),"",INDEX('Policy Characteristics'!G:G,MATCH($C984,'Policy Characteristics'!$C:$C,0)))</f>
        <v>0</v>
      </c>
      <c r="N984" s="315">
        <f>IF(ISBLANK(INDEX('Policy Characteristics'!H:H,MATCH($C984,'Policy Characteristics'!$C:$C,0))),"",INDEX('Policy Characteristics'!H:H,MATCH($C984,'Policy Characteristics'!$C:$C,0)))</f>
        <v>0</v>
      </c>
      <c r="O984" s="304">
        <f>IF(ISBLANK(INDEX('Policy Characteristics'!I:I,MATCH($C984,'Policy Characteristics'!$C:$C,0))),"",INDEX('Policy Characteristics'!I:I,MATCH($C984,'Policy Characteristics'!$C:$C,0)))</f>
        <v>0</v>
      </c>
      <c r="P984" s="304" t="str">
        <f>IF(ISBLANK(INDEX('Policy Characteristics'!J:J,MATCH($C984,'Policy Characteristics'!$C:$C,0))),"",INDEX('Policy Characteristics'!J:J,MATCH($C984,'Policy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4" s="304" t="str">
        <f>IF(ISBLANK(INDEX('Policy Characteristics'!K:K,MATCH($C984,'Policy Characteristics'!$C:$C,0))),"",INDEX('Policy Characteristics'!K:K,MATCH($C984,'Policy Characteristics'!$C:$C,0)))</f>
        <v/>
      </c>
      <c r="R984" s="304" t="str">
        <f>IF(ISBLANK(INDEX('Policy Characteristics'!L:L,MATCH($C984,'Policy Characteristics'!$C:$C,0))),"",INDEX('Policy Characteristics'!L:L,MATCH($C984,'Policy Characteristics'!$C:$C,0)))</f>
        <v/>
      </c>
    </row>
    <row r="985" spans="1:18" s="544" customFormat="1" x14ac:dyDescent="0.25">
      <c r="A985" s="304" t="str">
        <f>IF(ISBLANK(INDEX('Policy Characteristics'!A:A,MATCH($C985,'Policy Characteristics'!$C:$C,0))),"",INDEX('Policy Characteristics'!A:A,MATCH($C985,'Policy Characteristics'!$C:$C,0)))</f>
        <v>Cross-Sector</v>
      </c>
      <c r="B985" s="304" t="str">
        <f>IF(ISBLANK(INDEX('Policy Characteristics'!B:B,MATCH($C985,'Policy Characteristics'!$C:$C,0))),"",INDEX('Policy Characteristics'!B:B,MATCH($C985,'Policy Characteristics'!$C:$C,0)))</f>
        <v>End Existing Subsidies</v>
      </c>
      <c r="C985" s="308" t="str">
        <f t="shared" si="48"/>
        <v>Percent Reduction in BAU Subsidies</v>
      </c>
      <c r="D985" s="537" t="s">
        <v>2509</v>
      </c>
      <c r="E985" s="535"/>
      <c r="F985" s="537" t="s">
        <v>2510</v>
      </c>
      <c r="G985" s="535"/>
      <c r="H985" s="536">
        <v>710</v>
      </c>
      <c r="I985" s="537" t="s">
        <v>46</v>
      </c>
      <c r="J985" s="306" t="str">
        <f>IF(ISBLANK(INDEX('Policy Characteristics'!D:D,MATCH($C985,'Policy Characteristics'!$C:$C,0))),"",INDEX('Policy Characteristics'!D:D,MATCH($C985,'Policy Characteristics'!$C:$C,0)))</f>
        <v>End Existing Subsidies</v>
      </c>
      <c r="K985" s="304" t="str">
        <f>IF(ISBLANK(INDEX('Policy Characteristics'!E:E,MATCH($C985,'Policy Characteristics'!$C:$C,0))),"",INDEX('Policy Characteristics'!E:E,MATCH($C985,'Policy Characteristics'!$C:$C,0)))</f>
        <v>cross reduce BAU subsidies</v>
      </c>
      <c r="L985" s="315">
        <f>IF(ISBLANK(INDEX('Policy Characteristics'!F:F,MATCH($C985,'Policy Characteristics'!$C:$C,0))),"",INDEX('Policy Characteristics'!F:F,MATCH($C985,'Policy Characteristics'!$C:$C,0)))</f>
        <v>0</v>
      </c>
      <c r="M985" s="315">
        <f>IF(ISBLANK(INDEX('Policy Characteristics'!G:G,MATCH($C985,'Policy Characteristics'!$C:$C,0))),"",INDEX('Policy Characteristics'!G:G,MATCH($C985,'Policy Characteristics'!$C:$C,0)))</f>
        <v>0</v>
      </c>
      <c r="N985" s="315">
        <f>IF(ISBLANK(INDEX('Policy Characteristics'!H:H,MATCH($C985,'Policy Characteristics'!$C:$C,0))),"",INDEX('Policy Characteristics'!H:H,MATCH($C985,'Policy Characteristics'!$C:$C,0)))</f>
        <v>0</v>
      </c>
      <c r="O985" s="304">
        <f>IF(ISBLANK(INDEX('Policy Characteristics'!I:I,MATCH($C985,'Policy Characteristics'!$C:$C,0))),"",INDEX('Policy Characteristics'!I:I,MATCH($C985,'Policy Characteristics'!$C:$C,0)))</f>
        <v>0</v>
      </c>
      <c r="P985" s="304" t="str">
        <f>IF(ISBLANK(INDEX('Policy Characteristics'!J:J,MATCH($C985,'Policy Characteristics'!$C:$C,0))),"",INDEX('Policy Characteristics'!J:J,MATCH($C985,'Policy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5" s="304" t="str">
        <f>IF(ISBLANK(INDEX('Policy Characteristics'!K:K,MATCH($C985,'Policy Characteristics'!$C:$C,0))),"",INDEX('Policy Characteristics'!K:K,MATCH($C985,'Policy Characteristics'!$C:$C,0)))</f>
        <v/>
      </c>
      <c r="R985" s="304" t="str">
        <f>IF(ISBLANK(INDEX('Policy Characteristics'!L:L,MATCH($C985,'Policy Characteristics'!$C:$C,0))),"",INDEX('Policy Characteristics'!L:L,MATCH($C985,'Policy Characteristics'!$C:$C,0)))</f>
        <v/>
      </c>
    </row>
    <row r="986" spans="1:18" s="544" customFormat="1" x14ac:dyDescent="0.25">
      <c r="A986" s="304" t="str">
        <f>IF(ISBLANK(INDEX('Policy Characteristics'!A:A,MATCH($C986,'Policy Characteristics'!$C:$C,0))),"",INDEX('Policy Characteristics'!A:A,MATCH($C986,'Policy Characteristics'!$C:$C,0)))</f>
        <v>Cross-Sector</v>
      </c>
      <c r="B986" s="304" t="str">
        <f>IF(ISBLANK(INDEX('Policy Characteristics'!B:B,MATCH($C986,'Policy Characteristics'!$C:$C,0))),"",INDEX('Policy Characteristics'!B:B,MATCH($C986,'Policy Characteristics'!$C:$C,0)))</f>
        <v>End Existing Subsidies</v>
      </c>
      <c r="C986" s="308" t="str">
        <f t="shared" si="48"/>
        <v>Percent Reduction in BAU Subsidies</v>
      </c>
      <c r="D986" s="537" t="s">
        <v>77</v>
      </c>
      <c r="E986" s="535"/>
      <c r="F986" s="537" t="s">
        <v>104</v>
      </c>
      <c r="G986" s="535"/>
      <c r="H986" s="536">
        <v>711</v>
      </c>
      <c r="I986" s="537" t="s">
        <v>46</v>
      </c>
      <c r="J986" s="306" t="str">
        <f>IF(ISBLANK(INDEX('Policy Characteristics'!D:D,MATCH($C986,'Policy Characteristics'!$C:$C,0))),"",INDEX('Policy Characteristics'!D:D,MATCH($C986,'Policy Characteristics'!$C:$C,0)))</f>
        <v>End Existing Subsidies</v>
      </c>
      <c r="K986" s="304" t="str">
        <f>IF(ISBLANK(INDEX('Policy Characteristics'!E:E,MATCH($C986,'Policy Characteristics'!$C:$C,0))),"",INDEX('Policy Characteristics'!E:E,MATCH($C986,'Policy Characteristics'!$C:$C,0)))</f>
        <v>cross reduce BAU subsidies</v>
      </c>
      <c r="L986" s="315">
        <f>IF(ISBLANK(INDEX('Policy Characteristics'!F:F,MATCH($C986,'Policy Characteristics'!$C:$C,0))),"",INDEX('Policy Characteristics'!F:F,MATCH($C986,'Policy Characteristics'!$C:$C,0)))</f>
        <v>0</v>
      </c>
      <c r="M986" s="315">
        <f>IF(ISBLANK(INDEX('Policy Characteristics'!G:G,MATCH($C986,'Policy Characteristics'!$C:$C,0))),"",INDEX('Policy Characteristics'!G:G,MATCH($C986,'Policy Characteristics'!$C:$C,0)))</f>
        <v>0</v>
      </c>
      <c r="N986" s="315">
        <f>IF(ISBLANK(INDEX('Policy Characteristics'!H:H,MATCH($C986,'Policy Characteristics'!$C:$C,0))),"",INDEX('Policy Characteristics'!H:H,MATCH($C986,'Policy Characteristics'!$C:$C,0)))</f>
        <v>0</v>
      </c>
      <c r="O986" s="304">
        <f>IF(ISBLANK(INDEX('Policy Characteristics'!I:I,MATCH($C986,'Policy Characteristics'!$C:$C,0))),"",INDEX('Policy Characteristics'!I:I,MATCH($C986,'Policy Characteristics'!$C:$C,0)))</f>
        <v>0</v>
      </c>
      <c r="P986" s="304" t="str">
        <f>IF(ISBLANK(INDEX('Policy Characteristics'!J:J,MATCH($C986,'Policy Characteristics'!$C:$C,0))),"",INDEX('Policy Characteristics'!J:J,MATCH($C986,'Policy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6" s="304" t="str">
        <f>IF(ISBLANK(INDEX('Policy Characteristics'!K:K,MATCH($C986,'Policy Characteristics'!$C:$C,0))),"",INDEX('Policy Characteristics'!K:K,MATCH($C986,'Policy Characteristics'!$C:$C,0)))</f>
        <v/>
      </c>
      <c r="R986" s="304" t="str">
        <f>IF(ISBLANK(INDEX('Policy Characteristics'!L:L,MATCH($C986,'Policy Characteristics'!$C:$C,0))),"",INDEX('Policy Characteristics'!L:L,MATCH($C986,'Policy Characteristics'!$C:$C,0)))</f>
        <v/>
      </c>
    </row>
    <row r="987" spans="1:18" s="544" customFormat="1" x14ac:dyDescent="0.25">
      <c r="A987" s="304" t="str">
        <f>IF(ISBLANK(INDEX('Policy Characteristics'!A:A,MATCH($C987,'Policy Characteristics'!$C:$C,0))),"",INDEX('Policy Characteristics'!A:A,MATCH($C987,'Policy Characteristics'!$C:$C,0)))</f>
        <v>Cross-Sector</v>
      </c>
      <c r="B987" s="304" t="str">
        <f>IF(ISBLANK(INDEX('Policy Characteristics'!B:B,MATCH($C987,'Policy Characteristics'!$C:$C,0))),"",INDEX('Policy Characteristics'!B:B,MATCH($C987,'Policy Characteristics'!$C:$C,0)))</f>
        <v>End Existing Subsidies</v>
      </c>
      <c r="C987" s="308" t="str">
        <f t="shared" si="48"/>
        <v>Percent Reduction in BAU Subsidies</v>
      </c>
      <c r="D987" s="537" t="s">
        <v>444</v>
      </c>
      <c r="E987" s="535"/>
      <c r="F987" s="537" t="s">
        <v>445</v>
      </c>
      <c r="G987" s="535"/>
      <c r="H987" s="536">
        <v>712</v>
      </c>
      <c r="I987" s="537" t="s">
        <v>46</v>
      </c>
      <c r="J987" s="306" t="str">
        <f>IF(ISBLANK(INDEX('Policy Characteristics'!D:D,MATCH($C987,'Policy Characteristics'!$C:$C,0))),"",INDEX('Policy Characteristics'!D:D,MATCH($C987,'Policy Characteristics'!$C:$C,0)))</f>
        <v>End Existing Subsidies</v>
      </c>
      <c r="K987" s="304" t="str">
        <f>IF(ISBLANK(INDEX('Policy Characteristics'!E:E,MATCH($C987,'Policy Characteristics'!$C:$C,0))),"",INDEX('Policy Characteristics'!E:E,MATCH($C987,'Policy Characteristics'!$C:$C,0)))</f>
        <v>cross reduce BAU subsidies</v>
      </c>
      <c r="L987" s="315">
        <f>IF(ISBLANK(INDEX('Policy Characteristics'!F:F,MATCH($C987,'Policy Characteristics'!$C:$C,0))),"",INDEX('Policy Characteristics'!F:F,MATCH($C987,'Policy Characteristics'!$C:$C,0)))</f>
        <v>0</v>
      </c>
      <c r="M987" s="315">
        <f>IF(ISBLANK(INDEX('Policy Characteristics'!G:G,MATCH($C987,'Policy Characteristics'!$C:$C,0))),"",INDEX('Policy Characteristics'!G:G,MATCH($C987,'Policy Characteristics'!$C:$C,0)))</f>
        <v>0</v>
      </c>
      <c r="N987" s="315">
        <f>IF(ISBLANK(INDEX('Policy Characteristics'!H:H,MATCH($C987,'Policy Characteristics'!$C:$C,0))),"",INDEX('Policy Characteristics'!H:H,MATCH($C987,'Policy Characteristics'!$C:$C,0)))</f>
        <v>0</v>
      </c>
      <c r="O987" s="304">
        <f>IF(ISBLANK(INDEX('Policy Characteristics'!I:I,MATCH($C987,'Policy Characteristics'!$C:$C,0))),"",INDEX('Policy Characteristics'!I:I,MATCH($C987,'Policy Characteristics'!$C:$C,0)))</f>
        <v>0</v>
      </c>
      <c r="P987" s="304" t="str">
        <f>IF(ISBLANK(INDEX('Policy Characteristics'!J:J,MATCH($C987,'Policy Characteristics'!$C:$C,0))),"",INDEX('Policy Characteristics'!J:J,MATCH($C987,'Policy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7" s="304" t="str">
        <f>IF(ISBLANK(INDEX('Policy Characteristics'!K:K,MATCH($C987,'Policy Characteristics'!$C:$C,0))),"",INDEX('Policy Characteristics'!K:K,MATCH($C987,'Policy Characteristics'!$C:$C,0)))</f>
        <v/>
      </c>
      <c r="R987" s="304" t="str">
        <f>IF(ISBLANK(INDEX('Policy Characteristics'!L:L,MATCH($C987,'Policy Characteristics'!$C:$C,0))),"",INDEX('Policy Characteristics'!L:L,MATCH($C987,'Policy Characteristics'!$C:$C,0)))</f>
        <v/>
      </c>
    </row>
    <row r="988" spans="1:18" s="544" customFormat="1" x14ac:dyDescent="0.25">
      <c r="A988" s="304" t="str">
        <f>IF(ISBLANK(INDEX('Policy Characteristics'!A:A,MATCH($C988,'Policy Characteristics'!$C:$C,0))),"",INDEX('Policy Characteristics'!A:A,MATCH($C988,'Policy Characteristics'!$C:$C,0)))</f>
        <v>Cross-Sector</v>
      </c>
      <c r="B988" s="304" t="str">
        <f>IF(ISBLANK(INDEX('Policy Characteristics'!B:B,MATCH($C988,'Policy Characteristics'!$C:$C,0))),"",INDEX('Policy Characteristics'!B:B,MATCH($C988,'Policy Characteristics'!$C:$C,0)))</f>
        <v>End Existing Subsidies</v>
      </c>
      <c r="C988" s="308" t="str">
        <f t="shared" si="48"/>
        <v>Percent Reduction in BAU Subsidies</v>
      </c>
      <c r="D988" s="537" t="s">
        <v>451</v>
      </c>
      <c r="E988" s="535"/>
      <c r="F988" s="537" t="s">
        <v>452</v>
      </c>
      <c r="G988" s="535"/>
      <c r="H988" s="536">
        <v>713</v>
      </c>
      <c r="I988" s="537" t="s">
        <v>46</v>
      </c>
      <c r="J988" s="306" t="str">
        <f>IF(ISBLANK(INDEX('Policy Characteristics'!D:D,MATCH($C988,'Policy Characteristics'!$C:$C,0))),"",INDEX('Policy Characteristics'!D:D,MATCH($C988,'Policy Characteristics'!$C:$C,0)))</f>
        <v>End Existing Subsidies</v>
      </c>
      <c r="K988" s="304" t="str">
        <f>IF(ISBLANK(INDEX('Policy Characteristics'!E:E,MATCH($C988,'Policy Characteristics'!$C:$C,0))),"",INDEX('Policy Characteristics'!E:E,MATCH($C988,'Policy Characteristics'!$C:$C,0)))</f>
        <v>cross reduce BAU subsidies</v>
      </c>
      <c r="L988" s="315">
        <f>IF(ISBLANK(INDEX('Policy Characteristics'!F:F,MATCH($C988,'Policy Characteristics'!$C:$C,0))),"",INDEX('Policy Characteristics'!F:F,MATCH($C988,'Policy Characteristics'!$C:$C,0)))</f>
        <v>0</v>
      </c>
      <c r="M988" s="315">
        <f>IF(ISBLANK(INDEX('Policy Characteristics'!G:G,MATCH($C988,'Policy Characteristics'!$C:$C,0))),"",INDEX('Policy Characteristics'!G:G,MATCH($C988,'Policy Characteristics'!$C:$C,0)))</f>
        <v>0</v>
      </c>
      <c r="N988" s="315">
        <f>IF(ISBLANK(INDEX('Policy Characteristics'!H:H,MATCH($C988,'Policy Characteristics'!$C:$C,0))),"",INDEX('Policy Characteristics'!H:H,MATCH($C988,'Policy Characteristics'!$C:$C,0)))</f>
        <v>0</v>
      </c>
      <c r="O988" s="304">
        <f>IF(ISBLANK(INDEX('Policy Characteristics'!I:I,MATCH($C988,'Policy Characteristics'!$C:$C,0))),"",INDEX('Policy Characteristics'!I:I,MATCH($C988,'Policy Characteristics'!$C:$C,0)))</f>
        <v>0</v>
      </c>
      <c r="P988" s="304" t="str">
        <f>IF(ISBLANK(INDEX('Policy Characteristics'!J:J,MATCH($C988,'Policy Characteristics'!$C:$C,0))),"",INDEX('Policy Characteristics'!J:J,MATCH($C988,'Policy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8" s="304" t="str">
        <f>IF(ISBLANK(INDEX('Policy Characteristics'!K:K,MATCH($C988,'Policy Characteristics'!$C:$C,0))),"",INDEX('Policy Characteristics'!K:K,MATCH($C988,'Policy Characteristics'!$C:$C,0)))</f>
        <v/>
      </c>
      <c r="R988" s="304" t="str">
        <f>IF(ISBLANK(INDEX('Policy Characteristics'!L:L,MATCH($C988,'Policy Characteristics'!$C:$C,0))),"",INDEX('Policy Characteristics'!L:L,MATCH($C988,'Policy Characteristics'!$C:$C,0)))</f>
        <v/>
      </c>
    </row>
    <row r="989" spans="1:18" s="544" customFormat="1" x14ac:dyDescent="0.25">
      <c r="A989" s="304" t="str">
        <f>IF(ISBLANK(INDEX('Policy Characteristics'!A:A,MATCH($C989,'Policy Characteristics'!$C:$C,0))),"",INDEX('Policy Characteristics'!A:A,MATCH($C989,'Policy Characteristics'!$C:$C,0)))</f>
        <v>Cross-Sector</v>
      </c>
      <c r="B989" s="304" t="str">
        <f>IF(ISBLANK(INDEX('Policy Characteristics'!B:B,MATCH($C989,'Policy Characteristics'!$C:$C,0))),"",INDEX('Policy Characteristics'!B:B,MATCH($C989,'Policy Characteristics'!$C:$C,0)))</f>
        <v>End Existing Subsidies</v>
      </c>
      <c r="C989" s="308" t="str">
        <f t="shared" si="48"/>
        <v>Percent Reduction in BAU Subsidies</v>
      </c>
      <c r="D989" s="537" t="s">
        <v>2501</v>
      </c>
      <c r="E989" s="535"/>
      <c r="F989" s="537" t="s">
        <v>2505</v>
      </c>
      <c r="G989" s="535"/>
      <c r="H989" s="536">
        <v>714</v>
      </c>
      <c r="I989" s="537" t="s">
        <v>46</v>
      </c>
      <c r="J989" s="306" t="str">
        <f>IF(ISBLANK(INDEX('Policy Characteristics'!D:D,MATCH($C989,'Policy Characteristics'!$C:$C,0))),"",INDEX('Policy Characteristics'!D:D,MATCH($C989,'Policy Characteristics'!$C:$C,0)))</f>
        <v>End Existing Subsidies</v>
      </c>
      <c r="K989" s="304" t="str">
        <f>IF(ISBLANK(INDEX('Policy Characteristics'!E:E,MATCH($C989,'Policy Characteristics'!$C:$C,0))),"",INDEX('Policy Characteristics'!E:E,MATCH($C989,'Policy Characteristics'!$C:$C,0)))</f>
        <v>cross reduce BAU subsidies</v>
      </c>
      <c r="L989" s="315">
        <f>IF(ISBLANK(INDEX('Policy Characteristics'!F:F,MATCH($C989,'Policy Characteristics'!$C:$C,0))),"",INDEX('Policy Characteristics'!F:F,MATCH($C989,'Policy Characteristics'!$C:$C,0)))</f>
        <v>0</v>
      </c>
      <c r="M989" s="315">
        <f>IF(ISBLANK(INDEX('Policy Characteristics'!G:G,MATCH($C989,'Policy Characteristics'!$C:$C,0))),"",INDEX('Policy Characteristics'!G:G,MATCH($C989,'Policy Characteristics'!$C:$C,0)))</f>
        <v>0</v>
      </c>
      <c r="N989" s="315">
        <f>IF(ISBLANK(INDEX('Policy Characteristics'!H:H,MATCH($C989,'Policy Characteristics'!$C:$C,0))),"",INDEX('Policy Characteristics'!H:H,MATCH($C989,'Policy Characteristics'!$C:$C,0)))</f>
        <v>0</v>
      </c>
      <c r="O989" s="304">
        <f>IF(ISBLANK(INDEX('Policy Characteristics'!I:I,MATCH($C989,'Policy Characteristics'!$C:$C,0))),"",INDEX('Policy Characteristics'!I:I,MATCH($C989,'Policy Characteristics'!$C:$C,0)))</f>
        <v>0</v>
      </c>
      <c r="P989" s="304" t="str">
        <f>IF(ISBLANK(INDEX('Policy Characteristics'!J:J,MATCH($C989,'Policy Characteristics'!$C:$C,0))),"",INDEX('Policy Characteristics'!J:J,MATCH($C989,'Policy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9" s="304" t="str">
        <f>IF(ISBLANK(INDEX('Policy Characteristics'!K:K,MATCH($C989,'Policy Characteristics'!$C:$C,0))),"",INDEX('Policy Characteristics'!K:K,MATCH($C989,'Policy Characteristics'!$C:$C,0)))</f>
        <v/>
      </c>
      <c r="R989" s="304" t="str">
        <f>IF(ISBLANK(INDEX('Policy Characteristics'!L:L,MATCH($C989,'Policy Characteristics'!$C:$C,0))),"",INDEX('Policy Characteristics'!L:L,MATCH($C989,'Policy Characteristics'!$C:$C,0)))</f>
        <v/>
      </c>
    </row>
    <row r="990" spans="1:18" s="544" customFormat="1" x14ac:dyDescent="0.25">
      <c r="A990" s="304" t="str">
        <f>IF(ISBLANK(INDEX('Policy Characteristics'!A:A,MATCH($C990,'Policy Characteristics'!$C:$C,0))),"",INDEX('Policy Characteristics'!A:A,MATCH($C990,'Policy Characteristics'!$C:$C,0)))</f>
        <v>Cross-Sector</v>
      </c>
      <c r="B990" s="304" t="str">
        <f>IF(ISBLANK(INDEX('Policy Characteristics'!B:B,MATCH($C990,'Policy Characteristics'!$C:$C,0))),"",INDEX('Policy Characteristics'!B:B,MATCH($C990,'Policy Characteristics'!$C:$C,0)))</f>
        <v>End Existing Subsidies</v>
      </c>
      <c r="C990" s="308" t="str">
        <f t="shared" ref="C990" si="49">C$973</f>
        <v>Percent Reduction in BAU Subsidies</v>
      </c>
      <c r="D990" s="537" t="s">
        <v>2511</v>
      </c>
      <c r="E990" s="535"/>
      <c r="F990" s="537" t="s">
        <v>2512</v>
      </c>
      <c r="G990" s="535"/>
      <c r="H990" s="536">
        <v>715</v>
      </c>
      <c r="I990" s="537" t="s">
        <v>46</v>
      </c>
      <c r="J990" s="306" t="str">
        <f>IF(ISBLANK(INDEX('Policy Characteristics'!D:D,MATCH($C990,'Policy Characteristics'!$C:$C,0))),"",INDEX('Policy Characteristics'!D:D,MATCH($C990,'Policy Characteristics'!$C:$C,0)))</f>
        <v>End Existing Subsidies</v>
      </c>
      <c r="K990" s="304" t="str">
        <f>IF(ISBLANK(INDEX('Policy Characteristics'!E:E,MATCH($C990,'Policy Characteristics'!$C:$C,0))),"",INDEX('Policy Characteristics'!E:E,MATCH($C990,'Policy Characteristics'!$C:$C,0)))</f>
        <v>cross reduce BAU subsidies</v>
      </c>
      <c r="L990" s="315">
        <f>IF(ISBLANK(INDEX('Policy Characteristics'!F:F,MATCH($C990,'Policy Characteristics'!$C:$C,0))),"",INDEX('Policy Characteristics'!F:F,MATCH($C990,'Policy Characteristics'!$C:$C,0)))</f>
        <v>0</v>
      </c>
      <c r="M990" s="315">
        <f>IF(ISBLANK(INDEX('Policy Characteristics'!G:G,MATCH($C990,'Policy Characteristics'!$C:$C,0))),"",INDEX('Policy Characteristics'!G:G,MATCH($C990,'Policy Characteristics'!$C:$C,0)))</f>
        <v>0</v>
      </c>
      <c r="N990" s="315">
        <f>IF(ISBLANK(INDEX('Policy Characteristics'!H:H,MATCH($C990,'Policy Characteristics'!$C:$C,0))),"",INDEX('Policy Characteristics'!H:H,MATCH($C990,'Policy Characteristics'!$C:$C,0)))</f>
        <v>0</v>
      </c>
      <c r="O990" s="304">
        <f>IF(ISBLANK(INDEX('Policy Characteristics'!I:I,MATCH($C990,'Policy Characteristics'!$C:$C,0))),"",INDEX('Policy Characteristics'!I:I,MATCH($C990,'Policy Characteristics'!$C:$C,0)))</f>
        <v>0</v>
      </c>
      <c r="P990" s="304" t="str">
        <f>IF(ISBLANK(INDEX('Policy Characteristics'!J:J,MATCH($C990,'Policy Characteristics'!$C:$C,0))),"",INDEX('Policy Characteristics'!J:J,MATCH($C990,'Policy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90" s="304" t="str">
        <f>IF(ISBLANK(INDEX('Policy Characteristics'!K:K,MATCH($C990,'Policy Characteristics'!$C:$C,0))),"",INDEX('Policy Characteristics'!K:K,MATCH($C990,'Policy Characteristics'!$C:$C,0)))</f>
        <v/>
      </c>
      <c r="R990" s="304" t="str">
        <f>IF(ISBLANK(INDEX('Policy Characteristics'!L:L,MATCH($C990,'Policy Characteristics'!$C:$C,0))),"",INDEX('Policy Characteristics'!L:L,MATCH($C990,'Policy Characteristics'!$C:$C,0)))</f>
        <v/>
      </c>
    </row>
    <row r="991" spans="1:18" s="544" customFormat="1" x14ac:dyDescent="0.25">
      <c r="A991" s="304" t="str">
        <f>IF(ISBLANK(INDEX('Policy Characteristics'!A:A,MATCH($C991,'Policy Characteristics'!$C:$C,0))),"",INDEX('Policy Characteristics'!A:A,MATCH($C991,'Policy Characteristics'!$C:$C,0)))</f>
        <v>Cross-Sector</v>
      </c>
      <c r="B991" s="304" t="str">
        <f>IF(ISBLANK(INDEX('Policy Characteristics'!B:B,MATCH($C991,'Policy Characteristics'!$C:$C,0))),"",INDEX('Policy Characteristics'!B:B,MATCH($C991,'Policy Characteristics'!$C:$C,0)))</f>
        <v>End Existing Subsidies</v>
      </c>
      <c r="C991" s="308" t="str">
        <f t="shared" ref="C991:C993" si="50">C$973</f>
        <v>Percent Reduction in BAU Subsidies</v>
      </c>
      <c r="D991" s="537" t="s">
        <v>2502</v>
      </c>
      <c r="E991" s="535"/>
      <c r="F991" s="537" t="s">
        <v>2506</v>
      </c>
      <c r="G991" s="535"/>
      <c r="H991" s="536">
        <v>716</v>
      </c>
      <c r="I991" s="537" t="s">
        <v>46</v>
      </c>
      <c r="J991" s="306" t="str">
        <f>IF(ISBLANK(INDEX('Policy Characteristics'!D:D,MATCH($C991,'Policy Characteristics'!$C:$C,0))),"",INDEX('Policy Characteristics'!D:D,MATCH($C991,'Policy Characteristics'!$C:$C,0)))</f>
        <v>End Existing Subsidies</v>
      </c>
      <c r="K991" s="304" t="str">
        <f>IF(ISBLANK(INDEX('Policy Characteristics'!E:E,MATCH($C991,'Policy Characteristics'!$C:$C,0))),"",INDEX('Policy Characteristics'!E:E,MATCH($C991,'Policy Characteristics'!$C:$C,0)))</f>
        <v>cross reduce BAU subsidies</v>
      </c>
      <c r="L991" s="315">
        <f>IF(ISBLANK(INDEX('Policy Characteristics'!F:F,MATCH($C991,'Policy Characteristics'!$C:$C,0))),"",INDEX('Policy Characteristics'!F:F,MATCH($C991,'Policy Characteristics'!$C:$C,0)))</f>
        <v>0</v>
      </c>
      <c r="M991" s="315">
        <f>IF(ISBLANK(INDEX('Policy Characteristics'!G:G,MATCH($C991,'Policy Characteristics'!$C:$C,0))),"",INDEX('Policy Characteristics'!G:G,MATCH($C991,'Policy Characteristics'!$C:$C,0)))</f>
        <v>0</v>
      </c>
      <c r="N991" s="315">
        <f>IF(ISBLANK(INDEX('Policy Characteristics'!H:H,MATCH($C991,'Policy Characteristics'!$C:$C,0))),"",INDEX('Policy Characteristics'!H:H,MATCH($C991,'Policy Characteristics'!$C:$C,0)))</f>
        <v>0</v>
      </c>
      <c r="O991" s="304">
        <f>IF(ISBLANK(INDEX('Policy Characteristics'!I:I,MATCH($C991,'Policy Characteristics'!$C:$C,0))),"",INDEX('Policy Characteristics'!I:I,MATCH($C991,'Policy Characteristics'!$C:$C,0)))</f>
        <v>0</v>
      </c>
      <c r="P991" s="304" t="str">
        <f>IF(ISBLANK(INDEX('Policy Characteristics'!J:J,MATCH($C991,'Policy Characteristics'!$C:$C,0))),"",INDEX('Policy Characteristics'!J:J,MATCH($C991,'Policy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91" s="304" t="str">
        <f>IF(ISBLANK(INDEX('Policy Characteristics'!K:K,MATCH($C991,'Policy Characteristics'!$C:$C,0))),"",INDEX('Policy Characteristics'!K:K,MATCH($C991,'Policy Characteristics'!$C:$C,0)))</f>
        <v/>
      </c>
      <c r="R991" s="304" t="str">
        <f>IF(ISBLANK(INDEX('Policy Characteristics'!L:L,MATCH($C991,'Policy Characteristics'!$C:$C,0))),"",INDEX('Policy Characteristics'!L:L,MATCH($C991,'Policy Characteristics'!$C:$C,0)))</f>
        <v/>
      </c>
    </row>
    <row r="992" spans="1:18" s="544" customFormat="1" x14ac:dyDescent="0.25">
      <c r="A992" s="304" t="str">
        <f>IF(ISBLANK(INDEX('Policy Characteristics'!A:A,MATCH($C992,'Policy Characteristics'!$C:$C,0))),"",INDEX('Policy Characteristics'!A:A,MATCH($C992,'Policy Characteristics'!$C:$C,0)))</f>
        <v>Cross-Sector</v>
      </c>
      <c r="B992" s="304" t="str">
        <f>IF(ISBLANK(INDEX('Policy Characteristics'!B:B,MATCH($C992,'Policy Characteristics'!$C:$C,0))),"",INDEX('Policy Characteristics'!B:B,MATCH($C992,'Policy Characteristics'!$C:$C,0)))</f>
        <v>End Existing Subsidies</v>
      </c>
      <c r="C992" s="308" t="str">
        <f t="shared" si="50"/>
        <v>Percent Reduction in BAU Subsidies</v>
      </c>
      <c r="D992" s="537" t="s">
        <v>2503</v>
      </c>
      <c r="E992" s="535"/>
      <c r="F992" s="537" t="s">
        <v>2507</v>
      </c>
      <c r="G992" s="535"/>
      <c r="H992" s="536">
        <v>717</v>
      </c>
      <c r="I992" s="537" t="s">
        <v>46</v>
      </c>
      <c r="J992" s="306" t="str">
        <f>IF(ISBLANK(INDEX('Policy Characteristics'!D:D,MATCH($C992,'Policy Characteristics'!$C:$C,0))),"",INDEX('Policy Characteristics'!D:D,MATCH($C992,'Policy Characteristics'!$C:$C,0)))</f>
        <v>End Existing Subsidies</v>
      </c>
      <c r="K992" s="304" t="str">
        <f>IF(ISBLANK(INDEX('Policy Characteristics'!E:E,MATCH($C992,'Policy Characteristics'!$C:$C,0))),"",INDEX('Policy Characteristics'!E:E,MATCH($C992,'Policy Characteristics'!$C:$C,0)))</f>
        <v>cross reduce BAU subsidies</v>
      </c>
      <c r="L992" s="315">
        <f>IF(ISBLANK(INDEX('Policy Characteristics'!F:F,MATCH($C992,'Policy Characteristics'!$C:$C,0))),"",INDEX('Policy Characteristics'!F:F,MATCH($C992,'Policy Characteristics'!$C:$C,0)))</f>
        <v>0</v>
      </c>
      <c r="M992" s="315">
        <f>IF(ISBLANK(INDEX('Policy Characteristics'!G:G,MATCH($C992,'Policy Characteristics'!$C:$C,0))),"",INDEX('Policy Characteristics'!G:G,MATCH($C992,'Policy Characteristics'!$C:$C,0)))</f>
        <v>0</v>
      </c>
      <c r="N992" s="315">
        <f>IF(ISBLANK(INDEX('Policy Characteristics'!H:H,MATCH($C992,'Policy Characteristics'!$C:$C,0))),"",INDEX('Policy Characteristics'!H:H,MATCH($C992,'Policy Characteristics'!$C:$C,0)))</f>
        <v>0</v>
      </c>
      <c r="O992" s="304">
        <f>IF(ISBLANK(INDEX('Policy Characteristics'!I:I,MATCH($C992,'Policy Characteristics'!$C:$C,0))),"",INDEX('Policy Characteristics'!I:I,MATCH($C992,'Policy Characteristics'!$C:$C,0)))</f>
        <v>0</v>
      </c>
      <c r="P992" s="304" t="str">
        <f>IF(ISBLANK(INDEX('Policy Characteristics'!J:J,MATCH($C992,'Policy Characteristics'!$C:$C,0))),"",INDEX('Policy Characteristics'!J:J,MATCH($C992,'Policy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92" s="304" t="str">
        <f>IF(ISBLANK(INDEX('Policy Characteristics'!K:K,MATCH($C992,'Policy Characteristics'!$C:$C,0))),"",INDEX('Policy Characteristics'!K:K,MATCH($C992,'Policy Characteristics'!$C:$C,0)))</f>
        <v/>
      </c>
      <c r="R992" s="304" t="str">
        <f>IF(ISBLANK(INDEX('Policy Characteristics'!L:L,MATCH($C992,'Policy Characteristics'!$C:$C,0))),"",INDEX('Policy Characteristics'!L:L,MATCH($C992,'Policy Characteristics'!$C:$C,0)))</f>
        <v/>
      </c>
    </row>
    <row r="993" spans="1:18" s="544" customFormat="1" x14ac:dyDescent="0.25">
      <c r="A993" s="304" t="str">
        <f>IF(ISBLANK(INDEX('Policy Characteristics'!A:A,MATCH($C993,'Policy Characteristics'!$C:$C,0))),"",INDEX('Policy Characteristics'!A:A,MATCH($C993,'Policy Characteristics'!$C:$C,0)))</f>
        <v>Cross-Sector</v>
      </c>
      <c r="B993" s="304" t="str">
        <f>IF(ISBLANK(INDEX('Policy Characteristics'!B:B,MATCH($C993,'Policy Characteristics'!$C:$C,0))),"",INDEX('Policy Characteristics'!B:B,MATCH($C993,'Policy Characteristics'!$C:$C,0)))</f>
        <v>End Existing Subsidies</v>
      </c>
      <c r="C993" s="308" t="str">
        <f t="shared" si="50"/>
        <v>Percent Reduction in BAU Subsidies</v>
      </c>
      <c r="D993" s="537" t="s">
        <v>2504</v>
      </c>
      <c r="E993" s="535"/>
      <c r="F993" s="537" t="s">
        <v>2508</v>
      </c>
      <c r="G993" s="535"/>
      <c r="H993" s="536">
        <v>718</v>
      </c>
      <c r="I993" s="537" t="s">
        <v>46</v>
      </c>
      <c r="J993" s="306" t="str">
        <f>IF(ISBLANK(INDEX('Policy Characteristics'!D:D,MATCH($C993,'Policy Characteristics'!$C:$C,0))),"",INDEX('Policy Characteristics'!D:D,MATCH($C993,'Policy Characteristics'!$C:$C,0)))</f>
        <v>End Existing Subsidies</v>
      </c>
      <c r="K993" s="304" t="str">
        <f>IF(ISBLANK(INDEX('Policy Characteristics'!E:E,MATCH($C993,'Policy Characteristics'!$C:$C,0))),"",INDEX('Policy Characteristics'!E:E,MATCH($C993,'Policy Characteristics'!$C:$C,0)))</f>
        <v>cross reduce BAU subsidies</v>
      </c>
      <c r="L993" s="315">
        <f>IF(ISBLANK(INDEX('Policy Characteristics'!F:F,MATCH($C993,'Policy Characteristics'!$C:$C,0))),"",INDEX('Policy Characteristics'!F:F,MATCH($C993,'Policy Characteristics'!$C:$C,0)))</f>
        <v>0</v>
      </c>
      <c r="M993" s="315">
        <f>IF(ISBLANK(INDEX('Policy Characteristics'!G:G,MATCH($C993,'Policy Characteristics'!$C:$C,0))),"",INDEX('Policy Characteristics'!G:G,MATCH($C993,'Policy Characteristics'!$C:$C,0)))</f>
        <v>0</v>
      </c>
      <c r="N993" s="315">
        <f>IF(ISBLANK(INDEX('Policy Characteristics'!H:H,MATCH($C993,'Policy Characteristics'!$C:$C,0))),"",INDEX('Policy Characteristics'!H:H,MATCH($C993,'Policy Characteristics'!$C:$C,0)))</f>
        <v>0</v>
      </c>
      <c r="O993" s="304">
        <f>IF(ISBLANK(INDEX('Policy Characteristics'!I:I,MATCH($C993,'Policy Characteristics'!$C:$C,0))),"",INDEX('Policy Characteristics'!I:I,MATCH($C993,'Policy Characteristics'!$C:$C,0)))</f>
        <v>0</v>
      </c>
      <c r="P993" s="304" t="str">
        <f>IF(ISBLANK(INDEX('Policy Characteristics'!J:J,MATCH($C993,'Policy Characteristics'!$C:$C,0))),"",INDEX('Policy Characteristics'!J:J,MATCH($C993,'Policy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93" s="304" t="str">
        <f>IF(ISBLANK(INDEX('Policy Characteristics'!K:K,MATCH($C993,'Policy Characteristics'!$C:$C,0))),"",INDEX('Policy Characteristics'!K:K,MATCH($C993,'Policy Characteristics'!$C:$C,0)))</f>
        <v/>
      </c>
      <c r="R993" s="304" t="str">
        <f>IF(ISBLANK(INDEX('Policy Characteristics'!L:L,MATCH($C993,'Policy Characteristics'!$C:$C,0))),"",INDEX('Policy Characteristics'!L:L,MATCH($C993,'Policy Characteristics'!$C:$C,0)))</f>
        <v/>
      </c>
    </row>
    <row r="994" spans="1:18" s="526" customFormat="1" x14ac:dyDescent="0.25">
      <c r="A994" s="304" t="str">
        <f>IF(ISBLANK(INDEX('Policy Characteristics'!A:A,MATCH($C994,'Policy Characteristics'!$C:$C,0))),"",INDEX('Policy Characteristics'!A:A,MATCH($C994,'Policy Characteristics'!$C:$C,0)))</f>
        <v>Cross-Sector</v>
      </c>
      <c r="B994" s="304" t="str">
        <f>IF(ISBLANK(INDEX('Policy Characteristics'!B:B,MATCH($C994,'Policy Characteristics'!$C:$C,0))),"",INDEX('Policy Characteristics'!B:B,MATCH($C994,'Policy Characteristics'!$C:$C,0)))</f>
        <v>Exempt Non-CO2 Emissions from C Tax</v>
      </c>
      <c r="C994" s="307" t="s">
        <v>2477</v>
      </c>
      <c r="D994" s="537"/>
      <c r="E994" s="537"/>
      <c r="F994" s="537"/>
      <c r="G994" s="537"/>
      <c r="H994" s="536">
        <v>719</v>
      </c>
      <c r="I994" s="537" t="s">
        <v>46</v>
      </c>
      <c r="J994" s="306" t="str">
        <f>IF(ISBLANK(INDEX('Policy Characteristics'!D:D,MATCH($C994,'Policy Characteristics'!$C:$C,0))),"",INDEX('Policy Characteristics'!D:D,MATCH($C994,'Policy Characteristics'!$C:$C,0)))</f>
        <v>Carbon Tax Exemptions</v>
      </c>
      <c r="K994" s="304" t="str">
        <f>IF(ISBLANK(INDEX('Policy Characteristics'!E:E,MATCH($C994,'Policy Characteristics'!$C:$C,0))),"",INDEX('Policy Characteristics'!E:E,MATCH($C994,'Policy Characteristics'!$C:$C,0)))</f>
        <v>cross toggle whether carbon tax affects non CO2 emissions</v>
      </c>
      <c r="L994" s="304">
        <f>IF(ISBLANK(INDEX('Policy Characteristics'!F:F,MATCH($C994,'Policy Characteristics'!$C:$C,0))),"",INDEX('Policy Characteristics'!F:F,MATCH($C994,'Policy Characteristics'!$C:$C,0)))</f>
        <v>0</v>
      </c>
      <c r="M994" s="304">
        <f>IF(ISBLANK(INDEX('Policy Characteristics'!G:G,MATCH($C994,'Policy Characteristics'!$C:$C,0))),"",INDEX('Policy Characteristics'!G:G,MATCH($C994,'Policy Characteristics'!$C:$C,0)))</f>
        <v>0</v>
      </c>
      <c r="N994" s="304">
        <f>IF(ISBLANK(INDEX('Policy Characteristics'!H:H,MATCH($C994,'Policy Characteristics'!$C:$C,0))),"",INDEX('Policy Characteristics'!H:H,MATCH($C994,'Policy Characteristics'!$C:$C,0)))</f>
        <v>0</v>
      </c>
      <c r="O994" s="304">
        <f>IF(ISBLANK(INDEX('Policy Characteristics'!I:I,MATCH($C994,'Policy Characteristics'!$C:$C,0))),"",INDEX('Policy Characteristics'!I:I,MATCH($C994,'Policy Characteristics'!$C:$C,0)))</f>
        <v>0</v>
      </c>
      <c r="P994" s="304" t="str">
        <f>IF(ISBLANK(INDEX('Policy Characteristics'!J:J,MATCH($C994,'Policy Characteristics'!$C:$C,0))),"",INDEX('Policy Characteristics'!J:J,MATCH($C994,'Policy Characteristics'!$C:$C,0)))</f>
        <v>**Description:**0</v>
      </c>
      <c r="Q994" s="304" t="str">
        <f>IF(ISBLANK(INDEX('Policy Characteristics'!K:K,MATCH($C994,'Policy Characteristics'!$C:$C,0))),"",INDEX('Policy Characteristics'!K:K,MATCH($C994,'Policy Characteristics'!$C:$C,0)))</f>
        <v/>
      </c>
      <c r="R994" s="304" t="str">
        <f>IF(ISBLANK(INDEX('Policy Characteristics'!L:L,MATCH($C994,'Policy Characteristics'!$C:$C,0))),"",INDEX('Policy Characteristics'!L:L,MATCH($C994,'Policy Characteristics'!$C:$C,0)))</f>
        <v/>
      </c>
    </row>
    <row r="995" spans="1:18" s="526" customFormat="1" x14ac:dyDescent="0.25">
      <c r="A995" s="304" t="str">
        <f>IF(ISBLANK(INDEX('Policy Characteristics'!A:A,MATCH($C995,'Policy Characteristics'!$C:$C,0))),"",INDEX('Policy Characteristics'!A:A,MATCH($C995,'Policy Characteristics'!$C:$C,0)))</f>
        <v>Cross-Sector</v>
      </c>
      <c r="B995" s="304" t="str">
        <f>IF(ISBLANK(INDEX('Policy Characteristics'!B:B,MATCH($C995,'Policy Characteristics'!$C:$C,0))),"",INDEX('Policy Characteristics'!B:B,MATCH($C995,'Policy Characteristics'!$C:$C,0)))</f>
        <v>Exempt Process Emissions from C Tax</v>
      </c>
      <c r="C995" s="307" t="s">
        <v>2476</v>
      </c>
      <c r="D995" s="537"/>
      <c r="E995" s="537"/>
      <c r="F995" s="537"/>
      <c r="G995" s="537"/>
      <c r="H995" s="540">
        <v>509</v>
      </c>
      <c r="I995" s="537" t="s">
        <v>45</v>
      </c>
      <c r="J995" s="306" t="str">
        <f>IF(ISBLANK(INDEX('Policy Characteristics'!D:D,MATCH($C995,'Policy Characteristics'!$C:$C,0))),"",INDEX('Policy Characteristics'!D:D,MATCH($C995,'Policy Characteristics'!$C:$C,0)))</f>
        <v>Carbon Tax on Process Emissions</v>
      </c>
      <c r="K995" s="304" t="str">
        <f>IF(ISBLANK(INDEX('Policy Characteristics'!E:E,MATCH($C995,'Policy Characteristics'!$C:$C,0))),"",INDEX('Policy Characteristics'!E:E,MATCH($C995,'Policy Characteristics'!$C:$C,0)))</f>
        <v>cross toggle whether carbon tax affects process emissions</v>
      </c>
      <c r="L995" s="304">
        <f>IF(ISBLANK(INDEX('Policy Characteristics'!F:F,MATCH($C995,'Policy Characteristics'!$C:$C,0))),"",INDEX('Policy Characteristics'!F:F,MATCH($C995,'Policy Characteristics'!$C:$C,0)))</f>
        <v>0</v>
      </c>
      <c r="M995" s="304">
        <f>IF(ISBLANK(INDEX('Policy Characteristics'!G:G,MATCH($C995,'Policy Characteristics'!$C:$C,0))),"",INDEX('Policy Characteristics'!G:G,MATCH($C995,'Policy Characteristics'!$C:$C,0)))</f>
        <v>1</v>
      </c>
      <c r="N995" s="304">
        <f>IF(ISBLANK(INDEX('Policy Characteristics'!H:H,MATCH($C995,'Policy Characteristics'!$C:$C,0))),"",INDEX('Policy Characteristics'!H:H,MATCH($C995,'Policy Characteristics'!$C:$C,0)))</f>
        <v>1</v>
      </c>
      <c r="O995" s="304" t="str">
        <f>IF(ISBLANK(INDEX('Policy Characteristics'!I:I,MATCH($C995,'Policy Characteristics'!$C:$C,0))),"",INDEX('Policy Characteristics'!I:I,MATCH($C995,'Policy Characteristics'!$C:$C,0)))</f>
        <v>on/off</v>
      </c>
      <c r="P995" s="304" t="str">
        <f>IF(ISBLANK(INDEX('Policy Characteristics'!J:J,MATCH($C995,'Policy Characteristics'!$C:$C,0))),"",INDEX('Policy Characteristics'!J:J,MATCH($C995,'Policy Characteristics'!$C:$C,0)))</f>
        <v>**Description:** This policy prevents the carbon tax from being levied on process emissions (non-energy greenhouse gas emissions from industrial and agricultural operations).</v>
      </c>
      <c r="Q995" s="304" t="str">
        <f>IF(ISBLANK(INDEX('Policy Characteristics'!K:K,MATCH($C995,'Policy Characteristics'!$C:$C,0))),"",INDEX('Policy Characteristics'!K:K,MATCH($C995,'Policy Characteristics'!$C:$C,0)))</f>
        <v>fuels.html#carbon-tax</v>
      </c>
      <c r="R995" s="304" t="str">
        <f>IF(ISBLANK(INDEX('Policy Characteristics'!L:L,MATCH($C995,'Policy Characteristics'!$C:$C,0))),"",INDEX('Policy Characteristics'!L:L,MATCH($C995,'Policy Characteristics'!$C:$C,0)))</f>
        <v>carbon-tax.html</v>
      </c>
    </row>
    <row r="996" spans="1:18" s="526" customFormat="1" x14ac:dyDescent="0.25">
      <c r="A996" s="304" t="str">
        <f>IF(ISBLANK(INDEX('Policy Characteristics'!A:A,MATCH($C996,'Policy Characteristics'!$C:$C,0))),"",INDEX('Policy Characteristics'!A:A,MATCH($C996,'Policy Characteristics'!$C:$C,0)))</f>
        <v>Cross-Sector</v>
      </c>
      <c r="B996" s="304" t="str">
        <f>IF(ISBLANK(INDEX('Policy Characteristics'!B:B,MATCH($C996,'Policy Characteristics'!$C:$C,0))),"",INDEX('Policy Characteristics'!B:B,MATCH($C996,'Policy Characteristics'!$C:$C,0)))</f>
        <v>Fixed Energy Prices</v>
      </c>
      <c r="C996" s="307" t="s">
        <v>2789</v>
      </c>
      <c r="D996" s="537" t="s">
        <v>54</v>
      </c>
      <c r="E996" s="537"/>
      <c r="F996" s="537" t="s">
        <v>98</v>
      </c>
      <c r="G996" s="537"/>
      <c r="H996" s="536">
        <v>720</v>
      </c>
      <c r="I996" s="537" t="s">
        <v>46</v>
      </c>
      <c r="J996" s="306" t="str">
        <f>IF(ISBLANK(INDEX('Policy Characteristics'!D:D,MATCH($C996,'Policy Characteristics'!$C:$C,0))),"",INDEX('Policy Characteristics'!D:D,MATCH($C996,'Policy Characteristics'!$C:$C,0)))</f>
        <v>Fixed Energy Prices</v>
      </c>
      <c r="K996" s="304" t="str">
        <f>IF(ISBLANK(INDEX('Policy Characteristics'!E:E,MATCH($C996,'Policy Characteristics'!$C:$C,0))),"",INDEX('Policy Characteristics'!E:E,MATCH($C996,'Policy Characteristics'!$C:$C,0)))</f>
        <v>cross toggle whether policies affect energy prices</v>
      </c>
      <c r="L996" s="304">
        <f>IF(ISBLANK(INDEX('Policy Characteristics'!F:F,MATCH($C996,'Policy Characteristics'!$C:$C,0))),"",INDEX('Policy Characteristics'!F:F,MATCH($C996,'Policy Characteristics'!$C:$C,0)))</f>
        <v>0</v>
      </c>
      <c r="M996" s="304">
        <f>IF(ISBLANK(INDEX('Policy Characteristics'!G:G,MATCH($C996,'Policy Characteristics'!$C:$C,0))),"",INDEX('Policy Characteristics'!G:G,MATCH($C996,'Policy Characteristics'!$C:$C,0)))</f>
        <v>0</v>
      </c>
      <c r="N996" s="304">
        <f>IF(ISBLANK(INDEX('Policy Characteristics'!H:H,MATCH($C996,'Policy Characteristics'!$C:$C,0))),"",INDEX('Policy Characteristics'!H:H,MATCH($C996,'Policy Characteristics'!$C:$C,0)))</f>
        <v>0</v>
      </c>
      <c r="O996" s="304">
        <f>IF(ISBLANK(INDEX('Policy Characteristics'!I:I,MATCH($C996,'Policy Characteristics'!$C:$C,0))),"",INDEX('Policy Characteristics'!I:I,MATCH($C996,'Policy Characteristics'!$C:$C,0)))</f>
        <v>0</v>
      </c>
      <c r="P996" s="304" t="str">
        <f>IF(ISBLANK(INDEX('Policy Characteristics'!J:J,MATCH($C996,'Policy Characteristics'!$C:$C,0))),"",INDEX('Policy Characteristics'!J:J,MATCH($C996,'Policy Characteristics'!$C:$C,0)))</f>
        <v>**Description:**0</v>
      </c>
      <c r="Q996" s="304" t="str">
        <f>IF(ISBLANK(INDEX('Policy Characteristics'!K:K,MATCH($C996,'Policy Characteristics'!$C:$C,0))),"",INDEX('Policy Characteristics'!K:K,MATCH($C996,'Policy Characteristics'!$C:$C,0)))</f>
        <v/>
      </c>
      <c r="R996" s="304" t="str">
        <f>IF(ISBLANK(INDEX('Policy Characteristics'!L:L,MATCH($C996,'Policy Characteristics'!$C:$C,0))),"",INDEX('Policy Characteristics'!L:L,MATCH($C996,'Policy Characteristics'!$C:$C,0)))</f>
        <v/>
      </c>
    </row>
    <row r="997" spans="1:18" s="526" customFormat="1" x14ac:dyDescent="0.25">
      <c r="A997" s="304" t="str">
        <f>IF(ISBLANK(INDEX('Policy Characteristics'!A:A,MATCH($C997,'Policy Characteristics'!$C:$C,0))),"",INDEX('Policy Characteristics'!A:A,MATCH($C997,'Policy Characteristics'!$C:$C,0)))</f>
        <v>Cross-Sector</v>
      </c>
      <c r="B997" s="304" t="str">
        <f>IF(ISBLANK(INDEX('Policy Characteristics'!B:B,MATCH($C997,'Policy Characteristics'!$C:$C,0))),"",INDEX('Policy Characteristics'!B:B,MATCH($C997,'Policy Characteristics'!$C:$C,0)))</f>
        <v>Fixed Energy Prices</v>
      </c>
      <c r="C997" s="308" t="str">
        <f t="shared" ref="C997:C998" si="51">C$996</f>
        <v>Toggle Whether Policies Affect Energy Prices</v>
      </c>
      <c r="D997" s="537" t="s">
        <v>77</v>
      </c>
      <c r="E997" s="537"/>
      <c r="F997" s="537" t="s">
        <v>104</v>
      </c>
      <c r="G997" s="537"/>
      <c r="H997" s="536">
        <v>721</v>
      </c>
      <c r="I997" s="537" t="s">
        <v>46</v>
      </c>
      <c r="J997" s="306" t="str">
        <f>IF(ISBLANK(INDEX('Policy Characteristics'!D:D,MATCH($C997,'Policy Characteristics'!$C:$C,0))),"",INDEX('Policy Characteristics'!D:D,MATCH($C997,'Policy Characteristics'!$C:$C,0)))</f>
        <v>Fixed Energy Prices</v>
      </c>
      <c r="K997" s="304" t="str">
        <f>IF(ISBLANK(INDEX('Policy Characteristics'!E:E,MATCH($C997,'Policy Characteristics'!$C:$C,0))),"",INDEX('Policy Characteristics'!E:E,MATCH($C997,'Policy Characteristics'!$C:$C,0)))</f>
        <v>cross toggle whether policies affect energy prices</v>
      </c>
      <c r="L997" s="304">
        <f>IF(ISBLANK(INDEX('Policy Characteristics'!F:F,MATCH($C997,'Policy Characteristics'!$C:$C,0))),"",INDEX('Policy Characteristics'!F:F,MATCH($C997,'Policy Characteristics'!$C:$C,0)))</f>
        <v>0</v>
      </c>
      <c r="M997" s="304">
        <f>IF(ISBLANK(INDEX('Policy Characteristics'!G:G,MATCH($C997,'Policy Characteristics'!$C:$C,0))),"",INDEX('Policy Characteristics'!G:G,MATCH($C997,'Policy Characteristics'!$C:$C,0)))</f>
        <v>0</v>
      </c>
      <c r="N997" s="304">
        <f>IF(ISBLANK(INDEX('Policy Characteristics'!H:H,MATCH($C997,'Policy Characteristics'!$C:$C,0))),"",INDEX('Policy Characteristics'!H:H,MATCH($C997,'Policy Characteristics'!$C:$C,0)))</f>
        <v>0</v>
      </c>
      <c r="O997" s="304">
        <f>IF(ISBLANK(INDEX('Policy Characteristics'!I:I,MATCH($C997,'Policy Characteristics'!$C:$C,0))),"",INDEX('Policy Characteristics'!I:I,MATCH($C997,'Policy Characteristics'!$C:$C,0)))</f>
        <v>0</v>
      </c>
      <c r="P997" s="304" t="str">
        <f>IF(ISBLANK(INDEX('Policy Characteristics'!J:J,MATCH($C997,'Policy Characteristics'!$C:$C,0))),"",INDEX('Policy Characteristics'!J:J,MATCH($C997,'Policy Characteristics'!$C:$C,0)))</f>
        <v>**Description:**0</v>
      </c>
      <c r="Q997" s="304" t="str">
        <f>IF(ISBLANK(INDEX('Policy Characteristics'!K:K,MATCH($C997,'Policy Characteristics'!$C:$C,0))),"",INDEX('Policy Characteristics'!K:K,MATCH($C997,'Policy Characteristics'!$C:$C,0)))</f>
        <v/>
      </c>
      <c r="R997" s="304" t="str">
        <f>IF(ISBLANK(INDEX('Policy Characteristics'!L:L,MATCH($C997,'Policy Characteristics'!$C:$C,0))),"",INDEX('Policy Characteristics'!L:L,MATCH($C997,'Policy Characteristics'!$C:$C,0)))</f>
        <v/>
      </c>
    </row>
    <row r="998" spans="1:18" s="526" customFormat="1" x14ac:dyDescent="0.25">
      <c r="A998" s="304" t="str">
        <f>IF(ISBLANK(INDEX('Policy Characteristics'!A:A,MATCH($C998,'Policy Characteristics'!$C:$C,0))),"",INDEX('Policy Characteristics'!A:A,MATCH($C998,'Policy Characteristics'!$C:$C,0)))</f>
        <v>Cross-Sector</v>
      </c>
      <c r="B998" s="304" t="str">
        <f>IF(ISBLANK(INDEX('Policy Characteristics'!B:B,MATCH($C998,'Policy Characteristics'!$C:$C,0))),"",INDEX('Policy Characteristics'!B:B,MATCH($C998,'Policy Characteristics'!$C:$C,0)))</f>
        <v>Fixed Energy Prices</v>
      </c>
      <c r="C998" s="308" t="str">
        <f t="shared" si="51"/>
        <v>Toggle Whether Policies Affect Energy Prices</v>
      </c>
      <c r="D998" s="537" t="s">
        <v>2504</v>
      </c>
      <c r="E998" s="537"/>
      <c r="F998" s="537" t="s">
        <v>2508</v>
      </c>
      <c r="G998" s="537"/>
      <c r="H998" s="536">
        <v>722</v>
      </c>
      <c r="I998" s="537" t="s">
        <v>46</v>
      </c>
      <c r="J998" s="306" t="str">
        <f>IF(ISBLANK(INDEX('Policy Characteristics'!D:D,MATCH($C998,'Policy Characteristics'!$C:$C,0))),"",INDEX('Policy Characteristics'!D:D,MATCH($C998,'Policy Characteristics'!$C:$C,0)))</f>
        <v>Fixed Energy Prices</v>
      </c>
      <c r="K998" s="304" t="str">
        <f>IF(ISBLANK(INDEX('Policy Characteristics'!E:E,MATCH($C998,'Policy Characteristics'!$C:$C,0))),"",INDEX('Policy Characteristics'!E:E,MATCH($C998,'Policy Characteristics'!$C:$C,0)))</f>
        <v>cross toggle whether policies affect energy prices</v>
      </c>
      <c r="L998" s="304">
        <f>IF(ISBLANK(INDEX('Policy Characteristics'!F:F,MATCH($C998,'Policy Characteristics'!$C:$C,0))),"",INDEX('Policy Characteristics'!F:F,MATCH($C998,'Policy Characteristics'!$C:$C,0)))</f>
        <v>0</v>
      </c>
      <c r="M998" s="304">
        <f>IF(ISBLANK(INDEX('Policy Characteristics'!G:G,MATCH($C998,'Policy Characteristics'!$C:$C,0))),"",INDEX('Policy Characteristics'!G:G,MATCH($C998,'Policy Characteristics'!$C:$C,0)))</f>
        <v>0</v>
      </c>
      <c r="N998" s="304">
        <f>IF(ISBLANK(INDEX('Policy Characteristics'!H:H,MATCH($C998,'Policy Characteristics'!$C:$C,0))),"",INDEX('Policy Characteristics'!H:H,MATCH($C998,'Policy Characteristics'!$C:$C,0)))</f>
        <v>0</v>
      </c>
      <c r="O998" s="304">
        <f>IF(ISBLANK(INDEX('Policy Characteristics'!I:I,MATCH($C998,'Policy Characteristics'!$C:$C,0))),"",INDEX('Policy Characteristics'!I:I,MATCH($C998,'Policy Characteristics'!$C:$C,0)))</f>
        <v>0</v>
      </c>
      <c r="P998" s="304" t="str">
        <f>IF(ISBLANK(INDEX('Policy Characteristics'!J:J,MATCH($C998,'Policy Characteristics'!$C:$C,0))),"",INDEX('Policy Characteristics'!J:J,MATCH($C998,'Policy Characteristics'!$C:$C,0)))</f>
        <v>**Description:**0</v>
      </c>
      <c r="Q998" s="304" t="str">
        <f>IF(ISBLANK(INDEX('Policy Characteristics'!K:K,MATCH($C998,'Policy Characteristics'!$C:$C,0))),"",INDEX('Policy Characteristics'!K:K,MATCH($C998,'Policy Characteristics'!$C:$C,0)))</f>
        <v/>
      </c>
      <c r="R998" s="304" t="str">
        <f>IF(ISBLANK(INDEX('Policy Characteristics'!L:L,MATCH($C998,'Policy Characteristics'!$C:$C,0))),"",INDEX('Policy Characteristics'!L:L,MATCH($C998,'Policy Characteristics'!$C:$C,0)))</f>
        <v/>
      </c>
    </row>
    <row r="999" spans="1:18" s="526" customFormat="1" x14ac:dyDescent="0.25">
      <c r="A999" s="304" t="str">
        <f>IF(ISBLANK(INDEX('Policy Characteristics'!A:A,MATCH($C999,'Policy Characteristics'!$C:$C,0))),"",INDEX('Policy Characteristics'!A:A,MATCH($C999,'Policy Characteristics'!$C:$C,0)))</f>
        <v>Cross-Sector</v>
      </c>
      <c r="B999" s="304" t="str">
        <f>IF(ISBLANK(INDEX('Policy Characteristics'!B:B,MATCH($C999,'Policy Characteristics'!$C:$C,0))),"",INDEX('Policy Characteristics'!B:B,MATCH($C999,'Policy Characteristics'!$C:$C,0)))</f>
        <v>Fixed Energy Prices</v>
      </c>
      <c r="C999" s="307" t="s">
        <v>2789</v>
      </c>
      <c r="D999" s="537" t="s">
        <v>458</v>
      </c>
      <c r="E999" s="535"/>
      <c r="F999" s="537" t="s">
        <v>455</v>
      </c>
      <c r="G999" s="537"/>
      <c r="H999" s="540">
        <v>836</v>
      </c>
      <c r="I999" s="537" t="s">
        <v>46</v>
      </c>
      <c r="J999" s="306" t="str">
        <f>IF(ISBLANK(INDEX('Policy Characteristics'!D:D,MATCH($C999,'Policy Characteristics'!$C:$C,0))),"",INDEX('Policy Characteristics'!D:D,MATCH($C999,'Policy Characteristics'!$C:$C,0)))</f>
        <v>Fixed Energy Prices</v>
      </c>
      <c r="K999" s="304" t="str">
        <f>IF(ISBLANK(INDEX('Policy Characteristics'!E:E,MATCH($C999,'Policy Characteristics'!$C:$C,0))),"",INDEX('Policy Characteristics'!E:E,MATCH($C999,'Policy Characteristics'!$C:$C,0)))</f>
        <v>cross toggle whether policies affect energy prices</v>
      </c>
      <c r="L999" s="304">
        <f>IF(ISBLANK(INDEX('Policy Characteristics'!F:F,MATCH($C999,'Policy Characteristics'!$C:$C,0))),"",INDEX('Policy Characteristics'!F:F,MATCH($C999,'Policy Characteristics'!$C:$C,0)))</f>
        <v>0</v>
      </c>
      <c r="M999" s="304">
        <f>IF(ISBLANK(INDEX('Policy Characteristics'!G:G,MATCH($C999,'Policy Characteristics'!$C:$C,0))),"",INDEX('Policy Characteristics'!G:G,MATCH($C999,'Policy Characteristics'!$C:$C,0)))</f>
        <v>0</v>
      </c>
      <c r="N999" s="304">
        <f>IF(ISBLANK(INDEX('Policy Characteristics'!H:H,MATCH($C999,'Policy Characteristics'!$C:$C,0))),"",INDEX('Policy Characteristics'!H:H,MATCH($C999,'Policy Characteristics'!$C:$C,0)))</f>
        <v>0</v>
      </c>
      <c r="O999" s="304">
        <f>IF(ISBLANK(INDEX('Policy Characteristics'!I:I,MATCH($C999,'Policy Characteristics'!$C:$C,0))),"",INDEX('Policy Characteristics'!I:I,MATCH($C999,'Policy Characteristics'!$C:$C,0)))</f>
        <v>0</v>
      </c>
      <c r="P999" s="304" t="str">
        <f>IF(ISBLANK(INDEX('Policy Characteristics'!J:J,MATCH($C999,'Policy Characteristics'!$C:$C,0))),"",INDEX('Policy Characteristics'!J:J,MATCH($C999,'Policy Characteristics'!$C:$C,0)))</f>
        <v>**Description:**0</v>
      </c>
      <c r="Q999" s="304" t="str">
        <f>IF(ISBLANK(INDEX('Policy Characteristics'!K:K,MATCH($C999,'Policy Characteristics'!$C:$C,0))),"",INDEX('Policy Characteristics'!K:K,MATCH($C999,'Policy Characteristics'!$C:$C,0)))</f>
        <v/>
      </c>
      <c r="R999" s="304" t="str">
        <f>IF(ISBLANK(INDEX('Policy Characteristics'!L:L,MATCH($C999,'Policy Characteristics'!$C:$C,0))),"",INDEX('Policy Characteristics'!L:L,MATCH($C999,'Policy Characteristics'!$C:$C,0)))</f>
        <v/>
      </c>
    </row>
    <row r="1000" spans="1:18" s="526" customFormat="1" x14ac:dyDescent="0.25">
      <c r="A1000" s="304" t="str">
        <f>IF(ISBLANK(INDEX('Policy Characteristics'!A:A,MATCH($C1000,'Policy Characteristics'!$C:$C,0))),"",INDEX('Policy Characteristics'!A:A,MATCH($C1000,'Policy Characteristics'!$C:$C,0)))</f>
        <v>Cross-Sector</v>
      </c>
      <c r="B1000" s="304" t="str">
        <f>IF(ISBLANK(INDEX('Policy Characteristics'!B:B,MATCH($C1000,'Policy Characteristics'!$C:$C,0))),"",INDEX('Policy Characteristics'!B:B,MATCH($C1000,'Policy Characteristics'!$C:$C,0)))</f>
        <v>Fixed Energy Prices</v>
      </c>
      <c r="C1000" s="308" t="str">
        <f t="shared" ref="C1000:C1010" si="52">C$999</f>
        <v>Toggle Whether Policies Affect Energy Prices</v>
      </c>
      <c r="D1000" s="537" t="s">
        <v>48</v>
      </c>
      <c r="E1000" s="535"/>
      <c r="F1000" s="537" t="s">
        <v>92</v>
      </c>
      <c r="G1000" s="537"/>
      <c r="H1000" s="536">
        <v>837</v>
      </c>
      <c r="I1000" s="537" t="s">
        <v>46</v>
      </c>
      <c r="J1000" s="306" t="str">
        <f>IF(ISBLANK(INDEX('Policy Characteristics'!D:D,MATCH($C1000,'Policy Characteristics'!$C:$C,0))),"",INDEX('Policy Characteristics'!D:D,MATCH($C1000,'Policy Characteristics'!$C:$C,0)))</f>
        <v>Fixed Energy Prices</v>
      </c>
      <c r="K1000" s="304" t="str">
        <f>IF(ISBLANK(INDEX('Policy Characteristics'!E:E,MATCH($C1000,'Policy Characteristics'!$C:$C,0))),"",INDEX('Policy Characteristics'!E:E,MATCH($C1000,'Policy Characteristics'!$C:$C,0)))</f>
        <v>cross toggle whether policies affect energy prices</v>
      </c>
      <c r="L1000" s="304">
        <f>IF(ISBLANK(INDEX('Policy Characteristics'!F:F,MATCH($C1000,'Policy Characteristics'!$C:$C,0))),"",INDEX('Policy Characteristics'!F:F,MATCH($C1000,'Policy Characteristics'!$C:$C,0)))</f>
        <v>0</v>
      </c>
      <c r="M1000" s="304">
        <f>IF(ISBLANK(INDEX('Policy Characteristics'!G:G,MATCH($C1000,'Policy Characteristics'!$C:$C,0))),"",INDEX('Policy Characteristics'!G:G,MATCH($C1000,'Policy Characteristics'!$C:$C,0)))</f>
        <v>0</v>
      </c>
      <c r="N1000" s="304">
        <f>IF(ISBLANK(INDEX('Policy Characteristics'!H:H,MATCH($C1000,'Policy Characteristics'!$C:$C,0))),"",INDEX('Policy Characteristics'!H:H,MATCH($C1000,'Policy Characteristics'!$C:$C,0)))</f>
        <v>0</v>
      </c>
      <c r="O1000" s="304">
        <f>IF(ISBLANK(INDEX('Policy Characteristics'!I:I,MATCH($C1000,'Policy Characteristics'!$C:$C,0))),"",INDEX('Policy Characteristics'!I:I,MATCH($C1000,'Policy Characteristics'!$C:$C,0)))</f>
        <v>0</v>
      </c>
      <c r="P1000" s="304" t="str">
        <f>IF(ISBLANK(INDEX('Policy Characteristics'!J:J,MATCH($C1000,'Policy Characteristics'!$C:$C,0))),"",INDEX('Policy Characteristics'!J:J,MATCH($C1000,'Policy Characteristics'!$C:$C,0)))</f>
        <v>**Description:**0</v>
      </c>
      <c r="Q1000" s="304" t="str">
        <f>IF(ISBLANK(INDEX('Policy Characteristics'!K:K,MATCH($C1000,'Policy Characteristics'!$C:$C,0))),"",INDEX('Policy Characteristics'!K:K,MATCH($C1000,'Policy Characteristics'!$C:$C,0)))</f>
        <v/>
      </c>
      <c r="R1000" s="304" t="str">
        <f>IF(ISBLANK(INDEX('Policy Characteristics'!L:L,MATCH($C1000,'Policy Characteristics'!$C:$C,0))),"",INDEX('Policy Characteristics'!L:L,MATCH($C1000,'Policy Characteristics'!$C:$C,0)))</f>
        <v/>
      </c>
    </row>
    <row r="1001" spans="1:18" s="526" customFormat="1" x14ac:dyDescent="0.25">
      <c r="A1001" s="304" t="str">
        <f>IF(ISBLANK(INDEX('Policy Characteristics'!A:A,MATCH($C1001,'Policy Characteristics'!$C:$C,0))),"",INDEX('Policy Characteristics'!A:A,MATCH($C1001,'Policy Characteristics'!$C:$C,0)))</f>
        <v>Cross-Sector</v>
      </c>
      <c r="B1001" s="304" t="str">
        <f>IF(ISBLANK(INDEX('Policy Characteristics'!B:B,MATCH($C1001,'Policy Characteristics'!$C:$C,0))),"",INDEX('Policy Characteristics'!B:B,MATCH($C1001,'Policy Characteristics'!$C:$C,0)))</f>
        <v>Fixed Energy Prices</v>
      </c>
      <c r="C1001" s="308" t="str">
        <f t="shared" si="52"/>
        <v>Toggle Whether Policies Affect Energy Prices</v>
      </c>
      <c r="D1001" s="537" t="s">
        <v>53</v>
      </c>
      <c r="E1001" s="535"/>
      <c r="F1001" s="537" t="s">
        <v>97</v>
      </c>
      <c r="G1001" s="537"/>
      <c r="H1001" s="540">
        <v>838</v>
      </c>
      <c r="I1001" s="537" t="s">
        <v>46</v>
      </c>
      <c r="J1001" s="306" t="str">
        <f>IF(ISBLANK(INDEX('Policy Characteristics'!D:D,MATCH($C1001,'Policy Characteristics'!$C:$C,0))),"",INDEX('Policy Characteristics'!D:D,MATCH($C1001,'Policy Characteristics'!$C:$C,0)))</f>
        <v>Fixed Energy Prices</v>
      </c>
      <c r="K1001" s="304" t="str">
        <f>IF(ISBLANK(INDEX('Policy Characteristics'!E:E,MATCH($C1001,'Policy Characteristics'!$C:$C,0))),"",INDEX('Policy Characteristics'!E:E,MATCH($C1001,'Policy Characteristics'!$C:$C,0)))</f>
        <v>cross toggle whether policies affect energy prices</v>
      </c>
      <c r="L1001" s="304">
        <f>IF(ISBLANK(INDEX('Policy Characteristics'!F:F,MATCH($C1001,'Policy Characteristics'!$C:$C,0))),"",INDEX('Policy Characteristics'!F:F,MATCH($C1001,'Policy Characteristics'!$C:$C,0)))</f>
        <v>0</v>
      </c>
      <c r="M1001" s="304">
        <f>IF(ISBLANK(INDEX('Policy Characteristics'!G:G,MATCH($C1001,'Policy Characteristics'!$C:$C,0))),"",INDEX('Policy Characteristics'!G:G,MATCH($C1001,'Policy Characteristics'!$C:$C,0)))</f>
        <v>0</v>
      </c>
      <c r="N1001" s="304">
        <f>IF(ISBLANK(INDEX('Policy Characteristics'!H:H,MATCH($C1001,'Policy Characteristics'!$C:$C,0))),"",INDEX('Policy Characteristics'!H:H,MATCH($C1001,'Policy Characteristics'!$C:$C,0)))</f>
        <v>0</v>
      </c>
      <c r="O1001" s="304">
        <f>IF(ISBLANK(INDEX('Policy Characteristics'!I:I,MATCH($C1001,'Policy Characteristics'!$C:$C,0))),"",INDEX('Policy Characteristics'!I:I,MATCH($C1001,'Policy Characteristics'!$C:$C,0)))</f>
        <v>0</v>
      </c>
      <c r="P1001" s="304" t="str">
        <f>IF(ISBLANK(INDEX('Policy Characteristics'!J:J,MATCH($C1001,'Policy Characteristics'!$C:$C,0))),"",INDEX('Policy Characteristics'!J:J,MATCH($C1001,'Policy Characteristics'!$C:$C,0)))</f>
        <v>**Description:**0</v>
      </c>
      <c r="Q1001" s="304" t="str">
        <f>IF(ISBLANK(INDEX('Policy Characteristics'!K:K,MATCH($C1001,'Policy Characteristics'!$C:$C,0))),"",INDEX('Policy Characteristics'!K:K,MATCH($C1001,'Policy Characteristics'!$C:$C,0)))</f>
        <v/>
      </c>
      <c r="R1001" s="304" t="str">
        <f>IF(ISBLANK(INDEX('Policy Characteristics'!L:L,MATCH($C1001,'Policy Characteristics'!$C:$C,0))),"",INDEX('Policy Characteristics'!L:L,MATCH($C1001,'Policy Characteristics'!$C:$C,0)))</f>
        <v/>
      </c>
    </row>
    <row r="1002" spans="1:18" s="526" customFormat="1" x14ac:dyDescent="0.25">
      <c r="A1002" s="304" t="str">
        <f>IF(ISBLANK(INDEX('Policy Characteristics'!A:A,MATCH($C1002,'Policy Characteristics'!$C:$C,0))),"",INDEX('Policy Characteristics'!A:A,MATCH($C1002,'Policy Characteristics'!$C:$C,0)))</f>
        <v>Cross-Sector</v>
      </c>
      <c r="B1002" s="304" t="str">
        <f>IF(ISBLANK(INDEX('Policy Characteristics'!B:B,MATCH($C1002,'Policy Characteristics'!$C:$C,0))),"",INDEX('Policy Characteristics'!B:B,MATCH($C1002,'Policy Characteristics'!$C:$C,0)))</f>
        <v>Fixed Energy Prices</v>
      </c>
      <c r="C1002" s="308" t="str">
        <f t="shared" si="52"/>
        <v>Toggle Whether Policies Affect Energy Prices</v>
      </c>
      <c r="D1002" s="537" t="s">
        <v>55</v>
      </c>
      <c r="E1002" s="535"/>
      <c r="F1002" s="537" t="s">
        <v>100</v>
      </c>
      <c r="G1002" s="537"/>
      <c r="H1002" s="536">
        <v>839</v>
      </c>
      <c r="I1002" s="537" t="s">
        <v>46</v>
      </c>
      <c r="J1002" s="306" t="str">
        <f>IF(ISBLANK(INDEX('Policy Characteristics'!D:D,MATCH($C1002,'Policy Characteristics'!$C:$C,0))),"",INDEX('Policy Characteristics'!D:D,MATCH($C1002,'Policy Characteristics'!$C:$C,0)))</f>
        <v>Fixed Energy Prices</v>
      </c>
      <c r="K1002" s="304" t="str">
        <f>IF(ISBLANK(INDEX('Policy Characteristics'!E:E,MATCH($C1002,'Policy Characteristics'!$C:$C,0))),"",INDEX('Policy Characteristics'!E:E,MATCH($C1002,'Policy Characteristics'!$C:$C,0)))</f>
        <v>cross toggle whether policies affect energy prices</v>
      </c>
      <c r="L1002" s="304">
        <f>IF(ISBLANK(INDEX('Policy Characteristics'!F:F,MATCH($C1002,'Policy Characteristics'!$C:$C,0))),"",INDEX('Policy Characteristics'!F:F,MATCH($C1002,'Policy Characteristics'!$C:$C,0)))</f>
        <v>0</v>
      </c>
      <c r="M1002" s="304">
        <f>IF(ISBLANK(INDEX('Policy Characteristics'!G:G,MATCH($C1002,'Policy Characteristics'!$C:$C,0))),"",INDEX('Policy Characteristics'!G:G,MATCH($C1002,'Policy Characteristics'!$C:$C,0)))</f>
        <v>0</v>
      </c>
      <c r="N1002" s="304">
        <f>IF(ISBLANK(INDEX('Policy Characteristics'!H:H,MATCH($C1002,'Policy Characteristics'!$C:$C,0))),"",INDEX('Policy Characteristics'!H:H,MATCH($C1002,'Policy Characteristics'!$C:$C,0)))</f>
        <v>0</v>
      </c>
      <c r="O1002" s="304">
        <f>IF(ISBLANK(INDEX('Policy Characteristics'!I:I,MATCH($C1002,'Policy Characteristics'!$C:$C,0))),"",INDEX('Policy Characteristics'!I:I,MATCH($C1002,'Policy Characteristics'!$C:$C,0)))</f>
        <v>0</v>
      </c>
      <c r="P1002" s="304" t="str">
        <f>IF(ISBLANK(INDEX('Policy Characteristics'!J:J,MATCH($C1002,'Policy Characteristics'!$C:$C,0))),"",INDEX('Policy Characteristics'!J:J,MATCH($C1002,'Policy Characteristics'!$C:$C,0)))</f>
        <v>**Description:**0</v>
      </c>
      <c r="Q1002" s="304" t="str">
        <f>IF(ISBLANK(INDEX('Policy Characteristics'!K:K,MATCH($C1002,'Policy Characteristics'!$C:$C,0))),"",INDEX('Policy Characteristics'!K:K,MATCH($C1002,'Policy Characteristics'!$C:$C,0)))</f>
        <v/>
      </c>
      <c r="R1002" s="304" t="str">
        <f>IF(ISBLANK(INDEX('Policy Characteristics'!L:L,MATCH($C1002,'Policy Characteristics'!$C:$C,0))),"",INDEX('Policy Characteristics'!L:L,MATCH($C1002,'Policy Characteristics'!$C:$C,0)))</f>
        <v/>
      </c>
    </row>
    <row r="1003" spans="1:18" s="526" customFormat="1" x14ac:dyDescent="0.25">
      <c r="A1003" s="304" t="str">
        <f>IF(ISBLANK(INDEX('Policy Characteristics'!A:A,MATCH($C1003,'Policy Characteristics'!$C:$C,0))),"",INDEX('Policy Characteristics'!A:A,MATCH($C1003,'Policy Characteristics'!$C:$C,0)))</f>
        <v>Cross-Sector</v>
      </c>
      <c r="B1003" s="304" t="str">
        <f>IF(ISBLANK(INDEX('Policy Characteristics'!B:B,MATCH($C1003,'Policy Characteristics'!$C:$C,0))),"",INDEX('Policy Characteristics'!B:B,MATCH($C1003,'Policy Characteristics'!$C:$C,0)))</f>
        <v>Fixed Energy Prices</v>
      </c>
      <c r="C1003" s="308" t="str">
        <f t="shared" si="52"/>
        <v>Toggle Whether Policies Affect Energy Prices</v>
      </c>
      <c r="D1003" s="537" t="s">
        <v>56</v>
      </c>
      <c r="E1003" s="535"/>
      <c r="F1003" s="537" t="s">
        <v>101</v>
      </c>
      <c r="G1003" s="537"/>
      <c r="H1003" s="540">
        <v>840</v>
      </c>
      <c r="I1003" s="537" t="s">
        <v>46</v>
      </c>
      <c r="J1003" s="306" t="str">
        <f>IF(ISBLANK(INDEX('Policy Characteristics'!D:D,MATCH($C1003,'Policy Characteristics'!$C:$C,0))),"",INDEX('Policy Characteristics'!D:D,MATCH($C1003,'Policy Characteristics'!$C:$C,0)))</f>
        <v>Fixed Energy Prices</v>
      </c>
      <c r="K1003" s="304" t="str">
        <f>IF(ISBLANK(INDEX('Policy Characteristics'!E:E,MATCH($C1003,'Policy Characteristics'!$C:$C,0))),"",INDEX('Policy Characteristics'!E:E,MATCH($C1003,'Policy Characteristics'!$C:$C,0)))</f>
        <v>cross toggle whether policies affect energy prices</v>
      </c>
      <c r="L1003" s="304">
        <f>IF(ISBLANK(INDEX('Policy Characteristics'!F:F,MATCH($C1003,'Policy Characteristics'!$C:$C,0))),"",INDEX('Policy Characteristics'!F:F,MATCH($C1003,'Policy Characteristics'!$C:$C,0)))</f>
        <v>0</v>
      </c>
      <c r="M1003" s="304">
        <f>IF(ISBLANK(INDEX('Policy Characteristics'!G:G,MATCH($C1003,'Policy Characteristics'!$C:$C,0))),"",INDEX('Policy Characteristics'!G:G,MATCH($C1003,'Policy Characteristics'!$C:$C,0)))</f>
        <v>0</v>
      </c>
      <c r="N1003" s="304">
        <f>IF(ISBLANK(INDEX('Policy Characteristics'!H:H,MATCH($C1003,'Policy Characteristics'!$C:$C,0))),"",INDEX('Policy Characteristics'!H:H,MATCH($C1003,'Policy Characteristics'!$C:$C,0)))</f>
        <v>0</v>
      </c>
      <c r="O1003" s="304">
        <f>IF(ISBLANK(INDEX('Policy Characteristics'!I:I,MATCH($C1003,'Policy Characteristics'!$C:$C,0))),"",INDEX('Policy Characteristics'!I:I,MATCH($C1003,'Policy Characteristics'!$C:$C,0)))</f>
        <v>0</v>
      </c>
      <c r="P1003" s="304" t="str">
        <f>IF(ISBLANK(INDEX('Policy Characteristics'!J:J,MATCH($C1003,'Policy Characteristics'!$C:$C,0))),"",INDEX('Policy Characteristics'!J:J,MATCH($C1003,'Policy Characteristics'!$C:$C,0)))</f>
        <v>**Description:**0</v>
      </c>
      <c r="Q1003" s="304" t="str">
        <f>IF(ISBLANK(INDEX('Policy Characteristics'!K:K,MATCH($C1003,'Policy Characteristics'!$C:$C,0))),"",INDEX('Policy Characteristics'!K:K,MATCH($C1003,'Policy Characteristics'!$C:$C,0)))</f>
        <v/>
      </c>
      <c r="R1003" s="304" t="str">
        <f>IF(ISBLANK(INDEX('Policy Characteristics'!L:L,MATCH($C1003,'Policy Characteristics'!$C:$C,0))),"",INDEX('Policy Characteristics'!L:L,MATCH($C1003,'Policy Characteristics'!$C:$C,0)))</f>
        <v/>
      </c>
    </row>
    <row r="1004" spans="1:18" s="526" customFormat="1" x14ac:dyDescent="0.25">
      <c r="A1004" s="304" t="str">
        <f>IF(ISBLANK(INDEX('Policy Characteristics'!A:A,MATCH($C1004,'Policy Characteristics'!$C:$C,0))),"",INDEX('Policy Characteristics'!A:A,MATCH($C1004,'Policy Characteristics'!$C:$C,0)))</f>
        <v>Cross-Sector</v>
      </c>
      <c r="B1004" s="304" t="str">
        <f>IF(ISBLANK(INDEX('Policy Characteristics'!B:B,MATCH($C1004,'Policy Characteristics'!$C:$C,0))),"",INDEX('Policy Characteristics'!B:B,MATCH($C1004,'Policy Characteristics'!$C:$C,0)))</f>
        <v>Fixed Energy Prices</v>
      </c>
      <c r="C1004" s="308" t="str">
        <f t="shared" si="52"/>
        <v>Toggle Whether Policies Affect Energy Prices</v>
      </c>
      <c r="D1004" s="537" t="s">
        <v>57</v>
      </c>
      <c r="E1004" s="535"/>
      <c r="F1004" s="537" t="s">
        <v>102</v>
      </c>
      <c r="G1004" s="537"/>
      <c r="H1004" s="536">
        <v>841</v>
      </c>
      <c r="I1004" s="537" t="s">
        <v>46</v>
      </c>
      <c r="J1004" s="306" t="str">
        <f>IF(ISBLANK(INDEX('Policy Characteristics'!D:D,MATCH($C1004,'Policy Characteristics'!$C:$C,0))),"",INDEX('Policy Characteristics'!D:D,MATCH($C1004,'Policy Characteristics'!$C:$C,0)))</f>
        <v>Fixed Energy Prices</v>
      </c>
      <c r="K1004" s="304" t="str">
        <f>IF(ISBLANK(INDEX('Policy Characteristics'!E:E,MATCH($C1004,'Policy Characteristics'!$C:$C,0))),"",INDEX('Policy Characteristics'!E:E,MATCH($C1004,'Policy Characteristics'!$C:$C,0)))</f>
        <v>cross toggle whether policies affect energy prices</v>
      </c>
      <c r="L1004" s="304">
        <f>IF(ISBLANK(INDEX('Policy Characteristics'!F:F,MATCH($C1004,'Policy Characteristics'!$C:$C,0))),"",INDEX('Policy Characteristics'!F:F,MATCH($C1004,'Policy Characteristics'!$C:$C,0)))</f>
        <v>0</v>
      </c>
      <c r="M1004" s="304">
        <f>IF(ISBLANK(INDEX('Policy Characteristics'!G:G,MATCH($C1004,'Policy Characteristics'!$C:$C,0))),"",INDEX('Policy Characteristics'!G:G,MATCH($C1004,'Policy Characteristics'!$C:$C,0)))</f>
        <v>0</v>
      </c>
      <c r="N1004" s="304">
        <f>IF(ISBLANK(INDEX('Policy Characteristics'!H:H,MATCH($C1004,'Policy Characteristics'!$C:$C,0))),"",INDEX('Policy Characteristics'!H:H,MATCH($C1004,'Policy Characteristics'!$C:$C,0)))</f>
        <v>0</v>
      </c>
      <c r="O1004" s="304">
        <f>IF(ISBLANK(INDEX('Policy Characteristics'!I:I,MATCH($C1004,'Policy Characteristics'!$C:$C,0))),"",INDEX('Policy Characteristics'!I:I,MATCH($C1004,'Policy Characteristics'!$C:$C,0)))</f>
        <v>0</v>
      </c>
      <c r="P1004" s="304" t="str">
        <f>IF(ISBLANK(INDEX('Policy Characteristics'!J:J,MATCH($C1004,'Policy Characteristics'!$C:$C,0))),"",INDEX('Policy Characteristics'!J:J,MATCH($C1004,'Policy Characteristics'!$C:$C,0)))</f>
        <v>**Description:**0</v>
      </c>
      <c r="Q1004" s="304" t="str">
        <f>IF(ISBLANK(INDEX('Policy Characteristics'!K:K,MATCH($C1004,'Policy Characteristics'!$C:$C,0))),"",INDEX('Policy Characteristics'!K:K,MATCH($C1004,'Policy Characteristics'!$C:$C,0)))</f>
        <v/>
      </c>
      <c r="R1004" s="304" t="str">
        <f>IF(ISBLANK(INDEX('Policy Characteristics'!L:L,MATCH($C1004,'Policy Characteristics'!$C:$C,0))),"",INDEX('Policy Characteristics'!L:L,MATCH($C1004,'Policy Characteristics'!$C:$C,0)))</f>
        <v/>
      </c>
    </row>
    <row r="1005" spans="1:18" s="526" customFormat="1" x14ac:dyDescent="0.25">
      <c r="A1005" s="304" t="str">
        <f>IF(ISBLANK(INDEX('Policy Characteristics'!A:A,MATCH($C1005,'Policy Characteristics'!$C:$C,0))),"",INDEX('Policy Characteristics'!A:A,MATCH($C1005,'Policy Characteristics'!$C:$C,0)))</f>
        <v>Cross-Sector</v>
      </c>
      <c r="B1005" s="304" t="str">
        <f>IF(ISBLANK(INDEX('Policy Characteristics'!B:B,MATCH($C1005,'Policy Characteristics'!$C:$C,0))),"",INDEX('Policy Characteristics'!B:B,MATCH($C1005,'Policy Characteristics'!$C:$C,0)))</f>
        <v>Fixed Energy Prices</v>
      </c>
      <c r="C1005" s="308" t="str">
        <f t="shared" si="52"/>
        <v>Toggle Whether Policies Affect Energy Prices</v>
      </c>
      <c r="D1005" s="537" t="s">
        <v>58</v>
      </c>
      <c r="E1005" s="535"/>
      <c r="F1005" s="537" t="s">
        <v>103</v>
      </c>
      <c r="G1005" s="537"/>
      <c r="H1005" s="540">
        <v>842</v>
      </c>
      <c r="I1005" s="537" t="s">
        <v>46</v>
      </c>
      <c r="J1005" s="306" t="str">
        <f>IF(ISBLANK(INDEX('Policy Characteristics'!D:D,MATCH($C1005,'Policy Characteristics'!$C:$C,0))),"",INDEX('Policy Characteristics'!D:D,MATCH($C1005,'Policy Characteristics'!$C:$C,0)))</f>
        <v>Fixed Energy Prices</v>
      </c>
      <c r="K1005" s="304" t="str">
        <f>IF(ISBLANK(INDEX('Policy Characteristics'!E:E,MATCH($C1005,'Policy Characteristics'!$C:$C,0))),"",INDEX('Policy Characteristics'!E:E,MATCH($C1005,'Policy Characteristics'!$C:$C,0)))</f>
        <v>cross toggle whether policies affect energy prices</v>
      </c>
      <c r="L1005" s="304">
        <f>IF(ISBLANK(INDEX('Policy Characteristics'!F:F,MATCH($C1005,'Policy Characteristics'!$C:$C,0))),"",INDEX('Policy Characteristics'!F:F,MATCH($C1005,'Policy Characteristics'!$C:$C,0)))</f>
        <v>0</v>
      </c>
      <c r="M1005" s="304">
        <f>IF(ISBLANK(INDEX('Policy Characteristics'!G:G,MATCH($C1005,'Policy Characteristics'!$C:$C,0))),"",INDEX('Policy Characteristics'!G:G,MATCH($C1005,'Policy Characteristics'!$C:$C,0)))</f>
        <v>0</v>
      </c>
      <c r="N1005" s="304">
        <f>IF(ISBLANK(INDEX('Policy Characteristics'!H:H,MATCH($C1005,'Policy Characteristics'!$C:$C,0))),"",INDEX('Policy Characteristics'!H:H,MATCH($C1005,'Policy Characteristics'!$C:$C,0)))</f>
        <v>0</v>
      </c>
      <c r="O1005" s="304">
        <f>IF(ISBLANK(INDEX('Policy Characteristics'!I:I,MATCH($C1005,'Policy Characteristics'!$C:$C,0))),"",INDEX('Policy Characteristics'!I:I,MATCH($C1005,'Policy Characteristics'!$C:$C,0)))</f>
        <v>0</v>
      </c>
      <c r="P1005" s="304" t="str">
        <f>IF(ISBLANK(INDEX('Policy Characteristics'!J:J,MATCH($C1005,'Policy Characteristics'!$C:$C,0))),"",INDEX('Policy Characteristics'!J:J,MATCH($C1005,'Policy Characteristics'!$C:$C,0)))</f>
        <v>**Description:**0</v>
      </c>
      <c r="Q1005" s="304" t="str">
        <f>IF(ISBLANK(INDEX('Policy Characteristics'!K:K,MATCH($C1005,'Policy Characteristics'!$C:$C,0))),"",INDEX('Policy Characteristics'!K:K,MATCH($C1005,'Policy Characteristics'!$C:$C,0)))</f>
        <v/>
      </c>
      <c r="R1005" s="304" t="str">
        <f>IF(ISBLANK(INDEX('Policy Characteristics'!L:L,MATCH($C1005,'Policy Characteristics'!$C:$C,0))),"",INDEX('Policy Characteristics'!L:L,MATCH($C1005,'Policy Characteristics'!$C:$C,0)))</f>
        <v/>
      </c>
    </row>
    <row r="1006" spans="1:18" s="526" customFormat="1" x14ac:dyDescent="0.25">
      <c r="A1006" s="304" t="str">
        <f>IF(ISBLANK(INDEX('Policy Characteristics'!A:A,MATCH($C1006,'Policy Characteristics'!$C:$C,0))),"",INDEX('Policy Characteristics'!A:A,MATCH($C1006,'Policy Characteristics'!$C:$C,0)))</f>
        <v>Cross-Sector</v>
      </c>
      <c r="B1006" s="304" t="str">
        <f>IF(ISBLANK(INDEX('Policy Characteristics'!B:B,MATCH($C1006,'Policy Characteristics'!$C:$C,0))),"",INDEX('Policy Characteristics'!B:B,MATCH($C1006,'Policy Characteristics'!$C:$C,0)))</f>
        <v>Fixed Energy Prices</v>
      </c>
      <c r="C1006" s="308" t="str">
        <f t="shared" si="52"/>
        <v>Toggle Whether Policies Affect Energy Prices</v>
      </c>
      <c r="D1006" s="537" t="s">
        <v>2509</v>
      </c>
      <c r="E1006" s="535"/>
      <c r="F1006" s="537" t="s">
        <v>2510</v>
      </c>
      <c r="G1006" s="537"/>
      <c r="H1006" s="536">
        <v>843</v>
      </c>
      <c r="I1006" s="537" t="s">
        <v>46</v>
      </c>
      <c r="J1006" s="306" t="str">
        <f>IF(ISBLANK(INDEX('Policy Characteristics'!D:D,MATCH($C1006,'Policy Characteristics'!$C:$C,0))),"",INDEX('Policy Characteristics'!D:D,MATCH($C1006,'Policy Characteristics'!$C:$C,0)))</f>
        <v>Fixed Energy Prices</v>
      </c>
      <c r="K1006" s="304" t="str">
        <f>IF(ISBLANK(INDEX('Policy Characteristics'!E:E,MATCH($C1006,'Policy Characteristics'!$C:$C,0))),"",INDEX('Policy Characteristics'!E:E,MATCH($C1006,'Policy Characteristics'!$C:$C,0)))</f>
        <v>cross toggle whether policies affect energy prices</v>
      </c>
      <c r="L1006" s="304">
        <f>IF(ISBLANK(INDEX('Policy Characteristics'!F:F,MATCH($C1006,'Policy Characteristics'!$C:$C,0))),"",INDEX('Policy Characteristics'!F:F,MATCH($C1006,'Policy Characteristics'!$C:$C,0)))</f>
        <v>0</v>
      </c>
      <c r="M1006" s="304">
        <f>IF(ISBLANK(INDEX('Policy Characteristics'!G:G,MATCH($C1006,'Policy Characteristics'!$C:$C,0))),"",INDEX('Policy Characteristics'!G:G,MATCH($C1006,'Policy Characteristics'!$C:$C,0)))</f>
        <v>0</v>
      </c>
      <c r="N1006" s="304">
        <f>IF(ISBLANK(INDEX('Policy Characteristics'!H:H,MATCH($C1006,'Policy Characteristics'!$C:$C,0))),"",INDEX('Policy Characteristics'!H:H,MATCH($C1006,'Policy Characteristics'!$C:$C,0)))</f>
        <v>0</v>
      </c>
      <c r="O1006" s="304">
        <f>IF(ISBLANK(INDEX('Policy Characteristics'!I:I,MATCH($C1006,'Policy Characteristics'!$C:$C,0))),"",INDEX('Policy Characteristics'!I:I,MATCH($C1006,'Policy Characteristics'!$C:$C,0)))</f>
        <v>0</v>
      </c>
      <c r="P1006" s="304" t="str">
        <f>IF(ISBLANK(INDEX('Policy Characteristics'!J:J,MATCH($C1006,'Policy Characteristics'!$C:$C,0))),"",INDEX('Policy Characteristics'!J:J,MATCH($C1006,'Policy Characteristics'!$C:$C,0)))</f>
        <v>**Description:**0</v>
      </c>
      <c r="Q1006" s="304" t="str">
        <f>IF(ISBLANK(INDEX('Policy Characteristics'!K:K,MATCH($C1006,'Policy Characteristics'!$C:$C,0))),"",INDEX('Policy Characteristics'!K:K,MATCH($C1006,'Policy Characteristics'!$C:$C,0)))</f>
        <v/>
      </c>
      <c r="R1006" s="304" t="str">
        <f>IF(ISBLANK(INDEX('Policy Characteristics'!L:L,MATCH($C1006,'Policy Characteristics'!$C:$C,0))),"",INDEX('Policy Characteristics'!L:L,MATCH($C1006,'Policy Characteristics'!$C:$C,0)))</f>
        <v/>
      </c>
    </row>
    <row r="1007" spans="1:18" s="526" customFormat="1" x14ac:dyDescent="0.25">
      <c r="A1007" s="304" t="str">
        <f>IF(ISBLANK(INDEX('Policy Characteristics'!A:A,MATCH($C1007,'Policy Characteristics'!$C:$C,0))),"",INDEX('Policy Characteristics'!A:A,MATCH($C1007,'Policy Characteristics'!$C:$C,0)))</f>
        <v>Cross-Sector</v>
      </c>
      <c r="B1007" s="304" t="str">
        <f>IF(ISBLANK(INDEX('Policy Characteristics'!B:B,MATCH($C1007,'Policy Characteristics'!$C:$C,0))),"",INDEX('Policy Characteristics'!B:B,MATCH($C1007,'Policy Characteristics'!$C:$C,0)))</f>
        <v>Fixed Energy Prices</v>
      </c>
      <c r="C1007" s="308" t="str">
        <f t="shared" si="52"/>
        <v>Toggle Whether Policies Affect Energy Prices</v>
      </c>
      <c r="D1007" s="537" t="s">
        <v>451</v>
      </c>
      <c r="E1007" s="535"/>
      <c r="F1007" s="537" t="s">
        <v>452</v>
      </c>
      <c r="G1007" s="537"/>
      <c r="H1007" s="540">
        <v>844</v>
      </c>
      <c r="I1007" s="537" t="s">
        <v>46</v>
      </c>
      <c r="J1007" s="306" t="str">
        <f>IF(ISBLANK(INDEX('Policy Characteristics'!D:D,MATCH($C1007,'Policy Characteristics'!$C:$C,0))),"",INDEX('Policy Characteristics'!D:D,MATCH($C1007,'Policy Characteristics'!$C:$C,0)))</f>
        <v>Fixed Energy Prices</v>
      </c>
      <c r="K1007" s="304" t="str">
        <f>IF(ISBLANK(INDEX('Policy Characteristics'!E:E,MATCH($C1007,'Policy Characteristics'!$C:$C,0))),"",INDEX('Policy Characteristics'!E:E,MATCH($C1007,'Policy Characteristics'!$C:$C,0)))</f>
        <v>cross toggle whether policies affect energy prices</v>
      </c>
      <c r="L1007" s="304">
        <f>IF(ISBLANK(INDEX('Policy Characteristics'!F:F,MATCH($C1007,'Policy Characteristics'!$C:$C,0))),"",INDEX('Policy Characteristics'!F:F,MATCH($C1007,'Policy Characteristics'!$C:$C,0)))</f>
        <v>0</v>
      </c>
      <c r="M1007" s="304">
        <f>IF(ISBLANK(INDEX('Policy Characteristics'!G:G,MATCH($C1007,'Policy Characteristics'!$C:$C,0))),"",INDEX('Policy Characteristics'!G:G,MATCH($C1007,'Policy Characteristics'!$C:$C,0)))</f>
        <v>0</v>
      </c>
      <c r="N1007" s="304">
        <f>IF(ISBLANK(INDEX('Policy Characteristics'!H:H,MATCH($C1007,'Policy Characteristics'!$C:$C,0))),"",INDEX('Policy Characteristics'!H:H,MATCH($C1007,'Policy Characteristics'!$C:$C,0)))</f>
        <v>0</v>
      </c>
      <c r="O1007" s="304">
        <f>IF(ISBLANK(INDEX('Policy Characteristics'!I:I,MATCH($C1007,'Policy Characteristics'!$C:$C,0))),"",INDEX('Policy Characteristics'!I:I,MATCH($C1007,'Policy Characteristics'!$C:$C,0)))</f>
        <v>0</v>
      </c>
      <c r="P1007" s="304" t="str">
        <f>IF(ISBLANK(INDEX('Policy Characteristics'!J:J,MATCH($C1007,'Policy Characteristics'!$C:$C,0))),"",INDEX('Policy Characteristics'!J:J,MATCH($C1007,'Policy Characteristics'!$C:$C,0)))</f>
        <v>**Description:**0</v>
      </c>
      <c r="Q1007" s="304" t="str">
        <f>IF(ISBLANK(INDEX('Policy Characteristics'!K:K,MATCH($C1007,'Policy Characteristics'!$C:$C,0))),"",INDEX('Policy Characteristics'!K:K,MATCH($C1007,'Policy Characteristics'!$C:$C,0)))</f>
        <v/>
      </c>
      <c r="R1007" s="304" t="str">
        <f>IF(ISBLANK(INDEX('Policy Characteristics'!L:L,MATCH($C1007,'Policy Characteristics'!$C:$C,0))),"",INDEX('Policy Characteristics'!L:L,MATCH($C1007,'Policy Characteristics'!$C:$C,0)))</f>
        <v/>
      </c>
    </row>
    <row r="1008" spans="1:18" s="526" customFormat="1" x14ac:dyDescent="0.25">
      <c r="A1008" s="304" t="str">
        <f>IF(ISBLANK(INDEX('Policy Characteristics'!A:A,MATCH($C1008,'Policy Characteristics'!$C:$C,0))),"",INDEX('Policy Characteristics'!A:A,MATCH($C1008,'Policy Characteristics'!$C:$C,0)))</f>
        <v>Cross-Sector</v>
      </c>
      <c r="B1008" s="304" t="str">
        <f>IF(ISBLANK(INDEX('Policy Characteristics'!B:B,MATCH($C1008,'Policy Characteristics'!$C:$C,0))),"",INDEX('Policy Characteristics'!B:B,MATCH($C1008,'Policy Characteristics'!$C:$C,0)))</f>
        <v>Fixed Energy Prices</v>
      </c>
      <c r="C1008" s="308" t="str">
        <f t="shared" si="52"/>
        <v>Toggle Whether Policies Affect Energy Prices</v>
      </c>
      <c r="D1008" s="537" t="s">
        <v>2501</v>
      </c>
      <c r="E1008" s="535"/>
      <c r="F1008" s="537" t="s">
        <v>2505</v>
      </c>
      <c r="G1008" s="537"/>
      <c r="H1008" s="536">
        <v>845</v>
      </c>
      <c r="I1008" s="537" t="s">
        <v>46</v>
      </c>
      <c r="J1008" s="306" t="str">
        <f>IF(ISBLANK(INDEX('Policy Characteristics'!D:D,MATCH($C1008,'Policy Characteristics'!$C:$C,0))),"",INDEX('Policy Characteristics'!D:D,MATCH($C1008,'Policy Characteristics'!$C:$C,0)))</f>
        <v>Fixed Energy Prices</v>
      </c>
      <c r="K1008" s="304" t="str">
        <f>IF(ISBLANK(INDEX('Policy Characteristics'!E:E,MATCH($C1008,'Policy Characteristics'!$C:$C,0))),"",INDEX('Policy Characteristics'!E:E,MATCH($C1008,'Policy Characteristics'!$C:$C,0)))</f>
        <v>cross toggle whether policies affect energy prices</v>
      </c>
      <c r="L1008" s="304">
        <f>IF(ISBLANK(INDEX('Policy Characteristics'!F:F,MATCH($C1008,'Policy Characteristics'!$C:$C,0))),"",INDEX('Policy Characteristics'!F:F,MATCH($C1008,'Policy Characteristics'!$C:$C,0)))</f>
        <v>0</v>
      </c>
      <c r="M1008" s="304">
        <f>IF(ISBLANK(INDEX('Policy Characteristics'!G:G,MATCH($C1008,'Policy Characteristics'!$C:$C,0))),"",INDEX('Policy Characteristics'!G:G,MATCH($C1008,'Policy Characteristics'!$C:$C,0)))</f>
        <v>0</v>
      </c>
      <c r="N1008" s="304">
        <f>IF(ISBLANK(INDEX('Policy Characteristics'!H:H,MATCH($C1008,'Policy Characteristics'!$C:$C,0))),"",INDEX('Policy Characteristics'!H:H,MATCH($C1008,'Policy Characteristics'!$C:$C,0)))</f>
        <v>0</v>
      </c>
      <c r="O1008" s="304">
        <f>IF(ISBLANK(INDEX('Policy Characteristics'!I:I,MATCH($C1008,'Policy Characteristics'!$C:$C,0))),"",INDEX('Policy Characteristics'!I:I,MATCH($C1008,'Policy Characteristics'!$C:$C,0)))</f>
        <v>0</v>
      </c>
      <c r="P1008" s="304" t="str">
        <f>IF(ISBLANK(INDEX('Policy Characteristics'!J:J,MATCH($C1008,'Policy Characteristics'!$C:$C,0))),"",INDEX('Policy Characteristics'!J:J,MATCH($C1008,'Policy Characteristics'!$C:$C,0)))</f>
        <v>**Description:**0</v>
      </c>
      <c r="Q1008" s="304" t="str">
        <f>IF(ISBLANK(INDEX('Policy Characteristics'!K:K,MATCH($C1008,'Policy Characteristics'!$C:$C,0))),"",INDEX('Policy Characteristics'!K:K,MATCH($C1008,'Policy Characteristics'!$C:$C,0)))</f>
        <v/>
      </c>
      <c r="R1008" s="304" t="str">
        <f>IF(ISBLANK(INDEX('Policy Characteristics'!L:L,MATCH($C1008,'Policy Characteristics'!$C:$C,0))),"",INDEX('Policy Characteristics'!L:L,MATCH($C1008,'Policy Characteristics'!$C:$C,0)))</f>
        <v/>
      </c>
    </row>
    <row r="1009" spans="1:18" s="526" customFormat="1" x14ac:dyDescent="0.25">
      <c r="A1009" s="304" t="str">
        <f>IF(ISBLANK(INDEX('Policy Characteristics'!A:A,MATCH($C1009,'Policy Characteristics'!$C:$C,0))),"",INDEX('Policy Characteristics'!A:A,MATCH($C1009,'Policy Characteristics'!$C:$C,0)))</f>
        <v>Cross-Sector</v>
      </c>
      <c r="B1009" s="304" t="str">
        <f>IF(ISBLANK(INDEX('Policy Characteristics'!B:B,MATCH($C1009,'Policy Characteristics'!$C:$C,0))),"",INDEX('Policy Characteristics'!B:B,MATCH($C1009,'Policy Characteristics'!$C:$C,0)))</f>
        <v>Fixed Energy Prices</v>
      </c>
      <c r="C1009" s="308" t="str">
        <f t="shared" si="52"/>
        <v>Toggle Whether Policies Affect Energy Prices</v>
      </c>
      <c r="D1009" s="537" t="s">
        <v>2511</v>
      </c>
      <c r="E1009" s="535"/>
      <c r="F1009" s="537" t="s">
        <v>2512</v>
      </c>
      <c r="G1009" s="537"/>
      <c r="H1009" s="540">
        <v>846</v>
      </c>
      <c r="I1009" s="537" t="s">
        <v>46</v>
      </c>
      <c r="J1009" s="306" t="str">
        <f>IF(ISBLANK(INDEX('Policy Characteristics'!D:D,MATCH($C1009,'Policy Characteristics'!$C:$C,0))),"",INDEX('Policy Characteristics'!D:D,MATCH($C1009,'Policy Characteristics'!$C:$C,0)))</f>
        <v>Fixed Energy Prices</v>
      </c>
      <c r="K1009" s="304" t="str">
        <f>IF(ISBLANK(INDEX('Policy Characteristics'!E:E,MATCH($C1009,'Policy Characteristics'!$C:$C,0))),"",INDEX('Policy Characteristics'!E:E,MATCH($C1009,'Policy Characteristics'!$C:$C,0)))</f>
        <v>cross toggle whether policies affect energy prices</v>
      </c>
      <c r="L1009" s="304">
        <f>IF(ISBLANK(INDEX('Policy Characteristics'!F:F,MATCH($C1009,'Policy Characteristics'!$C:$C,0))),"",INDEX('Policy Characteristics'!F:F,MATCH($C1009,'Policy Characteristics'!$C:$C,0)))</f>
        <v>0</v>
      </c>
      <c r="M1009" s="304">
        <f>IF(ISBLANK(INDEX('Policy Characteristics'!G:G,MATCH($C1009,'Policy Characteristics'!$C:$C,0))),"",INDEX('Policy Characteristics'!G:G,MATCH($C1009,'Policy Characteristics'!$C:$C,0)))</f>
        <v>0</v>
      </c>
      <c r="N1009" s="304">
        <f>IF(ISBLANK(INDEX('Policy Characteristics'!H:H,MATCH($C1009,'Policy Characteristics'!$C:$C,0))),"",INDEX('Policy Characteristics'!H:H,MATCH($C1009,'Policy Characteristics'!$C:$C,0)))</f>
        <v>0</v>
      </c>
      <c r="O1009" s="304">
        <f>IF(ISBLANK(INDEX('Policy Characteristics'!I:I,MATCH($C1009,'Policy Characteristics'!$C:$C,0))),"",INDEX('Policy Characteristics'!I:I,MATCH($C1009,'Policy Characteristics'!$C:$C,0)))</f>
        <v>0</v>
      </c>
      <c r="P1009" s="304" t="str">
        <f>IF(ISBLANK(INDEX('Policy Characteristics'!J:J,MATCH($C1009,'Policy Characteristics'!$C:$C,0))),"",INDEX('Policy Characteristics'!J:J,MATCH($C1009,'Policy Characteristics'!$C:$C,0)))</f>
        <v>**Description:**0</v>
      </c>
      <c r="Q1009" s="304" t="str">
        <f>IF(ISBLANK(INDEX('Policy Characteristics'!K:K,MATCH($C1009,'Policy Characteristics'!$C:$C,0))),"",INDEX('Policy Characteristics'!K:K,MATCH($C1009,'Policy Characteristics'!$C:$C,0)))</f>
        <v/>
      </c>
      <c r="R1009" s="304" t="str">
        <f>IF(ISBLANK(INDEX('Policy Characteristics'!L:L,MATCH($C1009,'Policy Characteristics'!$C:$C,0))),"",INDEX('Policy Characteristics'!L:L,MATCH($C1009,'Policy Characteristics'!$C:$C,0)))</f>
        <v/>
      </c>
    </row>
    <row r="1010" spans="1:18" s="526" customFormat="1" x14ac:dyDescent="0.25">
      <c r="A1010" s="304" t="str">
        <f>IF(ISBLANK(INDEX('Policy Characteristics'!A:A,MATCH($C1010,'Policy Characteristics'!$C:$C,0))),"",INDEX('Policy Characteristics'!A:A,MATCH($C1010,'Policy Characteristics'!$C:$C,0)))</f>
        <v>Cross-Sector</v>
      </c>
      <c r="B1010" s="304" t="str">
        <f>IF(ISBLANK(INDEX('Policy Characteristics'!B:B,MATCH($C1010,'Policy Characteristics'!$C:$C,0))),"",INDEX('Policy Characteristics'!B:B,MATCH($C1010,'Policy Characteristics'!$C:$C,0)))</f>
        <v>Fixed Energy Prices</v>
      </c>
      <c r="C1010" s="308" t="str">
        <f t="shared" si="52"/>
        <v>Toggle Whether Policies Affect Energy Prices</v>
      </c>
      <c r="D1010" s="537" t="s">
        <v>2502</v>
      </c>
      <c r="E1010" s="535"/>
      <c r="F1010" s="537" t="s">
        <v>2506</v>
      </c>
      <c r="G1010" s="537"/>
      <c r="H1010" s="536">
        <v>847</v>
      </c>
      <c r="I1010" s="537" t="s">
        <v>46</v>
      </c>
      <c r="J1010" s="306" t="str">
        <f>IF(ISBLANK(INDEX('Policy Characteristics'!D:D,MATCH($C1010,'Policy Characteristics'!$C:$C,0))),"",INDEX('Policy Characteristics'!D:D,MATCH($C1010,'Policy Characteristics'!$C:$C,0)))</f>
        <v>Fixed Energy Prices</v>
      </c>
      <c r="K1010" s="304" t="str">
        <f>IF(ISBLANK(INDEX('Policy Characteristics'!E:E,MATCH($C1010,'Policy Characteristics'!$C:$C,0))),"",INDEX('Policy Characteristics'!E:E,MATCH($C1010,'Policy Characteristics'!$C:$C,0)))</f>
        <v>cross toggle whether policies affect energy prices</v>
      </c>
      <c r="L1010" s="304">
        <f>IF(ISBLANK(INDEX('Policy Characteristics'!F:F,MATCH($C1010,'Policy Characteristics'!$C:$C,0))),"",INDEX('Policy Characteristics'!F:F,MATCH($C1010,'Policy Characteristics'!$C:$C,0)))</f>
        <v>0</v>
      </c>
      <c r="M1010" s="304">
        <f>IF(ISBLANK(INDEX('Policy Characteristics'!G:G,MATCH($C1010,'Policy Characteristics'!$C:$C,0))),"",INDEX('Policy Characteristics'!G:G,MATCH($C1010,'Policy Characteristics'!$C:$C,0)))</f>
        <v>0</v>
      </c>
      <c r="N1010" s="304">
        <f>IF(ISBLANK(INDEX('Policy Characteristics'!H:H,MATCH($C1010,'Policy Characteristics'!$C:$C,0))),"",INDEX('Policy Characteristics'!H:H,MATCH($C1010,'Policy Characteristics'!$C:$C,0)))</f>
        <v>0</v>
      </c>
      <c r="O1010" s="304">
        <f>IF(ISBLANK(INDEX('Policy Characteristics'!I:I,MATCH($C1010,'Policy Characteristics'!$C:$C,0))),"",INDEX('Policy Characteristics'!I:I,MATCH($C1010,'Policy Characteristics'!$C:$C,0)))</f>
        <v>0</v>
      </c>
      <c r="P1010" s="304" t="str">
        <f>IF(ISBLANK(INDEX('Policy Characteristics'!J:J,MATCH($C1010,'Policy Characteristics'!$C:$C,0))),"",INDEX('Policy Characteristics'!J:J,MATCH($C1010,'Policy Characteristics'!$C:$C,0)))</f>
        <v>**Description:**0</v>
      </c>
      <c r="Q1010" s="304" t="str">
        <f>IF(ISBLANK(INDEX('Policy Characteristics'!K:K,MATCH($C1010,'Policy Characteristics'!$C:$C,0))),"",INDEX('Policy Characteristics'!K:K,MATCH($C1010,'Policy Characteristics'!$C:$C,0)))</f>
        <v/>
      </c>
      <c r="R1010" s="304" t="str">
        <f>IF(ISBLANK(INDEX('Policy Characteristics'!L:L,MATCH($C1010,'Policy Characteristics'!$C:$C,0))),"",INDEX('Policy Characteristics'!L:L,MATCH($C1010,'Policy Characteristics'!$C:$C,0)))</f>
        <v/>
      </c>
    </row>
    <row r="1011" spans="1:18" s="526" customFormat="1" x14ac:dyDescent="0.25">
      <c r="A1011" s="304" t="str">
        <f>IF(ISBLANK(INDEX('Policy Characteristics'!A:A,MATCH($C1011,'Policy Characteristics'!$C:$C,0))),"",INDEX('Policy Characteristics'!A:A,MATCH($C1011,'Policy Characteristics'!$C:$C,0)))</f>
        <v>Cross-Sector</v>
      </c>
      <c r="B1011" s="304" t="str">
        <f>IF(ISBLANK(INDEX('Policy Characteristics'!B:B,MATCH($C1011,'Policy Characteristics'!$C:$C,0))),"",INDEX('Policy Characteristics'!B:B,MATCH($C1011,'Policy Characteristics'!$C:$C,0)))</f>
        <v>Fuel Price Deregulation</v>
      </c>
      <c r="C1011" s="307" t="s">
        <v>2838</v>
      </c>
      <c r="D1011" s="537" t="s">
        <v>458</v>
      </c>
      <c r="E1011" s="535"/>
      <c r="F1011" s="537" t="s">
        <v>455</v>
      </c>
      <c r="G1011" s="537"/>
      <c r="H1011" s="536">
        <v>723</v>
      </c>
      <c r="I1011" s="537" t="s">
        <v>46</v>
      </c>
      <c r="J1011" s="306" t="str">
        <f>IF(ISBLANK(INDEX('Policy Characteristics'!D:D,MATCH($C1011,'Policy Characteristics'!$C:$C,0))),"",INDEX('Policy Characteristics'!D:D,MATCH($C1011,'Policy Characteristics'!$C:$C,0)))</f>
        <v>Fuel Price Deregulation</v>
      </c>
      <c r="K1011" s="304" t="str">
        <f>IF(ISBLANK(INDEX('Policy Characteristics'!E:E,MATCH($C1011,'Policy Characteristics'!$C:$C,0))),"",INDEX('Policy Characteristics'!E:E,MATCH($C1011,'Policy Characteristics'!$C:$C,0)))</f>
        <v>cross fuel price deregulation</v>
      </c>
      <c r="L1011" s="315">
        <f>IF(ISBLANK(INDEX('Policy Characteristics'!F:F,MATCH($C1011,'Policy Characteristics'!$C:$C,0))),"",INDEX('Policy Characteristics'!F:F,MATCH($C1011,'Policy Characteristics'!$C:$C,0)))</f>
        <v>0</v>
      </c>
      <c r="M1011" s="315">
        <f>IF(ISBLANK(INDEX('Policy Characteristics'!G:G,MATCH($C1011,'Policy Characteristics'!$C:$C,0))),"",INDEX('Policy Characteristics'!G:G,MATCH($C1011,'Policy Characteristics'!$C:$C,0)))</f>
        <v>1</v>
      </c>
      <c r="N1011" s="315">
        <f>IF(ISBLANK(INDEX('Policy Characteristics'!H:H,MATCH($C1011,'Policy Characteristics'!$C:$C,0))),"",INDEX('Policy Characteristics'!H:H,MATCH($C1011,'Policy Characteristics'!$C:$C,0)))</f>
        <v>0.01</v>
      </c>
      <c r="O1011" s="304" t="str">
        <f>IF(ISBLANK(INDEX('Policy Characteristics'!I:I,MATCH($C1011,'Policy Characteristics'!$C:$C,0))),"",INDEX('Policy Characteristics'!I:I,MATCH($C1011,'Policy Characteristics'!$C:$C,0)))</f>
        <v>% of price deregulated</v>
      </c>
      <c r="P1011" s="304">
        <f>IF(ISBLANK(INDEX('Policy Characteristics'!J:J,MATCH($C1011,'Policy Characteristics'!$C:$C,0))),"",INDEX('Policy Characteristics'!J:J,MATCH($C1011,'Policy Characteristics'!$C:$C,0)))</f>
        <v>0</v>
      </c>
      <c r="Q1011" s="304" t="str">
        <f>IF(ISBLANK(INDEX('Policy Characteristics'!K:K,MATCH($C1011,'Policy Characteristics'!$C:$C,0))),"",INDEX('Policy Characteristics'!K:K,MATCH($C1011,'Policy Characteristics'!$C:$C,0)))</f>
        <v>fuels.html#fuel-price-deregulation</v>
      </c>
      <c r="R1011" s="304" t="str">
        <f>IF(ISBLANK(INDEX('Policy Characteristics'!L:L,MATCH($C1011,'Policy Characteristics'!$C:$C,0))),"",INDEX('Policy Characteristics'!L:L,MATCH($C1011,'Policy Characteristics'!$C:$C,0)))</f>
        <v/>
      </c>
    </row>
    <row r="1012" spans="1:18" s="526" customFormat="1" x14ac:dyDescent="0.25">
      <c r="A1012" s="304" t="str">
        <f>IF(ISBLANK(INDEX('Policy Characteristics'!A:A,MATCH($C1012,'Policy Characteristics'!$C:$C,0))),"",INDEX('Policy Characteristics'!A:A,MATCH($C1012,'Policy Characteristics'!$C:$C,0)))</f>
        <v>Cross-Sector</v>
      </c>
      <c r="B1012" s="304" t="str">
        <f>IF(ISBLANK(INDEX('Policy Characteristics'!B:B,MATCH($C1012,'Policy Characteristics'!$C:$C,0))),"",INDEX('Policy Characteristics'!B:B,MATCH($C1012,'Policy Characteristics'!$C:$C,0)))</f>
        <v>Fuel Price Deregulation</v>
      </c>
      <c r="C1012" s="308" t="str">
        <f t="shared" ref="C1012:C1025" si="53">C$1011</f>
        <v>Fuel Price Deregulation</v>
      </c>
      <c r="D1012" s="537" t="s">
        <v>48</v>
      </c>
      <c r="E1012" s="535"/>
      <c r="F1012" s="537" t="s">
        <v>92</v>
      </c>
      <c r="G1012" s="537"/>
      <c r="H1012" s="536">
        <v>724</v>
      </c>
      <c r="I1012" s="537" t="s">
        <v>46</v>
      </c>
      <c r="J1012" s="306" t="str">
        <f>IF(ISBLANK(INDEX('Policy Characteristics'!D:D,MATCH($C1012,'Policy Characteristics'!$C:$C,0))),"",INDEX('Policy Characteristics'!D:D,MATCH($C1012,'Policy Characteristics'!$C:$C,0)))</f>
        <v>Fuel Price Deregulation</v>
      </c>
      <c r="K1012" s="304" t="str">
        <f>IF(ISBLANK(INDEX('Policy Characteristics'!E:E,MATCH($C1012,'Policy Characteristics'!$C:$C,0))),"",INDEX('Policy Characteristics'!E:E,MATCH($C1012,'Policy Characteristics'!$C:$C,0)))</f>
        <v>cross fuel price deregulation</v>
      </c>
      <c r="L1012" s="315">
        <f>IF(ISBLANK(INDEX('Policy Characteristics'!F:F,MATCH($C1012,'Policy Characteristics'!$C:$C,0))),"",INDEX('Policy Characteristics'!F:F,MATCH($C1012,'Policy Characteristics'!$C:$C,0)))</f>
        <v>0</v>
      </c>
      <c r="M1012" s="315">
        <f>IF(ISBLANK(INDEX('Policy Characteristics'!G:G,MATCH($C1012,'Policy Characteristics'!$C:$C,0))),"",INDEX('Policy Characteristics'!G:G,MATCH($C1012,'Policy Characteristics'!$C:$C,0)))</f>
        <v>1</v>
      </c>
      <c r="N1012" s="315">
        <f>IF(ISBLANK(INDEX('Policy Characteristics'!H:H,MATCH($C1012,'Policy Characteristics'!$C:$C,0))),"",INDEX('Policy Characteristics'!H:H,MATCH($C1012,'Policy Characteristics'!$C:$C,0)))</f>
        <v>0.01</v>
      </c>
      <c r="O1012" s="304" t="str">
        <f>IF(ISBLANK(INDEX('Policy Characteristics'!I:I,MATCH($C1012,'Policy Characteristics'!$C:$C,0))),"",INDEX('Policy Characteristics'!I:I,MATCH($C1012,'Policy Characteristics'!$C:$C,0)))</f>
        <v>% of price deregulated</v>
      </c>
      <c r="P1012" s="304">
        <f>IF(ISBLANK(INDEX('Policy Characteristics'!J:J,MATCH($C1012,'Policy Characteristics'!$C:$C,0))),"",INDEX('Policy Characteristics'!J:J,MATCH($C1012,'Policy Characteristics'!$C:$C,0)))</f>
        <v>0</v>
      </c>
      <c r="Q1012" s="304" t="str">
        <f>IF(ISBLANK(INDEX('Policy Characteristics'!K:K,MATCH($C1012,'Policy Characteristics'!$C:$C,0))),"",INDEX('Policy Characteristics'!K:K,MATCH($C1012,'Policy Characteristics'!$C:$C,0)))</f>
        <v>fuels.html#fuel-price-deregulation</v>
      </c>
      <c r="R1012" s="304" t="str">
        <f>IF(ISBLANK(INDEX('Policy Characteristics'!L:L,MATCH($C1012,'Policy Characteristics'!$C:$C,0))),"",INDEX('Policy Characteristics'!L:L,MATCH($C1012,'Policy Characteristics'!$C:$C,0)))</f>
        <v/>
      </c>
    </row>
    <row r="1013" spans="1:18" s="526" customFormat="1" x14ac:dyDescent="0.25">
      <c r="A1013" s="304" t="str">
        <f>IF(ISBLANK(INDEX('Policy Characteristics'!A:A,MATCH($C1013,'Policy Characteristics'!$C:$C,0))),"",INDEX('Policy Characteristics'!A:A,MATCH($C1013,'Policy Characteristics'!$C:$C,0)))</f>
        <v>Cross-Sector</v>
      </c>
      <c r="B1013" s="304" t="str">
        <f>IF(ISBLANK(INDEX('Policy Characteristics'!B:B,MATCH($C1013,'Policy Characteristics'!$C:$C,0))),"",INDEX('Policy Characteristics'!B:B,MATCH($C1013,'Policy Characteristics'!$C:$C,0)))</f>
        <v>Fuel Price Deregulation</v>
      </c>
      <c r="C1013" s="308" t="str">
        <f t="shared" si="53"/>
        <v>Fuel Price Deregulation</v>
      </c>
      <c r="D1013" s="537" t="s">
        <v>49</v>
      </c>
      <c r="E1013" s="535"/>
      <c r="F1013" s="537" t="s">
        <v>93</v>
      </c>
      <c r="G1013" s="537"/>
      <c r="H1013" s="536">
        <v>725</v>
      </c>
      <c r="I1013" s="537" t="s">
        <v>46</v>
      </c>
      <c r="J1013" s="306" t="str">
        <f>IF(ISBLANK(INDEX('Policy Characteristics'!D:D,MATCH($C1013,'Policy Characteristics'!$C:$C,0))),"",INDEX('Policy Characteristics'!D:D,MATCH($C1013,'Policy Characteristics'!$C:$C,0)))</f>
        <v>Fuel Price Deregulation</v>
      </c>
      <c r="K1013" s="304" t="str">
        <f>IF(ISBLANK(INDEX('Policy Characteristics'!E:E,MATCH($C1013,'Policy Characteristics'!$C:$C,0))),"",INDEX('Policy Characteristics'!E:E,MATCH($C1013,'Policy Characteristics'!$C:$C,0)))</f>
        <v>cross fuel price deregulation</v>
      </c>
      <c r="L1013" s="315">
        <f>IF(ISBLANK(INDEX('Policy Characteristics'!F:F,MATCH($C1013,'Policy Characteristics'!$C:$C,0))),"",INDEX('Policy Characteristics'!F:F,MATCH($C1013,'Policy Characteristics'!$C:$C,0)))</f>
        <v>0</v>
      </c>
      <c r="M1013" s="315">
        <f>IF(ISBLANK(INDEX('Policy Characteristics'!G:G,MATCH($C1013,'Policy Characteristics'!$C:$C,0))),"",INDEX('Policy Characteristics'!G:G,MATCH($C1013,'Policy Characteristics'!$C:$C,0)))</f>
        <v>1</v>
      </c>
      <c r="N1013" s="315">
        <f>IF(ISBLANK(INDEX('Policy Characteristics'!H:H,MATCH($C1013,'Policy Characteristics'!$C:$C,0))),"",INDEX('Policy Characteristics'!H:H,MATCH($C1013,'Policy Characteristics'!$C:$C,0)))</f>
        <v>0.01</v>
      </c>
      <c r="O1013" s="304" t="str">
        <f>IF(ISBLANK(INDEX('Policy Characteristics'!I:I,MATCH($C1013,'Policy Characteristics'!$C:$C,0))),"",INDEX('Policy Characteristics'!I:I,MATCH($C1013,'Policy Characteristics'!$C:$C,0)))</f>
        <v>% of price deregulated</v>
      </c>
      <c r="P1013" s="304">
        <f>IF(ISBLANK(INDEX('Policy Characteristics'!J:J,MATCH($C1013,'Policy Characteristics'!$C:$C,0))),"",INDEX('Policy Characteristics'!J:J,MATCH($C1013,'Policy Characteristics'!$C:$C,0)))</f>
        <v>0</v>
      </c>
      <c r="Q1013" s="304" t="str">
        <f>IF(ISBLANK(INDEX('Policy Characteristics'!K:K,MATCH($C1013,'Policy Characteristics'!$C:$C,0))),"",INDEX('Policy Characteristics'!K:K,MATCH($C1013,'Policy Characteristics'!$C:$C,0)))</f>
        <v>fuels.html#fuel-price-deregulation</v>
      </c>
      <c r="R1013" s="304" t="str">
        <f>IF(ISBLANK(INDEX('Policy Characteristics'!L:L,MATCH($C1013,'Policy Characteristics'!$C:$C,0))),"",INDEX('Policy Characteristics'!L:L,MATCH($C1013,'Policy Characteristics'!$C:$C,0)))</f>
        <v/>
      </c>
    </row>
    <row r="1014" spans="1:18" s="526" customFormat="1" x14ac:dyDescent="0.25">
      <c r="A1014" s="304" t="str">
        <f>IF(ISBLANK(INDEX('Policy Characteristics'!A:A,MATCH($C1014,'Policy Characteristics'!$C:$C,0))),"",INDEX('Policy Characteristics'!A:A,MATCH($C1014,'Policy Characteristics'!$C:$C,0)))</f>
        <v>Cross-Sector</v>
      </c>
      <c r="B1014" s="304" t="str">
        <f>IF(ISBLANK(INDEX('Policy Characteristics'!B:B,MATCH($C1014,'Policy Characteristics'!$C:$C,0))),"",INDEX('Policy Characteristics'!B:B,MATCH($C1014,'Policy Characteristics'!$C:$C,0)))</f>
        <v>Fuel Price Deregulation</v>
      </c>
      <c r="C1014" s="308" t="str">
        <f t="shared" si="53"/>
        <v>Fuel Price Deregulation</v>
      </c>
      <c r="D1014" s="537" t="s">
        <v>53</v>
      </c>
      <c r="E1014" s="535"/>
      <c r="F1014" s="537" t="s">
        <v>97</v>
      </c>
      <c r="G1014" s="537"/>
      <c r="H1014" s="536">
        <v>726</v>
      </c>
      <c r="I1014" s="537" t="s">
        <v>46</v>
      </c>
      <c r="J1014" s="306" t="str">
        <f>IF(ISBLANK(INDEX('Policy Characteristics'!D:D,MATCH($C1014,'Policy Characteristics'!$C:$C,0))),"",INDEX('Policy Characteristics'!D:D,MATCH($C1014,'Policy Characteristics'!$C:$C,0)))</f>
        <v>Fuel Price Deregulation</v>
      </c>
      <c r="K1014" s="304" t="str">
        <f>IF(ISBLANK(INDEX('Policy Characteristics'!E:E,MATCH($C1014,'Policy Characteristics'!$C:$C,0))),"",INDEX('Policy Characteristics'!E:E,MATCH($C1014,'Policy Characteristics'!$C:$C,0)))</f>
        <v>cross fuel price deregulation</v>
      </c>
      <c r="L1014" s="315">
        <f>IF(ISBLANK(INDEX('Policy Characteristics'!F:F,MATCH($C1014,'Policy Characteristics'!$C:$C,0))),"",INDEX('Policy Characteristics'!F:F,MATCH($C1014,'Policy Characteristics'!$C:$C,0)))</f>
        <v>0</v>
      </c>
      <c r="M1014" s="315">
        <f>IF(ISBLANK(INDEX('Policy Characteristics'!G:G,MATCH($C1014,'Policy Characteristics'!$C:$C,0))),"",INDEX('Policy Characteristics'!G:G,MATCH($C1014,'Policy Characteristics'!$C:$C,0)))</f>
        <v>1</v>
      </c>
      <c r="N1014" s="315">
        <f>IF(ISBLANK(INDEX('Policy Characteristics'!H:H,MATCH($C1014,'Policy Characteristics'!$C:$C,0))),"",INDEX('Policy Characteristics'!H:H,MATCH($C1014,'Policy Characteristics'!$C:$C,0)))</f>
        <v>0.01</v>
      </c>
      <c r="O1014" s="304" t="str">
        <f>IF(ISBLANK(INDEX('Policy Characteristics'!I:I,MATCH($C1014,'Policy Characteristics'!$C:$C,0))),"",INDEX('Policy Characteristics'!I:I,MATCH($C1014,'Policy Characteristics'!$C:$C,0)))</f>
        <v>% of price deregulated</v>
      </c>
      <c r="P1014" s="304">
        <f>IF(ISBLANK(INDEX('Policy Characteristics'!J:J,MATCH($C1014,'Policy Characteristics'!$C:$C,0))),"",INDEX('Policy Characteristics'!J:J,MATCH($C1014,'Policy Characteristics'!$C:$C,0)))</f>
        <v>0</v>
      </c>
      <c r="Q1014" s="304" t="str">
        <f>IF(ISBLANK(INDEX('Policy Characteristics'!K:K,MATCH($C1014,'Policy Characteristics'!$C:$C,0))),"",INDEX('Policy Characteristics'!K:K,MATCH($C1014,'Policy Characteristics'!$C:$C,0)))</f>
        <v>fuels.html#fuel-price-deregulation</v>
      </c>
      <c r="R1014" s="304" t="str">
        <f>IF(ISBLANK(INDEX('Policy Characteristics'!L:L,MATCH($C1014,'Policy Characteristics'!$C:$C,0))),"",INDEX('Policy Characteristics'!L:L,MATCH($C1014,'Policy Characteristics'!$C:$C,0)))</f>
        <v/>
      </c>
    </row>
    <row r="1015" spans="1:18" s="526" customFormat="1" x14ac:dyDescent="0.25">
      <c r="A1015" s="304" t="str">
        <f>IF(ISBLANK(INDEX('Policy Characteristics'!A:A,MATCH($C1015,'Policy Characteristics'!$C:$C,0))),"",INDEX('Policy Characteristics'!A:A,MATCH($C1015,'Policy Characteristics'!$C:$C,0)))</f>
        <v>Cross-Sector</v>
      </c>
      <c r="B1015" s="304" t="str">
        <f>IF(ISBLANK(INDEX('Policy Characteristics'!B:B,MATCH($C1015,'Policy Characteristics'!$C:$C,0))),"",INDEX('Policy Characteristics'!B:B,MATCH($C1015,'Policy Characteristics'!$C:$C,0)))</f>
        <v>Fuel Price Deregulation</v>
      </c>
      <c r="C1015" s="308" t="str">
        <f t="shared" si="53"/>
        <v>Fuel Price Deregulation</v>
      </c>
      <c r="D1015" s="537" t="s">
        <v>55</v>
      </c>
      <c r="E1015" s="535"/>
      <c r="F1015" s="537" t="s">
        <v>100</v>
      </c>
      <c r="G1015" s="537"/>
      <c r="H1015" s="536">
        <v>727</v>
      </c>
      <c r="I1015" s="537" t="s">
        <v>46</v>
      </c>
      <c r="J1015" s="306" t="str">
        <f>IF(ISBLANK(INDEX('Policy Characteristics'!D:D,MATCH($C1015,'Policy Characteristics'!$C:$C,0))),"",INDEX('Policy Characteristics'!D:D,MATCH($C1015,'Policy Characteristics'!$C:$C,0)))</f>
        <v>Fuel Price Deregulation</v>
      </c>
      <c r="K1015" s="304" t="str">
        <f>IF(ISBLANK(INDEX('Policy Characteristics'!E:E,MATCH($C1015,'Policy Characteristics'!$C:$C,0))),"",INDEX('Policy Characteristics'!E:E,MATCH($C1015,'Policy Characteristics'!$C:$C,0)))</f>
        <v>cross fuel price deregulation</v>
      </c>
      <c r="L1015" s="315">
        <f>IF(ISBLANK(INDEX('Policy Characteristics'!F:F,MATCH($C1015,'Policy Characteristics'!$C:$C,0))),"",INDEX('Policy Characteristics'!F:F,MATCH($C1015,'Policy Characteristics'!$C:$C,0)))</f>
        <v>0</v>
      </c>
      <c r="M1015" s="315">
        <f>IF(ISBLANK(INDEX('Policy Characteristics'!G:G,MATCH($C1015,'Policy Characteristics'!$C:$C,0))),"",INDEX('Policy Characteristics'!G:G,MATCH($C1015,'Policy Characteristics'!$C:$C,0)))</f>
        <v>1</v>
      </c>
      <c r="N1015" s="315">
        <f>IF(ISBLANK(INDEX('Policy Characteristics'!H:H,MATCH($C1015,'Policy Characteristics'!$C:$C,0))),"",INDEX('Policy Characteristics'!H:H,MATCH($C1015,'Policy Characteristics'!$C:$C,0)))</f>
        <v>0.01</v>
      </c>
      <c r="O1015" s="304" t="str">
        <f>IF(ISBLANK(INDEX('Policy Characteristics'!I:I,MATCH($C1015,'Policy Characteristics'!$C:$C,0))),"",INDEX('Policy Characteristics'!I:I,MATCH($C1015,'Policy Characteristics'!$C:$C,0)))</f>
        <v>% of price deregulated</v>
      </c>
      <c r="P1015" s="304">
        <f>IF(ISBLANK(INDEX('Policy Characteristics'!J:J,MATCH($C1015,'Policy Characteristics'!$C:$C,0))),"",INDEX('Policy Characteristics'!J:J,MATCH($C1015,'Policy Characteristics'!$C:$C,0)))</f>
        <v>0</v>
      </c>
      <c r="Q1015" s="304" t="str">
        <f>IF(ISBLANK(INDEX('Policy Characteristics'!K:K,MATCH($C1015,'Policy Characteristics'!$C:$C,0))),"",INDEX('Policy Characteristics'!K:K,MATCH($C1015,'Policy Characteristics'!$C:$C,0)))</f>
        <v>fuels.html#fuel-price-deregulation</v>
      </c>
      <c r="R1015" s="304" t="str">
        <f>IF(ISBLANK(INDEX('Policy Characteristics'!L:L,MATCH($C1015,'Policy Characteristics'!$C:$C,0))),"",INDEX('Policy Characteristics'!L:L,MATCH($C1015,'Policy Characteristics'!$C:$C,0)))</f>
        <v/>
      </c>
    </row>
    <row r="1016" spans="1:18" s="526" customFormat="1" x14ac:dyDescent="0.25">
      <c r="A1016" s="304" t="str">
        <f>IF(ISBLANK(INDEX('Policy Characteristics'!A:A,MATCH($C1016,'Policy Characteristics'!$C:$C,0))),"",INDEX('Policy Characteristics'!A:A,MATCH($C1016,'Policy Characteristics'!$C:$C,0)))</f>
        <v>Cross-Sector</v>
      </c>
      <c r="B1016" s="304" t="str">
        <f>IF(ISBLANK(INDEX('Policy Characteristics'!B:B,MATCH($C1016,'Policy Characteristics'!$C:$C,0))),"",INDEX('Policy Characteristics'!B:B,MATCH($C1016,'Policy Characteristics'!$C:$C,0)))</f>
        <v>Fuel Price Deregulation</v>
      </c>
      <c r="C1016" s="308" t="str">
        <f t="shared" si="53"/>
        <v>Fuel Price Deregulation</v>
      </c>
      <c r="D1016" s="537" t="s">
        <v>56</v>
      </c>
      <c r="E1016" s="535"/>
      <c r="F1016" s="537" t="s">
        <v>101</v>
      </c>
      <c r="G1016" s="537"/>
      <c r="H1016" s="536">
        <v>728</v>
      </c>
      <c r="I1016" s="537" t="s">
        <v>46</v>
      </c>
      <c r="J1016" s="306" t="str">
        <f>IF(ISBLANK(INDEX('Policy Characteristics'!D:D,MATCH($C1016,'Policy Characteristics'!$C:$C,0))),"",INDEX('Policy Characteristics'!D:D,MATCH($C1016,'Policy Characteristics'!$C:$C,0)))</f>
        <v>Fuel Price Deregulation</v>
      </c>
      <c r="K1016" s="304" t="str">
        <f>IF(ISBLANK(INDEX('Policy Characteristics'!E:E,MATCH($C1016,'Policy Characteristics'!$C:$C,0))),"",INDEX('Policy Characteristics'!E:E,MATCH($C1016,'Policy Characteristics'!$C:$C,0)))</f>
        <v>cross fuel price deregulation</v>
      </c>
      <c r="L1016" s="315">
        <f>IF(ISBLANK(INDEX('Policy Characteristics'!F:F,MATCH($C1016,'Policy Characteristics'!$C:$C,0))),"",INDEX('Policy Characteristics'!F:F,MATCH($C1016,'Policy Characteristics'!$C:$C,0)))</f>
        <v>0</v>
      </c>
      <c r="M1016" s="315">
        <f>IF(ISBLANK(INDEX('Policy Characteristics'!G:G,MATCH($C1016,'Policy Characteristics'!$C:$C,0))),"",INDEX('Policy Characteristics'!G:G,MATCH($C1016,'Policy Characteristics'!$C:$C,0)))</f>
        <v>1</v>
      </c>
      <c r="N1016" s="315">
        <f>IF(ISBLANK(INDEX('Policy Characteristics'!H:H,MATCH($C1016,'Policy Characteristics'!$C:$C,0))),"",INDEX('Policy Characteristics'!H:H,MATCH($C1016,'Policy Characteristics'!$C:$C,0)))</f>
        <v>0.01</v>
      </c>
      <c r="O1016" s="304" t="str">
        <f>IF(ISBLANK(INDEX('Policy Characteristics'!I:I,MATCH($C1016,'Policy Characteristics'!$C:$C,0))),"",INDEX('Policy Characteristics'!I:I,MATCH($C1016,'Policy Characteristics'!$C:$C,0)))</f>
        <v>% of price deregulated</v>
      </c>
      <c r="P1016" s="304">
        <f>IF(ISBLANK(INDEX('Policy Characteristics'!J:J,MATCH($C1016,'Policy Characteristics'!$C:$C,0))),"",INDEX('Policy Characteristics'!J:J,MATCH($C1016,'Policy Characteristics'!$C:$C,0)))</f>
        <v>0</v>
      </c>
      <c r="Q1016" s="304" t="str">
        <f>IF(ISBLANK(INDEX('Policy Characteristics'!K:K,MATCH($C1016,'Policy Characteristics'!$C:$C,0))),"",INDEX('Policy Characteristics'!K:K,MATCH($C1016,'Policy Characteristics'!$C:$C,0)))</f>
        <v>fuels.html#fuel-price-deregulation</v>
      </c>
      <c r="R1016" s="304" t="str">
        <f>IF(ISBLANK(INDEX('Policy Characteristics'!L:L,MATCH($C1016,'Policy Characteristics'!$C:$C,0))),"",INDEX('Policy Characteristics'!L:L,MATCH($C1016,'Policy Characteristics'!$C:$C,0)))</f>
        <v/>
      </c>
    </row>
    <row r="1017" spans="1:18" s="526" customFormat="1" x14ac:dyDescent="0.25">
      <c r="A1017" s="304" t="str">
        <f>IF(ISBLANK(INDEX('Policy Characteristics'!A:A,MATCH($C1017,'Policy Characteristics'!$C:$C,0))),"",INDEX('Policy Characteristics'!A:A,MATCH($C1017,'Policy Characteristics'!$C:$C,0)))</f>
        <v>Cross-Sector</v>
      </c>
      <c r="B1017" s="304" t="str">
        <f>IF(ISBLANK(INDEX('Policy Characteristics'!B:B,MATCH($C1017,'Policy Characteristics'!$C:$C,0))),"",INDEX('Policy Characteristics'!B:B,MATCH($C1017,'Policy Characteristics'!$C:$C,0)))</f>
        <v>Fuel Price Deregulation</v>
      </c>
      <c r="C1017" s="308" t="str">
        <f t="shared" si="53"/>
        <v>Fuel Price Deregulation</v>
      </c>
      <c r="D1017" s="537" t="s">
        <v>57</v>
      </c>
      <c r="E1017" s="535"/>
      <c r="F1017" s="537" t="s">
        <v>102</v>
      </c>
      <c r="G1017" s="537"/>
      <c r="H1017" s="536">
        <v>729</v>
      </c>
      <c r="I1017" s="537" t="s">
        <v>46</v>
      </c>
      <c r="J1017" s="306" t="str">
        <f>IF(ISBLANK(INDEX('Policy Characteristics'!D:D,MATCH($C1017,'Policy Characteristics'!$C:$C,0))),"",INDEX('Policy Characteristics'!D:D,MATCH($C1017,'Policy Characteristics'!$C:$C,0)))</f>
        <v>Fuel Price Deregulation</v>
      </c>
      <c r="K1017" s="304" t="str">
        <f>IF(ISBLANK(INDEX('Policy Characteristics'!E:E,MATCH($C1017,'Policy Characteristics'!$C:$C,0))),"",INDEX('Policy Characteristics'!E:E,MATCH($C1017,'Policy Characteristics'!$C:$C,0)))</f>
        <v>cross fuel price deregulation</v>
      </c>
      <c r="L1017" s="315">
        <f>IF(ISBLANK(INDEX('Policy Characteristics'!F:F,MATCH($C1017,'Policy Characteristics'!$C:$C,0))),"",INDEX('Policy Characteristics'!F:F,MATCH($C1017,'Policy Characteristics'!$C:$C,0)))</f>
        <v>0</v>
      </c>
      <c r="M1017" s="315">
        <f>IF(ISBLANK(INDEX('Policy Characteristics'!G:G,MATCH($C1017,'Policy Characteristics'!$C:$C,0))),"",INDEX('Policy Characteristics'!G:G,MATCH($C1017,'Policy Characteristics'!$C:$C,0)))</f>
        <v>1</v>
      </c>
      <c r="N1017" s="315">
        <f>IF(ISBLANK(INDEX('Policy Characteristics'!H:H,MATCH($C1017,'Policy Characteristics'!$C:$C,0))),"",INDEX('Policy Characteristics'!H:H,MATCH($C1017,'Policy Characteristics'!$C:$C,0)))</f>
        <v>0.01</v>
      </c>
      <c r="O1017" s="304" t="str">
        <f>IF(ISBLANK(INDEX('Policy Characteristics'!I:I,MATCH($C1017,'Policy Characteristics'!$C:$C,0))),"",INDEX('Policy Characteristics'!I:I,MATCH($C1017,'Policy Characteristics'!$C:$C,0)))</f>
        <v>% of price deregulated</v>
      </c>
      <c r="P1017" s="304">
        <f>IF(ISBLANK(INDEX('Policy Characteristics'!J:J,MATCH($C1017,'Policy Characteristics'!$C:$C,0))),"",INDEX('Policy Characteristics'!J:J,MATCH($C1017,'Policy Characteristics'!$C:$C,0)))</f>
        <v>0</v>
      </c>
      <c r="Q1017" s="304" t="str">
        <f>IF(ISBLANK(INDEX('Policy Characteristics'!K:K,MATCH($C1017,'Policy Characteristics'!$C:$C,0))),"",INDEX('Policy Characteristics'!K:K,MATCH($C1017,'Policy Characteristics'!$C:$C,0)))</f>
        <v>fuels.html#fuel-price-deregulation</v>
      </c>
      <c r="R1017" s="304" t="str">
        <f>IF(ISBLANK(INDEX('Policy Characteristics'!L:L,MATCH($C1017,'Policy Characteristics'!$C:$C,0))),"",INDEX('Policy Characteristics'!L:L,MATCH($C1017,'Policy Characteristics'!$C:$C,0)))</f>
        <v/>
      </c>
    </row>
    <row r="1018" spans="1:18" s="526" customFormat="1" x14ac:dyDescent="0.25">
      <c r="A1018" s="304" t="str">
        <f>IF(ISBLANK(INDEX('Policy Characteristics'!A:A,MATCH($C1018,'Policy Characteristics'!$C:$C,0))),"",INDEX('Policy Characteristics'!A:A,MATCH($C1018,'Policy Characteristics'!$C:$C,0)))</f>
        <v>Cross-Sector</v>
      </c>
      <c r="B1018" s="304" t="str">
        <f>IF(ISBLANK(INDEX('Policy Characteristics'!B:B,MATCH($C1018,'Policy Characteristics'!$C:$C,0))),"",INDEX('Policy Characteristics'!B:B,MATCH($C1018,'Policy Characteristics'!$C:$C,0)))</f>
        <v>Fuel Price Deregulation</v>
      </c>
      <c r="C1018" s="308" t="str">
        <f t="shared" si="53"/>
        <v>Fuel Price Deregulation</v>
      </c>
      <c r="D1018" s="537" t="s">
        <v>58</v>
      </c>
      <c r="E1018" s="535"/>
      <c r="F1018" s="537" t="s">
        <v>103</v>
      </c>
      <c r="G1018" s="537"/>
      <c r="H1018" s="536">
        <v>730</v>
      </c>
      <c r="I1018" s="537" t="s">
        <v>46</v>
      </c>
      <c r="J1018" s="306" t="str">
        <f>IF(ISBLANK(INDEX('Policy Characteristics'!D:D,MATCH($C1018,'Policy Characteristics'!$C:$C,0))),"",INDEX('Policy Characteristics'!D:D,MATCH($C1018,'Policy Characteristics'!$C:$C,0)))</f>
        <v>Fuel Price Deregulation</v>
      </c>
      <c r="K1018" s="304" t="str">
        <f>IF(ISBLANK(INDEX('Policy Characteristics'!E:E,MATCH($C1018,'Policy Characteristics'!$C:$C,0))),"",INDEX('Policy Characteristics'!E:E,MATCH($C1018,'Policy Characteristics'!$C:$C,0)))</f>
        <v>cross fuel price deregulation</v>
      </c>
      <c r="L1018" s="315">
        <f>IF(ISBLANK(INDEX('Policy Characteristics'!F:F,MATCH($C1018,'Policy Characteristics'!$C:$C,0))),"",INDEX('Policy Characteristics'!F:F,MATCH($C1018,'Policy Characteristics'!$C:$C,0)))</f>
        <v>0</v>
      </c>
      <c r="M1018" s="315">
        <f>IF(ISBLANK(INDEX('Policy Characteristics'!G:G,MATCH($C1018,'Policy Characteristics'!$C:$C,0))),"",INDEX('Policy Characteristics'!G:G,MATCH($C1018,'Policy Characteristics'!$C:$C,0)))</f>
        <v>1</v>
      </c>
      <c r="N1018" s="315">
        <f>IF(ISBLANK(INDEX('Policy Characteristics'!H:H,MATCH($C1018,'Policy Characteristics'!$C:$C,0))),"",INDEX('Policy Characteristics'!H:H,MATCH($C1018,'Policy Characteristics'!$C:$C,0)))</f>
        <v>0.01</v>
      </c>
      <c r="O1018" s="304" t="str">
        <f>IF(ISBLANK(INDEX('Policy Characteristics'!I:I,MATCH($C1018,'Policy Characteristics'!$C:$C,0))),"",INDEX('Policy Characteristics'!I:I,MATCH($C1018,'Policy Characteristics'!$C:$C,0)))</f>
        <v>% of price deregulated</v>
      </c>
      <c r="P1018" s="304">
        <f>IF(ISBLANK(INDEX('Policy Characteristics'!J:J,MATCH($C1018,'Policy Characteristics'!$C:$C,0))),"",INDEX('Policy Characteristics'!J:J,MATCH($C1018,'Policy Characteristics'!$C:$C,0)))</f>
        <v>0</v>
      </c>
      <c r="Q1018" s="304" t="str">
        <f>IF(ISBLANK(INDEX('Policy Characteristics'!K:K,MATCH($C1018,'Policy Characteristics'!$C:$C,0))),"",INDEX('Policy Characteristics'!K:K,MATCH($C1018,'Policy Characteristics'!$C:$C,0)))</f>
        <v>fuels.html#fuel-price-deregulation</v>
      </c>
      <c r="R1018" s="304" t="str">
        <f>IF(ISBLANK(INDEX('Policy Characteristics'!L:L,MATCH($C1018,'Policy Characteristics'!$C:$C,0))),"",INDEX('Policy Characteristics'!L:L,MATCH($C1018,'Policy Characteristics'!$C:$C,0)))</f>
        <v/>
      </c>
    </row>
    <row r="1019" spans="1:18" s="526" customFormat="1" x14ac:dyDescent="0.25">
      <c r="A1019" s="304" t="str">
        <f>IF(ISBLANK(INDEX('Policy Characteristics'!A:A,MATCH($C1019,'Policy Characteristics'!$C:$C,0))),"",INDEX('Policy Characteristics'!A:A,MATCH($C1019,'Policy Characteristics'!$C:$C,0)))</f>
        <v>Cross-Sector</v>
      </c>
      <c r="B1019" s="304" t="str">
        <f>IF(ISBLANK(INDEX('Policy Characteristics'!B:B,MATCH($C1019,'Policy Characteristics'!$C:$C,0))),"",INDEX('Policy Characteristics'!B:B,MATCH($C1019,'Policy Characteristics'!$C:$C,0)))</f>
        <v>Fuel Price Deregulation</v>
      </c>
      <c r="C1019" s="308" t="str">
        <f t="shared" si="53"/>
        <v>Fuel Price Deregulation</v>
      </c>
      <c r="D1019" s="537" t="s">
        <v>2509</v>
      </c>
      <c r="E1019" s="535"/>
      <c r="F1019" s="537" t="s">
        <v>2510</v>
      </c>
      <c r="G1019" s="537"/>
      <c r="H1019" s="536">
        <v>731</v>
      </c>
      <c r="I1019" s="537" t="s">
        <v>46</v>
      </c>
      <c r="J1019" s="306" t="str">
        <f>IF(ISBLANK(INDEX('Policy Characteristics'!D:D,MATCH($C1019,'Policy Characteristics'!$C:$C,0))),"",INDEX('Policy Characteristics'!D:D,MATCH($C1019,'Policy Characteristics'!$C:$C,0)))</f>
        <v>Fuel Price Deregulation</v>
      </c>
      <c r="K1019" s="304" t="str">
        <f>IF(ISBLANK(INDEX('Policy Characteristics'!E:E,MATCH($C1019,'Policy Characteristics'!$C:$C,0))),"",INDEX('Policy Characteristics'!E:E,MATCH($C1019,'Policy Characteristics'!$C:$C,0)))</f>
        <v>cross fuel price deregulation</v>
      </c>
      <c r="L1019" s="315">
        <f>IF(ISBLANK(INDEX('Policy Characteristics'!F:F,MATCH($C1019,'Policy Characteristics'!$C:$C,0))),"",INDEX('Policy Characteristics'!F:F,MATCH($C1019,'Policy Characteristics'!$C:$C,0)))</f>
        <v>0</v>
      </c>
      <c r="M1019" s="315">
        <f>IF(ISBLANK(INDEX('Policy Characteristics'!G:G,MATCH($C1019,'Policy Characteristics'!$C:$C,0))),"",INDEX('Policy Characteristics'!G:G,MATCH($C1019,'Policy Characteristics'!$C:$C,0)))</f>
        <v>1</v>
      </c>
      <c r="N1019" s="315">
        <f>IF(ISBLANK(INDEX('Policy Characteristics'!H:H,MATCH($C1019,'Policy Characteristics'!$C:$C,0))),"",INDEX('Policy Characteristics'!H:H,MATCH($C1019,'Policy Characteristics'!$C:$C,0)))</f>
        <v>0.01</v>
      </c>
      <c r="O1019" s="304" t="str">
        <f>IF(ISBLANK(INDEX('Policy Characteristics'!I:I,MATCH($C1019,'Policy Characteristics'!$C:$C,0))),"",INDEX('Policy Characteristics'!I:I,MATCH($C1019,'Policy Characteristics'!$C:$C,0)))</f>
        <v>% of price deregulated</v>
      </c>
      <c r="P1019" s="304">
        <f>IF(ISBLANK(INDEX('Policy Characteristics'!J:J,MATCH($C1019,'Policy Characteristics'!$C:$C,0))),"",INDEX('Policy Characteristics'!J:J,MATCH($C1019,'Policy Characteristics'!$C:$C,0)))</f>
        <v>0</v>
      </c>
      <c r="Q1019" s="304" t="str">
        <f>IF(ISBLANK(INDEX('Policy Characteristics'!K:K,MATCH($C1019,'Policy Characteristics'!$C:$C,0))),"",INDEX('Policy Characteristics'!K:K,MATCH($C1019,'Policy Characteristics'!$C:$C,0)))</f>
        <v>fuels.html#fuel-price-deregulation</v>
      </c>
      <c r="R1019" s="304" t="str">
        <f>IF(ISBLANK(INDEX('Policy Characteristics'!L:L,MATCH($C1019,'Policy Characteristics'!$C:$C,0))),"",INDEX('Policy Characteristics'!L:L,MATCH($C1019,'Policy Characteristics'!$C:$C,0)))</f>
        <v/>
      </c>
    </row>
    <row r="1020" spans="1:18" s="526" customFormat="1" x14ac:dyDescent="0.25">
      <c r="A1020" s="304" t="str">
        <f>IF(ISBLANK(INDEX('Policy Characteristics'!A:A,MATCH($C1020,'Policy Characteristics'!$C:$C,0))),"",INDEX('Policy Characteristics'!A:A,MATCH($C1020,'Policy Characteristics'!$C:$C,0)))</f>
        <v>Cross-Sector</v>
      </c>
      <c r="B1020" s="304" t="str">
        <f>IF(ISBLANK(INDEX('Policy Characteristics'!B:B,MATCH($C1020,'Policy Characteristics'!$C:$C,0))),"",INDEX('Policy Characteristics'!B:B,MATCH($C1020,'Policy Characteristics'!$C:$C,0)))</f>
        <v>Fuel Price Deregulation</v>
      </c>
      <c r="C1020" s="308" t="str">
        <f t="shared" si="53"/>
        <v>Fuel Price Deregulation</v>
      </c>
      <c r="D1020" s="537" t="s">
        <v>451</v>
      </c>
      <c r="E1020" s="535"/>
      <c r="F1020" s="537" t="s">
        <v>452</v>
      </c>
      <c r="G1020" s="537"/>
      <c r="H1020" s="536">
        <v>732</v>
      </c>
      <c r="I1020" s="537" t="s">
        <v>46</v>
      </c>
      <c r="J1020" s="306" t="str">
        <f>IF(ISBLANK(INDEX('Policy Characteristics'!D:D,MATCH($C1020,'Policy Characteristics'!$C:$C,0))),"",INDEX('Policy Characteristics'!D:D,MATCH($C1020,'Policy Characteristics'!$C:$C,0)))</f>
        <v>Fuel Price Deregulation</v>
      </c>
      <c r="K1020" s="304" t="str">
        <f>IF(ISBLANK(INDEX('Policy Characteristics'!E:E,MATCH($C1020,'Policy Characteristics'!$C:$C,0))),"",INDEX('Policy Characteristics'!E:E,MATCH($C1020,'Policy Characteristics'!$C:$C,0)))</f>
        <v>cross fuel price deregulation</v>
      </c>
      <c r="L1020" s="315">
        <f>IF(ISBLANK(INDEX('Policy Characteristics'!F:F,MATCH($C1020,'Policy Characteristics'!$C:$C,0))),"",INDEX('Policy Characteristics'!F:F,MATCH($C1020,'Policy Characteristics'!$C:$C,0)))</f>
        <v>0</v>
      </c>
      <c r="M1020" s="315">
        <f>IF(ISBLANK(INDEX('Policy Characteristics'!G:G,MATCH($C1020,'Policy Characteristics'!$C:$C,0))),"",INDEX('Policy Characteristics'!G:G,MATCH($C1020,'Policy Characteristics'!$C:$C,0)))</f>
        <v>1</v>
      </c>
      <c r="N1020" s="315">
        <f>IF(ISBLANK(INDEX('Policy Characteristics'!H:H,MATCH($C1020,'Policy Characteristics'!$C:$C,0))),"",INDEX('Policy Characteristics'!H:H,MATCH($C1020,'Policy Characteristics'!$C:$C,0)))</f>
        <v>0.01</v>
      </c>
      <c r="O1020" s="304" t="str">
        <f>IF(ISBLANK(INDEX('Policy Characteristics'!I:I,MATCH($C1020,'Policy Characteristics'!$C:$C,0))),"",INDEX('Policy Characteristics'!I:I,MATCH($C1020,'Policy Characteristics'!$C:$C,0)))</f>
        <v>% of price deregulated</v>
      </c>
      <c r="P1020" s="304">
        <f>IF(ISBLANK(INDEX('Policy Characteristics'!J:J,MATCH($C1020,'Policy Characteristics'!$C:$C,0))),"",INDEX('Policy Characteristics'!J:J,MATCH($C1020,'Policy Characteristics'!$C:$C,0)))</f>
        <v>0</v>
      </c>
      <c r="Q1020" s="304" t="str">
        <f>IF(ISBLANK(INDEX('Policy Characteristics'!K:K,MATCH($C1020,'Policy Characteristics'!$C:$C,0))),"",INDEX('Policy Characteristics'!K:K,MATCH($C1020,'Policy Characteristics'!$C:$C,0)))</f>
        <v>fuels.html#fuel-price-deregulation</v>
      </c>
      <c r="R1020" s="304" t="str">
        <f>IF(ISBLANK(INDEX('Policy Characteristics'!L:L,MATCH($C1020,'Policy Characteristics'!$C:$C,0))),"",INDEX('Policy Characteristics'!L:L,MATCH($C1020,'Policy Characteristics'!$C:$C,0)))</f>
        <v/>
      </c>
    </row>
    <row r="1021" spans="1:18" s="526" customFormat="1" x14ac:dyDescent="0.25">
      <c r="A1021" s="304" t="str">
        <f>IF(ISBLANK(INDEX('Policy Characteristics'!A:A,MATCH($C1021,'Policy Characteristics'!$C:$C,0))),"",INDEX('Policy Characteristics'!A:A,MATCH($C1021,'Policy Characteristics'!$C:$C,0)))</f>
        <v>Cross-Sector</v>
      </c>
      <c r="B1021" s="304" t="str">
        <f>IF(ISBLANK(INDEX('Policy Characteristics'!B:B,MATCH($C1021,'Policy Characteristics'!$C:$C,0))),"",INDEX('Policy Characteristics'!B:B,MATCH($C1021,'Policy Characteristics'!$C:$C,0)))</f>
        <v>Fuel Price Deregulation</v>
      </c>
      <c r="C1021" s="308" t="str">
        <f t="shared" si="53"/>
        <v>Fuel Price Deregulation</v>
      </c>
      <c r="D1021" s="537" t="s">
        <v>2501</v>
      </c>
      <c r="E1021" s="535"/>
      <c r="F1021" s="537" t="s">
        <v>2505</v>
      </c>
      <c r="G1021" s="537"/>
      <c r="H1021" s="536">
        <v>733</v>
      </c>
      <c r="I1021" s="537" t="s">
        <v>46</v>
      </c>
      <c r="J1021" s="306" t="str">
        <f>IF(ISBLANK(INDEX('Policy Characteristics'!D:D,MATCH($C1021,'Policy Characteristics'!$C:$C,0))),"",INDEX('Policy Characteristics'!D:D,MATCH($C1021,'Policy Characteristics'!$C:$C,0)))</f>
        <v>Fuel Price Deregulation</v>
      </c>
      <c r="K1021" s="304" t="str">
        <f>IF(ISBLANK(INDEX('Policy Characteristics'!E:E,MATCH($C1021,'Policy Characteristics'!$C:$C,0))),"",INDEX('Policy Characteristics'!E:E,MATCH($C1021,'Policy Characteristics'!$C:$C,0)))</f>
        <v>cross fuel price deregulation</v>
      </c>
      <c r="L1021" s="315">
        <f>IF(ISBLANK(INDEX('Policy Characteristics'!F:F,MATCH($C1021,'Policy Characteristics'!$C:$C,0))),"",INDEX('Policy Characteristics'!F:F,MATCH($C1021,'Policy Characteristics'!$C:$C,0)))</f>
        <v>0</v>
      </c>
      <c r="M1021" s="315">
        <f>IF(ISBLANK(INDEX('Policy Characteristics'!G:G,MATCH($C1021,'Policy Characteristics'!$C:$C,0))),"",INDEX('Policy Characteristics'!G:G,MATCH($C1021,'Policy Characteristics'!$C:$C,0)))</f>
        <v>1</v>
      </c>
      <c r="N1021" s="315">
        <f>IF(ISBLANK(INDEX('Policy Characteristics'!H:H,MATCH($C1021,'Policy Characteristics'!$C:$C,0))),"",INDEX('Policy Characteristics'!H:H,MATCH($C1021,'Policy Characteristics'!$C:$C,0)))</f>
        <v>0.01</v>
      </c>
      <c r="O1021" s="304" t="str">
        <f>IF(ISBLANK(INDEX('Policy Characteristics'!I:I,MATCH($C1021,'Policy Characteristics'!$C:$C,0))),"",INDEX('Policy Characteristics'!I:I,MATCH($C1021,'Policy Characteristics'!$C:$C,0)))</f>
        <v>% of price deregulated</v>
      </c>
      <c r="P1021" s="304">
        <f>IF(ISBLANK(INDEX('Policy Characteristics'!J:J,MATCH($C1021,'Policy Characteristics'!$C:$C,0))),"",INDEX('Policy Characteristics'!J:J,MATCH($C1021,'Policy Characteristics'!$C:$C,0)))</f>
        <v>0</v>
      </c>
      <c r="Q1021" s="304" t="str">
        <f>IF(ISBLANK(INDEX('Policy Characteristics'!K:K,MATCH($C1021,'Policy Characteristics'!$C:$C,0))),"",INDEX('Policy Characteristics'!K:K,MATCH($C1021,'Policy Characteristics'!$C:$C,0)))</f>
        <v>fuels.html#fuel-price-deregulation</v>
      </c>
      <c r="R1021" s="304" t="str">
        <f>IF(ISBLANK(INDEX('Policy Characteristics'!L:L,MATCH($C1021,'Policy Characteristics'!$C:$C,0))),"",INDEX('Policy Characteristics'!L:L,MATCH($C1021,'Policy Characteristics'!$C:$C,0)))</f>
        <v/>
      </c>
    </row>
    <row r="1022" spans="1:18" s="526" customFormat="1" x14ac:dyDescent="0.25">
      <c r="A1022" s="304" t="str">
        <f>IF(ISBLANK(INDEX('Policy Characteristics'!A:A,MATCH($C1022,'Policy Characteristics'!$C:$C,0))),"",INDEX('Policy Characteristics'!A:A,MATCH($C1022,'Policy Characteristics'!$C:$C,0)))</f>
        <v>Cross-Sector</v>
      </c>
      <c r="B1022" s="304" t="str">
        <f>IF(ISBLANK(INDEX('Policy Characteristics'!B:B,MATCH($C1022,'Policy Characteristics'!$C:$C,0))),"",INDEX('Policy Characteristics'!B:B,MATCH($C1022,'Policy Characteristics'!$C:$C,0)))</f>
        <v>Fuel Price Deregulation</v>
      </c>
      <c r="C1022" s="308" t="str">
        <f t="shared" si="53"/>
        <v>Fuel Price Deregulation</v>
      </c>
      <c r="D1022" s="537" t="s">
        <v>2511</v>
      </c>
      <c r="E1022" s="535"/>
      <c r="F1022" s="537" t="s">
        <v>2512</v>
      </c>
      <c r="G1022" s="537"/>
      <c r="H1022" s="536">
        <v>734</v>
      </c>
      <c r="I1022" s="537" t="s">
        <v>46</v>
      </c>
      <c r="J1022" s="306" t="str">
        <f>IF(ISBLANK(INDEX('Policy Characteristics'!D:D,MATCH($C1022,'Policy Characteristics'!$C:$C,0))),"",INDEX('Policy Characteristics'!D:D,MATCH($C1022,'Policy Characteristics'!$C:$C,0)))</f>
        <v>Fuel Price Deregulation</v>
      </c>
      <c r="K1022" s="304" t="str">
        <f>IF(ISBLANK(INDEX('Policy Characteristics'!E:E,MATCH($C1022,'Policy Characteristics'!$C:$C,0))),"",INDEX('Policy Characteristics'!E:E,MATCH($C1022,'Policy Characteristics'!$C:$C,0)))</f>
        <v>cross fuel price deregulation</v>
      </c>
      <c r="L1022" s="315">
        <f>IF(ISBLANK(INDEX('Policy Characteristics'!F:F,MATCH($C1022,'Policy Characteristics'!$C:$C,0))),"",INDEX('Policy Characteristics'!F:F,MATCH($C1022,'Policy Characteristics'!$C:$C,0)))</f>
        <v>0</v>
      </c>
      <c r="M1022" s="315">
        <f>IF(ISBLANK(INDEX('Policy Characteristics'!G:G,MATCH($C1022,'Policy Characteristics'!$C:$C,0))),"",INDEX('Policy Characteristics'!G:G,MATCH($C1022,'Policy Characteristics'!$C:$C,0)))</f>
        <v>1</v>
      </c>
      <c r="N1022" s="315">
        <f>IF(ISBLANK(INDEX('Policy Characteristics'!H:H,MATCH($C1022,'Policy Characteristics'!$C:$C,0))),"",INDEX('Policy Characteristics'!H:H,MATCH($C1022,'Policy Characteristics'!$C:$C,0)))</f>
        <v>0.01</v>
      </c>
      <c r="O1022" s="304" t="str">
        <f>IF(ISBLANK(INDEX('Policy Characteristics'!I:I,MATCH($C1022,'Policy Characteristics'!$C:$C,0))),"",INDEX('Policy Characteristics'!I:I,MATCH($C1022,'Policy Characteristics'!$C:$C,0)))</f>
        <v>% of price deregulated</v>
      </c>
      <c r="P1022" s="304">
        <f>IF(ISBLANK(INDEX('Policy Characteristics'!J:J,MATCH($C1022,'Policy Characteristics'!$C:$C,0))),"",INDEX('Policy Characteristics'!J:J,MATCH($C1022,'Policy Characteristics'!$C:$C,0)))</f>
        <v>0</v>
      </c>
      <c r="Q1022" s="304" t="str">
        <f>IF(ISBLANK(INDEX('Policy Characteristics'!K:K,MATCH($C1022,'Policy Characteristics'!$C:$C,0))),"",INDEX('Policy Characteristics'!K:K,MATCH($C1022,'Policy Characteristics'!$C:$C,0)))</f>
        <v>fuels.html#fuel-price-deregulation</v>
      </c>
      <c r="R1022" s="304" t="str">
        <f>IF(ISBLANK(INDEX('Policy Characteristics'!L:L,MATCH($C1022,'Policy Characteristics'!$C:$C,0))),"",INDEX('Policy Characteristics'!L:L,MATCH($C1022,'Policy Characteristics'!$C:$C,0)))</f>
        <v/>
      </c>
    </row>
    <row r="1023" spans="1:18" s="526" customFormat="1" x14ac:dyDescent="0.25">
      <c r="A1023" s="304" t="str">
        <f>IF(ISBLANK(INDEX('Policy Characteristics'!A:A,MATCH($C1023,'Policy Characteristics'!$C:$C,0))),"",INDEX('Policy Characteristics'!A:A,MATCH($C1023,'Policy Characteristics'!$C:$C,0)))</f>
        <v>Cross-Sector</v>
      </c>
      <c r="B1023" s="304" t="str">
        <f>IF(ISBLANK(INDEX('Policy Characteristics'!B:B,MATCH($C1023,'Policy Characteristics'!$C:$C,0))),"",INDEX('Policy Characteristics'!B:B,MATCH($C1023,'Policy Characteristics'!$C:$C,0)))</f>
        <v>Fuel Price Deregulation</v>
      </c>
      <c r="C1023" s="308" t="str">
        <f t="shared" si="53"/>
        <v>Fuel Price Deregulation</v>
      </c>
      <c r="D1023" s="537" t="s">
        <v>2502</v>
      </c>
      <c r="E1023" s="535"/>
      <c r="F1023" s="537" t="s">
        <v>2506</v>
      </c>
      <c r="G1023" s="537"/>
      <c r="H1023" s="536">
        <v>735</v>
      </c>
      <c r="I1023" s="537" t="s">
        <v>46</v>
      </c>
      <c r="J1023" s="306" t="str">
        <f>IF(ISBLANK(INDEX('Policy Characteristics'!D:D,MATCH($C1023,'Policy Characteristics'!$C:$C,0))),"",INDEX('Policy Characteristics'!D:D,MATCH($C1023,'Policy Characteristics'!$C:$C,0)))</f>
        <v>Fuel Price Deregulation</v>
      </c>
      <c r="K1023" s="304" t="str">
        <f>IF(ISBLANK(INDEX('Policy Characteristics'!E:E,MATCH($C1023,'Policy Characteristics'!$C:$C,0))),"",INDEX('Policy Characteristics'!E:E,MATCH($C1023,'Policy Characteristics'!$C:$C,0)))</f>
        <v>cross fuel price deregulation</v>
      </c>
      <c r="L1023" s="315">
        <f>IF(ISBLANK(INDEX('Policy Characteristics'!F:F,MATCH($C1023,'Policy Characteristics'!$C:$C,0))),"",INDEX('Policy Characteristics'!F:F,MATCH($C1023,'Policy Characteristics'!$C:$C,0)))</f>
        <v>0</v>
      </c>
      <c r="M1023" s="315">
        <f>IF(ISBLANK(INDEX('Policy Characteristics'!G:G,MATCH($C1023,'Policy Characteristics'!$C:$C,0))),"",INDEX('Policy Characteristics'!G:G,MATCH($C1023,'Policy Characteristics'!$C:$C,0)))</f>
        <v>1</v>
      </c>
      <c r="N1023" s="315">
        <f>IF(ISBLANK(INDEX('Policy Characteristics'!H:H,MATCH($C1023,'Policy Characteristics'!$C:$C,0))),"",INDEX('Policy Characteristics'!H:H,MATCH($C1023,'Policy Characteristics'!$C:$C,0)))</f>
        <v>0.01</v>
      </c>
      <c r="O1023" s="304" t="str">
        <f>IF(ISBLANK(INDEX('Policy Characteristics'!I:I,MATCH($C1023,'Policy Characteristics'!$C:$C,0))),"",INDEX('Policy Characteristics'!I:I,MATCH($C1023,'Policy Characteristics'!$C:$C,0)))</f>
        <v>% of price deregulated</v>
      </c>
      <c r="P1023" s="304">
        <f>IF(ISBLANK(INDEX('Policy Characteristics'!J:J,MATCH($C1023,'Policy Characteristics'!$C:$C,0))),"",INDEX('Policy Characteristics'!J:J,MATCH($C1023,'Policy Characteristics'!$C:$C,0)))</f>
        <v>0</v>
      </c>
      <c r="Q1023" s="304" t="str">
        <f>IF(ISBLANK(INDEX('Policy Characteristics'!K:K,MATCH($C1023,'Policy Characteristics'!$C:$C,0))),"",INDEX('Policy Characteristics'!K:K,MATCH($C1023,'Policy Characteristics'!$C:$C,0)))</f>
        <v>fuels.html#fuel-price-deregulation</v>
      </c>
      <c r="R1023" s="304" t="str">
        <f>IF(ISBLANK(INDEX('Policy Characteristics'!L:L,MATCH($C1023,'Policy Characteristics'!$C:$C,0))),"",INDEX('Policy Characteristics'!L:L,MATCH($C1023,'Policy Characteristics'!$C:$C,0)))</f>
        <v/>
      </c>
    </row>
    <row r="1024" spans="1:18" s="526" customFormat="1" x14ac:dyDescent="0.25">
      <c r="A1024" s="304" t="str">
        <f>IF(ISBLANK(INDEX('Policy Characteristics'!A:A,MATCH($C1024,'Policy Characteristics'!$C:$C,0))),"",INDEX('Policy Characteristics'!A:A,MATCH($C1024,'Policy Characteristics'!$C:$C,0)))</f>
        <v>Cross-Sector</v>
      </c>
      <c r="B1024" s="304" t="str">
        <f>IF(ISBLANK(INDEX('Policy Characteristics'!B:B,MATCH($C1024,'Policy Characteristics'!$C:$C,0))),"",INDEX('Policy Characteristics'!B:B,MATCH($C1024,'Policy Characteristics'!$C:$C,0)))</f>
        <v>Fuel Price Deregulation</v>
      </c>
      <c r="C1024" s="308" t="str">
        <f t="shared" si="53"/>
        <v>Fuel Price Deregulation</v>
      </c>
      <c r="D1024" s="537" t="s">
        <v>2503</v>
      </c>
      <c r="E1024" s="535"/>
      <c r="F1024" s="537" t="s">
        <v>2507</v>
      </c>
      <c r="G1024" s="537"/>
      <c r="H1024" s="536">
        <v>736</v>
      </c>
      <c r="I1024" s="537" t="s">
        <v>46</v>
      </c>
      <c r="J1024" s="306" t="str">
        <f>IF(ISBLANK(INDEX('Policy Characteristics'!D:D,MATCH($C1024,'Policy Characteristics'!$C:$C,0))),"",INDEX('Policy Characteristics'!D:D,MATCH($C1024,'Policy Characteristics'!$C:$C,0)))</f>
        <v>Fuel Price Deregulation</v>
      </c>
      <c r="K1024" s="304" t="str">
        <f>IF(ISBLANK(INDEX('Policy Characteristics'!E:E,MATCH($C1024,'Policy Characteristics'!$C:$C,0))),"",INDEX('Policy Characteristics'!E:E,MATCH($C1024,'Policy Characteristics'!$C:$C,0)))</f>
        <v>cross fuel price deregulation</v>
      </c>
      <c r="L1024" s="315">
        <f>IF(ISBLANK(INDEX('Policy Characteristics'!F:F,MATCH($C1024,'Policy Characteristics'!$C:$C,0))),"",INDEX('Policy Characteristics'!F:F,MATCH($C1024,'Policy Characteristics'!$C:$C,0)))</f>
        <v>0</v>
      </c>
      <c r="M1024" s="315">
        <f>IF(ISBLANK(INDEX('Policy Characteristics'!G:G,MATCH($C1024,'Policy Characteristics'!$C:$C,0))),"",INDEX('Policy Characteristics'!G:G,MATCH($C1024,'Policy Characteristics'!$C:$C,0)))</f>
        <v>1</v>
      </c>
      <c r="N1024" s="315">
        <f>IF(ISBLANK(INDEX('Policy Characteristics'!H:H,MATCH($C1024,'Policy Characteristics'!$C:$C,0))),"",INDEX('Policy Characteristics'!H:H,MATCH($C1024,'Policy Characteristics'!$C:$C,0)))</f>
        <v>0.01</v>
      </c>
      <c r="O1024" s="304" t="str">
        <f>IF(ISBLANK(INDEX('Policy Characteristics'!I:I,MATCH($C1024,'Policy Characteristics'!$C:$C,0))),"",INDEX('Policy Characteristics'!I:I,MATCH($C1024,'Policy Characteristics'!$C:$C,0)))</f>
        <v>% of price deregulated</v>
      </c>
      <c r="P1024" s="304">
        <f>IF(ISBLANK(INDEX('Policy Characteristics'!J:J,MATCH($C1024,'Policy Characteristics'!$C:$C,0))),"",INDEX('Policy Characteristics'!J:J,MATCH($C1024,'Policy Characteristics'!$C:$C,0)))</f>
        <v>0</v>
      </c>
      <c r="Q1024" s="304" t="str">
        <f>IF(ISBLANK(INDEX('Policy Characteristics'!K:K,MATCH($C1024,'Policy Characteristics'!$C:$C,0))),"",INDEX('Policy Characteristics'!K:K,MATCH($C1024,'Policy Characteristics'!$C:$C,0)))</f>
        <v>fuels.html#fuel-price-deregulation</v>
      </c>
      <c r="R1024" s="304" t="str">
        <f>IF(ISBLANK(INDEX('Policy Characteristics'!L:L,MATCH($C1024,'Policy Characteristics'!$C:$C,0))),"",INDEX('Policy Characteristics'!L:L,MATCH($C1024,'Policy Characteristics'!$C:$C,0)))</f>
        <v/>
      </c>
    </row>
    <row r="1025" spans="1:18" s="526" customFormat="1" x14ac:dyDescent="0.25">
      <c r="A1025" s="304" t="str">
        <f>IF(ISBLANK(INDEX('Policy Characteristics'!A:A,MATCH($C1025,'Policy Characteristics'!$C:$C,0))),"",INDEX('Policy Characteristics'!A:A,MATCH($C1025,'Policy Characteristics'!$C:$C,0)))</f>
        <v>Cross-Sector</v>
      </c>
      <c r="B1025" s="304" t="str">
        <f>IF(ISBLANK(INDEX('Policy Characteristics'!B:B,MATCH($C1025,'Policy Characteristics'!$C:$C,0))),"",INDEX('Policy Characteristics'!B:B,MATCH($C1025,'Policy Characteristics'!$C:$C,0)))</f>
        <v>Fuel Price Deregulation</v>
      </c>
      <c r="C1025" s="308" t="str">
        <f t="shared" si="53"/>
        <v>Fuel Price Deregulation</v>
      </c>
      <c r="D1025" s="537" t="s">
        <v>2504</v>
      </c>
      <c r="E1025" s="535"/>
      <c r="F1025" s="537" t="s">
        <v>2508</v>
      </c>
      <c r="G1025" s="537"/>
      <c r="H1025" s="536">
        <v>737</v>
      </c>
      <c r="I1025" s="537" t="s">
        <v>46</v>
      </c>
      <c r="J1025" s="306" t="str">
        <f>IF(ISBLANK(INDEX('Policy Characteristics'!D:D,MATCH($C1025,'Policy Characteristics'!$C:$C,0))),"",INDEX('Policy Characteristics'!D:D,MATCH($C1025,'Policy Characteristics'!$C:$C,0)))</f>
        <v>Fuel Price Deregulation</v>
      </c>
      <c r="K1025" s="304" t="str">
        <f>IF(ISBLANK(INDEX('Policy Characteristics'!E:E,MATCH($C1025,'Policy Characteristics'!$C:$C,0))),"",INDEX('Policy Characteristics'!E:E,MATCH($C1025,'Policy Characteristics'!$C:$C,0)))</f>
        <v>cross fuel price deregulation</v>
      </c>
      <c r="L1025" s="315">
        <f>IF(ISBLANK(INDEX('Policy Characteristics'!F:F,MATCH($C1025,'Policy Characteristics'!$C:$C,0))),"",INDEX('Policy Characteristics'!F:F,MATCH($C1025,'Policy Characteristics'!$C:$C,0)))</f>
        <v>0</v>
      </c>
      <c r="M1025" s="315">
        <f>IF(ISBLANK(INDEX('Policy Characteristics'!G:G,MATCH($C1025,'Policy Characteristics'!$C:$C,0))),"",INDEX('Policy Characteristics'!G:G,MATCH($C1025,'Policy Characteristics'!$C:$C,0)))</f>
        <v>1</v>
      </c>
      <c r="N1025" s="315">
        <f>IF(ISBLANK(INDEX('Policy Characteristics'!H:H,MATCH($C1025,'Policy Characteristics'!$C:$C,0))),"",INDEX('Policy Characteristics'!H:H,MATCH($C1025,'Policy Characteristics'!$C:$C,0)))</f>
        <v>0.01</v>
      </c>
      <c r="O1025" s="304" t="str">
        <f>IF(ISBLANK(INDEX('Policy Characteristics'!I:I,MATCH($C1025,'Policy Characteristics'!$C:$C,0))),"",INDEX('Policy Characteristics'!I:I,MATCH($C1025,'Policy Characteristics'!$C:$C,0)))</f>
        <v>% of price deregulated</v>
      </c>
      <c r="P1025" s="304">
        <f>IF(ISBLANK(INDEX('Policy Characteristics'!J:J,MATCH($C1025,'Policy Characteristics'!$C:$C,0))),"",INDEX('Policy Characteristics'!J:J,MATCH($C1025,'Policy Characteristics'!$C:$C,0)))</f>
        <v>0</v>
      </c>
      <c r="Q1025" s="304" t="str">
        <f>IF(ISBLANK(INDEX('Policy Characteristics'!K:K,MATCH($C1025,'Policy Characteristics'!$C:$C,0))),"",INDEX('Policy Characteristics'!K:K,MATCH($C1025,'Policy Characteristics'!$C:$C,0)))</f>
        <v>fuels.html#fuel-price-deregulation</v>
      </c>
      <c r="R1025" s="304" t="str">
        <f>IF(ISBLANK(INDEX('Policy Characteristics'!L:L,MATCH($C1025,'Policy Characteristics'!$C:$C,0))),"",INDEX('Policy Characteristics'!L:L,MATCH($C1025,'Policy Characteristics'!$C:$C,0)))</f>
        <v/>
      </c>
    </row>
    <row r="1026" spans="1:18" s="544" customFormat="1" x14ac:dyDescent="0.25">
      <c r="A1026" s="304" t="str">
        <f>IF(ISBLANK(INDEX('Policy Characteristics'!A:A,MATCH($C1026,'Policy Characteristics'!$C:$C,0))),"",INDEX('Policy Characteristics'!A:A,MATCH($C1026,'Policy Characteristics'!$C:$C,0)))</f>
        <v>Cross-Sector</v>
      </c>
      <c r="B1026" s="304" t="str">
        <f>IF(ISBLANK(INDEX('Policy Characteristics'!B:B,MATCH($C1026,'Policy Characteristics'!$C:$C,0))),"",INDEX('Policy Characteristics'!B:B,MATCH($C1026,'Policy Characteristics'!$C:$C,0)))</f>
        <v>Fuel Taxes</v>
      </c>
      <c r="C1026" s="309" t="s">
        <v>293</v>
      </c>
      <c r="D1026" s="535" t="s">
        <v>54</v>
      </c>
      <c r="E1026" s="535"/>
      <c r="F1026" s="535" t="s">
        <v>98</v>
      </c>
      <c r="G1026" s="535"/>
      <c r="H1026" s="536">
        <v>78</v>
      </c>
      <c r="I1026" s="535" t="s">
        <v>45</v>
      </c>
      <c r="J1026" s="306" t="str">
        <f>IF(ISBLANK(INDEX('Policy Characteristics'!D:D,MATCH($C1026,'Policy Characteristics'!$C:$C,0))),"",INDEX('Policy Characteristics'!D:D,MATCH($C1026,'Policy Characteristics'!$C:$C,0)))</f>
        <v>Fuel Taxes</v>
      </c>
      <c r="K1026" s="304" t="str">
        <f>IF(ISBLANK(INDEX('Policy Characteristics'!E:E,MATCH($C1026,'Policy Characteristics'!$C:$C,0))),"",INDEX('Policy Characteristics'!E:E,MATCH($C1026,'Policy Characteristics'!$C:$C,0)))</f>
        <v>cross fuel tax</v>
      </c>
      <c r="L1026" s="315">
        <f>IF(ISBLANK(INDEX('Policy Characteristics'!F:F,MATCH($C1026,'Policy Characteristics'!$C:$C,0))),"",INDEX('Policy Characteristics'!F:F,MATCH($C1026,'Policy Characteristics'!$C:$C,0)))</f>
        <v>0</v>
      </c>
      <c r="M1026" s="315">
        <f>IF(ISBLANK(INDEX('Policy Characteristics'!G:G,MATCH($C1026,'Policy Characteristics'!$C:$C,0))),"",INDEX('Policy Characteristics'!G:G,MATCH($C1026,'Policy Characteristics'!$C:$C,0)))</f>
        <v>0.2</v>
      </c>
      <c r="N1026" s="315">
        <f>IF(ISBLANK(INDEX('Policy Characteristics'!H:H,MATCH($C1026,'Policy Characteristics'!$C:$C,0))),"",INDEX('Policy Characteristics'!H:H,MATCH($C1026,'Policy Characteristics'!$C:$C,0)))</f>
        <v>5.0000000000000001E-3</v>
      </c>
      <c r="O1026" s="304" t="str">
        <f>IF(ISBLANK(INDEX('Policy Characteristics'!I:I,MATCH($C1026,'Policy Characteristics'!$C:$C,0))),"",INDEX('Policy Characteristics'!I:I,MATCH($C1026,'Policy Characteristics'!$C:$C,0)))</f>
        <v>% of BAU price</v>
      </c>
      <c r="P1026" s="304" t="str">
        <f>IF(ISBLANK(INDEX('Policy Characteristics'!J:J,MATCH($C1026,'Policy Characteristics'!$C:$C,0))),"",INDEX('Policy Characteristics'!J:J,MATCH($C1026,'Policy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26" s="304" t="str">
        <f>IF(ISBLANK(INDEX('Policy Characteristics'!K:K,MATCH($C1026,'Policy Characteristics'!$C:$C,0))),"",INDEX('Policy Characteristics'!K:K,MATCH($C1026,'Policy Characteristics'!$C:$C,0)))</f>
        <v>fuels.html#fuel-taxes</v>
      </c>
      <c r="R1026" s="304" t="str">
        <f>IF(ISBLANK(INDEX('Policy Characteristics'!L:L,MATCH($C1026,'Policy Characteristics'!$C:$C,0))),"",INDEX('Policy Characteristics'!L:L,MATCH($C1026,'Policy Characteristics'!$C:$C,0)))</f>
        <v>fuel-taxes.html</v>
      </c>
    </row>
    <row r="1027" spans="1:18" s="544" customFormat="1" x14ac:dyDescent="0.25">
      <c r="A1027" s="304" t="str">
        <f>IF(ISBLANK(INDEX('Policy Characteristics'!A:A,MATCH($C1027,'Policy Characteristics'!$C:$C,0))),"",INDEX('Policy Characteristics'!A:A,MATCH($C1027,'Policy Characteristics'!$C:$C,0)))</f>
        <v>Cross-Sector</v>
      </c>
      <c r="B1027" s="304" t="str">
        <f>IF(ISBLANK(INDEX('Policy Characteristics'!B:B,MATCH($C1027,'Policy Characteristics'!$C:$C,0))),"",INDEX('Policy Characteristics'!B:B,MATCH($C1027,'Policy Characteristics'!$C:$C,0)))</f>
        <v>Fuel Taxes</v>
      </c>
      <c r="C1027" s="312" t="str">
        <f t="shared" ref="C1027:C1039" si="54">C$1026</f>
        <v>Additional Fuel Tax Rate by Fuel</v>
      </c>
      <c r="D1027" s="537" t="s">
        <v>458</v>
      </c>
      <c r="E1027" s="537"/>
      <c r="F1027" s="537" t="s">
        <v>455</v>
      </c>
      <c r="G1027" s="538"/>
      <c r="H1027" s="536">
        <v>79</v>
      </c>
      <c r="I1027" s="537" t="s">
        <v>45</v>
      </c>
      <c r="J1027" s="306" t="str">
        <f>IF(ISBLANK(INDEX('Policy Characteristics'!D:D,MATCH($C1027,'Policy Characteristics'!$C:$C,0))),"",INDEX('Policy Characteristics'!D:D,MATCH($C1027,'Policy Characteristics'!$C:$C,0)))</f>
        <v>Fuel Taxes</v>
      </c>
      <c r="K1027" s="304" t="str">
        <f>IF(ISBLANK(INDEX('Policy Characteristics'!E:E,MATCH($C1027,'Policy Characteristics'!$C:$C,0))),"",INDEX('Policy Characteristics'!E:E,MATCH($C1027,'Policy Characteristics'!$C:$C,0)))</f>
        <v>cross fuel tax</v>
      </c>
      <c r="L1027" s="315">
        <f>IF(ISBLANK(INDEX('Policy Characteristics'!F:F,MATCH($C1027,'Policy Characteristics'!$C:$C,0))),"",INDEX('Policy Characteristics'!F:F,MATCH($C1027,'Policy Characteristics'!$C:$C,0)))</f>
        <v>0</v>
      </c>
      <c r="M1027" s="315">
        <f>IF(ISBLANK(INDEX('Policy Characteristics'!G:G,MATCH($C1027,'Policy Characteristics'!$C:$C,0))),"",INDEX('Policy Characteristics'!G:G,MATCH($C1027,'Policy Characteristics'!$C:$C,0)))</f>
        <v>0.2</v>
      </c>
      <c r="N1027" s="315">
        <f>IF(ISBLANK(INDEX('Policy Characteristics'!H:H,MATCH($C1027,'Policy Characteristics'!$C:$C,0))),"",INDEX('Policy Characteristics'!H:H,MATCH($C1027,'Policy Characteristics'!$C:$C,0)))</f>
        <v>5.0000000000000001E-3</v>
      </c>
      <c r="O1027" s="304" t="str">
        <f>IF(ISBLANK(INDEX('Policy Characteristics'!I:I,MATCH($C1027,'Policy Characteristics'!$C:$C,0))),"",INDEX('Policy Characteristics'!I:I,MATCH($C1027,'Policy Characteristics'!$C:$C,0)))</f>
        <v>% of BAU price</v>
      </c>
      <c r="P1027" s="304" t="str">
        <f>IF(ISBLANK(INDEX('Policy Characteristics'!J:J,MATCH($C1027,'Policy Characteristics'!$C:$C,0))),"",INDEX('Policy Characteristics'!J:J,MATCH($C1027,'Policy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27" s="304" t="str">
        <f>IF(ISBLANK(INDEX('Policy Characteristics'!K:K,MATCH($C1027,'Policy Characteristics'!$C:$C,0))),"",INDEX('Policy Characteristics'!K:K,MATCH($C1027,'Policy Characteristics'!$C:$C,0)))</f>
        <v>fuels.html#fuel-taxes</v>
      </c>
      <c r="R1027" s="304" t="str">
        <f>IF(ISBLANK(INDEX('Policy Characteristics'!L:L,MATCH($C1027,'Policy Characteristics'!$C:$C,0))),"",INDEX('Policy Characteristics'!L:L,MATCH($C1027,'Policy Characteristics'!$C:$C,0)))</f>
        <v>fuel-taxes.html</v>
      </c>
    </row>
    <row r="1028" spans="1:18" s="544" customFormat="1" x14ac:dyDescent="0.25">
      <c r="A1028" s="304" t="str">
        <f>IF(ISBLANK(INDEX('Policy Characteristics'!A:A,MATCH($C1028,'Policy Characteristics'!$C:$C,0))),"",INDEX('Policy Characteristics'!A:A,MATCH($C1028,'Policy Characteristics'!$C:$C,0)))</f>
        <v>Cross-Sector</v>
      </c>
      <c r="B1028" s="304" t="str">
        <f>IF(ISBLANK(INDEX('Policy Characteristics'!B:B,MATCH($C1028,'Policy Characteristics'!$C:$C,0))),"",INDEX('Policy Characteristics'!B:B,MATCH($C1028,'Policy Characteristics'!$C:$C,0)))</f>
        <v>Fuel Taxes</v>
      </c>
      <c r="C1028" s="312" t="str">
        <f t="shared" si="54"/>
        <v>Additional Fuel Tax Rate by Fuel</v>
      </c>
      <c r="D1028" s="537" t="s">
        <v>48</v>
      </c>
      <c r="E1028" s="537"/>
      <c r="F1028" s="537" t="s">
        <v>92</v>
      </c>
      <c r="G1028" s="538"/>
      <c r="H1028" s="536">
        <v>80</v>
      </c>
      <c r="I1028" s="537" t="s">
        <v>45</v>
      </c>
      <c r="J1028" s="306" t="str">
        <f>IF(ISBLANK(INDEX('Policy Characteristics'!D:D,MATCH($C1028,'Policy Characteristics'!$C:$C,0))),"",INDEX('Policy Characteristics'!D:D,MATCH($C1028,'Policy Characteristics'!$C:$C,0)))</f>
        <v>Fuel Taxes</v>
      </c>
      <c r="K1028" s="304" t="str">
        <f>IF(ISBLANK(INDEX('Policy Characteristics'!E:E,MATCH($C1028,'Policy Characteristics'!$C:$C,0))),"",INDEX('Policy Characteristics'!E:E,MATCH($C1028,'Policy Characteristics'!$C:$C,0)))</f>
        <v>cross fuel tax</v>
      </c>
      <c r="L1028" s="315">
        <f>IF(ISBLANK(INDEX('Policy Characteristics'!F:F,MATCH($C1028,'Policy Characteristics'!$C:$C,0))),"",INDEX('Policy Characteristics'!F:F,MATCH($C1028,'Policy Characteristics'!$C:$C,0)))</f>
        <v>0</v>
      </c>
      <c r="M1028" s="315">
        <f>IF(ISBLANK(INDEX('Policy Characteristics'!G:G,MATCH($C1028,'Policy Characteristics'!$C:$C,0))),"",INDEX('Policy Characteristics'!G:G,MATCH($C1028,'Policy Characteristics'!$C:$C,0)))</f>
        <v>0.2</v>
      </c>
      <c r="N1028" s="315">
        <f>IF(ISBLANK(INDEX('Policy Characteristics'!H:H,MATCH($C1028,'Policy Characteristics'!$C:$C,0))),"",INDEX('Policy Characteristics'!H:H,MATCH($C1028,'Policy Characteristics'!$C:$C,0)))</f>
        <v>5.0000000000000001E-3</v>
      </c>
      <c r="O1028" s="304" t="str">
        <f>IF(ISBLANK(INDEX('Policy Characteristics'!I:I,MATCH($C1028,'Policy Characteristics'!$C:$C,0))),"",INDEX('Policy Characteristics'!I:I,MATCH($C1028,'Policy Characteristics'!$C:$C,0)))</f>
        <v>% of BAU price</v>
      </c>
      <c r="P1028" s="304" t="str">
        <f>IF(ISBLANK(INDEX('Policy Characteristics'!J:J,MATCH($C1028,'Policy Characteristics'!$C:$C,0))),"",INDEX('Policy Characteristics'!J:J,MATCH($C1028,'Policy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28" s="304" t="str">
        <f>IF(ISBLANK(INDEX('Policy Characteristics'!K:K,MATCH($C1028,'Policy Characteristics'!$C:$C,0))),"",INDEX('Policy Characteristics'!K:K,MATCH($C1028,'Policy Characteristics'!$C:$C,0)))</f>
        <v>fuels.html#fuel-taxes</v>
      </c>
      <c r="R1028" s="304" t="str">
        <f>IF(ISBLANK(INDEX('Policy Characteristics'!L:L,MATCH($C1028,'Policy Characteristics'!$C:$C,0))),"",INDEX('Policy Characteristics'!L:L,MATCH($C1028,'Policy Characteristics'!$C:$C,0)))</f>
        <v>fuel-taxes.html</v>
      </c>
    </row>
    <row r="1029" spans="1:18" s="544" customFormat="1" x14ac:dyDescent="0.25">
      <c r="A1029" s="304" t="str">
        <f>IF(ISBLANK(INDEX('Policy Characteristics'!A:A,MATCH($C1029,'Policy Characteristics'!$C:$C,0))),"",INDEX('Policy Characteristics'!A:A,MATCH($C1029,'Policy Characteristics'!$C:$C,0)))</f>
        <v>Cross-Sector</v>
      </c>
      <c r="B1029" s="304" t="str">
        <f>IF(ISBLANK(INDEX('Policy Characteristics'!B:B,MATCH($C1029,'Policy Characteristics'!$C:$C,0))),"",INDEX('Policy Characteristics'!B:B,MATCH($C1029,'Policy Characteristics'!$C:$C,0)))</f>
        <v>Fuel Taxes</v>
      </c>
      <c r="C1029" s="312" t="str">
        <f t="shared" si="54"/>
        <v>Additional Fuel Tax Rate by Fuel</v>
      </c>
      <c r="D1029" s="537" t="s">
        <v>49</v>
      </c>
      <c r="E1029" s="537"/>
      <c r="F1029" s="537" t="s">
        <v>93</v>
      </c>
      <c r="G1029" s="538"/>
      <c r="H1029" s="536">
        <v>738</v>
      </c>
      <c r="I1029" s="537" t="s">
        <v>46</v>
      </c>
      <c r="J1029" s="306" t="str">
        <f>IF(ISBLANK(INDEX('Policy Characteristics'!D:D,MATCH($C1029,'Policy Characteristics'!$C:$C,0))),"",INDEX('Policy Characteristics'!D:D,MATCH($C1029,'Policy Characteristics'!$C:$C,0)))</f>
        <v>Fuel Taxes</v>
      </c>
      <c r="K1029" s="304" t="str">
        <f>IF(ISBLANK(INDEX('Policy Characteristics'!E:E,MATCH($C1029,'Policy Characteristics'!$C:$C,0))),"",INDEX('Policy Characteristics'!E:E,MATCH($C1029,'Policy Characteristics'!$C:$C,0)))</f>
        <v>cross fuel tax</v>
      </c>
      <c r="L1029" s="315">
        <f>IF(ISBLANK(INDEX('Policy Characteristics'!F:F,MATCH($C1029,'Policy Characteristics'!$C:$C,0))),"",INDEX('Policy Characteristics'!F:F,MATCH($C1029,'Policy Characteristics'!$C:$C,0)))</f>
        <v>0</v>
      </c>
      <c r="M1029" s="315">
        <f>IF(ISBLANK(INDEX('Policy Characteristics'!G:G,MATCH($C1029,'Policy Characteristics'!$C:$C,0))),"",INDEX('Policy Characteristics'!G:G,MATCH($C1029,'Policy Characteristics'!$C:$C,0)))</f>
        <v>0.2</v>
      </c>
      <c r="N1029" s="315">
        <f>IF(ISBLANK(INDEX('Policy Characteristics'!H:H,MATCH($C1029,'Policy Characteristics'!$C:$C,0))),"",INDEX('Policy Characteristics'!H:H,MATCH($C1029,'Policy Characteristics'!$C:$C,0)))</f>
        <v>5.0000000000000001E-3</v>
      </c>
      <c r="O1029" s="304" t="str">
        <f>IF(ISBLANK(INDEX('Policy Characteristics'!I:I,MATCH($C1029,'Policy Characteristics'!$C:$C,0))),"",INDEX('Policy Characteristics'!I:I,MATCH($C1029,'Policy Characteristics'!$C:$C,0)))</f>
        <v>% of BAU price</v>
      </c>
      <c r="P1029" s="304" t="str">
        <f>IF(ISBLANK(INDEX('Policy Characteristics'!J:J,MATCH($C1029,'Policy Characteristics'!$C:$C,0))),"",INDEX('Policy Characteristics'!J:J,MATCH($C1029,'Policy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29" s="304" t="str">
        <f>IF(ISBLANK(INDEX('Policy Characteristics'!K:K,MATCH($C1029,'Policy Characteristics'!$C:$C,0))),"",INDEX('Policy Characteristics'!K:K,MATCH($C1029,'Policy Characteristics'!$C:$C,0)))</f>
        <v>fuels.html#fuel-taxes</v>
      </c>
      <c r="R1029" s="304" t="str">
        <f>IF(ISBLANK(INDEX('Policy Characteristics'!L:L,MATCH($C1029,'Policy Characteristics'!$C:$C,0))),"",INDEX('Policy Characteristics'!L:L,MATCH($C1029,'Policy Characteristics'!$C:$C,0)))</f>
        <v>fuel-taxes.html</v>
      </c>
    </row>
    <row r="1030" spans="1:18" s="544" customFormat="1" x14ac:dyDescent="0.25">
      <c r="A1030" s="304" t="str">
        <f>IF(ISBLANK(INDEX('Policy Characteristics'!A:A,MATCH($C1030,'Policy Characteristics'!$C:$C,0))),"",INDEX('Policy Characteristics'!A:A,MATCH($C1030,'Policy Characteristics'!$C:$C,0)))</f>
        <v>Cross-Sector</v>
      </c>
      <c r="B1030" s="304" t="str">
        <f>IF(ISBLANK(INDEX('Policy Characteristics'!B:B,MATCH($C1030,'Policy Characteristics'!$C:$C,0))),"",INDEX('Policy Characteristics'!B:B,MATCH($C1030,'Policy Characteristics'!$C:$C,0)))</f>
        <v>Fuel Taxes</v>
      </c>
      <c r="C1030" s="312" t="str">
        <f t="shared" si="54"/>
        <v>Additional Fuel Tax Rate by Fuel</v>
      </c>
      <c r="D1030" s="537" t="s">
        <v>53</v>
      </c>
      <c r="E1030" s="537"/>
      <c r="F1030" s="537" t="s">
        <v>97</v>
      </c>
      <c r="G1030" s="538"/>
      <c r="H1030" s="536">
        <v>739</v>
      </c>
      <c r="I1030" s="537" t="s">
        <v>46</v>
      </c>
      <c r="J1030" s="306" t="str">
        <f>IF(ISBLANK(INDEX('Policy Characteristics'!D:D,MATCH($C1030,'Policy Characteristics'!$C:$C,0))),"",INDEX('Policy Characteristics'!D:D,MATCH($C1030,'Policy Characteristics'!$C:$C,0)))</f>
        <v>Fuel Taxes</v>
      </c>
      <c r="K1030" s="304" t="str">
        <f>IF(ISBLANK(INDEX('Policy Characteristics'!E:E,MATCH($C1030,'Policy Characteristics'!$C:$C,0))),"",INDEX('Policy Characteristics'!E:E,MATCH($C1030,'Policy Characteristics'!$C:$C,0)))</f>
        <v>cross fuel tax</v>
      </c>
      <c r="L1030" s="315">
        <f>IF(ISBLANK(INDEX('Policy Characteristics'!F:F,MATCH($C1030,'Policy Characteristics'!$C:$C,0))),"",INDEX('Policy Characteristics'!F:F,MATCH($C1030,'Policy Characteristics'!$C:$C,0)))</f>
        <v>0</v>
      </c>
      <c r="M1030" s="315">
        <f>IF(ISBLANK(INDEX('Policy Characteristics'!G:G,MATCH($C1030,'Policy Characteristics'!$C:$C,0))),"",INDEX('Policy Characteristics'!G:G,MATCH($C1030,'Policy Characteristics'!$C:$C,0)))</f>
        <v>0.2</v>
      </c>
      <c r="N1030" s="315">
        <f>IF(ISBLANK(INDEX('Policy Characteristics'!H:H,MATCH($C1030,'Policy Characteristics'!$C:$C,0))),"",INDEX('Policy Characteristics'!H:H,MATCH($C1030,'Policy Characteristics'!$C:$C,0)))</f>
        <v>5.0000000000000001E-3</v>
      </c>
      <c r="O1030" s="304" t="str">
        <f>IF(ISBLANK(INDEX('Policy Characteristics'!I:I,MATCH($C1030,'Policy Characteristics'!$C:$C,0))),"",INDEX('Policy Characteristics'!I:I,MATCH($C1030,'Policy Characteristics'!$C:$C,0)))</f>
        <v>% of BAU price</v>
      </c>
      <c r="P1030" s="304" t="str">
        <f>IF(ISBLANK(INDEX('Policy Characteristics'!J:J,MATCH($C1030,'Policy Characteristics'!$C:$C,0))),"",INDEX('Policy Characteristics'!J:J,MATCH($C1030,'Policy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30" s="304" t="str">
        <f>IF(ISBLANK(INDEX('Policy Characteristics'!K:K,MATCH($C1030,'Policy Characteristics'!$C:$C,0))),"",INDEX('Policy Characteristics'!K:K,MATCH($C1030,'Policy Characteristics'!$C:$C,0)))</f>
        <v>fuels.html#fuel-taxes</v>
      </c>
      <c r="R1030" s="304" t="str">
        <f>IF(ISBLANK(INDEX('Policy Characteristics'!L:L,MATCH($C1030,'Policy Characteristics'!$C:$C,0))),"",INDEX('Policy Characteristics'!L:L,MATCH($C1030,'Policy Characteristics'!$C:$C,0)))</f>
        <v>fuel-taxes.html</v>
      </c>
    </row>
    <row r="1031" spans="1:18" s="544" customFormat="1" x14ac:dyDescent="0.25">
      <c r="A1031" s="304" t="str">
        <f>IF(ISBLANK(INDEX('Policy Characteristics'!A:A,MATCH($C1031,'Policy Characteristics'!$C:$C,0))),"",INDEX('Policy Characteristics'!A:A,MATCH($C1031,'Policy Characteristics'!$C:$C,0)))</f>
        <v>Cross-Sector</v>
      </c>
      <c r="B1031" s="304" t="str">
        <f>IF(ISBLANK(INDEX('Policy Characteristics'!B:B,MATCH($C1031,'Policy Characteristics'!$C:$C,0))),"",INDEX('Policy Characteristics'!B:B,MATCH($C1031,'Policy Characteristics'!$C:$C,0)))</f>
        <v>Fuel Taxes</v>
      </c>
      <c r="C1031" s="312" t="str">
        <f t="shared" si="54"/>
        <v>Additional Fuel Tax Rate by Fuel</v>
      </c>
      <c r="D1031" s="537" t="s">
        <v>55</v>
      </c>
      <c r="E1031" s="537"/>
      <c r="F1031" s="537" t="s">
        <v>100</v>
      </c>
      <c r="G1031" s="538"/>
      <c r="H1031" s="536">
        <v>81</v>
      </c>
      <c r="I1031" s="537" t="s">
        <v>45</v>
      </c>
      <c r="J1031" s="306" t="str">
        <f>IF(ISBLANK(INDEX('Policy Characteristics'!D:D,MATCH($C1031,'Policy Characteristics'!$C:$C,0))),"",INDEX('Policy Characteristics'!D:D,MATCH($C1031,'Policy Characteristics'!$C:$C,0)))</f>
        <v>Fuel Taxes</v>
      </c>
      <c r="K1031" s="304" t="str">
        <f>IF(ISBLANK(INDEX('Policy Characteristics'!E:E,MATCH($C1031,'Policy Characteristics'!$C:$C,0))),"",INDEX('Policy Characteristics'!E:E,MATCH($C1031,'Policy Characteristics'!$C:$C,0)))</f>
        <v>cross fuel tax</v>
      </c>
      <c r="L1031" s="315">
        <f>IF(ISBLANK(INDEX('Policy Characteristics'!F:F,MATCH($C1031,'Policy Characteristics'!$C:$C,0))),"",INDEX('Policy Characteristics'!F:F,MATCH($C1031,'Policy Characteristics'!$C:$C,0)))</f>
        <v>0</v>
      </c>
      <c r="M1031" s="315">
        <f>IF(ISBLANK(INDEX('Policy Characteristics'!G:G,MATCH($C1031,'Policy Characteristics'!$C:$C,0))),"",INDEX('Policy Characteristics'!G:G,MATCH($C1031,'Policy Characteristics'!$C:$C,0)))</f>
        <v>0.2</v>
      </c>
      <c r="N1031" s="315">
        <f>IF(ISBLANK(INDEX('Policy Characteristics'!H:H,MATCH($C1031,'Policy Characteristics'!$C:$C,0))),"",INDEX('Policy Characteristics'!H:H,MATCH($C1031,'Policy Characteristics'!$C:$C,0)))</f>
        <v>5.0000000000000001E-3</v>
      </c>
      <c r="O1031" s="304" t="str">
        <f>IF(ISBLANK(INDEX('Policy Characteristics'!I:I,MATCH($C1031,'Policy Characteristics'!$C:$C,0))),"",INDEX('Policy Characteristics'!I:I,MATCH($C1031,'Policy Characteristics'!$C:$C,0)))</f>
        <v>% of BAU price</v>
      </c>
      <c r="P1031" s="304" t="str">
        <f>IF(ISBLANK(INDEX('Policy Characteristics'!J:J,MATCH($C1031,'Policy Characteristics'!$C:$C,0))),"",INDEX('Policy Characteristics'!J:J,MATCH($C1031,'Policy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31" s="304" t="str">
        <f>IF(ISBLANK(INDEX('Policy Characteristics'!K:K,MATCH($C1031,'Policy Characteristics'!$C:$C,0))),"",INDEX('Policy Characteristics'!K:K,MATCH($C1031,'Policy Characteristics'!$C:$C,0)))</f>
        <v>fuels.html#fuel-taxes</v>
      </c>
      <c r="R1031" s="304" t="str">
        <f>IF(ISBLANK(INDEX('Policy Characteristics'!L:L,MATCH($C1031,'Policy Characteristics'!$C:$C,0))),"",INDEX('Policy Characteristics'!L:L,MATCH($C1031,'Policy Characteristics'!$C:$C,0)))</f>
        <v>fuel-taxes.html</v>
      </c>
    </row>
    <row r="1032" spans="1:18" s="544" customFormat="1" x14ac:dyDescent="0.25">
      <c r="A1032" s="304" t="str">
        <f>IF(ISBLANK(INDEX('Policy Characteristics'!A:A,MATCH($C1032,'Policy Characteristics'!$C:$C,0))),"",INDEX('Policy Characteristics'!A:A,MATCH($C1032,'Policy Characteristics'!$C:$C,0)))</f>
        <v>Cross-Sector</v>
      </c>
      <c r="B1032" s="304" t="str">
        <f>IF(ISBLANK(INDEX('Policy Characteristics'!B:B,MATCH($C1032,'Policy Characteristics'!$C:$C,0))),"",INDEX('Policy Characteristics'!B:B,MATCH($C1032,'Policy Characteristics'!$C:$C,0)))</f>
        <v>Fuel Taxes</v>
      </c>
      <c r="C1032" s="312" t="str">
        <f t="shared" si="54"/>
        <v>Additional Fuel Tax Rate by Fuel</v>
      </c>
      <c r="D1032" s="537" t="s">
        <v>56</v>
      </c>
      <c r="E1032" s="537"/>
      <c r="F1032" s="537" t="s">
        <v>101</v>
      </c>
      <c r="G1032" s="538"/>
      <c r="H1032" s="536">
        <v>82</v>
      </c>
      <c r="I1032" s="537" t="s">
        <v>45</v>
      </c>
      <c r="J1032" s="306" t="str">
        <f>IF(ISBLANK(INDEX('Policy Characteristics'!D:D,MATCH($C1032,'Policy Characteristics'!$C:$C,0))),"",INDEX('Policy Characteristics'!D:D,MATCH($C1032,'Policy Characteristics'!$C:$C,0)))</f>
        <v>Fuel Taxes</v>
      </c>
      <c r="K1032" s="304" t="str">
        <f>IF(ISBLANK(INDEX('Policy Characteristics'!E:E,MATCH($C1032,'Policy Characteristics'!$C:$C,0))),"",INDEX('Policy Characteristics'!E:E,MATCH($C1032,'Policy Characteristics'!$C:$C,0)))</f>
        <v>cross fuel tax</v>
      </c>
      <c r="L1032" s="315">
        <f>IF(ISBLANK(INDEX('Policy Characteristics'!F:F,MATCH($C1032,'Policy Characteristics'!$C:$C,0))),"",INDEX('Policy Characteristics'!F:F,MATCH($C1032,'Policy Characteristics'!$C:$C,0)))</f>
        <v>0</v>
      </c>
      <c r="M1032" s="315">
        <f>IF(ISBLANK(INDEX('Policy Characteristics'!G:G,MATCH($C1032,'Policy Characteristics'!$C:$C,0))),"",INDEX('Policy Characteristics'!G:G,MATCH($C1032,'Policy Characteristics'!$C:$C,0)))</f>
        <v>0.2</v>
      </c>
      <c r="N1032" s="315">
        <f>IF(ISBLANK(INDEX('Policy Characteristics'!H:H,MATCH($C1032,'Policy Characteristics'!$C:$C,0))),"",INDEX('Policy Characteristics'!H:H,MATCH($C1032,'Policy Characteristics'!$C:$C,0)))</f>
        <v>5.0000000000000001E-3</v>
      </c>
      <c r="O1032" s="304" t="str">
        <f>IF(ISBLANK(INDEX('Policy Characteristics'!I:I,MATCH($C1032,'Policy Characteristics'!$C:$C,0))),"",INDEX('Policy Characteristics'!I:I,MATCH($C1032,'Policy Characteristics'!$C:$C,0)))</f>
        <v>% of BAU price</v>
      </c>
      <c r="P1032" s="304" t="str">
        <f>IF(ISBLANK(INDEX('Policy Characteristics'!J:J,MATCH($C1032,'Policy Characteristics'!$C:$C,0))),"",INDEX('Policy Characteristics'!J:J,MATCH($C1032,'Policy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32" s="304" t="str">
        <f>IF(ISBLANK(INDEX('Policy Characteristics'!K:K,MATCH($C1032,'Policy Characteristics'!$C:$C,0))),"",INDEX('Policy Characteristics'!K:K,MATCH($C1032,'Policy Characteristics'!$C:$C,0)))</f>
        <v>fuels.html#fuel-taxes</v>
      </c>
      <c r="R1032" s="304" t="str">
        <f>IF(ISBLANK(INDEX('Policy Characteristics'!L:L,MATCH($C1032,'Policy Characteristics'!$C:$C,0))),"",INDEX('Policy Characteristics'!L:L,MATCH($C1032,'Policy Characteristics'!$C:$C,0)))</f>
        <v>fuel-taxes.html</v>
      </c>
    </row>
    <row r="1033" spans="1:18" s="544" customFormat="1" x14ac:dyDescent="0.25">
      <c r="A1033" s="304" t="str">
        <f>IF(ISBLANK(INDEX('Policy Characteristics'!A:A,MATCH($C1033,'Policy Characteristics'!$C:$C,0))),"",INDEX('Policy Characteristics'!A:A,MATCH($C1033,'Policy Characteristics'!$C:$C,0)))</f>
        <v>Cross-Sector</v>
      </c>
      <c r="B1033" s="304" t="str">
        <f>IF(ISBLANK(INDEX('Policy Characteristics'!B:B,MATCH($C1033,'Policy Characteristics'!$C:$C,0))),"",INDEX('Policy Characteristics'!B:B,MATCH($C1033,'Policy Characteristics'!$C:$C,0)))</f>
        <v>Fuel Taxes</v>
      </c>
      <c r="C1033" s="312" t="str">
        <f t="shared" si="54"/>
        <v>Additional Fuel Tax Rate by Fuel</v>
      </c>
      <c r="D1033" s="537" t="s">
        <v>57</v>
      </c>
      <c r="E1033" s="537"/>
      <c r="F1033" s="537" t="s">
        <v>102</v>
      </c>
      <c r="G1033" s="538"/>
      <c r="H1033" s="536">
        <v>740</v>
      </c>
      <c r="I1033" s="537" t="s">
        <v>46</v>
      </c>
      <c r="J1033" s="306" t="str">
        <f>IF(ISBLANK(INDEX('Policy Characteristics'!D:D,MATCH($C1033,'Policy Characteristics'!$C:$C,0))),"",INDEX('Policy Characteristics'!D:D,MATCH($C1033,'Policy Characteristics'!$C:$C,0)))</f>
        <v>Fuel Taxes</v>
      </c>
      <c r="K1033" s="304" t="str">
        <f>IF(ISBLANK(INDEX('Policy Characteristics'!E:E,MATCH($C1033,'Policy Characteristics'!$C:$C,0))),"",INDEX('Policy Characteristics'!E:E,MATCH($C1033,'Policy Characteristics'!$C:$C,0)))</f>
        <v>cross fuel tax</v>
      </c>
      <c r="L1033" s="315">
        <f>IF(ISBLANK(INDEX('Policy Characteristics'!F:F,MATCH($C1033,'Policy Characteristics'!$C:$C,0))),"",INDEX('Policy Characteristics'!F:F,MATCH($C1033,'Policy Characteristics'!$C:$C,0)))</f>
        <v>0</v>
      </c>
      <c r="M1033" s="315">
        <f>IF(ISBLANK(INDEX('Policy Characteristics'!G:G,MATCH($C1033,'Policy Characteristics'!$C:$C,0))),"",INDEX('Policy Characteristics'!G:G,MATCH($C1033,'Policy Characteristics'!$C:$C,0)))</f>
        <v>0.2</v>
      </c>
      <c r="N1033" s="315">
        <f>IF(ISBLANK(INDEX('Policy Characteristics'!H:H,MATCH($C1033,'Policy Characteristics'!$C:$C,0))),"",INDEX('Policy Characteristics'!H:H,MATCH($C1033,'Policy Characteristics'!$C:$C,0)))</f>
        <v>5.0000000000000001E-3</v>
      </c>
      <c r="O1033" s="304" t="str">
        <f>IF(ISBLANK(INDEX('Policy Characteristics'!I:I,MATCH($C1033,'Policy Characteristics'!$C:$C,0))),"",INDEX('Policy Characteristics'!I:I,MATCH($C1033,'Policy Characteristics'!$C:$C,0)))</f>
        <v>% of BAU price</v>
      </c>
      <c r="P1033" s="304" t="str">
        <f>IF(ISBLANK(INDEX('Policy Characteristics'!J:J,MATCH($C1033,'Policy Characteristics'!$C:$C,0))),"",INDEX('Policy Characteristics'!J:J,MATCH($C1033,'Policy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33" s="304" t="str">
        <f>IF(ISBLANK(INDEX('Policy Characteristics'!K:K,MATCH($C1033,'Policy Characteristics'!$C:$C,0))),"",INDEX('Policy Characteristics'!K:K,MATCH($C1033,'Policy Characteristics'!$C:$C,0)))</f>
        <v>fuels.html#fuel-taxes</v>
      </c>
      <c r="R1033" s="304" t="str">
        <f>IF(ISBLANK(INDEX('Policy Characteristics'!L:L,MATCH($C1033,'Policy Characteristics'!$C:$C,0))),"",INDEX('Policy Characteristics'!L:L,MATCH($C1033,'Policy Characteristics'!$C:$C,0)))</f>
        <v>fuel-taxes.html</v>
      </c>
    </row>
    <row r="1034" spans="1:18" s="544" customFormat="1" x14ac:dyDescent="0.25">
      <c r="A1034" s="304" t="str">
        <f>IF(ISBLANK(INDEX('Policy Characteristics'!A:A,MATCH($C1034,'Policy Characteristics'!$C:$C,0))),"",INDEX('Policy Characteristics'!A:A,MATCH($C1034,'Policy Characteristics'!$C:$C,0)))</f>
        <v>Cross-Sector</v>
      </c>
      <c r="B1034" s="304" t="str">
        <f>IF(ISBLANK(INDEX('Policy Characteristics'!B:B,MATCH($C1034,'Policy Characteristics'!$C:$C,0))),"",INDEX('Policy Characteristics'!B:B,MATCH($C1034,'Policy Characteristics'!$C:$C,0)))</f>
        <v>Fuel Taxes</v>
      </c>
      <c r="C1034" s="312" t="str">
        <f t="shared" si="54"/>
        <v>Additional Fuel Tax Rate by Fuel</v>
      </c>
      <c r="D1034" s="537" t="s">
        <v>58</v>
      </c>
      <c r="E1034" s="537"/>
      <c r="F1034" s="537" t="s">
        <v>103</v>
      </c>
      <c r="G1034" s="538"/>
      <c r="H1034" s="536">
        <v>741</v>
      </c>
      <c r="I1034" s="537" t="s">
        <v>46</v>
      </c>
      <c r="J1034" s="306" t="str">
        <f>IF(ISBLANK(INDEX('Policy Characteristics'!D:D,MATCH($C1034,'Policy Characteristics'!$C:$C,0))),"",INDEX('Policy Characteristics'!D:D,MATCH($C1034,'Policy Characteristics'!$C:$C,0)))</f>
        <v>Fuel Taxes</v>
      </c>
      <c r="K1034" s="304" t="str">
        <f>IF(ISBLANK(INDEX('Policy Characteristics'!E:E,MATCH($C1034,'Policy Characteristics'!$C:$C,0))),"",INDEX('Policy Characteristics'!E:E,MATCH($C1034,'Policy Characteristics'!$C:$C,0)))</f>
        <v>cross fuel tax</v>
      </c>
      <c r="L1034" s="315">
        <f>IF(ISBLANK(INDEX('Policy Characteristics'!F:F,MATCH($C1034,'Policy Characteristics'!$C:$C,0))),"",INDEX('Policy Characteristics'!F:F,MATCH($C1034,'Policy Characteristics'!$C:$C,0)))</f>
        <v>0</v>
      </c>
      <c r="M1034" s="315">
        <f>IF(ISBLANK(INDEX('Policy Characteristics'!G:G,MATCH($C1034,'Policy Characteristics'!$C:$C,0))),"",INDEX('Policy Characteristics'!G:G,MATCH($C1034,'Policy Characteristics'!$C:$C,0)))</f>
        <v>0.2</v>
      </c>
      <c r="N1034" s="315">
        <f>IF(ISBLANK(INDEX('Policy Characteristics'!H:H,MATCH($C1034,'Policy Characteristics'!$C:$C,0))),"",INDEX('Policy Characteristics'!H:H,MATCH($C1034,'Policy Characteristics'!$C:$C,0)))</f>
        <v>5.0000000000000001E-3</v>
      </c>
      <c r="O1034" s="304" t="str">
        <f>IF(ISBLANK(INDEX('Policy Characteristics'!I:I,MATCH($C1034,'Policy Characteristics'!$C:$C,0))),"",INDEX('Policy Characteristics'!I:I,MATCH($C1034,'Policy Characteristics'!$C:$C,0)))</f>
        <v>% of BAU price</v>
      </c>
      <c r="P1034" s="304" t="str">
        <f>IF(ISBLANK(INDEX('Policy Characteristics'!J:J,MATCH($C1034,'Policy Characteristics'!$C:$C,0))),"",INDEX('Policy Characteristics'!J:J,MATCH($C1034,'Policy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34" s="304" t="str">
        <f>IF(ISBLANK(INDEX('Policy Characteristics'!K:K,MATCH($C1034,'Policy Characteristics'!$C:$C,0))),"",INDEX('Policy Characteristics'!K:K,MATCH($C1034,'Policy Characteristics'!$C:$C,0)))</f>
        <v>fuels.html#fuel-taxes</v>
      </c>
      <c r="R1034" s="304" t="str">
        <f>IF(ISBLANK(INDEX('Policy Characteristics'!L:L,MATCH($C1034,'Policy Characteristics'!$C:$C,0))),"",INDEX('Policy Characteristics'!L:L,MATCH($C1034,'Policy Characteristics'!$C:$C,0)))</f>
        <v>fuel-taxes.html</v>
      </c>
    </row>
    <row r="1035" spans="1:18" x14ac:dyDescent="0.25">
      <c r="A1035" s="304" t="str">
        <f>IF(ISBLANK(INDEX('Policy Characteristics'!A:A,MATCH($C1035,'Policy Characteristics'!$C:$C,0))),"",INDEX('Policy Characteristics'!A:A,MATCH($C1035,'Policy Characteristics'!$C:$C,0)))</f>
        <v>Cross-Sector</v>
      </c>
      <c r="B1035" s="304" t="str">
        <f>IF(ISBLANK(INDEX('Policy Characteristics'!B:B,MATCH($C1035,'Policy Characteristics'!$C:$C,0))),"",INDEX('Policy Characteristics'!B:B,MATCH($C1035,'Policy Characteristics'!$C:$C,0)))</f>
        <v>Fuel Taxes</v>
      </c>
      <c r="C1035" s="312" t="str">
        <f t="shared" si="54"/>
        <v>Additional Fuel Tax Rate by Fuel</v>
      </c>
      <c r="D1035" s="537" t="s">
        <v>2509</v>
      </c>
      <c r="E1035" s="537"/>
      <c r="F1035" s="537" t="s">
        <v>2510</v>
      </c>
      <c r="G1035" s="538"/>
      <c r="H1035" s="536">
        <v>742</v>
      </c>
      <c r="I1035" s="537" t="s">
        <v>46</v>
      </c>
      <c r="J1035" s="306" t="str">
        <f>IF(ISBLANK(INDEX('Policy Characteristics'!D:D,MATCH($C1035,'Policy Characteristics'!$C:$C,0))),"",INDEX('Policy Characteristics'!D:D,MATCH($C1035,'Policy Characteristics'!$C:$C,0)))</f>
        <v>Fuel Taxes</v>
      </c>
      <c r="K1035" s="304" t="str">
        <f>IF(ISBLANK(INDEX('Policy Characteristics'!E:E,MATCH($C1035,'Policy Characteristics'!$C:$C,0))),"",INDEX('Policy Characteristics'!E:E,MATCH($C1035,'Policy Characteristics'!$C:$C,0)))</f>
        <v>cross fuel tax</v>
      </c>
      <c r="L1035" s="315">
        <f>IF(ISBLANK(INDEX('Policy Characteristics'!F:F,MATCH($C1035,'Policy Characteristics'!$C:$C,0))),"",INDEX('Policy Characteristics'!F:F,MATCH($C1035,'Policy Characteristics'!$C:$C,0)))</f>
        <v>0</v>
      </c>
      <c r="M1035" s="315">
        <f>IF(ISBLANK(INDEX('Policy Characteristics'!G:G,MATCH($C1035,'Policy Characteristics'!$C:$C,0))),"",INDEX('Policy Characteristics'!G:G,MATCH($C1035,'Policy Characteristics'!$C:$C,0)))</f>
        <v>0.2</v>
      </c>
      <c r="N1035" s="315">
        <f>IF(ISBLANK(INDEX('Policy Characteristics'!H:H,MATCH($C1035,'Policy Characteristics'!$C:$C,0))),"",INDEX('Policy Characteristics'!H:H,MATCH($C1035,'Policy Characteristics'!$C:$C,0)))</f>
        <v>5.0000000000000001E-3</v>
      </c>
      <c r="O1035" s="304" t="str">
        <f>IF(ISBLANK(INDEX('Policy Characteristics'!I:I,MATCH($C1035,'Policy Characteristics'!$C:$C,0))),"",INDEX('Policy Characteristics'!I:I,MATCH($C1035,'Policy Characteristics'!$C:$C,0)))</f>
        <v>% of BAU price</v>
      </c>
      <c r="P1035" s="304" t="str">
        <f>IF(ISBLANK(INDEX('Policy Characteristics'!J:J,MATCH($C1035,'Policy Characteristics'!$C:$C,0))),"",INDEX('Policy Characteristics'!J:J,MATCH($C1035,'Policy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35" s="304" t="str">
        <f>IF(ISBLANK(INDEX('Policy Characteristics'!K:K,MATCH($C1035,'Policy Characteristics'!$C:$C,0))),"",INDEX('Policy Characteristics'!K:K,MATCH($C1035,'Policy Characteristics'!$C:$C,0)))</f>
        <v>fuels.html#fuel-taxes</v>
      </c>
      <c r="R1035" s="304" t="str">
        <f>IF(ISBLANK(INDEX('Policy Characteristics'!L:L,MATCH($C1035,'Policy Characteristics'!$C:$C,0))),"",INDEX('Policy Characteristics'!L:L,MATCH($C1035,'Policy Characteristics'!$C:$C,0)))</f>
        <v>fuel-taxes.html</v>
      </c>
    </row>
    <row r="1036" spans="1:18" x14ac:dyDescent="0.25">
      <c r="A1036" s="304" t="str">
        <f>IF(ISBLANK(INDEX('Policy Characteristics'!A:A,MATCH($C1036,'Policy Characteristics'!$C:$C,0))),"",INDEX('Policy Characteristics'!A:A,MATCH($C1036,'Policy Characteristics'!$C:$C,0)))</f>
        <v>Cross-Sector</v>
      </c>
      <c r="B1036" s="304" t="str">
        <f>IF(ISBLANK(INDEX('Policy Characteristics'!B:B,MATCH($C1036,'Policy Characteristics'!$C:$C,0))),"",INDEX('Policy Characteristics'!B:B,MATCH($C1036,'Policy Characteristics'!$C:$C,0)))</f>
        <v>Fuel Taxes</v>
      </c>
      <c r="C1036" s="312" t="str">
        <f t="shared" si="54"/>
        <v>Additional Fuel Tax Rate by Fuel</v>
      </c>
      <c r="D1036" s="537" t="s">
        <v>77</v>
      </c>
      <c r="E1036" s="537"/>
      <c r="F1036" s="537" t="s">
        <v>104</v>
      </c>
      <c r="G1036" s="538"/>
      <c r="H1036" s="536">
        <v>743</v>
      </c>
      <c r="I1036" s="537" t="s">
        <v>46</v>
      </c>
      <c r="J1036" s="306" t="str">
        <f>IF(ISBLANK(INDEX('Policy Characteristics'!D:D,MATCH($C1036,'Policy Characteristics'!$C:$C,0))),"",INDEX('Policy Characteristics'!D:D,MATCH($C1036,'Policy Characteristics'!$C:$C,0)))</f>
        <v>Fuel Taxes</v>
      </c>
      <c r="K1036" s="304" t="str">
        <f>IF(ISBLANK(INDEX('Policy Characteristics'!E:E,MATCH($C1036,'Policy Characteristics'!$C:$C,0))),"",INDEX('Policy Characteristics'!E:E,MATCH($C1036,'Policy Characteristics'!$C:$C,0)))</f>
        <v>cross fuel tax</v>
      </c>
      <c r="L1036" s="315">
        <f>IF(ISBLANK(INDEX('Policy Characteristics'!F:F,MATCH($C1036,'Policy Characteristics'!$C:$C,0))),"",INDEX('Policy Characteristics'!F:F,MATCH($C1036,'Policy Characteristics'!$C:$C,0)))</f>
        <v>0</v>
      </c>
      <c r="M1036" s="315">
        <f>IF(ISBLANK(INDEX('Policy Characteristics'!G:G,MATCH($C1036,'Policy Characteristics'!$C:$C,0))),"",INDEX('Policy Characteristics'!G:G,MATCH($C1036,'Policy Characteristics'!$C:$C,0)))</f>
        <v>0.2</v>
      </c>
      <c r="N1036" s="315">
        <f>IF(ISBLANK(INDEX('Policy Characteristics'!H:H,MATCH($C1036,'Policy Characteristics'!$C:$C,0))),"",INDEX('Policy Characteristics'!H:H,MATCH($C1036,'Policy Characteristics'!$C:$C,0)))</f>
        <v>5.0000000000000001E-3</v>
      </c>
      <c r="O1036" s="304" t="str">
        <f>IF(ISBLANK(INDEX('Policy Characteristics'!I:I,MATCH($C1036,'Policy Characteristics'!$C:$C,0))),"",INDEX('Policy Characteristics'!I:I,MATCH($C1036,'Policy Characteristics'!$C:$C,0)))</f>
        <v>% of BAU price</v>
      </c>
      <c r="P1036" s="304" t="str">
        <f>IF(ISBLANK(INDEX('Policy Characteristics'!J:J,MATCH($C1036,'Policy Characteristics'!$C:$C,0))),"",INDEX('Policy Characteristics'!J:J,MATCH($C1036,'Policy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36" s="304" t="str">
        <f>IF(ISBLANK(INDEX('Policy Characteristics'!K:K,MATCH($C1036,'Policy Characteristics'!$C:$C,0))),"",INDEX('Policy Characteristics'!K:K,MATCH($C1036,'Policy Characteristics'!$C:$C,0)))</f>
        <v>fuels.html#fuel-taxes</v>
      </c>
      <c r="R1036" s="304" t="str">
        <f>IF(ISBLANK(INDEX('Policy Characteristics'!L:L,MATCH($C1036,'Policy Characteristics'!$C:$C,0))),"",INDEX('Policy Characteristics'!L:L,MATCH($C1036,'Policy Characteristics'!$C:$C,0)))</f>
        <v>fuel-taxes.html</v>
      </c>
    </row>
    <row r="1037" spans="1:18" x14ac:dyDescent="0.25">
      <c r="A1037" s="304" t="str">
        <f>IF(ISBLANK(INDEX('Policy Characteristics'!A:A,MATCH($C1037,'Policy Characteristics'!$C:$C,0))),"",INDEX('Policy Characteristics'!A:A,MATCH($C1037,'Policy Characteristics'!$C:$C,0)))</f>
        <v>Cross-Sector</v>
      </c>
      <c r="B1037" s="304" t="str">
        <f>IF(ISBLANK(INDEX('Policy Characteristics'!B:B,MATCH($C1037,'Policy Characteristics'!$C:$C,0))),"",INDEX('Policy Characteristics'!B:B,MATCH($C1037,'Policy Characteristics'!$C:$C,0)))</f>
        <v>Fuel Taxes</v>
      </c>
      <c r="C1037" s="312" t="str">
        <f t="shared" si="54"/>
        <v>Additional Fuel Tax Rate by Fuel</v>
      </c>
      <c r="D1037" s="537" t="s">
        <v>451</v>
      </c>
      <c r="E1037" s="537"/>
      <c r="F1037" s="537" t="s">
        <v>452</v>
      </c>
      <c r="G1037" s="538"/>
      <c r="H1037" s="536">
        <v>744</v>
      </c>
      <c r="I1037" s="537" t="s">
        <v>46</v>
      </c>
      <c r="J1037" s="306" t="str">
        <f>IF(ISBLANK(INDEX('Policy Characteristics'!D:D,MATCH($C1037,'Policy Characteristics'!$C:$C,0))),"",INDEX('Policy Characteristics'!D:D,MATCH($C1037,'Policy Characteristics'!$C:$C,0)))</f>
        <v>Fuel Taxes</v>
      </c>
      <c r="K1037" s="304" t="str">
        <f>IF(ISBLANK(INDEX('Policy Characteristics'!E:E,MATCH($C1037,'Policy Characteristics'!$C:$C,0))),"",INDEX('Policy Characteristics'!E:E,MATCH($C1037,'Policy Characteristics'!$C:$C,0)))</f>
        <v>cross fuel tax</v>
      </c>
      <c r="L1037" s="315">
        <f>IF(ISBLANK(INDEX('Policy Characteristics'!F:F,MATCH($C1037,'Policy Characteristics'!$C:$C,0))),"",INDEX('Policy Characteristics'!F:F,MATCH($C1037,'Policy Characteristics'!$C:$C,0)))</f>
        <v>0</v>
      </c>
      <c r="M1037" s="315">
        <f>IF(ISBLANK(INDEX('Policy Characteristics'!G:G,MATCH($C1037,'Policy Characteristics'!$C:$C,0))),"",INDEX('Policy Characteristics'!G:G,MATCH($C1037,'Policy Characteristics'!$C:$C,0)))</f>
        <v>0.2</v>
      </c>
      <c r="N1037" s="315">
        <f>IF(ISBLANK(INDEX('Policy Characteristics'!H:H,MATCH($C1037,'Policy Characteristics'!$C:$C,0))),"",INDEX('Policy Characteristics'!H:H,MATCH($C1037,'Policy Characteristics'!$C:$C,0)))</f>
        <v>5.0000000000000001E-3</v>
      </c>
      <c r="O1037" s="304" t="str">
        <f>IF(ISBLANK(INDEX('Policy Characteristics'!I:I,MATCH($C1037,'Policy Characteristics'!$C:$C,0))),"",INDEX('Policy Characteristics'!I:I,MATCH($C1037,'Policy Characteristics'!$C:$C,0)))</f>
        <v>% of BAU price</v>
      </c>
      <c r="P1037" s="304" t="str">
        <f>IF(ISBLANK(INDEX('Policy Characteristics'!J:J,MATCH($C1037,'Policy Characteristics'!$C:$C,0))),"",INDEX('Policy Characteristics'!J:J,MATCH($C1037,'Policy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37" s="304" t="str">
        <f>IF(ISBLANK(INDEX('Policy Characteristics'!K:K,MATCH($C1037,'Policy Characteristics'!$C:$C,0))),"",INDEX('Policy Characteristics'!K:K,MATCH($C1037,'Policy Characteristics'!$C:$C,0)))</f>
        <v>fuels.html#fuel-taxes</v>
      </c>
      <c r="R1037" s="304" t="str">
        <f>IF(ISBLANK(INDEX('Policy Characteristics'!L:L,MATCH($C1037,'Policy Characteristics'!$C:$C,0))),"",INDEX('Policy Characteristics'!L:L,MATCH($C1037,'Policy Characteristics'!$C:$C,0)))</f>
        <v>fuel-taxes.html</v>
      </c>
    </row>
    <row r="1038" spans="1:18" x14ac:dyDescent="0.25">
      <c r="A1038" s="304" t="str">
        <f>IF(ISBLANK(INDEX('Policy Characteristics'!A:A,MATCH($C1038,'Policy Characteristics'!$C:$C,0))),"",INDEX('Policy Characteristics'!A:A,MATCH($C1038,'Policy Characteristics'!$C:$C,0)))</f>
        <v>Cross-Sector</v>
      </c>
      <c r="B1038" s="304" t="str">
        <f>IF(ISBLANK(INDEX('Policy Characteristics'!B:B,MATCH($C1038,'Policy Characteristics'!$C:$C,0))),"",INDEX('Policy Characteristics'!B:B,MATCH($C1038,'Policy Characteristics'!$C:$C,0)))</f>
        <v>Fuel Taxes</v>
      </c>
      <c r="C1038" s="312" t="str">
        <f t="shared" si="54"/>
        <v>Additional Fuel Tax Rate by Fuel</v>
      </c>
      <c r="D1038" s="537" t="s">
        <v>2501</v>
      </c>
      <c r="E1038" s="537"/>
      <c r="F1038" s="537" t="s">
        <v>2505</v>
      </c>
      <c r="G1038" s="538"/>
      <c r="H1038" s="536">
        <v>745</v>
      </c>
      <c r="I1038" s="537" t="s">
        <v>46</v>
      </c>
      <c r="J1038" s="306" t="str">
        <f>IF(ISBLANK(INDEX('Policy Characteristics'!D:D,MATCH($C1038,'Policy Characteristics'!$C:$C,0))),"",INDEX('Policy Characteristics'!D:D,MATCH($C1038,'Policy Characteristics'!$C:$C,0)))</f>
        <v>Fuel Taxes</v>
      </c>
      <c r="K1038" s="304" t="str">
        <f>IF(ISBLANK(INDEX('Policy Characteristics'!E:E,MATCH($C1038,'Policy Characteristics'!$C:$C,0))),"",INDEX('Policy Characteristics'!E:E,MATCH($C1038,'Policy Characteristics'!$C:$C,0)))</f>
        <v>cross fuel tax</v>
      </c>
      <c r="L1038" s="315">
        <f>IF(ISBLANK(INDEX('Policy Characteristics'!F:F,MATCH($C1038,'Policy Characteristics'!$C:$C,0))),"",INDEX('Policy Characteristics'!F:F,MATCH($C1038,'Policy Characteristics'!$C:$C,0)))</f>
        <v>0</v>
      </c>
      <c r="M1038" s="315">
        <f>IF(ISBLANK(INDEX('Policy Characteristics'!G:G,MATCH($C1038,'Policy Characteristics'!$C:$C,0))),"",INDEX('Policy Characteristics'!G:G,MATCH($C1038,'Policy Characteristics'!$C:$C,0)))</f>
        <v>0.2</v>
      </c>
      <c r="N1038" s="315">
        <f>IF(ISBLANK(INDEX('Policy Characteristics'!H:H,MATCH($C1038,'Policy Characteristics'!$C:$C,0))),"",INDEX('Policy Characteristics'!H:H,MATCH($C1038,'Policy Characteristics'!$C:$C,0)))</f>
        <v>5.0000000000000001E-3</v>
      </c>
      <c r="O1038" s="304" t="str">
        <f>IF(ISBLANK(INDEX('Policy Characteristics'!I:I,MATCH($C1038,'Policy Characteristics'!$C:$C,0))),"",INDEX('Policy Characteristics'!I:I,MATCH($C1038,'Policy Characteristics'!$C:$C,0)))</f>
        <v>% of BAU price</v>
      </c>
      <c r="P1038" s="304" t="str">
        <f>IF(ISBLANK(INDEX('Policy Characteristics'!J:J,MATCH($C1038,'Policy Characteristics'!$C:$C,0))),"",INDEX('Policy Characteristics'!J:J,MATCH($C1038,'Policy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38" s="304" t="str">
        <f>IF(ISBLANK(INDEX('Policy Characteristics'!K:K,MATCH($C1038,'Policy Characteristics'!$C:$C,0))),"",INDEX('Policy Characteristics'!K:K,MATCH($C1038,'Policy Characteristics'!$C:$C,0)))</f>
        <v>fuels.html#fuel-taxes</v>
      </c>
      <c r="R1038" s="304" t="str">
        <f>IF(ISBLANK(INDEX('Policy Characteristics'!L:L,MATCH($C1038,'Policy Characteristics'!$C:$C,0))),"",INDEX('Policy Characteristics'!L:L,MATCH($C1038,'Policy Characteristics'!$C:$C,0)))</f>
        <v>fuel-taxes.html</v>
      </c>
    </row>
    <row r="1039" spans="1:18" x14ac:dyDescent="0.25">
      <c r="A1039" s="304" t="str">
        <f>IF(ISBLANK(INDEX('Policy Characteristics'!A:A,MATCH($C1039,'Policy Characteristics'!$C:$C,0))),"",INDEX('Policy Characteristics'!A:A,MATCH($C1039,'Policy Characteristics'!$C:$C,0)))</f>
        <v>Cross-Sector</v>
      </c>
      <c r="B1039" s="304" t="str">
        <f>IF(ISBLANK(INDEX('Policy Characteristics'!B:B,MATCH($C1039,'Policy Characteristics'!$C:$C,0))),"",INDEX('Policy Characteristics'!B:B,MATCH($C1039,'Policy Characteristics'!$C:$C,0)))</f>
        <v>Fuel Taxes</v>
      </c>
      <c r="C1039" s="312" t="str">
        <f t="shared" si="54"/>
        <v>Additional Fuel Tax Rate by Fuel</v>
      </c>
      <c r="D1039" s="537" t="s">
        <v>2511</v>
      </c>
      <c r="E1039" s="537"/>
      <c r="F1039" s="537" t="s">
        <v>2512</v>
      </c>
      <c r="G1039" s="538"/>
      <c r="H1039" s="536">
        <v>746</v>
      </c>
      <c r="I1039" s="537" t="s">
        <v>46</v>
      </c>
      <c r="J1039" s="306" t="str">
        <f>IF(ISBLANK(INDEX('Policy Characteristics'!D:D,MATCH($C1039,'Policy Characteristics'!$C:$C,0))),"",INDEX('Policy Characteristics'!D:D,MATCH($C1039,'Policy Characteristics'!$C:$C,0)))</f>
        <v>Fuel Taxes</v>
      </c>
      <c r="K1039" s="304" t="str">
        <f>IF(ISBLANK(INDEX('Policy Characteristics'!E:E,MATCH($C1039,'Policy Characteristics'!$C:$C,0))),"",INDEX('Policy Characteristics'!E:E,MATCH($C1039,'Policy Characteristics'!$C:$C,0)))</f>
        <v>cross fuel tax</v>
      </c>
      <c r="L1039" s="315">
        <f>IF(ISBLANK(INDEX('Policy Characteristics'!F:F,MATCH($C1039,'Policy Characteristics'!$C:$C,0))),"",INDEX('Policy Characteristics'!F:F,MATCH($C1039,'Policy Characteristics'!$C:$C,0)))</f>
        <v>0</v>
      </c>
      <c r="M1039" s="315">
        <f>IF(ISBLANK(INDEX('Policy Characteristics'!G:G,MATCH($C1039,'Policy Characteristics'!$C:$C,0))),"",INDEX('Policy Characteristics'!G:G,MATCH($C1039,'Policy Characteristics'!$C:$C,0)))</f>
        <v>0.2</v>
      </c>
      <c r="N1039" s="315">
        <f>IF(ISBLANK(INDEX('Policy Characteristics'!H:H,MATCH($C1039,'Policy Characteristics'!$C:$C,0))),"",INDEX('Policy Characteristics'!H:H,MATCH($C1039,'Policy Characteristics'!$C:$C,0)))</f>
        <v>5.0000000000000001E-3</v>
      </c>
      <c r="O1039" s="304" t="str">
        <f>IF(ISBLANK(INDEX('Policy Characteristics'!I:I,MATCH($C1039,'Policy Characteristics'!$C:$C,0))),"",INDEX('Policy Characteristics'!I:I,MATCH($C1039,'Policy Characteristics'!$C:$C,0)))</f>
        <v>% of BAU price</v>
      </c>
      <c r="P1039" s="304" t="str">
        <f>IF(ISBLANK(INDEX('Policy Characteristics'!J:J,MATCH($C1039,'Policy Characteristics'!$C:$C,0))),"",INDEX('Policy Characteristics'!J:J,MATCH($C1039,'Policy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39" s="304" t="str">
        <f>IF(ISBLANK(INDEX('Policy Characteristics'!K:K,MATCH($C1039,'Policy Characteristics'!$C:$C,0))),"",INDEX('Policy Characteristics'!K:K,MATCH($C1039,'Policy Characteristics'!$C:$C,0)))</f>
        <v>fuels.html#fuel-taxes</v>
      </c>
      <c r="R1039" s="304" t="str">
        <f>IF(ISBLANK(INDEX('Policy Characteristics'!L:L,MATCH($C1039,'Policy Characteristics'!$C:$C,0))),"",INDEX('Policy Characteristics'!L:L,MATCH($C1039,'Policy Characteristics'!$C:$C,0)))</f>
        <v>fuel-taxes.html</v>
      </c>
    </row>
    <row r="1040" spans="1:18" x14ac:dyDescent="0.25">
      <c r="A1040" s="304" t="str">
        <f>IF(ISBLANK(INDEX('Policy Characteristics'!A:A,MATCH($C1040,'Policy Characteristics'!$C:$C,0))),"",INDEX('Policy Characteristics'!A:A,MATCH($C1040,'Policy Characteristics'!$C:$C,0)))</f>
        <v>Cross-Sector</v>
      </c>
      <c r="B1040" s="304" t="str">
        <f>IF(ISBLANK(INDEX('Policy Characteristics'!B:B,MATCH($C1040,'Policy Characteristics'!$C:$C,0))),"",INDEX('Policy Characteristics'!B:B,MATCH($C1040,'Policy Characteristics'!$C:$C,0)))</f>
        <v>Fuel Taxes</v>
      </c>
      <c r="C1040" s="312" t="str">
        <f t="shared" ref="C1040:C1042" si="55">C$1026</f>
        <v>Additional Fuel Tax Rate by Fuel</v>
      </c>
      <c r="D1040" s="537" t="s">
        <v>2502</v>
      </c>
      <c r="E1040" s="537"/>
      <c r="F1040" s="537" t="s">
        <v>2506</v>
      </c>
      <c r="G1040" s="538"/>
      <c r="H1040" s="536">
        <v>747</v>
      </c>
      <c r="I1040" s="537" t="s">
        <v>46</v>
      </c>
      <c r="J1040" s="306" t="str">
        <f>IF(ISBLANK(INDEX('Policy Characteristics'!D:D,MATCH($C1040,'Policy Characteristics'!$C:$C,0))),"",INDEX('Policy Characteristics'!D:D,MATCH($C1040,'Policy Characteristics'!$C:$C,0)))</f>
        <v>Fuel Taxes</v>
      </c>
      <c r="K1040" s="304" t="str">
        <f>IF(ISBLANK(INDEX('Policy Characteristics'!E:E,MATCH($C1040,'Policy Characteristics'!$C:$C,0))),"",INDEX('Policy Characteristics'!E:E,MATCH($C1040,'Policy Characteristics'!$C:$C,0)))</f>
        <v>cross fuel tax</v>
      </c>
      <c r="L1040" s="315">
        <f>IF(ISBLANK(INDEX('Policy Characteristics'!F:F,MATCH($C1040,'Policy Characteristics'!$C:$C,0))),"",INDEX('Policy Characteristics'!F:F,MATCH($C1040,'Policy Characteristics'!$C:$C,0)))</f>
        <v>0</v>
      </c>
      <c r="M1040" s="315">
        <f>IF(ISBLANK(INDEX('Policy Characteristics'!G:G,MATCH($C1040,'Policy Characteristics'!$C:$C,0))),"",INDEX('Policy Characteristics'!G:G,MATCH($C1040,'Policy Characteristics'!$C:$C,0)))</f>
        <v>0.2</v>
      </c>
      <c r="N1040" s="315">
        <f>IF(ISBLANK(INDEX('Policy Characteristics'!H:H,MATCH($C1040,'Policy Characteristics'!$C:$C,0))),"",INDEX('Policy Characteristics'!H:H,MATCH($C1040,'Policy Characteristics'!$C:$C,0)))</f>
        <v>5.0000000000000001E-3</v>
      </c>
      <c r="O1040" s="304" t="str">
        <f>IF(ISBLANK(INDEX('Policy Characteristics'!I:I,MATCH($C1040,'Policy Characteristics'!$C:$C,0))),"",INDEX('Policy Characteristics'!I:I,MATCH($C1040,'Policy Characteristics'!$C:$C,0)))</f>
        <v>% of BAU price</v>
      </c>
      <c r="P1040" s="304" t="str">
        <f>IF(ISBLANK(INDEX('Policy Characteristics'!J:J,MATCH($C1040,'Policy Characteristics'!$C:$C,0))),"",INDEX('Policy Characteristics'!J:J,MATCH($C1040,'Policy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40" s="304" t="str">
        <f>IF(ISBLANK(INDEX('Policy Characteristics'!K:K,MATCH($C1040,'Policy Characteristics'!$C:$C,0))),"",INDEX('Policy Characteristics'!K:K,MATCH($C1040,'Policy Characteristics'!$C:$C,0)))</f>
        <v>fuels.html#fuel-taxes</v>
      </c>
      <c r="R1040" s="304" t="str">
        <f>IF(ISBLANK(INDEX('Policy Characteristics'!L:L,MATCH($C1040,'Policy Characteristics'!$C:$C,0))),"",INDEX('Policy Characteristics'!L:L,MATCH($C1040,'Policy Characteristics'!$C:$C,0)))</f>
        <v>fuel-taxes.html</v>
      </c>
    </row>
    <row r="1041" spans="1:18" x14ac:dyDescent="0.25">
      <c r="A1041" s="304" t="str">
        <f>IF(ISBLANK(INDEX('Policy Characteristics'!A:A,MATCH($C1041,'Policy Characteristics'!$C:$C,0))),"",INDEX('Policy Characteristics'!A:A,MATCH($C1041,'Policy Characteristics'!$C:$C,0)))</f>
        <v>Cross-Sector</v>
      </c>
      <c r="B1041" s="304" t="str">
        <f>IF(ISBLANK(INDEX('Policy Characteristics'!B:B,MATCH($C1041,'Policy Characteristics'!$C:$C,0))),"",INDEX('Policy Characteristics'!B:B,MATCH($C1041,'Policy Characteristics'!$C:$C,0)))</f>
        <v>Fuel Taxes</v>
      </c>
      <c r="C1041" s="312" t="str">
        <f t="shared" si="55"/>
        <v>Additional Fuel Tax Rate by Fuel</v>
      </c>
      <c r="D1041" s="537" t="s">
        <v>2503</v>
      </c>
      <c r="E1041" s="537"/>
      <c r="F1041" s="537" t="s">
        <v>2507</v>
      </c>
      <c r="G1041" s="538"/>
      <c r="H1041" s="536">
        <v>748</v>
      </c>
      <c r="I1041" s="537" t="s">
        <v>46</v>
      </c>
      <c r="J1041" s="306" t="str">
        <f>IF(ISBLANK(INDEX('Policy Characteristics'!D:D,MATCH($C1041,'Policy Characteristics'!$C:$C,0))),"",INDEX('Policy Characteristics'!D:D,MATCH($C1041,'Policy Characteristics'!$C:$C,0)))</f>
        <v>Fuel Taxes</v>
      </c>
      <c r="K1041" s="304" t="str">
        <f>IF(ISBLANK(INDEX('Policy Characteristics'!E:E,MATCH($C1041,'Policy Characteristics'!$C:$C,0))),"",INDEX('Policy Characteristics'!E:E,MATCH($C1041,'Policy Characteristics'!$C:$C,0)))</f>
        <v>cross fuel tax</v>
      </c>
      <c r="L1041" s="315">
        <f>IF(ISBLANK(INDEX('Policy Characteristics'!F:F,MATCH($C1041,'Policy Characteristics'!$C:$C,0))),"",INDEX('Policy Characteristics'!F:F,MATCH($C1041,'Policy Characteristics'!$C:$C,0)))</f>
        <v>0</v>
      </c>
      <c r="M1041" s="315">
        <f>IF(ISBLANK(INDEX('Policy Characteristics'!G:G,MATCH($C1041,'Policy Characteristics'!$C:$C,0))),"",INDEX('Policy Characteristics'!G:G,MATCH($C1041,'Policy Characteristics'!$C:$C,0)))</f>
        <v>0.2</v>
      </c>
      <c r="N1041" s="315">
        <f>IF(ISBLANK(INDEX('Policy Characteristics'!H:H,MATCH($C1041,'Policy Characteristics'!$C:$C,0))),"",INDEX('Policy Characteristics'!H:H,MATCH($C1041,'Policy Characteristics'!$C:$C,0)))</f>
        <v>5.0000000000000001E-3</v>
      </c>
      <c r="O1041" s="304" t="str">
        <f>IF(ISBLANK(INDEX('Policy Characteristics'!I:I,MATCH($C1041,'Policy Characteristics'!$C:$C,0))),"",INDEX('Policy Characteristics'!I:I,MATCH($C1041,'Policy Characteristics'!$C:$C,0)))</f>
        <v>% of BAU price</v>
      </c>
      <c r="P1041" s="304" t="str">
        <f>IF(ISBLANK(INDEX('Policy Characteristics'!J:J,MATCH($C1041,'Policy Characteristics'!$C:$C,0))),"",INDEX('Policy Characteristics'!J:J,MATCH($C1041,'Policy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41" s="304" t="str">
        <f>IF(ISBLANK(INDEX('Policy Characteristics'!K:K,MATCH($C1041,'Policy Characteristics'!$C:$C,0))),"",INDEX('Policy Characteristics'!K:K,MATCH($C1041,'Policy Characteristics'!$C:$C,0)))</f>
        <v>fuels.html#fuel-taxes</v>
      </c>
      <c r="R1041" s="304" t="str">
        <f>IF(ISBLANK(INDEX('Policy Characteristics'!L:L,MATCH($C1041,'Policy Characteristics'!$C:$C,0))),"",INDEX('Policy Characteristics'!L:L,MATCH($C1041,'Policy Characteristics'!$C:$C,0)))</f>
        <v>fuel-taxes.html</v>
      </c>
    </row>
    <row r="1042" spans="1:18" x14ac:dyDescent="0.25">
      <c r="A1042" s="304" t="str">
        <f>IF(ISBLANK(INDEX('Policy Characteristics'!A:A,MATCH($C1042,'Policy Characteristics'!$C:$C,0))),"",INDEX('Policy Characteristics'!A:A,MATCH($C1042,'Policy Characteristics'!$C:$C,0)))</f>
        <v>Cross-Sector</v>
      </c>
      <c r="B1042" s="304" t="str">
        <f>IF(ISBLANK(INDEX('Policy Characteristics'!B:B,MATCH($C1042,'Policy Characteristics'!$C:$C,0))),"",INDEX('Policy Characteristics'!B:B,MATCH($C1042,'Policy Characteristics'!$C:$C,0)))</f>
        <v>Fuel Taxes</v>
      </c>
      <c r="C1042" s="312" t="str">
        <f t="shared" si="55"/>
        <v>Additional Fuel Tax Rate by Fuel</v>
      </c>
      <c r="D1042" s="537" t="s">
        <v>2504</v>
      </c>
      <c r="E1042" s="537"/>
      <c r="F1042" s="537" t="s">
        <v>2508</v>
      </c>
      <c r="G1042" s="538"/>
      <c r="H1042" s="536">
        <v>749</v>
      </c>
      <c r="I1042" s="537" t="s">
        <v>46</v>
      </c>
      <c r="J1042" s="306" t="str">
        <f>IF(ISBLANK(INDEX('Policy Characteristics'!D:D,MATCH($C1042,'Policy Characteristics'!$C:$C,0))),"",INDEX('Policy Characteristics'!D:D,MATCH($C1042,'Policy Characteristics'!$C:$C,0)))</f>
        <v>Fuel Taxes</v>
      </c>
      <c r="K1042" s="304" t="str">
        <f>IF(ISBLANK(INDEX('Policy Characteristics'!E:E,MATCH($C1042,'Policy Characteristics'!$C:$C,0))),"",INDEX('Policy Characteristics'!E:E,MATCH($C1042,'Policy Characteristics'!$C:$C,0)))</f>
        <v>cross fuel tax</v>
      </c>
      <c r="L1042" s="315">
        <f>IF(ISBLANK(INDEX('Policy Characteristics'!F:F,MATCH($C1042,'Policy Characteristics'!$C:$C,0))),"",INDEX('Policy Characteristics'!F:F,MATCH($C1042,'Policy Characteristics'!$C:$C,0)))</f>
        <v>0</v>
      </c>
      <c r="M1042" s="315">
        <f>IF(ISBLANK(INDEX('Policy Characteristics'!G:G,MATCH($C1042,'Policy Characteristics'!$C:$C,0))),"",INDEX('Policy Characteristics'!G:G,MATCH($C1042,'Policy Characteristics'!$C:$C,0)))</f>
        <v>0.2</v>
      </c>
      <c r="N1042" s="315">
        <f>IF(ISBLANK(INDEX('Policy Characteristics'!H:H,MATCH($C1042,'Policy Characteristics'!$C:$C,0))),"",INDEX('Policy Characteristics'!H:H,MATCH($C1042,'Policy Characteristics'!$C:$C,0)))</f>
        <v>5.0000000000000001E-3</v>
      </c>
      <c r="O1042" s="304" t="str">
        <f>IF(ISBLANK(INDEX('Policy Characteristics'!I:I,MATCH($C1042,'Policy Characteristics'!$C:$C,0))),"",INDEX('Policy Characteristics'!I:I,MATCH($C1042,'Policy Characteristics'!$C:$C,0)))</f>
        <v>% of BAU price</v>
      </c>
      <c r="P1042" s="304" t="str">
        <f>IF(ISBLANK(INDEX('Policy Characteristics'!J:J,MATCH($C1042,'Policy Characteristics'!$C:$C,0))),"",INDEX('Policy Characteristics'!J:J,MATCH($C1042,'Policy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42" s="304" t="str">
        <f>IF(ISBLANK(INDEX('Policy Characteristics'!K:K,MATCH($C1042,'Policy Characteristics'!$C:$C,0))),"",INDEX('Policy Characteristics'!K:K,MATCH($C1042,'Policy Characteristics'!$C:$C,0)))</f>
        <v>fuels.html#fuel-taxes</v>
      </c>
      <c r="R1042" s="304" t="str">
        <f>IF(ISBLANK(INDEX('Policy Characteristics'!L:L,MATCH($C1042,'Policy Characteristics'!$C:$C,0))),"",INDEX('Policy Characteristics'!L:L,MATCH($C1042,'Policy Characteristics'!$C:$C,0)))</f>
        <v>fuel-taxes.html</v>
      </c>
    </row>
    <row r="1043" spans="1:18" x14ac:dyDescent="0.25">
      <c r="A1043" s="304" t="str">
        <f>IF(ISBLANK(INDEX('Policy Characteristics'!A:A,MATCH($C1043,'Policy Characteristics'!$C:$C,0))),"",INDEX('Policy Characteristics'!A:A,MATCH($C1043,'Policy Characteristics'!$C:$C,0)))</f>
        <v>Research and Development</v>
      </c>
      <c r="B1043" s="304" t="str">
        <f>IF(ISBLANK(INDEX('Policy Characteristics'!B:B,MATCH($C1043,'Policy Characteristics'!$C:$C,0))),"",INDEX('Policy Characteristics'!B:B,MATCH($C1043,'Policy Characteristics'!$C:$C,0)))</f>
        <v>Capital Cost Reduction</v>
      </c>
      <c r="C1043" s="309" t="s">
        <v>294</v>
      </c>
      <c r="D1043" s="535" t="s">
        <v>120</v>
      </c>
      <c r="E1043" s="535"/>
      <c r="F1043" s="535" t="s">
        <v>324</v>
      </c>
      <c r="G1043" s="535"/>
      <c r="H1043" s="536">
        <v>85</v>
      </c>
      <c r="I1043" s="535" t="s">
        <v>45</v>
      </c>
      <c r="J1043" s="306" t="str">
        <f>IF(ISBLANK(INDEX('Policy Characteristics'!D:D,MATCH($C1043,'Policy Characteristics'!$C:$C,0))),"",INDEX('Policy Characteristics'!D:D,MATCH($C1043,'Policy Characteristics'!$C:$C,0)))</f>
        <v>R&amp;D Capital Cost Reductions</v>
      </c>
      <c r="K1043" s="304" t="str">
        <f>IF(ISBLANK(INDEX('Policy Characteristics'!E:E,MATCH($C1043,'Policy Characteristics'!$C:$C,0))),"",INDEX('Policy Characteristics'!E:E,MATCH($C1043,'Policy Characteristics'!$C:$C,0)))</f>
        <v>RnD building capital cost reduction</v>
      </c>
      <c r="L1043" s="315">
        <f>IF(ISBLANK(INDEX('Policy Characteristics'!F:F,MATCH($C1043,'Policy Characteristics'!$C:$C,0))),"",INDEX('Policy Characteristics'!F:F,MATCH($C1043,'Policy Characteristics'!$C:$C,0)))</f>
        <v>0</v>
      </c>
      <c r="M1043" s="315">
        <f>IF(ISBLANK(INDEX('Policy Characteristics'!G:G,MATCH($C1043,'Policy Characteristics'!$C:$C,0))),"",INDEX('Policy Characteristics'!G:G,MATCH($C1043,'Policy Characteristics'!$C:$C,0)))</f>
        <v>0.4</v>
      </c>
      <c r="N1043" s="315">
        <f>IF(ISBLANK(INDEX('Policy Characteristics'!H:H,MATCH($C1043,'Policy Characteristics'!$C:$C,0))),"",INDEX('Policy Characteristics'!H:H,MATCH($C1043,'Policy Characteristics'!$C:$C,0)))</f>
        <v>0.01</v>
      </c>
      <c r="O1043" s="304" t="str">
        <f>IF(ISBLANK(INDEX('Policy Characteristics'!I:I,MATCH($C1043,'Policy Characteristics'!$C:$C,0))),"",INDEX('Policy Characteristics'!I:I,MATCH($C1043,'Policy Characteristics'!$C:$C,0)))</f>
        <v>% reduction in cost</v>
      </c>
      <c r="P1043" s="304" t="str">
        <f>IF(ISBLANK(INDEX('Policy Characteristics'!J:J,MATCH($C1043,'Policy Characteristics'!$C:$C,0))),"",INDEX('Policy Characteristics'!J:J,MATCH($C1043,'Policy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1043" s="304" t="str">
        <f>IF(ISBLANK(INDEX('Policy Characteristics'!K:K,MATCH($C1043,'Policy Characteristics'!$C:$C,0))),"",INDEX('Policy Characteristics'!K:K,MATCH($C1043,'Policy Characteristics'!$C:$C,0)))</f>
        <v>architectural-design.html#rnd</v>
      </c>
      <c r="R1043" s="304" t="str">
        <f>IF(ISBLANK(INDEX('Policy Characteristics'!L:L,MATCH($C1043,'Policy Characteristics'!$C:$C,0))),"",INDEX('Policy Characteristics'!L:L,MATCH($C1043,'Policy Characteristics'!$C:$C,0)))</f>
        <v>research-and-development.html</v>
      </c>
    </row>
    <row r="1044" spans="1:18" x14ac:dyDescent="0.25">
      <c r="A1044" s="304" t="str">
        <f>IF(ISBLANK(INDEX('Policy Characteristics'!A:A,MATCH($C1044,'Policy Characteristics'!$C:$C,0))),"",INDEX('Policy Characteristics'!A:A,MATCH($C1044,'Policy Characteristics'!$C:$C,0)))</f>
        <v>Research and Development</v>
      </c>
      <c r="B1044" s="304" t="str">
        <f>IF(ISBLANK(INDEX('Policy Characteristics'!B:B,MATCH($C1044,'Policy Characteristics'!$C:$C,0))),"",INDEX('Policy Characteristics'!B:B,MATCH($C1044,'Policy Characteristics'!$C:$C,0)))</f>
        <v>Capital Cost Reduction</v>
      </c>
      <c r="C1044" s="308" t="str">
        <f t="shared" ref="C1044:C1048" si="56">C$1043</f>
        <v>RnD Building Capital Cost Perc Reduction</v>
      </c>
      <c r="D1044" s="535" t="s">
        <v>121</v>
      </c>
      <c r="E1044" s="535"/>
      <c r="F1044" s="535" t="s">
        <v>325</v>
      </c>
      <c r="G1044" s="535"/>
      <c r="H1044" s="536">
        <v>86</v>
      </c>
      <c r="I1044" s="535" t="s">
        <v>45</v>
      </c>
      <c r="J1044" s="306" t="str">
        <f>IF(ISBLANK(INDEX('Policy Characteristics'!D:D,MATCH($C1044,'Policy Characteristics'!$C:$C,0))),"",INDEX('Policy Characteristics'!D:D,MATCH($C1044,'Policy Characteristics'!$C:$C,0)))</f>
        <v>R&amp;D Capital Cost Reductions</v>
      </c>
      <c r="K1044" s="304" t="str">
        <f>IF(ISBLANK(INDEX('Policy Characteristics'!E:E,MATCH($C1044,'Policy Characteristics'!$C:$C,0))),"",INDEX('Policy Characteristics'!E:E,MATCH($C1044,'Policy Characteristics'!$C:$C,0)))</f>
        <v>RnD building capital cost reduction</v>
      </c>
      <c r="L1044" s="315">
        <f>IF(ISBLANK(INDEX('Policy Characteristics'!F:F,MATCH($C1044,'Policy Characteristics'!$C:$C,0))),"",INDEX('Policy Characteristics'!F:F,MATCH($C1044,'Policy Characteristics'!$C:$C,0)))</f>
        <v>0</v>
      </c>
      <c r="M1044" s="315">
        <f>IF(ISBLANK(INDEX('Policy Characteristics'!G:G,MATCH($C1044,'Policy Characteristics'!$C:$C,0))),"",INDEX('Policy Characteristics'!G:G,MATCH($C1044,'Policy Characteristics'!$C:$C,0)))</f>
        <v>0.4</v>
      </c>
      <c r="N1044" s="315">
        <f>IF(ISBLANK(INDEX('Policy Characteristics'!H:H,MATCH($C1044,'Policy Characteristics'!$C:$C,0))),"",INDEX('Policy Characteristics'!H:H,MATCH($C1044,'Policy Characteristics'!$C:$C,0)))</f>
        <v>0.01</v>
      </c>
      <c r="O1044" s="304" t="str">
        <f>IF(ISBLANK(INDEX('Policy Characteristics'!I:I,MATCH($C1044,'Policy Characteristics'!$C:$C,0))),"",INDEX('Policy Characteristics'!I:I,MATCH($C1044,'Policy Characteristics'!$C:$C,0)))</f>
        <v>% reduction in cost</v>
      </c>
      <c r="P1044" s="304" t="str">
        <f>IF(ISBLANK(INDEX('Policy Characteristics'!J:J,MATCH($C1044,'Policy Characteristics'!$C:$C,0))),"",INDEX('Policy Characteristics'!J:J,MATCH($C1044,'Policy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1044" s="304" t="str">
        <f>IF(ISBLANK(INDEX('Policy Characteristics'!K:K,MATCH($C1044,'Policy Characteristics'!$C:$C,0))),"",INDEX('Policy Characteristics'!K:K,MATCH($C1044,'Policy Characteristics'!$C:$C,0)))</f>
        <v>architectural-design.html#rnd</v>
      </c>
      <c r="R1044" s="304" t="str">
        <f>IF(ISBLANK(INDEX('Policy Characteristics'!L:L,MATCH($C1044,'Policy Characteristics'!$C:$C,0))),"",INDEX('Policy Characteristics'!L:L,MATCH($C1044,'Policy Characteristics'!$C:$C,0)))</f>
        <v>research-and-development.html</v>
      </c>
    </row>
    <row r="1045" spans="1:18" x14ac:dyDescent="0.25">
      <c r="A1045" s="304" t="str">
        <f>IF(ISBLANK(INDEX('Policy Characteristics'!A:A,MATCH($C1045,'Policy Characteristics'!$C:$C,0))),"",INDEX('Policy Characteristics'!A:A,MATCH($C1045,'Policy Characteristics'!$C:$C,0)))</f>
        <v>Research and Development</v>
      </c>
      <c r="B1045" s="304" t="str">
        <f>IF(ISBLANK(INDEX('Policy Characteristics'!B:B,MATCH($C1045,'Policy Characteristics'!$C:$C,0))),"",INDEX('Policy Characteristics'!B:B,MATCH($C1045,'Policy Characteristics'!$C:$C,0)))</f>
        <v>Capital Cost Reduction</v>
      </c>
      <c r="C1045" s="308" t="str">
        <f t="shared" si="56"/>
        <v>RnD Building Capital Cost Perc Reduction</v>
      </c>
      <c r="D1045" s="535" t="s">
        <v>122</v>
      </c>
      <c r="E1045" s="535"/>
      <c r="F1045" s="535" t="s">
        <v>326</v>
      </c>
      <c r="G1045" s="535"/>
      <c r="H1045" s="536">
        <v>87</v>
      </c>
      <c r="I1045" s="535" t="s">
        <v>45</v>
      </c>
      <c r="J1045" s="306" t="str">
        <f>IF(ISBLANK(INDEX('Policy Characteristics'!D:D,MATCH($C1045,'Policy Characteristics'!$C:$C,0))),"",INDEX('Policy Characteristics'!D:D,MATCH($C1045,'Policy Characteristics'!$C:$C,0)))</f>
        <v>R&amp;D Capital Cost Reductions</v>
      </c>
      <c r="K1045" s="304" t="str">
        <f>IF(ISBLANK(INDEX('Policy Characteristics'!E:E,MATCH($C1045,'Policy Characteristics'!$C:$C,0))),"",INDEX('Policy Characteristics'!E:E,MATCH($C1045,'Policy Characteristics'!$C:$C,0)))</f>
        <v>RnD building capital cost reduction</v>
      </c>
      <c r="L1045" s="315">
        <f>IF(ISBLANK(INDEX('Policy Characteristics'!F:F,MATCH($C1045,'Policy Characteristics'!$C:$C,0))),"",INDEX('Policy Characteristics'!F:F,MATCH($C1045,'Policy Characteristics'!$C:$C,0)))</f>
        <v>0</v>
      </c>
      <c r="M1045" s="315">
        <f>IF(ISBLANK(INDEX('Policy Characteristics'!G:G,MATCH($C1045,'Policy Characteristics'!$C:$C,0))),"",INDEX('Policy Characteristics'!G:G,MATCH($C1045,'Policy Characteristics'!$C:$C,0)))</f>
        <v>0.4</v>
      </c>
      <c r="N1045" s="315">
        <f>IF(ISBLANK(INDEX('Policy Characteristics'!H:H,MATCH($C1045,'Policy Characteristics'!$C:$C,0))),"",INDEX('Policy Characteristics'!H:H,MATCH($C1045,'Policy Characteristics'!$C:$C,0)))</f>
        <v>0.01</v>
      </c>
      <c r="O1045" s="304" t="str">
        <f>IF(ISBLANK(INDEX('Policy Characteristics'!I:I,MATCH($C1045,'Policy Characteristics'!$C:$C,0))),"",INDEX('Policy Characteristics'!I:I,MATCH($C1045,'Policy Characteristics'!$C:$C,0)))</f>
        <v>% reduction in cost</v>
      </c>
      <c r="P1045" s="304" t="str">
        <f>IF(ISBLANK(INDEX('Policy Characteristics'!J:J,MATCH($C1045,'Policy Characteristics'!$C:$C,0))),"",INDEX('Policy Characteristics'!J:J,MATCH($C1045,'Policy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1045" s="304" t="str">
        <f>IF(ISBLANK(INDEX('Policy Characteristics'!K:K,MATCH($C1045,'Policy Characteristics'!$C:$C,0))),"",INDEX('Policy Characteristics'!K:K,MATCH($C1045,'Policy Characteristics'!$C:$C,0)))</f>
        <v>architectural-design.html#rnd</v>
      </c>
      <c r="R1045" s="304" t="str">
        <f>IF(ISBLANK(INDEX('Policy Characteristics'!L:L,MATCH($C1045,'Policy Characteristics'!$C:$C,0))),"",INDEX('Policy Characteristics'!L:L,MATCH($C1045,'Policy Characteristics'!$C:$C,0)))</f>
        <v>research-and-development.html</v>
      </c>
    </row>
    <row r="1046" spans="1:18" x14ac:dyDescent="0.25">
      <c r="A1046" s="304" t="str">
        <f>IF(ISBLANK(INDEX('Policy Characteristics'!A:A,MATCH($C1046,'Policy Characteristics'!$C:$C,0))),"",INDEX('Policy Characteristics'!A:A,MATCH($C1046,'Policy Characteristics'!$C:$C,0)))</f>
        <v>Research and Development</v>
      </c>
      <c r="B1046" s="304" t="str">
        <f>IF(ISBLANK(INDEX('Policy Characteristics'!B:B,MATCH($C1046,'Policy Characteristics'!$C:$C,0))),"",INDEX('Policy Characteristics'!B:B,MATCH($C1046,'Policy Characteristics'!$C:$C,0)))</f>
        <v>Capital Cost Reduction</v>
      </c>
      <c r="C1046" s="308" t="str">
        <f t="shared" si="56"/>
        <v>RnD Building Capital Cost Perc Reduction</v>
      </c>
      <c r="D1046" s="535" t="s">
        <v>123</v>
      </c>
      <c r="E1046" s="535"/>
      <c r="F1046" s="535" t="s">
        <v>327</v>
      </c>
      <c r="G1046" s="535"/>
      <c r="H1046" s="536">
        <v>88</v>
      </c>
      <c r="I1046" s="535" t="s">
        <v>45</v>
      </c>
      <c r="J1046" s="306" t="str">
        <f>IF(ISBLANK(INDEX('Policy Characteristics'!D:D,MATCH($C1046,'Policy Characteristics'!$C:$C,0))),"",INDEX('Policy Characteristics'!D:D,MATCH($C1046,'Policy Characteristics'!$C:$C,0)))</f>
        <v>R&amp;D Capital Cost Reductions</v>
      </c>
      <c r="K1046" s="304" t="str">
        <f>IF(ISBLANK(INDEX('Policy Characteristics'!E:E,MATCH($C1046,'Policy Characteristics'!$C:$C,0))),"",INDEX('Policy Characteristics'!E:E,MATCH($C1046,'Policy Characteristics'!$C:$C,0)))</f>
        <v>RnD building capital cost reduction</v>
      </c>
      <c r="L1046" s="315">
        <f>IF(ISBLANK(INDEX('Policy Characteristics'!F:F,MATCH($C1046,'Policy Characteristics'!$C:$C,0))),"",INDEX('Policy Characteristics'!F:F,MATCH($C1046,'Policy Characteristics'!$C:$C,0)))</f>
        <v>0</v>
      </c>
      <c r="M1046" s="315">
        <f>IF(ISBLANK(INDEX('Policy Characteristics'!G:G,MATCH($C1046,'Policy Characteristics'!$C:$C,0))),"",INDEX('Policy Characteristics'!G:G,MATCH($C1046,'Policy Characteristics'!$C:$C,0)))</f>
        <v>0.4</v>
      </c>
      <c r="N1046" s="315">
        <f>IF(ISBLANK(INDEX('Policy Characteristics'!H:H,MATCH($C1046,'Policy Characteristics'!$C:$C,0))),"",INDEX('Policy Characteristics'!H:H,MATCH($C1046,'Policy Characteristics'!$C:$C,0)))</f>
        <v>0.01</v>
      </c>
      <c r="O1046" s="304" t="str">
        <f>IF(ISBLANK(INDEX('Policy Characteristics'!I:I,MATCH($C1046,'Policy Characteristics'!$C:$C,0))),"",INDEX('Policy Characteristics'!I:I,MATCH($C1046,'Policy Characteristics'!$C:$C,0)))</f>
        <v>% reduction in cost</v>
      </c>
      <c r="P1046" s="304" t="str">
        <f>IF(ISBLANK(INDEX('Policy Characteristics'!J:J,MATCH($C1046,'Policy Characteristics'!$C:$C,0))),"",INDEX('Policy Characteristics'!J:J,MATCH($C1046,'Policy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1046" s="304" t="str">
        <f>IF(ISBLANK(INDEX('Policy Characteristics'!K:K,MATCH($C1046,'Policy Characteristics'!$C:$C,0))),"",INDEX('Policy Characteristics'!K:K,MATCH($C1046,'Policy Characteristics'!$C:$C,0)))</f>
        <v>architectural-design.html#rnd</v>
      </c>
      <c r="R1046" s="304" t="str">
        <f>IF(ISBLANK(INDEX('Policy Characteristics'!L:L,MATCH($C1046,'Policy Characteristics'!$C:$C,0))),"",INDEX('Policy Characteristics'!L:L,MATCH($C1046,'Policy Characteristics'!$C:$C,0)))</f>
        <v>research-and-development.html</v>
      </c>
    </row>
    <row r="1047" spans="1:18" x14ac:dyDescent="0.25">
      <c r="A1047" s="304" t="str">
        <f>IF(ISBLANK(INDEX('Policy Characteristics'!A:A,MATCH($C1047,'Policy Characteristics'!$C:$C,0))),"",INDEX('Policy Characteristics'!A:A,MATCH($C1047,'Policy Characteristics'!$C:$C,0)))</f>
        <v>Research and Development</v>
      </c>
      <c r="B1047" s="304" t="str">
        <f>IF(ISBLANK(INDEX('Policy Characteristics'!B:B,MATCH($C1047,'Policy Characteristics'!$C:$C,0))),"",INDEX('Policy Characteristics'!B:B,MATCH($C1047,'Policy Characteristics'!$C:$C,0)))</f>
        <v>Capital Cost Reduction</v>
      </c>
      <c r="C1047" s="308" t="str">
        <f t="shared" si="56"/>
        <v>RnD Building Capital Cost Perc Reduction</v>
      </c>
      <c r="D1047" s="535" t="s">
        <v>124</v>
      </c>
      <c r="E1047" s="535"/>
      <c r="F1047" s="535" t="s">
        <v>328</v>
      </c>
      <c r="G1047" s="535"/>
      <c r="H1047" s="536">
        <v>89</v>
      </c>
      <c r="I1047" s="535" t="s">
        <v>45</v>
      </c>
      <c r="J1047" s="306" t="str">
        <f>IF(ISBLANK(INDEX('Policy Characteristics'!D:D,MATCH($C1047,'Policy Characteristics'!$C:$C,0))),"",INDEX('Policy Characteristics'!D:D,MATCH($C1047,'Policy Characteristics'!$C:$C,0)))</f>
        <v>R&amp;D Capital Cost Reductions</v>
      </c>
      <c r="K1047" s="304" t="str">
        <f>IF(ISBLANK(INDEX('Policy Characteristics'!E:E,MATCH($C1047,'Policy Characteristics'!$C:$C,0))),"",INDEX('Policy Characteristics'!E:E,MATCH($C1047,'Policy Characteristics'!$C:$C,0)))</f>
        <v>RnD building capital cost reduction</v>
      </c>
      <c r="L1047" s="315">
        <f>IF(ISBLANK(INDEX('Policy Characteristics'!F:F,MATCH($C1047,'Policy Characteristics'!$C:$C,0))),"",INDEX('Policy Characteristics'!F:F,MATCH($C1047,'Policy Characteristics'!$C:$C,0)))</f>
        <v>0</v>
      </c>
      <c r="M1047" s="315">
        <f>IF(ISBLANK(INDEX('Policy Characteristics'!G:G,MATCH($C1047,'Policy Characteristics'!$C:$C,0))),"",INDEX('Policy Characteristics'!G:G,MATCH($C1047,'Policy Characteristics'!$C:$C,0)))</f>
        <v>0.4</v>
      </c>
      <c r="N1047" s="315">
        <f>IF(ISBLANK(INDEX('Policy Characteristics'!H:H,MATCH($C1047,'Policy Characteristics'!$C:$C,0))),"",INDEX('Policy Characteristics'!H:H,MATCH($C1047,'Policy Characteristics'!$C:$C,0)))</f>
        <v>0.01</v>
      </c>
      <c r="O1047" s="304" t="str">
        <f>IF(ISBLANK(INDEX('Policy Characteristics'!I:I,MATCH($C1047,'Policy Characteristics'!$C:$C,0))),"",INDEX('Policy Characteristics'!I:I,MATCH($C1047,'Policy Characteristics'!$C:$C,0)))</f>
        <v>% reduction in cost</v>
      </c>
      <c r="P1047" s="304" t="str">
        <f>IF(ISBLANK(INDEX('Policy Characteristics'!J:J,MATCH($C1047,'Policy Characteristics'!$C:$C,0))),"",INDEX('Policy Characteristics'!J:J,MATCH($C1047,'Policy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1047" s="304" t="str">
        <f>IF(ISBLANK(INDEX('Policy Characteristics'!K:K,MATCH($C1047,'Policy Characteristics'!$C:$C,0))),"",INDEX('Policy Characteristics'!K:K,MATCH($C1047,'Policy Characteristics'!$C:$C,0)))</f>
        <v>architectural-design.html#rnd</v>
      </c>
      <c r="R1047" s="304" t="str">
        <f>IF(ISBLANK(INDEX('Policy Characteristics'!L:L,MATCH($C1047,'Policy Characteristics'!$C:$C,0))),"",INDEX('Policy Characteristics'!L:L,MATCH($C1047,'Policy Characteristics'!$C:$C,0)))</f>
        <v>research-and-development.html</v>
      </c>
    </row>
    <row r="1048" spans="1:18" x14ac:dyDescent="0.25">
      <c r="A1048" s="304" t="str">
        <f>IF(ISBLANK(INDEX('Policy Characteristics'!A:A,MATCH($C1048,'Policy Characteristics'!$C:$C,0))),"",INDEX('Policy Characteristics'!A:A,MATCH($C1048,'Policy Characteristics'!$C:$C,0)))</f>
        <v>Research and Development</v>
      </c>
      <c r="B1048" s="304" t="str">
        <f>IF(ISBLANK(INDEX('Policy Characteristics'!B:B,MATCH($C1048,'Policy Characteristics'!$C:$C,0))),"",INDEX('Policy Characteristics'!B:B,MATCH($C1048,'Policy Characteristics'!$C:$C,0)))</f>
        <v>Capital Cost Reduction</v>
      </c>
      <c r="C1048" s="308" t="str">
        <f t="shared" si="56"/>
        <v>RnD Building Capital Cost Perc Reduction</v>
      </c>
      <c r="D1048" s="535" t="s">
        <v>125</v>
      </c>
      <c r="E1048" s="535"/>
      <c r="F1048" s="535" t="s">
        <v>329</v>
      </c>
      <c r="G1048" s="535"/>
      <c r="H1048" s="536">
        <v>90</v>
      </c>
      <c r="I1048" s="535" t="s">
        <v>45</v>
      </c>
      <c r="J1048" s="306" t="str">
        <f>IF(ISBLANK(INDEX('Policy Characteristics'!D:D,MATCH($C1048,'Policy Characteristics'!$C:$C,0))),"",INDEX('Policy Characteristics'!D:D,MATCH($C1048,'Policy Characteristics'!$C:$C,0)))</f>
        <v>R&amp;D Capital Cost Reductions</v>
      </c>
      <c r="K1048" s="304" t="str">
        <f>IF(ISBLANK(INDEX('Policy Characteristics'!E:E,MATCH($C1048,'Policy Characteristics'!$C:$C,0))),"",INDEX('Policy Characteristics'!E:E,MATCH($C1048,'Policy Characteristics'!$C:$C,0)))</f>
        <v>RnD building capital cost reduction</v>
      </c>
      <c r="L1048" s="315">
        <f>IF(ISBLANK(INDEX('Policy Characteristics'!F:F,MATCH($C1048,'Policy Characteristics'!$C:$C,0))),"",INDEX('Policy Characteristics'!F:F,MATCH($C1048,'Policy Characteristics'!$C:$C,0)))</f>
        <v>0</v>
      </c>
      <c r="M1048" s="315">
        <f>IF(ISBLANK(INDEX('Policy Characteristics'!G:G,MATCH($C1048,'Policy Characteristics'!$C:$C,0))),"",INDEX('Policy Characteristics'!G:G,MATCH($C1048,'Policy Characteristics'!$C:$C,0)))</f>
        <v>0.4</v>
      </c>
      <c r="N1048" s="315">
        <f>IF(ISBLANK(INDEX('Policy Characteristics'!H:H,MATCH($C1048,'Policy Characteristics'!$C:$C,0))),"",INDEX('Policy Characteristics'!H:H,MATCH($C1048,'Policy Characteristics'!$C:$C,0)))</f>
        <v>0.01</v>
      </c>
      <c r="O1048" s="304" t="str">
        <f>IF(ISBLANK(INDEX('Policy Characteristics'!I:I,MATCH($C1048,'Policy Characteristics'!$C:$C,0))),"",INDEX('Policy Characteristics'!I:I,MATCH($C1048,'Policy Characteristics'!$C:$C,0)))</f>
        <v>% reduction in cost</v>
      </c>
      <c r="P1048" s="304" t="str">
        <f>IF(ISBLANK(INDEX('Policy Characteristics'!J:J,MATCH($C1048,'Policy Characteristics'!$C:$C,0))),"",INDEX('Policy Characteristics'!J:J,MATCH($C1048,'Policy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1048" s="304" t="str">
        <f>IF(ISBLANK(INDEX('Policy Characteristics'!K:K,MATCH($C1048,'Policy Characteristics'!$C:$C,0))),"",INDEX('Policy Characteristics'!K:K,MATCH($C1048,'Policy Characteristics'!$C:$C,0)))</f>
        <v>architectural-design.html#rnd</v>
      </c>
      <c r="R1048" s="304" t="str">
        <f>IF(ISBLANK(INDEX('Policy Characteristics'!L:L,MATCH($C1048,'Policy Characteristics'!$C:$C,0))),"",INDEX('Policy Characteristics'!L:L,MATCH($C1048,'Policy Characteristics'!$C:$C,0)))</f>
        <v>research-and-development.html</v>
      </c>
    </row>
    <row r="1049" spans="1:18" x14ac:dyDescent="0.25">
      <c r="A1049" s="304" t="str">
        <f>IF(ISBLANK(INDEX('Policy Characteristics'!A:A,MATCH($C1049,'Policy Characteristics'!$C:$C,0))),"",INDEX('Policy Characteristics'!A:A,MATCH($C1049,'Policy Characteristics'!$C:$C,0)))</f>
        <v>Research and Development</v>
      </c>
      <c r="B1049" s="304" t="str">
        <f>IF(ISBLANK(INDEX('Policy Characteristics'!B:B,MATCH($C1049,'Policy Characteristics'!$C:$C,0))),"",INDEX('Policy Characteristics'!B:B,MATCH($C1049,'Policy Characteristics'!$C:$C,0)))</f>
        <v>Capital Cost Reduction</v>
      </c>
      <c r="C1049" s="309" t="s">
        <v>295</v>
      </c>
      <c r="D1049" s="535"/>
      <c r="E1049" s="535"/>
      <c r="F1049" s="535" t="s">
        <v>28</v>
      </c>
      <c r="G1049" s="535"/>
      <c r="H1049" s="536">
        <v>91</v>
      </c>
      <c r="I1049" s="535" t="s">
        <v>45</v>
      </c>
      <c r="J1049" s="306" t="str">
        <f>IF(ISBLANK(INDEX('Policy Characteristics'!D:D,MATCH($C1049,'Policy Characteristics'!$C:$C,0))),"",INDEX('Policy Characteristics'!D:D,MATCH($C1049,'Policy Characteristics'!$C:$C,0)))</f>
        <v>R&amp;D Capital Cost Reductions</v>
      </c>
      <c r="K1049" s="304" t="str">
        <f>IF(ISBLANK(INDEX('Policy Characteristics'!E:E,MATCH($C1049,'Policy Characteristics'!$C:$C,0))),"",INDEX('Policy Characteristics'!E:E,MATCH($C1049,'Policy Characteristics'!$C:$C,0)))</f>
        <v>RnD CCS capital cost reduction</v>
      </c>
      <c r="L1049" s="315">
        <f>IF(ISBLANK(INDEX('Policy Characteristics'!F:F,MATCH($C1049,'Policy Characteristics'!$C:$C,0))),"",INDEX('Policy Characteristics'!F:F,MATCH($C1049,'Policy Characteristics'!$C:$C,0)))</f>
        <v>0</v>
      </c>
      <c r="M1049" s="315">
        <f>IF(ISBLANK(INDEX('Policy Characteristics'!G:G,MATCH($C1049,'Policy Characteristics'!$C:$C,0))),"",INDEX('Policy Characteristics'!G:G,MATCH($C1049,'Policy Characteristics'!$C:$C,0)))</f>
        <v>0.4</v>
      </c>
      <c r="N1049" s="315">
        <f>IF(ISBLANK(INDEX('Policy Characteristics'!H:H,MATCH($C1049,'Policy Characteristics'!$C:$C,0))),"",INDEX('Policy Characteristics'!H:H,MATCH($C1049,'Policy Characteristics'!$C:$C,0)))</f>
        <v>0.01</v>
      </c>
      <c r="O1049" s="304" t="str">
        <f>IF(ISBLANK(INDEX('Policy Characteristics'!I:I,MATCH($C1049,'Policy Characteristics'!$C:$C,0))),"",INDEX('Policy Characteristics'!I:I,MATCH($C1049,'Policy Characteristics'!$C:$C,0)))</f>
        <v>% reduction in cost</v>
      </c>
      <c r="P1049" s="304" t="str">
        <f>IF(ISBLANK(INDEX('Policy Characteristics'!J:J,MATCH($C1049,'Policy Characteristics'!$C:$C,0))),"",INDEX('Policy Characteristics'!J:J,MATCH($C1049,'Policy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9" s="304" t="str">
        <f>IF(ISBLANK(INDEX('Policy Characteristics'!K:K,MATCH($C1049,'Policy Characteristics'!$C:$C,0))),"",INDEX('Policy Characteristics'!K:K,MATCH($C1049,'Policy Characteristics'!$C:$C,0)))</f>
        <v>architectural-design.html#rnd</v>
      </c>
      <c r="R1049" s="304" t="str">
        <f>IF(ISBLANK(INDEX('Policy Characteristics'!L:L,MATCH($C1049,'Policy Characteristics'!$C:$C,0))),"",INDEX('Policy Characteristics'!L:L,MATCH($C1049,'Policy Characteristics'!$C:$C,0)))</f>
        <v>research-and-development.html</v>
      </c>
    </row>
    <row r="1050" spans="1:18" x14ac:dyDescent="0.25">
      <c r="A1050" s="304" t="str">
        <f>IF(ISBLANK(INDEX('Policy Characteristics'!A:A,MATCH($C1050,'Policy Characteristics'!$C:$C,0))),"",INDEX('Policy Characteristics'!A:A,MATCH($C1050,'Policy Characteristics'!$C:$C,0)))</f>
        <v>Research and Development</v>
      </c>
      <c r="B1050" s="304" t="str">
        <f>IF(ISBLANK(INDEX('Policy Characteristics'!B:B,MATCH($C1050,'Policy Characteristics'!$C:$C,0))),"",INDEX('Policy Characteristics'!B:B,MATCH($C1050,'Policy Characteristics'!$C:$C,0)))</f>
        <v>Capital Cost Reduction</v>
      </c>
      <c r="C1050" s="309" t="s">
        <v>296</v>
      </c>
      <c r="D1050" s="535" t="s">
        <v>456</v>
      </c>
      <c r="E1050" s="535"/>
      <c r="F1050" s="537" t="s">
        <v>459</v>
      </c>
      <c r="G1050" s="535"/>
      <c r="H1050" s="536">
        <v>92</v>
      </c>
      <c r="I1050" s="535" t="s">
        <v>45</v>
      </c>
      <c r="J1050" s="306" t="str">
        <f>IF(ISBLANK(INDEX('Policy Characteristics'!D:D,MATCH($C1050,'Policy Characteristics'!$C:$C,0))),"",INDEX('Policy Characteristics'!D:D,MATCH($C1050,'Policy Characteristics'!$C:$C,0)))</f>
        <v>R&amp;D Capital Cost Reductions</v>
      </c>
      <c r="K1050" s="304" t="str">
        <f>IF(ISBLANK(INDEX('Policy Characteristics'!E:E,MATCH($C1050,'Policy Characteristics'!$C:$C,0))),"",INDEX('Policy Characteristics'!E:E,MATCH($C1050,'Policy Characteristics'!$C:$C,0)))</f>
        <v>RnD electricity capital cost reduction</v>
      </c>
      <c r="L1050" s="315">
        <f>IF(ISBLANK(INDEX('Policy Characteristics'!F:F,MATCH($C1050,'Policy Characteristics'!$C:$C,0))),"",INDEX('Policy Characteristics'!F:F,MATCH($C1050,'Policy Characteristics'!$C:$C,0)))</f>
        <v>0</v>
      </c>
      <c r="M1050" s="315">
        <f>IF(ISBLANK(INDEX('Policy Characteristics'!G:G,MATCH($C1050,'Policy Characteristics'!$C:$C,0))),"",INDEX('Policy Characteristics'!G:G,MATCH($C1050,'Policy Characteristics'!$C:$C,0)))</f>
        <v>0.4</v>
      </c>
      <c r="N1050" s="315">
        <f>IF(ISBLANK(INDEX('Policy Characteristics'!H:H,MATCH($C1050,'Policy Characteristics'!$C:$C,0))),"",INDEX('Policy Characteristics'!H:H,MATCH($C1050,'Policy Characteristics'!$C:$C,0)))</f>
        <v>0.01</v>
      </c>
      <c r="O1050" s="304" t="str">
        <f>IF(ISBLANK(INDEX('Policy Characteristics'!I:I,MATCH($C1050,'Policy Characteristics'!$C:$C,0))),"",INDEX('Policy Characteristics'!I:I,MATCH($C1050,'Policy Characteristics'!$C:$C,0)))</f>
        <v>% reduction in cost</v>
      </c>
      <c r="P1050" s="304" t="str">
        <f>IF(ISBLANK(INDEX('Policy Characteristics'!J:J,MATCH($C1050,'Policy Characteristics'!$C:$C,0))),"",INDEX('Policy Characteristics'!J:J,MATCH($C1050,'Policy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0" s="304" t="str">
        <f>IF(ISBLANK(INDEX('Policy Characteristics'!K:K,MATCH($C1050,'Policy Characteristics'!$C:$C,0))),"",INDEX('Policy Characteristics'!K:K,MATCH($C1050,'Policy Characteristics'!$C:$C,0)))</f>
        <v>architectural-design.html#rnd</v>
      </c>
      <c r="R1050" s="304" t="str">
        <f>IF(ISBLANK(INDEX('Policy Characteristics'!L:L,MATCH($C1050,'Policy Characteristics'!$C:$C,0))),"",INDEX('Policy Characteristics'!L:L,MATCH($C1050,'Policy Characteristics'!$C:$C,0)))</f>
        <v>research-and-development.html</v>
      </c>
    </row>
    <row r="1051" spans="1:18" x14ac:dyDescent="0.25">
      <c r="A1051" s="304" t="str">
        <f>IF(ISBLANK(INDEX('Policy Characteristics'!A:A,MATCH($C1051,'Policy Characteristics'!$C:$C,0))),"",INDEX('Policy Characteristics'!A:A,MATCH($C1051,'Policy Characteristics'!$C:$C,0)))</f>
        <v>Research and Development</v>
      </c>
      <c r="B1051" s="304" t="str">
        <f>IF(ISBLANK(INDEX('Policy Characteristics'!B:B,MATCH($C1051,'Policy Characteristics'!$C:$C,0))),"",INDEX('Policy Characteristics'!B:B,MATCH($C1051,'Policy Characteristics'!$C:$C,0)))</f>
        <v>Capital Cost Reduction</v>
      </c>
      <c r="C1051" s="308" t="str">
        <f t="shared" ref="C1051:C1058" si="57">C$1050</f>
        <v>RnD Electricity Capital Cost Perc Reduction</v>
      </c>
      <c r="D1051" s="537" t="s">
        <v>314</v>
      </c>
      <c r="E1051" s="538"/>
      <c r="F1051" s="537" t="s">
        <v>2269</v>
      </c>
      <c r="G1051" s="535"/>
      <c r="H1051" s="536">
        <v>93</v>
      </c>
      <c r="I1051" s="535" t="s">
        <v>45</v>
      </c>
      <c r="J1051" s="306" t="str">
        <f>IF(ISBLANK(INDEX('Policy Characteristics'!D:D,MATCH($C1051,'Policy Characteristics'!$C:$C,0))),"",INDEX('Policy Characteristics'!D:D,MATCH($C1051,'Policy Characteristics'!$C:$C,0)))</f>
        <v>R&amp;D Capital Cost Reductions</v>
      </c>
      <c r="K1051" s="304" t="str">
        <f>IF(ISBLANK(INDEX('Policy Characteristics'!E:E,MATCH($C1051,'Policy Characteristics'!$C:$C,0))),"",INDEX('Policy Characteristics'!E:E,MATCH($C1051,'Policy Characteristics'!$C:$C,0)))</f>
        <v>RnD electricity capital cost reduction</v>
      </c>
      <c r="L1051" s="315">
        <f>IF(ISBLANK(INDEX('Policy Characteristics'!F:F,MATCH($C1051,'Policy Characteristics'!$C:$C,0))),"",INDEX('Policy Characteristics'!F:F,MATCH($C1051,'Policy Characteristics'!$C:$C,0)))</f>
        <v>0</v>
      </c>
      <c r="M1051" s="315">
        <f>IF(ISBLANK(INDEX('Policy Characteristics'!G:G,MATCH($C1051,'Policy Characteristics'!$C:$C,0))),"",INDEX('Policy Characteristics'!G:G,MATCH($C1051,'Policy Characteristics'!$C:$C,0)))</f>
        <v>0.4</v>
      </c>
      <c r="N1051" s="315">
        <f>IF(ISBLANK(INDEX('Policy Characteristics'!H:H,MATCH($C1051,'Policy Characteristics'!$C:$C,0))),"",INDEX('Policy Characteristics'!H:H,MATCH($C1051,'Policy Characteristics'!$C:$C,0)))</f>
        <v>0.01</v>
      </c>
      <c r="O1051" s="304" t="str">
        <f>IF(ISBLANK(INDEX('Policy Characteristics'!I:I,MATCH($C1051,'Policy Characteristics'!$C:$C,0))),"",INDEX('Policy Characteristics'!I:I,MATCH($C1051,'Policy Characteristics'!$C:$C,0)))</f>
        <v>% reduction in cost</v>
      </c>
      <c r="P1051" s="304" t="str">
        <f>IF(ISBLANK(INDEX('Policy Characteristics'!J:J,MATCH($C1051,'Policy Characteristics'!$C:$C,0))),"",INDEX('Policy Characteristics'!J:J,MATCH($C1051,'Policy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1" s="304" t="str">
        <f>IF(ISBLANK(INDEX('Policy Characteristics'!K:K,MATCH($C1051,'Policy Characteristics'!$C:$C,0))),"",INDEX('Policy Characteristics'!K:K,MATCH($C1051,'Policy Characteristics'!$C:$C,0)))</f>
        <v>architectural-design.html#rnd</v>
      </c>
      <c r="R1051" s="304" t="str">
        <f>IF(ISBLANK(INDEX('Policy Characteristics'!L:L,MATCH($C1051,'Policy Characteristics'!$C:$C,0))),"",INDEX('Policy Characteristics'!L:L,MATCH($C1051,'Policy Characteristics'!$C:$C,0)))</f>
        <v>research-and-development.html</v>
      </c>
    </row>
    <row r="1052" spans="1:18" x14ac:dyDescent="0.25">
      <c r="A1052" s="304" t="str">
        <f>IF(ISBLANK(INDEX('Policy Characteristics'!A:A,MATCH($C1052,'Policy Characteristics'!$C:$C,0))),"",INDEX('Policy Characteristics'!A:A,MATCH($C1052,'Policy Characteristics'!$C:$C,0)))</f>
        <v>Research and Development</v>
      </c>
      <c r="B1052" s="304" t="str">
        <f>IF(ISBLANK(INDEX('Policy Characteristics'!B:B,MATCH($C1052,'Policy Characteristics'!$C:$C,0))),"",INDEX('Policy Characteristics'!B:B,MATCH($C1052,'Policy Characteristics'!$C:$C,0)))</f>
        <v>Capital Cost Reduction</v>
      </c>
      <c r="C1052" s="308" t="str">
        <f t="shared" si="57"/>
        <v>RnD Electricity Capital Cost Perc Reduction</v>
      </c>
      <c r="D1052" s="537" t="s">
        <v>79</v>
      </c>
      <c r="E1052" s="538"/>
      <c r="F1052" s="537" t="s">
        <v>330</v>
      </c>
      <c r="G1052" s="535"/>
      <c r="H1052" s="536">
        <v>94</v>
      </c>
      <c r="I1052" s="535" t="s">
        <v>45</v>
      </c>
      <c r="J1052" s="306" t="str">
        <f>IF(ISBLANK(INDEX('Policy Characteristics'!D:D,MATCH($C1052,'Policy Characteristics'!$C:$C,0))),"",INDEX('Policy Characteristics'!D:D,MATCH($C1052,'Policy Characteristics'!$C:$C,0)))</f>
        <v>R&amp;D Capital Cost Reductions</v>
      </c>
      <c r="K1052" s="304" t="str">
        <f>IF(ISBLANK(INDEX('Policy Characteristics'!E:E,MATCH($C1052,'Policy Characteristics'!$C:$C,0))),"",INDEX('Policy Characteristics'!E:E,MATCH($C1052,'Policy Characteristics'!$C:$C,0)))</f>
        <v>RnD electricity capital cost reduction</v>
      </c>
      <c r="L1052" s="315">
        <f>IF(ISBLANK(INDEX('Policy Characteristics'!F:F,MATCH($C1052,'Policy Characteristics'!$C:$C,0))),"",INDEX('Policy Characteristics'!F:F,MATCH($C1052,'Policy Characteristics'!$C:$C,0)))</f>
        <v>0</v>
      </c>
      <c r="M1052" s="315">
        <f>IF(ISBLANK(INDEX('Policy Characteristics'!G:G,MATCH($C1052,'Policy Characteristics'!$C:$C,0))),"",INDEX('Policy Characteristics'!G:G,MATCH($C1052,'Policy Characteristics'!$C:$C,0)))</f>
        <v>0.4</v>
      </c>
      <c r="N1052" s="315">
        <f>IF(ISBLANK(INDEX('Policy Characteristics'!H:H,MATCH($C1052,'Policy Characteristics'!$C:$C,0))),"",INDEX('Policy Characteristics'!H:H,MATCH($C1052,'Policy Characteristics'!$C:$C,0)))</f>
        <v>0.01</v>
      </c>
      <c r="O1052" s="304" t="str">
        <f>IF(ISBLANK(INDEX('Policy Characteristics'!I:I,MATCH($C1052,'Policy Characteristics'!$C:$C,0))),"",INDEX('Policy Characteristics'!I:I,MATCH($C1052,'Policy Characteristics'!$C:$C,0)))</f>
        <v>% reduction in cost</v>
      </c>
      <c r="P1052" s="304" t="str">
        <f>IF(ISBLANK(INDEX('Policy Characteristics'!J:J,MATCH($C1052,'Policy Characteristics'!$C:$C,0))),"",INDEX('Policy Characteristics'!J:J,MATCH($C1052,'Policy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2" s="304" t="str">
        <f>IF(ISBLANK(INDEX('Policy Characteristics'!K:K,MATCH($C1052,'Policy Characteristics'!$C:$C,0))),"",INDEX('Policy Characteristics'!K:K,MATCH($C1052,'Policy Characteristics'!$C:$C,0)))</f>
        <v>architectural-design.html#rnd</v>
      </c>
      <c r="R1052" s="304" t="str">
        <f>IF(ISBLANK(INDEX('Policy Characteristics'!L:L,MATCH($C1052,'Policy Characteristics'!$C:$C,0))),"",INDEX('Policy Characteristics'!L:L,MATCH($C1052,'Policy Characteristics'!$C:$C,0)))</f>
        <v>research-and-development.html</v>
      </c>
    </row>
    <row r="1053" spans="1:18" x14ac:dyDescent="0.25">
      <c r="A1053" s="304" t="str">
        <f>IF(ISBLANK(INDEX('Policy Characteristics'!A:A,MATCH($C1053,'Policy Characteristics'!$C:$C,0))),"",INDEX('Policy Characteristics'!A:A,MATCH($C1053,'Policy Characteristics'!$C:$C,0)))</f>
        <v>Research and Development</v>
      </c>
      <c r="B1053" s="304" t="str">
        <f>IF(ISBLANK(INDEX('Policy Characteristics'!B:B,MATCH($C1053,'Policy Characteristics'!$C:$C,0))),"",INDEX('Policy Characteristics'!B:B,MATCH($C1053,'Policy Characteristics'!$C:$C,0)))</f>
        <v>Capital Cost Reduction</v>
      </c>
      <c r="C1053" s="308" t="str">
        <f t="shared" si="57"/>
        <v>RnD Electricity Capital Cost Perc Reduction</v>
      </c>
      <c r="D1053" s="537" t="s">
        <v>80</v>
      </c>
      <c r="E1053" s="538"/>
      <c r="F1053" s="537" t="s">
        <v>331</v>
      </c>
      <c r="G1053" s="535"/>
      <c r="H1053" s="536">
        <v>95</v>
      </c>
      <c r="I1053" s="535" t="s">
        <v>45</v>
      </c>
      <c r="J1053" s="306" t="str">
        <f>IF(ISBLANK(INDEX('Policy Characteristics'!D:D,MATCH($C1053,'Policy Characteristics'!$C:$C,0))),"",INDEX('Policy Characteristics'!D:D,MATCH($C1053,'Policy Characteristics'!$C:$C,0)))</f>
        <v>R&amp;D Capital Cost Reductions</v>
      </c>
      <c r="K1053" s="304" t="str">
        <f>IF(ISBLANK(INDEX('Policy Characteristics'!E:E,MATCH($C1053,'Policy Characteristics'!$C:$C,0))),"",INDEX('Policy Characteristics'!E:E,MATCH($C1053,'Policy Characteristics'!$C:$C,0)))</f>
        <v>RnD electricity capital cost reduction</v>
      </c>
      <c r="L1053" s="315">
        <f>IF(ISBLANK(INDEX('Policy Characteristics'!F:F,MATCH($C1053,'Policy Characteristics'!$C:$C,0))),"",INDEX('Policy Characteristics'!F:F,MATCH($C1053,'Policy Characteristics'!$C:$C,0)))</f>
        <v>0</v>
      </c>
      <c r="M1053" s="315">
        <f>IF(ISBLANK(INDEX('Policy Characteristics'!G:G,MATCH($C1053,'Policy Characteristics'!$C:$C,0))),"",INDEX('Policy Characteristics'!G:G,MATCH($C1053,'Policy Characteristics'!$C:$C,0)))</f>
        <v>0.4</v>
      </c>
      <c r="N1053" s="315">
        <f>IF(ISBLANK(INDEX('Policy Characteristics'!H:H,MATCH($C1053,'Policy Characteristics'!$C:$C,0))),"",INDEX('Policy Characteristics'!H:H,MATCH($C1053,'Policy Characteristics'!$C:$C,0)))</f>
        <v>0.01</v>
      </c>
      <c r="O1053" s="304" t="str">
        <f>IF(ISBLANK(INDEX('Policy Characteristics'!I:I,MATCH($C1053,'Policy Characteristics'!$C:$C,0))),"",INDEX('Policy Characteristics'!I:I,MATCH($C1053,'Policy Characteristics'!$C:$C,0)))</f>
        <v>% reduction in cost</v>
      </c>
      <c r="P1053" s="304" t="str">
        <f>IF(ISBLANK(INDEX('Policy Characteristics'!J:J,MATCH($C1053,'Policy Characteristics'!$C:$C,0))),"",INDEX('Policy Characteristics'!J:J,MATCH($C1053,'Policy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3" s="304" t="str">
        <f>IF(ISBLANK(INDEX('Policy Characteristics'!K:K,MATCH($C1053,'Policy Characteristics'!$C:$C,0))),"",INDEX('Policy Characteristics'!K:K,MATCH($C1053,'Policy Characteristics'!$C:$C,0)))</f>
        <v>architectural-design.html#rnd</v>
      </c>
      <c r="R1053" s="304" t="str">
        <f>IF(ISBLANK(INDEX('Policy Characteristics'!L:L,MATCH($C1053,'Policy Characteristics'!$C:$C,0))),"",INDEX('Policy Characteristics'!L:L,MATCH($C1053,'Policy Characteristics'!$C:$C,0)))</f>
        <v>research-and-development.html</v>
      </c>
    </row>
    <row r="1054" spans="1:18" x14ac:dyDescent="0.25">
      <c r="A1054" s="304" t="str">
        <f>IF(ISBLANK(INDEX('Policy Characteristics'!A:A,MATCH($C1054,'Policy Characteristics'!$C:$C,0))),"",INDEX('Policy Characteristics'!A:A,MATCH($C1054,'Policy Characteristics'!$C:$C,0)))</f>
        <v>Research and Development</v>
      </c>
      <c r="B1054" s="304" t="str">
        <f>IF(ISBLANK(INDEX('Policy Characteristics'!B:B,MATCH($C1054,'Policy Characteristics'!$C:$C,0))),"",INDEX('Policy Characteristics'!B:B,MATCH($C1054,'Policy Characteristics'!$C:$C,0)))</f>
        <v>Capital Cost Reduction</v>
      </c>
      <c r="C1054" s="308" t="str">
        <f t="shared" si="57"/>
        <v>RnD Electricity Capital Cost Perc Reduction</v>
      </c>
      <c r="D1054" s="537" t="s">
        <v>457</v>
      </c>
      <c r="E1054" s="538"/>
      <c r="F1054" s="537" t="s">
        <v>461</v>
      </c>
      <c r="G1054" s="535"/>
      <c r="H1054" s="536">
        <v>96</v>
      </c>
      <c r="I1054" s="535" t="s">
        <v>45</v>
      </c>
      <c r="J1054" s="306" t="str">
        <f>IF(ISBLANK(INDEX('Policy Characteristics'!D:D,MATCH($C1054,'Policy Characteristics'!$C:$C,0))),"",INDEX('Policy Characteristics'!D:D,MATCH($C1054,'Policy Characteristics'!$C:$C,0)))</f>
        <v>R&amp;D Capital Cost Reductions</v>
      </c>
      <c r="K1054" s="304" t="str">
        <f>IF(ISBLANK(INDEX('Policy Characteristics'!E:E,MATCH($C1054,'Policy Characteristics'!$C:$C,0))),"",INDEX('Policy Characteristics'!E:E,MATCH($C1054,'Policy Characteristics'!$C:$C,0)))</f>
        <v>RnD electricity capital cost reduction</v>
      </c>
      <c r="L1054" s="315">
        <f>IF(ISBLANK(INDEX('Policy Characteristics'!F:F,MATCH($C1054,'Policy Characteristics'!$C:$C,0))),"",INDEX('Policy Characteristics'!F:F,MATCH($C1054,'Policy Characteristics'!$C:$C,0)))</f>
        <v>0</v>
      </c>
      <c r="M1054" s="315">
        <f>IF(ISBLANK(INDEX('Policy Characteristics'!G:G,MATCH($C1054,'Policy Characteristics'!$C:$C,0))),"",INDEX('Policy Characteristics'!G:G,MATCH($C1054,'Policy Characteristics'!$C:$C,0)))</f>
        <v>0.4</v>
      </c>
      <c r="N1054" s="315">
        <f>IF(ISBLANK(INDEX('Policy Characteristics'!H:H,MATCH($C1054,'Policy Characteristics'!$C:$C,0))),"",INDEX('Policy Characteristics'!H:H,MATCH($C1054,'Policy Characteristics'!$C:$C,0)))</f>
        <v>0.01</v>
      </c>
      <c r="O1054" s="304" t="str">
        <f>IF(ISBLANK(INDEX('Policy Characteristics'!I:I,MATCH($C1054,'Policy Characteristics'!$C:$C,0))),"",INDEX('Policy Characteristics'!I:I,MATCH($C1054,'Policy Characteristics'!$C:$C,0)))</f>
        <v>% reduction in cost</v>
      </c>
      <c r="P1054" s="304" t="str">
        <f>IF(ISBLANK(INDEX('Policy Characteristics'!J:J,MATCH($C1054,'Policy Characteristics'!$C:$C,0))),"",INDEX('Policy Characteristics'!J:J,MATCH($C1054,'Policy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4" s="304" t="str">
        <f>IF(ISBLANK(INDEX('Policy Characteristics'!K:K,MATCH($C1054,'Policy Characteristics'!$C:$C,0))),"",INDEX('Policy Characteristics'!K:K,MATCH($C1054,'Policy Characteristics'!$C:$C,0)))</f>
        <v>architectural-design.html#rnd</v>
      </c>
      <c r="R1054" s="304" t="str">
        <f>IF(ISBLANK(INDEX('Policy Characteristics'!L:L,MATCH($C1054,'Policy Characteristics'!$C:$C,0))),"",INDEX('Policy Characteristics'!L:L,MATCH($C1054,'Policy Characteristics'!$C:$C,0)))</f>
        <v>research-and-development.html</v>
      </c>
    </row>
    <row r="1055" spans="1:18" x14ac:dyDescent="0.25">
      <c r="A1055" s="304" t="str">
        <f>IF(ISBLANK(INDEX('Policy Characteristics'!A:A,MATCH($C1055,'Policy Characteristics'!$C:$C,0))),"",INDEX('Policy Characteristics'!A:A,MATCH($C1055,'Policy Characteristics'!$C:$C,0)))</f>
        <v>Research and Development</v>
      </c>
      <c r="B1055" s="304" t="str">
        <f>IF(ISBLANK(INDEX('Policy Characteristics'!B:B,MATCH($C1055,'Policy Characteristics'!$C:$C,0))),"",INDEX('Policy Characteristics'!B:B,MATCH($C1055,'Policy Characteristics'!$C:$C,0)))</f>
        <v>Capital Cost Reduction</v>
      </c>
      <c r="C1055" s="308" t="str">
        <f t="shared" si="57"/>
        <v>RnD Electricity Capital Cost Perc Reduction</v>
      </c>
      <c r="D1055" s="537" t="s">
        <v>81</v>
      </c>
      <c r="E1055" s="538"/>
      <c r="F1055" s="537" t="s">
        <v>332</v>
      </c>
      <c r="G1055" s="535"/>
      <c r="H1055" s="536">
        <v>97</v>
      </c>
      <c r="I1055" s="535" t="s">
        <v>45</v>
      </c>
      <c r="J1055" s="306" t="str">
        <f>IF(ISBLANK(INDEX('Policy Characteristics'!D:D,MATCH($C1055,'Policy Characteristics'!$C:$C,0))),"",INDEX('Policy Characteristics'!D:D,MATCH($C1055,'Policy Characteristics'!$C:$C,0)))</f>
        <v>R&amp;D Capital Cost Reductions</v>
      </c>
      <c r="K1055" s="304" t="str">
        <f>IF(ISBLANK(INDEX('Policy Characteristics'!E:E,MATCH($C1055,'Policy Characteristics'!$C:$C,0))),"",INDEX('Policy Characteristics'!E:E,MATCH($C1055,'Policy Characteristics'!$C:$C,0)))</f>
        <v>RnD electricity capital cost reduction</v>
      </c>
      <c r="L1055" s="315">
        <f>IF(ISBLANK(INDEX('Policy Characteristics'!F:F,MATCH($C1055,'Policy Characteristics'!$C:$C,0))),"",INDEX('Policy Characteristics'!F:F,MATCH($C1055,'Policy Characteristics'!$C:$C,0)))</f>
        <v>0</v>
      </c>
      <c r="M1055" s="315">
        <f>IF(ISBLANK(INDEX('Policy Characteristics'!G:G,MATCH($C1055,'Policy Characteristics'!$C:$C,0))),"",INDEX('Policy Characteristics'!G:G,MATCH($C1055,'Policy Characteristics'!$C:$C,0)))</f>
        <v>0.4</v>
      </c>
      <c r="N1055" s="315">
        <f>IF(ISBLANK(INDEX('Policy Characteristics'!H:H,MATCH($C1055,'Policy Characteristics'!$C:$C,0))),"",INDEX('Policy Characteristics'!H:H,MATCH($C1055,'Policy Characteristics'!$C:$C,0)))</f>
        <v>0.01</v>
      </c>
      <c r="O1055" s="304" t="str">
        <f>IF(ISBLANK(INDEX('Policy Characteristics'!I:I,MATCH($C1055,'Policy Characteristics'!$C:$C,0))),"",INDEX('Policy Characteristics'!I:I,MATCH($C1055,'Policy Characteristics'!$C:$C,0)))</f>
        <v>% reduction in cost</v>
      </c>
      <c r="P1055" s="304" t="str">
        <f>IF(ISBLANK(INDEX('Policy Characteristics'!J:J,MATCH($C1055,'Policy Characteristics'!$C:$C,0))),"",INDEX('Policy Characteristics'!J:J,MATCH($C1055,'Policy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5" s="304" t="str">
        <f>IF(ISBLANK(INDEX('Policy Characteristics'!K:K,MATCH($C1055,'Policy Characteristics'!$C:$C,0))),"",INDEX('Policy Characteristics'!K:K,MATCH($C1055,'Policy Characteristics'!$C:$C,0)))</f>
        <v>architectural-design.html#rnd</v>
      </c>
      <c r="R1055" s="304" t="str">
        <f>IF(ISBLANK(INDEX('Policy Characteristics'!L:L,MATCH($C1055,'Policy Characteristics'!$C:$C,0))),"",INDEX('Policy Characteristics'!L:L,MATCH($C1055,'Policy Characteristics'!$C:$C,0)))</f>
        <v>research-and-development.html</v>
      </c>
    </row>
    <row r="1056" spans="1:18" x14ac:dyDescent="0.25">
      <c r="A1056" s="304" t="str">
        <f>IF(ISBLANK(INDEX('Policy Characteristics'!A:A,MATCH($C1056,'Policy Characteristics'!$C:$C,0))),"",INDEX('Policy Characteristics'!A:A,MATCH($C1056,'Policy Characteristics'!$C:$C,0)))</f>
        <v>Research and Development</v>
      </c>
      <c r="B1056" s="304" t="str">
        <f>IF(ISBLANK(INDEX('Policy Characteristics'!B:B,MATCH($C1056,'Policy Characteristics'!$C:$C,0))),"",INDEX('Policy Characteristics'!B:B,MATCH($C1056,'Policy Characteristics'!$C:$C,0)))</f>
        <v>Capital Cost Reduction</v>
      </c>
      <c r="C1056" s="308" t="str">
        <f t="shared" si="57"/>
        <v>RnD Electricity Capital Cost Perc Reduction</v>
      </c>
      <c r="D1056" s="537" t="s">
        <v>82</v>
      </c>
      <c r="E1056" s="538"/>
      <c r="F1056" s="537" t="s">
        <v>333</v>
      </c>
      <c r="G1056" s="535"/>
      <c r="H1056" s="536">
        <v>98</v>
      </c>
      <c r="I1056" s="535" t="s">
        <v>45</v>
      </c>
      <c r="J1056" s="306" t="str">
        <f>IF(ISBLANK(INDEX('Policy Characteristics'!D:D,MATCH($C1056,'Policy Characteristics'!$C:$C,0))),"",INDEX('Policy Characteristics'!D:D,MATCH($C1056,'Policy Characteristics'!$C:$C,0)))</f>
        <v>R&amp;D Capital Cost Reductions</v>
      </c>
      <c r="K1056" s="304" t="str">
        <f>IF(ISBLANK(INDEX('Policy Characteristics'!E:E,MATCH($C1056,'Policy Characteristics'!$C:$C,0))),"",INDEX('Policy Characteristics'!E:E,MATCH($C1056,'Policy Characteristics'!$C:$C,0)))</f>
        <v>RnD electricity capital cost reduction</v>
      </c>
      <c r="L1056" s="315">
        <f>IF(ISBLANK(INDEX('Policy Characteristics'!F:F,MATCH($C1056,'Policy Characteristics'!$C:$C,0))),"",INDEX('Policy Characteristics'!F:F,MATCH($C1056,'Policy Characteristics'!$C:$C,0)))</f>
        <v>0</v>
      </c>
      <c r="M1056" s="315">
        <f>IF(ISBLANK(INDEX('Policy Characteristics'!G:G,MATCH($C1056,'Policy Characteristics'!$C:$C,0))),"",INDEX('Policy Characteristics'!G:G,MATCH($C1056,'Policy Characteristics'!$C:$C,0)))</f>
        <v>0.4</v>
      </c>
      <c r="N1056" s="315">
        <f>IF(ISBLANK(INDEX('Policy Characteristics'!H:H,MATCH($C1056,'Policy Characteristics'!$C:$C,0))),"",INDEX('Policy Characteristics'!H:H,MATCH($C1056,'Policy Characteristics'!$C:$C,0)))</f>
        <v>0.01</v>
      </c>
      <c r="O1056" s="304" t="str">
        <f>IF(ISBLANK(INDEX('Policy Characteristics'!I:I,MATCH($C1056,'Policy Characteristics'!$C:$C,0))),"",INDEX('Policy Characteristics'!I:I,MATCH($C1056,'Policy Characteristics'!$C:$C,0)))</f>
        <v>% reduction in cost</v>
      </c>
      <c r="P1056" s="304" t="str">
        <f>IF(ISBLANK(INDEX('Policy Characteristics'!J:J,MATCH($C1056,'Policy Characteristics'!$C:$C,0))),"",INDEX('Policy Characteristics'!J:J,MATCH($C1056,'Policy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6" s="304" t="str">
        <f>IF(ISBLANK(INDEX('Policy Characteristics'!K:K,MATCH($C1056,'Policy Characteristics'!$C:$C,0))),"",INDEX('Policy Characteristics'!K:K,MATCH($C1056,'Policy Characteristics'!$C:$C,0)))</f>
        <v>architectural-design.html#rnd</v>
      </c>
      <c r="R1056" s="304" t="str">
        <f>IF(ISBLANK(INDEX('Policy Characteristics'!L:L,MATCH($C1056,'Policy Characteristics'!$C:$C,0))),"",INDEX('Policy Characteristics'!L:L,MATCH($C1056,'Policy Characteristics'!$C:$C,0)))</f>
        <v>research-and-development.html</v>
      </c>
    </row>
    <row r="1057" spans="1:18" x14ac:dyDescent="0.25">
      <c r="A1057" s="304" t="str">
        <f>IF(ISBLANK(INDEX('Policy Characteristics'!A:A,MATCH($C1057,'Policy Characteristics'!$C:$C,0))),"",INDEX('Policy Characteristics'!A:A,MATCH($C1057,'Policy Characteristics'!$C:$C,0)))</f>
        <v>Research and Development</v>
      </c>
      <c r="B1057" s="304" t="str">
        <f>IF(ISBLANK(INDEX('Policy Characteristics'!B:B,MATCH($C1057,'Policy Characteristics'!$C:$C,0))),"",INDEX('Policy Characteristics'!B:B,MATCH($C1057,'Policy Characteristics'!$C:$C,0)))</f>
        <v>Capital Cost Reduction</v>
      </c>
      <c r="C1057" s="308" t="str">
        <f t="shared" si="57"/>
        <v>RnD Electricity Capital Cost Perc Reduction</v>
      </c>
      <c r="D1057" s="537" t="s">
        <v>83</v>
      </c>
      <c r="E1057" s="538"/>
      <c r="F1057" s="537" t="s">
        <v>334</v>
      </c>
      <c r="G1057" s="535"/>
      <c r="H1057" s="536">
        <v>99</v>
      </c>
      <c r="I1057" s="535" t="s">
        <v>45</v>
      </c>
      <c r="J1057" s="306" t="str">
        <f>IF(ISBLANK(INDEX('Policy Characteristics'!D:D,MATCH($C1057,'Policy Characteristics'!$C:$C,0))),"",INDEX('Policy Characteristics'!D:D,MATCH($C1057,'Policy Characteristics'!$C:$C,0)))</f>
        <v>R&amp;D Capital Cost Reductions</v>
      </c>
      <c r="K1057" s="304" t="str">
        <f>IF(ISBLANK(INDEX('Policy Characteristics'!E:E,MATCH($C1057,'Policy Characteristics'!$C:$C,0))),"",INDEX('Policy Characteristics'!E:E,MATCH($C1057,'Policy Characteristics'!$C:$C,0)))</f>
        <v>RnD electricity capital cost reduction</v>
      </c>
      <c r="L1057" s="315">
        <f>IF(ISBLANK(INDEX('Policy Characteristics'!F:F,MATCH($C1057,'Policy Characteristics'!$C:$C,0))),"",INDEX('Policy Characteristics'!F:F,MATCH($C1057,'Policy Characteristics'!$C:$C,0)))</f>
        <v>0</v>
      </c>
      <c r="M1057" s="315">
        <f>IF(ISBLANK(INDEX('Policy Characteristics'!G:G,MATCH($C1057,'Policy Characteristics'!$C:$C,0))),"",INDEX('Policy Characteristics'!G:G,MATCH($C1057,'Policy Characteristics'!$C:$C,0)))</f>
        <v>0.4</v>
      </c>
      <c r="N1057" s="315">
        <f>IF(ISBLANK(INDEX('Policy Characteristics'!H:H,MATCH($C1057,'Policy Characteristics'!$C:$C,0))),"",INDEX('Policy Characteristics'!H:H,MATCH($C1057,'Policy Characteristics'!$C:$C,0)))</f>
        <v>0.01</v>
      </c>
      <c r="O1057" s="304" t="str">
        <f>IF(ISBLANK(INDEX('Policy Characteristics'!I:I,MATCH($C1057,'Policy Characteristics'!$C:$C,0))),"",INDEX('Policy Characteristics'!I:I,MATCH($C1057,'Policy Characteristics'!$C:$C,0)))</f>
        <v>% reduction in cost</v>
      </c>
      <c r="P1057" s="304" t="str">
        <f>IF(ISBLANK(INDEX('Policy Characteristics'!J:J,MATCH($C1057,'Policy Characteristics'!$C:$C,0))),"",INDEX('Policy Characteristics'!J:J,MATCH($C1057,'Policy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7" s="304" t="str">
        <f>IF(ISBLANK(INDEX('Policy Characteristics'!K:K,MATCH($C1057,'Policy Characteristics'!$C:$C,0))),"",INDEX('Policy Characteristics'!K:K,MATCH($C1057,'Policy Characteristics'!$C:$C,0)))</f>
        <v>architectural-design.html#rnd</v>
      </c>
      <c r="R1057" s="304" t="str">
        <f>IF(ISBLANK(INDEX('Policy Characteristics'!L:L,MATCH($C1057,'Policy Characteristics'!$C:$C,0))),"",INDEX('Policy Characteristics'!L:L,MATCH($C1057,'Policy Characteristics'!$C:$C,0)))</f>
        <v>research-and-development.html</v>
      </c>
    </row>
    <row r="1058" spans="1:18" x14ac:dyDescent="0.25">
      <c r="A1058" s="304" t="str">
        <f>IF(ISBLANK(INDEX('Policy Characteristics'!A:A,MATCH($C1058,'Policy Characteristics'!$C:$C,0))),"",INDEX('Policy Characteristics'!A:A,MATCH($C1058,'Policy Characteristics'!$C:$C,0)))</f>
        <v>Research and Development</v>
      </c>
      <c r="B1058" s="304" t="str">
        <f>IF(ISBLANK(INDEX('Policy Characteristics'!B:B,MATCH($C1058,'Policy Characteristics'!$C:$C,0))),"",INDEX('Policy Characteristics'!B:B,MATCH($C1058,'Policy Characteristics'!$C:$C,0)))</f>
        <v>Capital Cost Reduction</v>
      </c>
      <c r="C1058" s="308" t="str">
        <f t="shared" si="57"/>
        <v>RnD Electricity Capital Cost Perc Reduction</v>
      </c>
      <c r="D1058" s="537" t="s">
        <v>317</v>
      </c>
      <c r="E1058" s="538"/>
      <c r="F1058" s="537" t="s">
        <v>2270</v>
      </c>
      <c r="G1058" s="535"/>
      <c r="H1058" s="536">
        <v>192</v>
      </c>
      <c r="I1058" s="535" t="s">
        <v>45</v>
      </c>
      <c r="J1058" s="306" t="str">
        <f>IF(ISBLANK(INDEX('Policy Characteristics'!D:D,MATCH($C1058,'Policy Characteristics'!$C:$C,0))),"",INDEX('Policy Characteristics'!D:D,MATCH($C1058,'Policy Characteristics'!$C:$C,0)))</f>
        <v>R&amp;D Capital Cost Reductions</v>
      </c>
      <c r="K1058" s="304" t="str">
        <f>IF(ISBLANK(INDEX('Policy Characteristics'!E:E,MATCH($C1058,'Policy Characteristics'!$C:$C,0))),"",INDEX('Policy Characteristics'!E:E,MATCH($C1058,'Policy Characteristics'!$C:$C,0)))</f>
        <v>RnD electricity capital cost reduction</v>
      </c>
      <c r="L1058" s="315">
        <f>IF(ISBLANK(INDEX('Policy Characteristics'!F:F,MATCH($C1058,'Policy Characteristics'!$C:$C,0))),"",INDEX('Policy Characteristics'!F:F,MATCH($C1058,'Policy Characteristics'!$C:$C,0)))</f>
        <v>0</v>
      </c>
      <c r="M1058" s="315">
        <f>IF(ISBLANK(INDEX('Policy Characteristics'!G:G,MATCH($C1058,'Policy Characteristics'!$C:$C,0))),"",INDEX('Policy Characteristics'!G:G,MATCH($C1058,'Policy Characteristics'!$C:$C,0)))</f>
        <v>0.4</v>
      </c>
      <c r="N1058" s="315">
        <f>IF(ISBLANK(INDEX('Policy Characteristics'!H:H,MATCH($C1058,'Policy Characteristics'!$C:$C,0))),"",INDEX('Policy Characteristics'!H:H,MATCH($C1058,'Policy Characteristics'!$C:$C,0)))</f>
        <v>0.01</v>
      </c>
      <c r="O1058" s="304" t="str">
        <f>IF(ISBLANK(INDEX('Policy Characteristics'!I:I,MATCH($C1058,'Policy Characteristics'!$C:$C,0))),"",INDEX('Policy Characteristics'!I:I,MATCH($C1058,'Policy Characteristics'!$C:$C,0)))</f>
        <v>% reduction in cost</v>
      </c>
      <c r="P1058" s="304" t="str">
        <f>IF(ISBLANK(INDEX('Policy Characteristics'!J:J,MATCH($C1058,'Policy Characteristics'!$C:$C,0))),"",INDEX('Policy Characteristics'!J:J,MATCH($C1058,'Policy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8" s="304" t="str">
        <f>IF(ISBLANK(INDEX('Policy Characteristics'!K:K,MATCH($C1058,'Policy Characteristics'!$C:$C,0))),"",INDEX('Policy Characteristics'!K:K,MATCH($C1058,'Policy Characteristics'!$C:$C,0)))</f>
        <v>architectural-design.html#rnd</v>
      </c>
      <c r="R1058" s="304" t="str">
        <f>IF(ISBLANK(INDEX('Policy Characteristics'!L:L,MATCH($C1058,'Policy Characteristics'!$C:$C,0))),"",INDEX('Policy Characteristics'!L:L,MATCH($C1058,'Policy Characteristics'!$C:$C,0)))</f>
        <v>research-and-development.html</v>
      </c>
    </row>
    <row r="1059" spans="1:18" x14ac:dyDescent="0.25">
      <c r="A1059" s="304" t="str">
        <f>IF(ISBLANK(INDEX('Policy Characteristics'!A:A,MATCH($C1059,'Policy Characteristics'!$C:$C,0))),"",INDEX('Policy Characteristics'!A:A,MATCH($C1059,'Policy Characteristics'!$C:$C,0)))</f>
        <v>Research and Development</v>
      </c>
      <c r="B1059" s="304" t="str">
        <f>IF(ISBLANK(INDEX('Policy Characteristics'!B:B,MATCH($C1059,'Policy Characteristics'!$C:$C,0))),"",INDEX('Policy Characteristics'!B:B,MATCH($C1059,'Policy Characteristics'!$C:$C,0)))</f>
        <v>Capital Cost Reduction</v>
      </c>
      <c r="C1059" s="308" t="str">
        <f t="shared" ref="C1059:C1060" si="58">C$1050</f>
        <v>RnD Electricity Capital Cost Perc Reduction</v>
      </c>
      <c r="D1059" s="537" t="s">
        <v>453</v>
      </c>
      <c r="E1059" s="538"/>
      <c r="F1059" s="537" t="s">
        <v>454</v>
      </c>
      <c r="G1059" s="535"/>
      <c r="H1059" s="536">
        <v>180</v>
      </c>
      <c r="I1059" s="535" t="s">
        <v>45</v>
      </c>
      <c r="J1059" s="306" t="str">
        <f>IF(ISBLANK(INDEX('Policy Characteristics'!D:D,MATCH($C1059,'Policy Characteristics'!$C:$C,0))),"",INDEX('Policy Characteristics'!D:D,MATCH($C1059,'Policy Characteristics'!$C:$C,0)))</f>
        <v>R&amp;D Capital Cost Reductions</v>
      </c>
      <c r="K1059" s="304" t="str">
        <f>IF(ISBLANK(INDEX('Policy Characteristics'!E:E,MATCH($C1059,'Policy Characteristics'!$C:$C,0))),"",INDEX('Policy Characteristics'!E:E,MATCH($C1059,'Policy Characteristics'!$C:$C,0)))</f>
        <v>RnD electricity capital cost reduction</v>
      </c>
      <c r="L1059" s="315">
        <f>IF(ISBLANK(INDEX('Policy Characteristics'!F:F,MATCH($C1059,'Policy Characteristics'!$C:$C,0))),"",INDEX('Policy Characteristics'!F:F,MATCH($C1059,'Policy Characteristics'!$C:$C,0)))</f>
        <v>0</v>
      </c>
      <c r="M1059" s="315">
        <f>IF(ISBLANK(INDEX('Policy Characteristics'!G:G,MATCH($C1059,'Policy Characteristics'!$C:$C,0))),"",INDEX('Policy Characteristics'!G:G,MATCH($C1059,'Policy Characteristics'!$C:$C,0)))</f>
        <v>0.4</v>
      </c>
      <c r="N1059" s="315">
        <f>IF(ISBLANK(INDEX('Policy Characteristics'!H:H,MATCH($C1059,'Policy Characteristics'!$C:$C,0))),"",INDEX('Policy Characteristics'!H:H,MATCH($C1059,'Policy Characteristics'!$C:$C,0)))</f>
        <v>0.01</v>
      </c>
      <c r="O1059" s="304" t="str">
        <f>IF(ISBLANK(INDEX('Policy Characteristics'!I:I,MATCH($C1059,'Policy Characteristics'!$C:$C,0))),"",INDEX('Policy Characteristics'!I:I,MATCH($C1059,'Policy Characteristics'!$C:$C,0)))</f>
        <v>% reduction in cost</v>
      </c>
      <c r="P1059" s="304" t="str">
        <f>IF(ISBLANK(INDEX('Policy Characteristics'!J:J,MATCH($C1059,'Policy Characteristics'!$C:$C,0))),"",INDEX('Policy Characteristics'!J:J,MATCH($C1059,'Policy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9" s="304" t="str">
        <f>IF(ISBLANK(INDEX('Policy Characteristics'!K:K,MATCH($C1059,'Policy Characteristics'!$C:$C,0))),"",INDEX('Policy Characteristics'!K:K,MATCH($C1059,'Policy Characteristics'!$C:$C,0)))</f>
        <v>architectural-design.html#rnd</v>
      </c>
      <c r="R1059" s="304" t="str">
        <f>IF(ISBLANK(INDEX('Policy Characteristics'!L:L,MATCH($C1059,'Policy Characteristics'!$C:$C,0))),"",INDEX('Policy Characteristics'!L:L,MATCH($C1059,'Policy Characteristics'!$C:$C,0)))</f>
        <v>research-and-development.html</v>
      </c>
    </row>
    <row r="1060" spans="1:18" x14ac:dyDescent="0.25">
      <c r="A1060" s="304" t="str">
        <f>IF(ISBLANK(INDEX('Policy Characteristics'!A:A,MATCH($C1060,'Policy Characteristics'!$C:$C,0))),"",INDEX('Policy Characteristics'!A:A,MATCH($C1060,'Policy Characteristics'!$C:$C,0)))</f>
        <v>Research and Development</v>
      </c>
      <c r="B1060" s="304" t="str">
        <f>IF(ISBLANK(INDEX('Policy Characteristics'!B:B,MATCH($C1060,'Policy Characteristics'!$C:$C,0))),"",INDEX('Policy Characteristics'!B:B,MATCH($C1060,'Policy Characteristics'!$C:$C,0)))</f>
        <v>Capital Cost Reduction</v>
      </c>
      <c r="C1060" s="308" t="str">
        <f t="shared" si="58"/>
        <v>RnD Electricity Capital Cost Perc Reduction</v>
      </c>
      <c r="D1060" s="537" t="s">
        <v>462</v>
      </c>
      <c r="E1060" s="538"/>
      <c r="F1060" s="537" t="s">
        <v>464</v>
      </c>
      <c r="G1060" s="535"/>
      <c r="H1060" s="536">
        <v>183</v>
      </c>
      <c r="I1060" s="535" t="s">
        <v>45</v>
      </c>
      <c r="J1060" s="306" t="str">
        <f>IF(ISBLANK(INDEX('Policy Characteristics'!D:D,MATCH($C1060,'Policy Characteristics'!$C:$C,0))),"",INDEX('Policy Characteristics'!D:D,MATCH($C1060,'Policy Characteristics'!$C:$C,0)))</f>
        <v>R&amp;D Capital Cost Reductions</v>
      </c>
      <c r="K1060" s="304" t="str">
        <f>IF(ISBLANK(INDEX('Policy Characteristics'!E:E,MATCH($C1060,'Policy Characteristics'!$C:$C,0))),"",INDEX('Policy Characteristics'!E:E,MATCH($C1060,'Policy Characteristics'!$C:$C,0)))</f>
        <v>RnD electricity capital cost reduction</v>
      </c>
      <c r="L1060" s="315">
        <f>IF(ISBLANK(INDEX('Policy Characteristics'!F:F,MATCH($C1060,'Policy Characteristics'!$C:$C,0))),"",INDEX('Policy Characteristics'!F:F,MATCH($C1060,'Policy Characteristics'!$C:$C,0)))</f>
        <v>0</v>
      </c>
      <c r="M1060" s="315">
        <f>IF(ISBLANK(INDEX('Policy Characteristics'!G:G,MATCH($C1060,'Policy Characteristics'!$C:$C,0))),"",INDEX('Policy Characteristics'!G:G,MATCH($C1060,'Policy Characteristics'!$C:$C,0)))</f>
        <v>0.4</v>
      </c>
      <c r="N1060" s="315">
        <f>IF(ISBLANK(INDEX('Policy Characteristics'!H:H,MATCH($C1060,'Policy Characteristics'!$C:$C,0))),"",INDEX('Policy Characteristics'!H:H,MATCH($C1060,'Policy Characteristics'!$C:$C,0)))</f>
        <v>0.01</v>
      </c>
      <c r="O1060" s="304" t="str">
        <f>IF(ISBLANK(INDEX('Policy Characteristics'!I:I,MATCH($C1060,'Policy Characteristics'!$C:$C,0))),"",INDEX('Policy Characteristics'!I:I,MATCH($C1060,'Policy Characteristics'!$C:$C,0)))</f>
        <v>% reduction in cost</v>
      </c>
      <c r="P1060" s="304" t="str">
        <f>IF(ISBLANK(INDEX('Policy Characteristics'!J:J,MATCH($C1060,'Policy Characteristics'!$C:$C,0))),"",INDEX('Policy Characteristics'!J:J,MATCH($C1060,'Policy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0" s="304" t="str">
        <f>IF(ISBLANK(INDEX('Policy Characteristics'!K:K,MATCH($C1060,'Policy Characteristics'!$C:$C,0))),"",INDEX('Policy Characteristics'!K:K,MATCH($C1060,'Policy Characteristics'!$C:$C,0)))</f>
        <v>architectural-design.html#rnd</v>
      </c>
      <c r="R1060" s="304" t="str">
        <f>IF(ISBLANK(INDEX('Policy Characteristics'!L:L,MATCH($C1060,'Policy Characteristics'!$C:$C,0))),"",INDEX('Policy Characteristics'!L:L,MATCH($C1060,'Policy Characteristics'!$C:$C,0)))</f>
        <v>research-and-development.html</v>
      </c>
    </row>
    <row r="1061" spans="1:18" x14ac:dyDescent="0.25">
      <c r="A1061" s="304" t="str">
        <f>IF(ISBLANK(INDEX('Policy Characteristics'!A:A,MATCH($C1061,'Policy Characteristics'!$C:$C,0))),"",INDEX('Policy Characteristics'!A:A,MATCH($C1061,'Policy Characteristics'!$C:$C,0)))</f>
        <v>Research and Development</v>
      </c>
      <c r="B1061" s="304" t="str">
        <f>IF(ISBLANK(INDEX('Policy Characteristics'!B:B,MATCH($C1061,'Policy Characteristics'!$C:$C,0))),"",INDEX('Policy Characteristics'!B:B,MATCH($C1061,'Policy Characteristics'!$C:$C,0)))</f>
        <v>Capital Cost Reduction</v>
      </c>
      <c r="C1061" s="309" t="s">
        <v>297</v>
      </c>
      <c r="D1061" s="6" t="s">
        <v>3189</v>
      </c>
      <c r="E1061" s="535"/>
      <c r="F1061" s="537" t="s">
        <v>3226</v>
      </c>
      <c r="G1061" s="535"/>
      <c r="H1061" s="536">
        <v>1462</v>
      </c>
      <c r="I1061" s="535" t="s">
        <v>45</v>
      </c>
      <c r="J1061" s="306" t="str">
        <f>IF(ISBLANK(INDEX('Policy Characteristics'!D:D,MATCH($C1061,'Policy Characteristics'!$C:$C,0))),"",INDEX('Policy Characteristics'!D:D,MATCH($C1061,'Policy Characteristics'!$C:$C,0)))</f>
        <v>R&amp;D Capital Cost Reductions</v>
      </c>
      <c r="K1061" s="304" t="str">
        <f>IF(ISBLANK(INDEX('Policy Characteristics'!E:E,MATCH($C1061,'Policy Characteristics'!$C:$C,0))),"",INDEX('Policy Characteristics'!E:E,MATCH($C1061,'Policy Characteristics'!$C:$C,0)))</f>
        <v>RnD industry capital cost reduction</v>
      </c>
      <c r="L1061" s="315">
        <f>IF(ISBLANK(INDEX('Policy Characteristics'!F:F,MATCH($C1061,'Policy Characteristics'!$C:$C,0))),"",INDEX('Policy Characteristics'!F:F,MATCH($C1061,'Policy Characteristics'!$C:$C,0)))</f>
        <v>0</v>
      </c>
      <c r="M1061" s="315">
        <f>IF(ISBLANK(INDEX('Policy Characteristics'!G:G,MATCH($C1061,'Policy Characteristics'!$C:$C,0))),"",INDEX('Policy Characteristics'!G:G,MATCH($C1061,'Policy Characteristics'!$C:$C,0)))</f>
        <v>0.4</v>
      </c>
      <c r="N1061" s="315">
        <f>IF(ISBLANK(INDEX('Policy Characteristics'!H:H,MATCH($C1061,'Policy Characteristics'!$C:$C,0))),"",INDEX('Policy Characteristics'!H:H,MATCH($C1061,'Policy Characteristics'!$C:$C,0)))</f>
        <v>0.01</v>
      </c>
      <c r="O1061" s="304" t="str">
        <f>IF(ISBLANK(INDEX('Policy Characteristics'!I:I,MATCH($C1061,'Policy Characteristics'!$C:$C,0))),"",INDEX('Policy Characteristics'!I:I,MATCH($C1061,'Policy Characteristics'!$C:$C,0)))</f>
        <v>% reduction in cost</v>
      </c>
      <c r="P1061" s="304" t="str">
        <f>IF(ISBLANK(INDEX('Policy Characteristics'!J:J,MATCH($C1061,'Policy Characteristics'!$C:$C,0))),"",INDEX('Policy Characteristics'!J:J,MATCH($C1061,'Policy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1" s="304" t="str">
        <f>IF(ISBLANK(INDEX('Policy Characteristics'!K:K,MATCH($C1061,'Policy Characteristics'!$C:$C,0))),"",INDEX('Policy Characteristics'!K:K,MATCH($C1061,'Policy Characteristics'!$C:$C,0)))</f>
        <v>architectural-design.html#rnd</v>
      </c>
      <c r="R1061" s="304" t="str">
        <f>IF(ISBLANK(INDEX('Policy Characteristics'!L:L,MATCH($C1061,'Policy Characteristics'!$C:$C,0))),"",INDEX('Policy Characteristics'!L:L,MATCH($C1061,'Policy Characteristics'!$C:$C,0)))</f>
        <v>research-and-development.html</v>
      </c>
    </row>
    <row r="1062" spans="1:18" x14ac:dyDescent="0.25">
      <c r="A1062" s="304" t="str">
        <f>IF(ISBLANK(INDEX('Policy Characteristics'!A:A,MATCH($C1062,'Policy Characteristics'!$C:$C,0))),"",INDEX('Policy Characteristics'!A:A,MATCH($C1062,'Policy Characteristics'!$C:$C,0)))</f>
        <v>Research and Development</v>
      </c>
      <c r="B1062" s="304" t="str">
        <f>IF(ISBLANK(INDEX('Policy Characteristics'!B:B,MATCH($C1062,'Policy Characteristics'!$C:$C,0))),"",INDEX('Policy Characteristics'!B:B,MATCH($C1062,'Policy Characteristics'!$C:$C,0)))</f>
        <v>Capital Cost Reduction</v>
      </c>
      <c r="C1062" s="308" t="str">
        <f t="shared" ref="C1062:C1085" si="59">C$1061</f>
        <v>RnD Industry Capital Cost Perc Reduction</v>
      </c>
      <c r="D1062" s="6" t="s">
        <v>3190</v>
      </c>
      <c r="E1062" s="535"/>
      <c r="F1062" s="537" t="s">
        <v>3227</v>
      </c>
      <c r="G1062" s="535"/>
      <c r="H1062" s="536">
        <v>1463</v>
      </c>
      <c r="I1062" s="535" t="s">
        <v>45</v>
      </c>
      <c r="J1062" s="306" t="str">
        <f>IF(ISBLANK(INDEX('Policy Characteristics'!D:D,MATCH($C1062,'Policy Characteristics'!$C:$C,0))),"",INDEX('Policy Characteristics'!D:D,MATCH($C1062,'Policy Characteristics'!$C:$C,0)))</f>
        <v>R&amp;D Capital Cost Reductions</v>
      </c>
      <c r="K1062" s="304" t="str">
        <f>IF(ISBLANK(INDEX('Policy Characteristics'!E:E,MATCH($C1062,'Policy Characteristics'!$C:$C,0))),"",INDEX('Policy Characteristics'!E:E,MATCH($C1062,'Policy Characteristics'!$C:$C,0)))</f>
        <v>RnD industry capital cost reduction</v>
      </c>
      <c r="L1062" s="315">
        <f>IF(ISBLANK(INDEX('Policy Characteristics'!F:F,MATCH($C1062,'Policy Characteristics'!$C:$C,0))),"",INDEX('Policy Characteristics'!F:F,MATCH($C1062,'Policy Characteristics'!$C:$C,0)))</f>
        <v>0</v>
      </c>
      <c r="M1062" s="315">
        <f>IF(ISBLANK(INDEX('Policy Characteristics'!G:G,MATCH($C1062,'Policy Characteristics'!$C:$C,0))),"",INDEX('Policy Characteristics'!G:G,MATCH($C1062,'Policy Characteristics'!$C:$C,0)))</f>
        <v>0.4</v>
      </c>
      <c r="N1062" s="315">
        <f>IF(ISBLANK(INDEX('Policy Characteristics'!H:H,MATCH($C1062,'Policy Characteristics'!$C:$C,0))),"",INDEX('Policy Characteristics'!H:H,MATCH($C1062,'Policy Characteristics'!$C:$C,0)))</f>
        <v>0.01</v>
      </c>
      <c r="O1062" s="304" t="str">
        <f>IF(ISBLANK(INDEX('Policy Characteristics'!I:I,MATCH($C1062,'Policy Characteristics'!$C:$C,0))),"",INDEX('Policy Characteristics'!I:I,MATCH($C1062,'Policy Characteristics'!$C:$C,0)))</f>
        <v>% reduction in cost</v>
      </c>
      <c r="P1062" s="304" t="str">
        <f>IF(ISBLANK(INDEX('Policy Characteristics'!J:J,MATCH($C1062,'Policy Characteristics'!$C:$C,0))),"",INDEX('Policy Characteristics'!J:J,MATCH($C1062,'Policy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2" s="304" t="str">
        <f>IF(ISBLANK(INDEX('Policy Characteristics'!K:K,MATCH($C1062,'Policy Characteristics'!$C:$C,0))),"",INDEX('Policy Characteristics'!K:K,MATCH($C1062,'Policy Characteristics'!$C:$C,0)))</f>
        <v>architectural-design.html#rnd</v>
      </c>
      <c r="R1062" s="304" t="str">
        <f>IF(ISBLANK(INDEX('Policy Characteristics'!L:L,MATCH($C1062,'Policy Characteristics'!$C:$C,0))),"",INDEX('Policy Characteristics'!L:L,MATCH($C1062,'Policy Characteristics'!$C:$C,0)))</f>
        <v>research-and-development.html</v>
      </c>
    </row>
    <row r="1063" spans="1:18" x14ac:dyDescent="0.25">
      <c r="A1063" s="304" t="str">
        <f>IF(ISBLANK(INDEX('Policy Characteristics'!A:A,MATCH($C1063,'Policy Characteristics'!$C:$C,0))),"",INDEX('Policy Characteristics'!A:A,MATCH($C1063,'Policy Characteristics'!$C:$C,0)))</f>
        <v>Research and Development</v>
      </c>
      <c r="B1063" s="304" t="str">
        <f>IF(ISBLANK(INDEX('Policy Characteristics'!B:B,MATCH($C1063,'Policy Characteristics'!$C:$C,0))),"",INDEX('Policy Characteristics'!B:B,MATCH($C1063,'Policy Characteristics'!$C:$C,0)))</f>
        <v>Capital Cost Reduction</v>
      </c>
      <c r="C1063" s="308" t="str">
        <f t="shared" si="59"/>
        <v>RnD Industry Capital Cost Perc Reduction</v>
      </c>
      <c r="D1063" s="6" t="s">
        <v>3191</v>
      </c>
      <c r="E1063" s="535"/>
      <c r="F1063" s="537" t="s">
        <v>3228</v>
      </c>
      <c r="G1063" s="535"/>
      <c r="H1063" s="536">
        <v>1464</v>
      </c>
      <c r="I1063" s="535" t="s">
        <v>45</v>
      </c>
      <c r="J1063" s="306" t="str">
        <f>IF(ISBLANK(INDEX('Policy Characteristics'!D:D,MATCH($C1063,'Policy Characteristics'!$C:$C,0))),"",INDEX('Policy Characteristics'!D:D,MATCH($C1063,'Policy Characteristics'!$C:$C,0)))</f>
        <v>R&amp;D Capital Cost Reductions</v>
      </c>
      <c r="K1063" s="304" t="str">
        <f>IF(ISBLANK(INDEX('Policy Characteristics'!E:E,MATCH($C1063,'Policy Characteristics'!$C:$C,0))),"",INDEX('Policy Characteristics'!E:E,MATCH($C1063,'Policy Characteristics'!$C:$C,0)))</f>
        <v>RnD industry capital cost reduction</v>
      </c>
      <c r="L1063" s="315">
        <f>IF(ISBLANK(INDEX('Policy Characteristics'!F:F,MATCH($C1063,'Policy Characteristics'!$C:$C,0))),"",INDEX('Policy Characteristics'!F:F,MATCH($C1063,'Policy Characteristics'!$C:$C,0)))</f>
        <v>0</v>
      </c>
      <c r="M1063" s="315">
        <f>IF(ISBLANK(INDEX('Policy Characteristics'!G:G,MATCH($C1063,'Policy Characteristics'!$C:$C,0))),"",INDEX('Policy Characteristics'!G:G,MATCH($C1063,'Policy Characteristics'!$C:$C,0)))</f>
        <v>0.4</v>
      </c>
      <c r="N1063" s="315">
        <f>IF(ISBLANK(INDEX('Policy Characteristics'!H:H,MATCH($C1063,'Policy Characteristics'!$C:$C,0))),"",INDEX('Policy Characteristics'!H:H,MATCH($C1063,'Policy Characteristics'!$C:$C,0)))</f>
        <v>0.01</v>
      </c>
      <c r="O1063" s="304" t="str">
        <f>IF(ISBLANK(INDEX('Policy Characteristics'!I:I,MATCH($C1063,'Policy Characteristics'!$C:$C,0))),"",INDEX('Policy Characteristics'!I:I,MATCH($C1063,'Policy Characteristics'!$C:$C,0)))</f>
        <v>% reduction in cost</v>
      </c>
      <c r="P1063" s="304" t="str">
        <f>IF(ISBLANK(INDEX('Policy Characteristics'!J:J,MATCH($C1063,'Policy Characteristics'!$C:$C,0))),"",INDEX('Policy Characteristics'!J:J,MATCH($C1063,'Policy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3" s="304" t="str">
        <f>IF(ISBLANK(INDEX('Policy Characteristics'!K:K,MATCH($C1063,'Policy Characteristics'!$C:$C,0))),"",INDEX('Policy Characteristics'!K:K,MATCH($C1063,'Policy Characteristics'!$C:$C,0)))</f>
        <v>architectural-design.html#rnd</v>
      </c>
      <c r="R1063" s="304" t="str">
        <f>IF(ISBLANK(INDEX('Policy Characteristics'!L:L,MATCH($C1063,'Policy Characteristics'!$C:$C,0))),"",INDEX('Policy Characteristics'!L:L,MATCH($C1063,'Policy Characteristics'!$C:$C,0)))</f>
        <v>research-and-development.html</v>
      </c>
    </row>
    <row r="1064" spans="1:18" x14ac:dyDescent="0.25">
      <c r="A1064" s="304" t="str">
        <f>IF(ISBLANK(INDEX('Policy Characteristics'!A:A,MATCH($C1064,'Policy Characteristics'!$C:$C,0))),"",INDEX('Policy Characteristics'!A:A,MATCH($C1064,'Policy Characteristics'!$C:$C,0)))</f>
        <v>Research and Development</v>
      </c>
      <c r="B1064" s="304" t="str">
        <f>IF(ISBLANK(INDEX('Policy Characteristics'!B:B,MATCH($C1064,'Policy Characteristics'!$C:$C,0))),"",INDEX('Policy Characteristics'!B:B,MATCH($C1064,'Policy Characteristics'!$C:$C,0)))</f>
        <v>Capital Cost Reduction</v>
      </c>
      <c r="C1064" s="308" t="str">
        <f t="shared" si="59"/>
        <v>RnD Industry Capital Cost Perc Reduction</v>
      </c>
      <c r="D1064" s="6" t="s">
        <v>3192</v>
      </c>
      <c r="E1064" s="535"/>
      <c r="F1064" s="537" t="s">
        <v>3229</v>
      </c>
      <c r="G1064" s="535"/>
      <c r="H1064" s="536">
        <v>1465</v>
      </c>
      <c r="I1064" s="535" t="s">
        <v>45</v>
      </c>
      <c r="J1064" s="306" t="str">
        <f>IF(ISBLANK(INDEX('Policy Characteristics'!D:D,MATCH($C1064,'Policy Characteristics'!$C:$C,0))),"",INDEX('Policy Characteristics'!D:D,MATCH($C1064,'Policy Characteristics'!$C:$C,0)))</f>
        <v>R&amp;D Capital Cost Reductions</v>
      </c>
      <c r="K1064" s="304" t="str">
        <f>IF(ISBLANK(INDEX('Policy Characteristics'!E:E,MATCH($C1064,'Policy Characteristics'!$C:$C,0))),"",INDEX('Policy Characteristics'!E:E,MATCH($C1064,'Policy Characteristics'!$C:$C,0)))</f>
        <v>RnD industry capital cost reduction</v>
      </c>
      <c r="L1064" s="315">
        <f>IF(ISBLANK(INDEX('Policy Characteristics'!F:F,MATCH($C1064,'Policy Characteristics'!$C:$C,0))),"",INDEX('Policy Characteristics'!F:F,MATCH($C1064,'Policy Characteristics'!$C:$C,0)))</f>
        <v>0</v>
      </c>
      <c r="M1064" s="315">
        <f>IF(ISBLANK(INDEX('Policy Characteristics'!G:G,MATCH($C1064,'Policy Characteristics'!$C:$C,0))),"",INDEX('Policy Characteristics'!G:G,MATCH($C1064,'Policy Characteristics'!$C:$C,0)))</f>
        <v>0.4</v>
      </c>
      <c r="N1064" s="315">
        <f>IF(ISBLANK(INDEX('Policy Characteristics'!H:H,MATCH($C1064,'Policy Characteristics'!$C:$C,0))),"",INDEX('Policy Characteristics'!H:H,MATCH($C1064,'Policy Characteristics'!$C:$C,0)))</f>
        <v>0.01</v>
      </c>
      <c r="O1064" s="304" t="str">
        <f>IF(ISBLANK(INDEX('Policy Characteristics'!I:I,MATCH($C1064,'Policy Characteristics'!$C:$C,0))),"",INDEX('Policy Characteristics'!I:I,MATCH($C1064,'Policy Characteristics'!$C:$C,0)))</f>
        <v>% reduction in cost</v>
      </c>
      <c r="P1064" s="304" t="str">
        <f>IF(ISBLANK(INDEX('Policy Characteristics'!J:J,MATCH($C1064,'Policy Characteristics'!$C:$C,0))),"",INDEX('Policy Characteristics'!J:J,MATCH($C1064,'Policy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4" s="304" t="str">
        <f>IF(ISBLANK(INDEX('Policy Characteristics'!K:K,MATCH($C1064,'Policy Characteristics'!$C:$C,0))),"",INDEX('Policy Characteristics'!K:K,MATCH($C1064,'Policy Characteristics'!$C:$C,0)))</f>
        <v>architectural-design.html#rnd</v>
      </c>
      <c r="R1064" s="304" t="str">
        <f>IF(ISBLANK(INDEX('Policy Characteristics'!L:L,MATCH($C1064,'Policy Characteristics'!$C:$C,0))),"",INDEX('Policy Characteristics'!L:L,MATCH($C1064,'Policy Characteristics'!$C:$C,0)))</f>
        <v>research-and-development.html</v>
      </c>
    </row>
    <row r="1065" spans="1:18" x14ac:dyDescent="0.25">
      <c r="A1065" s="304" t="str">
        <f>IF(ISBLANK(INDEX('Policy Characteristics'!A:A,MATCH($C1065,'Policy Characteristics'!$C:$C,0))),"",INDEX('Policy Characteristics'!A:A,MATCH($C1065,'Policy Characteristics'!$C:$C,0)))</f>
        <v>Research and Development</v>
      </c>
      <c r="B1065" s="304" t="str">
        <f>IF(ISBLANK(INDEX('Policy Characteristics'!B:B,MATCH($C1065,'Policy Characteristics'!$C:$C,0))),"",INDEX('Policy Characteristics'!B:B,MATCH($C1065,'Policy Characteristics'!$C:$C,0)))</f>
        <v>Capital Cost Reduction</v>
      </c>
      <c r="C1065" s="308" t="str">
        <f t="shared" si="59"/>
        <v>RnD Industry Capital Cost Perc Reduction</v>
      </c>
      <c r="D1065" s="6" t="s">
        <v>3193</v>
      </c>
      <c r="E1065" s="535"/>
      <c r="F1065" s="537" t="s">
        <v>3230</v>
      </c>
      <c r="G1065" s="535"/>
      <c r="H1065" s="536">
        <v>1466</v>
      </c>
      <c r="I1065" s="535" t="s">
        <v>45</v>
      </c>
      <c r="J1065" s="306" t="str">
        <f>IF(ISBLANK(INDEX('Policy Characteristics'!D:D,MATCH($C1065,'Policy Characteristics'!$C:$C,0))),"",INDEX('Policy Characteristics'!D:D,MATCH($C1065,'Policy Characteristics'!$C:$C,0)))</f>
        <v>R&amp;D Capital Cost Reductions</v>
      </c>
      <c r="K1065" s="304" t="str">
        <f>IF(ISBLANK(INDEX('Policy Characteristics'!E:E,MATCH($C1065,'Policy Characteristics'!$C:$C,0))),"",INDEX('Policy Characteristics'!E:E,MATCH($C1065,'Policy Characteristics'!$C:$C,0)))</f>
        <v>RnD industry capital cost reduction</v>
      </c>
      <c r="L1065" s="315">
        <f>IF(ISBLANK(INDEX('Policy Characteristics'!F:F,MATCH($C1065,'Policy Characteristics'!$C:$C,0))),"",INDEX('Policy Characteristics'!F:F,MATCH($C1065,'Policy Characteristics'!$C:$C,0)))</f>
        <v>0</v>
      </c>
      <c r="M1065" s="315">
        <f>IF(ISBLANK(INDEX('Policy Characteristics'!G:G,MATCH($C1065,'Policy Characteristics'!$C:$C,0))),"",INDEX('Policy Characteristics'!G:G,MATCH($C1065,'Policy Characteristics'!$C:$C,0)))</f>
        <v>0.4</v>
      </c>
      <c r="N1065" s="315">
        <f>IF(ISBLANK(INDEX('Policy Characteristics'!H:H,MATCH($C1065,'Policy Characteristics'!$C:$C,0))),"",INDEX('Policy Characteristics'!H:H,MATCH($C1065,'Policy Characteristics'!$C:$C,0)))</f>
        <v>0.01</v>
      </c>
      <c r="O1065" s="304" t="str">
        <f>IF(ISBLANK(INDEX('Policy Characteristics'!I:I,MATCH($C1065,'Policy Characteristics'!$C:$C,0))),"",INDEX('Policy Characteristics'!I:I,MATCH($C1065,'Policy Characteristics'!$C:$C,0)))</f>
        <v>% reduction in cost</v>
      </c>
      <c r="P1065" s="304" t="str">
        <f>IF(ISBLANK(INDEX('Policy Characteristics'!J:J,MATCH($C1065,'Policy Characteristics'!$C:$C,0))),"",INDEX('Policy Characteristics'!J:J,MATCH($C1065,'Policy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5" s="304" t="str">
        <f>IF(ISBLANK(INDEX('Policy Characteristics'!K:K,MATCH($C1065,'Policy Characteristics'!$C:$C,0))),"",INDEX('Policy Characteristics'!K:K,MATCH($C1065,'Policy Characteristics'!$C:$C,0)))</f>
        <v>architectural-design.html#rnd</v>
      </c>
      <c r="R1065" s="304" t="str">
        <f>IF(ISBLANK(INDEX('Policy Characteristics'!L:L,MATCH($C1065,'Policy Characteristics'!$C:$C,0))),"",INDEX('Policy Characteristics'!L:L,MATCH($C1065,'Policy Characteristics'!$C:$C,0)))</f>
        <v>research-and-development.html</v>
      </c>
    </row>
    <row r="1066" spans="1:18" x14ac:dyDescent="0.25">
      <c r="A1066" s="304" t="str">
        <f>IF(ISBLANK(INDEX('Policy Characteristics'!A:A,MATCH($C1066,'Policy Characteristics'!$C:$C,0))),"",INDEX('Policy Characteristics'!A:A,MATCH($C1066,'Policy Characteristics'!$C:$C,0)))</f>
        <v>Research and Development</v>
      </c>
      <c r="B1066" s="304" t="str">
        <f>IF(ISBLANK(INDEX('Policy Characteristics'!B:B,MATCH($C1066,'Policy Characteristics'!$C:$C,0))),"",INDEX('Policy Characteristics'!B:B,MATCH($C1066,'Policy Characteristics'!$C:$C,0)))</f>
        <v>Capital Cost Reduction</v>
      </c>
      <c r="C1066" s="308" t="str">
        <f t="shared" si="59"/>
        <v>RnD Industry Capital Cost Perc Reduction</v>
      </c>
      <c r="D1066" s="6" t="s">
        <v>3194</v>
      </c>
      <c r="E1066" s="535"/>
      <c r="F1066" s="537" t="s">
        <v>3231</v>
      </c>
      <c r="G1066" s="535"/>
      <c r="H1066" s="536">
        <v>1467</v>
      </c>
      <c r="I1066" s="535" t="s">
        <v>45</v>
      </c>
      <c r="J1066" s="306" t="str">
        <f>IF(ISBLANK(INDEX('Policy Characteristics'!D:D,MATCH($C1066,'Policy Characteristics'!$C:$C,0))),"",INDEX('Policy Characteristics'!D:D,MATCH($C1066,'Policy Characteristics'!$C:$C,0)))</f>
        <v>R&amp;D Capital Cost Reductions</v>
      </c>
      <c r="K1066" s="304" t="str">
        <f>IF(ISBLANK(INDEX('Policy Characteristics'!E:E,MATCH($C1066,'Policy Characteristics'!$C:$C,0))),"",INDEX('Policy Characteristics'!E:E,MATCH($C1066,'Policy Characteristics'!$C:$C,0)))</f>
        <v>RnD industry capital cost reduction</v>
      </c>
      <c r="L1066" s="315">
        <f>IF(ISBLANK(INDEX('Policy Characteristics'!F:F,MATCH($C1066,'Policy Characteristics'!$C:$C,0))),"",INDEX('Policy Characteristics'!F:F,MATCH($C1066,'Policy Characteristics'!$C:$C,0)))</f>
        <v>0</v>
      </c>
      <c r="M1066" s="315">
        <f>IF(ISBLANK(INDEX('Policy Characteristics'!G:G,MATCH($C1066,'Policy Characteristics'!$C:$C,0))),"",INDEX('Policy Characteristics'!G:G,MATCH($C1066,'Policy Characteristics'!$C:$C,0)))</f>
        <v>0.4</v>
      </c>
      <c r="N1066" s="315">
        <f>IF(ISBLANK(INDEX('Policy Characteristics'!H:H,MATCH($C1066,'Policy Characteristics'!$C:$C,0))),"",INDEX('Policy Characteristics'!H:H,MATCH($C1066,'Policy Characteristics'!$C:$C,0)))</f>
        <v>0.01</v>
      </c>
      <c r="O1066" s="304" t="str">
        <f>IF(ISBLANK(INDEX('Policy Characteristics'!I:I,MATCH($C1066,'Policy Characteristics'!$C:$C,0))),"",INDEX('Policy Characteristics'!I:I,MATCH($C1066,'Policy Characteristics'!$C:$C,0)))</f>
        <v>% reduction in cost</v>
      </c>
      <c r="P1066" s="304" t="str">
        <f>IF(ISBLANK(INDEX('Policy Characteristics'!J:J,MATCH($C1066,'Policy Characteristics'!$C:$C,0))),"",INDEX('Policy Characteristics'!J:J,MATCH($C1066,'Policy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6" s="304" t="str">
        <f>IF(ISBLANK(INDEX('Policy Characteristics'!K:K,MATCH($C1066,'Policy Characteristics'!$C:$C,0))),"",INDEX('Policy Characteristics'!K:K,MATCH($C1066,'Policy Characteristics'!$C:$C,0)))</f>
        <v>architectural-design.html#rnd</v>
      </c>
      <c r="R1066" s="304" t="str">
        <f>IF(ISBLANK(INDEX('Policy Characteristics'!L:L,MATCH($C1066,'Policy Characteristics'!$C:$C,0))),"",INDEX('Policy Characteristics'!L:L,MATCH($C1066,'Policy Characteristics'!$C:$C,0)))</f>
        <v>research-and-development.html</v>
      </c>
    </row>
    <row r="1067" spans="1:18" x14ac:dyDescent="0.25">
      <c r="A1067" s="304" t="str">
        <f>IF(ISBLANK(INDEX('Policy Characteristics'!A:A,MATCH($C1067,'Policy Characteristics'!$C:$C,0))),"",INDEX('Policy Characteristics'!A:A,MATCH($C1067,'Policy Characteristics'!$C:$C,0)))</f>
        <v>Research and Development</v>
      </c>
      <c r="B1067" s="304" t="str">
        <f>IF(ISBLANK(INDEX('Policy Characteristics'!B:B,MATCH($C1067,'Policy Characteristics'!$C:$C,0))),"",INDEX('Policy Characteristics'!B:B,MATCH($C1067,'Policy Characteristics'!$C:$C,0)))</f>
        <v>Capital Cost Reduction</v>
      </c>
      <c r="C1067" s="308" t="str">
        <f t="shared" si="59"/>
        <v>RnD Industry Capital Cost Perc Reduction</v>
      </c>
      <c r="D1067" s="6" t="s">
        <v>3195</v>
      </c>
      <c r="E1067" s="535"/>
      <c r="F1067" s="537" t="s">
        <v>3232</v>
      </c>
      <c r="G1067" s="535"/>
      <c r="H1067" s="536">
        <v>1468</v>
      </c>
      <c r="I1067" s="535" t="s">
        <v>45</v>
      </c>
      <c r="J1067" s="306" t="str">
        <f>IF(ISBLANK(INDEX('Policy Characteristics'!D:D,MATCH($C1067,'Policy Characteristics'!$C:$C,0))),"",INDEX('Policy Characteristics'!D:D,MATCH($C1067,'Policy Characteristics'!$C:$C,0)))</f>
        <v>R&amp;D Capital Cost Reductions</v>
      </c>
      <c r="K1067" s="304" t="str">
        <f>IF(ISBLANK(INDEX('Policy Characteristics'!E:E,MATCH($C1067,'Policy Characteristics'!$C:$C,0))),"",INDEX('Policy Characteristics'!E:E,MATCH($C1067,'Policy Characteristics'!$C:$C,0)))</f>
        <v>RnD industry capital cost reduction</v>
      </c>
      <c r="L1067" s="315">
        <f>IF(ISBLANK(INDEX('Policy Characteristics'!F:F,MATCH($C1067,'Policy Characteristics'!$C:$C,0))),"",INDEX('Policy Characteristics'!F:F,MATCH($C1067,'Policy Characteristics'!$C:$C,0)))</f>
        <v>0</v>
      </c>
      <c r="M1067" s="315">
        <f>IF(ISBLANK(INDEX('Policy Characteristics'!G:G,MATCH($C1067,'Policy Characteristics'!$C:$C,0))),"",INDEX('Policy Characteristics'!G:G,MATCH($C1067,'Policy Characteristics'!$C:$C,0)))</f>
        <v>0.4</v>
      </c>
      <c r="N1067" s="315">
        <f>IF(ISBLANK(INDEX('Policy Characteristics'!H:H,MATCH($C1067,'Policy Characteristics'!$C:$C,0))),"",INDEX('Policy Characteristics'!H:H,MATCH($C1067,'Policy Characteristics'!$C:$C,0)))</f>
        <v>0.01</v>
      </c>
      <c r="O1067" s="304" t="str">
        <f>IF(ISBLANK(INDEX('Policy Characteristics'!I:I,MATCH($C1067,'Policy Characteristics'!$C:$C,0))),"",INDEX('Policy Characteristics'!I:I,MATCH($C1067,'Policy Characteristics'!$C:$C,0)))</f>
        <v>% reduction in cost</v>
      </c>
      <c r="P1067" s="304" t="str">
        <f>IF(ISBLANK(INDEX('Policy Characteristics'!J:J,MATCH($C1067,'Policy Characteristics'!$C:$C,0))),"",INDEX('Policy Characteristics'!J:J,MATCH($C1067,'Policy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7" s="304" t="str">
        <f>IF(ISBLANK(INDEX('Policy Characteristics'!K:K,MATCH($C1067,'Policy Characteristics'!$C:$C,0))),"",INDEX('Policy Characteristics'!K:K,MATCH($C1067,'Policy Characteristics'!$C:$C,0)))</f>
        <v>architectural-design.html#rnd</v>
      </c>
      <c r="R1067" s="304" t="str">
        <f>IF(ISBLANK(INDEX('Policy Characteristics'!L:L,MATCH($C1067,'Policy Characteristics'!$C:$C,0))),"",INDEX('Policy Characteristics'!L:L,MATCH($C1067,'Policy Characteristics'!$C:$C,0)))</f>
        <v>research-and-development.html</v>
      </c>
    </row>
    <row r="1068" spans="1:18" x14ac:dyDescent="0.25">
      <c r="A1068" s="304" t="str">
        <f>IF(ISBLANK(INDEX('Policy Characteristics'!A:A,MATCH($C1068,'Policy Characteristics'!$C:$C,0))),"",INDEX('Policy Characteristics'!A:A,MATCH($C1068,'Policy Characteristics'!$C:$C,0)))</f>
        <v>Research and Development</v>
      </c>
      <c r="B1068" s="304" t="str">
        <f>IF(ISBLANK(INDEX('Policy Characteristics'!B:B,MATCH($C1068,'Policy Characteristics'!$C:$C,0))),"",INDEX('Policy Characteristics'!B:B,MATCH($C1068,'Policy Characteristics'!$C:$C,0)))</f>
        <v>Capital Cost Reduction</v>
      </c>
      <c r="C1068" s="308" t="str">
        <f t="shared" si="59"/>
        <v>RnD Industry Capital Cost Perc Reduction</v>
      </c>
      <c r="D1068" s="6" t="s">
        <v>3196</v>
      </c>
      <c r="E1068" s="535"/>
      <c r="F1068" s="537" t="s">
        <v>3233</v>
      </c>
      <c r="G1068" s="535"/>
      <c r="H1068" s="536">
        <v>1469</v>
      </c>
      <c r="I1068" s="535" t="s">
        <v>45</v>
      </c>
      <c r="J1068" s="306" t="str">
        <f>IF(ISBLANK(INDEX('Policy Characteristics'!D:D,MATCH($C1068,'Policy Characteristics'!$C:$C,0))),"",INDEX('Policy Characteristics'!D:D,MATCH($C1068,'Policy Characteristics'!$C:$C,0)))</f>
        <v>R&amp;D Capital Cost Reductions</v>
      </c>
      <c r="K1068" s="304" t="str">
        <f>IF(ISBLANK(INDEX('Policy Characteristics'!E:E,MATCH($C1068,'Policy Characteristics'!$C:$C,0))),"",INDEX('Policy Characteristics'!E:E,MATCH($C1068,'Policy Characteristics'!$C:$C,0)))</f>
        <v>RnD industry capital cost reduction</v>
      </c>
      <c r="L1068" s="315">
        <f>IF(ISBLANK(INDEX('Policy Characteristics'!F:F,MATCH($C1068,'Policy Characteristics'!$C:$C,0))),"",INDEX('Policy Characteristics'!F:F,MATCH($C1068,'Policy Characteristics'!$C:$C,0)))</f>
        <v>0</v>
      </c>
      <c r="M1068" s="315">
        <f>IF(ISBLANK(INDEX('Policy Characteristics'!G:G,MATCH($C1068,'Policy Characteristics'!$C:$C,0))),"",INDEX('Policy Characteristics'!G:G,MATCH($C1068,'Policy Characteristics'!$C:$C,0)))</f>
        <v>0.4</v>
      </c>
      <c r="N1068" s="315">
        <f>IF(ISBLANK(INDEX('Policy Characteristics'!H:H,MATCH($C1068,'Policy Characteristics'!$C:$C,0))),"",INDEX('Policy Characteristics'!H:H,MATCH($C1068,'Policy Characteristics'!$C:$C,0)))</f>
        <v>0.01</v>
      </c>
      <c r="O1068" s="304" t="str">
        <f>IF(ISBLANK(INDEX('Policy Characteristics'!I:I,MATCH($C1068,'Policy Characteristics'!$C:$C,0))),"",INDEX('Policy Characteristics'!I:I,MATCH($C1068,'Policy Characteristics'!$C:$C,0)))</f>
        <v>% reduction in cost</v>
      </c>
      <c r="P1068" s="304" t="str">
        <f>IF(ISBLANK(INDEX('Policy Characteristics'!J:J,MATCH($C1068,'Policy Characteristics'!$C:$C,0))),"",INDEX('Policy Characteristics'!J:J,MATCH($C1068,'Policy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8" s="304" t="str">
        <f>IF(ISBLANK(INDEX('Policy Characteristics'!K:K,MATCH($C1068,'Policy Characteristics'!$C:$C,0))),"",INDEX('Policy Characteristics'!K:K,MATCH($C1068,'Policy Characteristics'!$C:$C,0)))</f>
        <v>architectural-design.html#rnd</v>
      </c>
      <c r="R1068" s="304" t="str">
        <f>IF(ISBLANK(INDEX('Policy Characteristics'!L:L,MATCH($C1068,'Policy Characteristics'!$C:$C,0))),"",INDEX('Policy Characteristics'!L:L,MATCH($C1068,'Policy Characteristics'!$C:$C,0)))</f>
        <v>research-and-development.html</v>
      </c>
    </row>
    <row r="1069" spans="1:18" x14ac:dyDescent="0.25">
      <c r="A1069" s="304" t="str">
        <f>IF(ISBLANK(INDEX('Policy Characteristics'!A:A,MATCH($C1069,'Policy Characteristics'!$C:$C,0))),"",INDEX('Policy Characteristics'!A:A,MATCH($C1069,'Policy Characteristics'!$C:$C,0)))</f>
        <v>Research and Development</v>
      </c>
      <c r="B1069" s="304" t="str">
        <f>IF(ISBLANK(INDEX('Policy Characteristics'!B:B,MATCH($C1069,'Policy Characteristics'!$C:$C,0))),"",INDEX('Policy Characteristics'!B:B,MATCH($C1069,'Policy Characteristics'!$C:$C,0)))</f>
        <v>Capital Cost Reduction</v>
      </c>
      <c r="C1069" s="308" t="str">
        <f t="shared" si="59"/>
        <v>RnD Industry Capital Cost Perc Reduction</v>
      </c>
      <c r="D1069" s="6" t="s">
        <v>3197</v>
      </c>
      <c r="E1069" s="535"/>
      <c r="F1069" s="537" t="s">
        <v>3234</v>
      </c>
      <c r="G1069" s="535"/>
      <c r="H1069" s="536">
        <v>1470</v>
      </c>
      <c r="I1069" s="535" t="s">
        <v>45</v>
      </c>
      <c r="J1069" s="306" t="str">
        <f>IF(ISBLANK(INDEX('Policy Characteristics'!D:D,MATCH($C1069,'Policy Characteristics'!$C:$C,0))),"",INDEX('Policy Characteristics'!D:D,MATCH($C1069,'Policy Characteristics'!$C:$C,0)))</f>
        <v>R&amp;D Capital Cost Reductions</v>
      </c>
      <c r="K1069" s="304" t="str">
        <f>IF(ISBLANK(INDEX('Policy Characteristics'!E:E,MATCH($C1069,'Policy Characteristics'!$C:$C,0))),"",INDEX('Policy Characteristics'!E:E,MATCH($C1069,'Policy Characteristics'!$C:$C,0)))</f>
        <v>RnD industry capital cost reduction</v>
      </c>
      <c r="L1069" s="315">
        <f>IF(ISBLANK(INDEX('Policy Characteristics'!F:F,MATCH($C1069,'Policy Characteristics'!$C:$C,0))),"",INDEX('Policy Characteristics'!F:F,MATCH($C1069,'Policy Characteristics'!$C:$C,0)))</f>
        <v>0</v>
      </c>
      <c r="M1069" s="315">
        <f>IF(ISBLANK(INDEX('Policy Characteristics'!G:G,MATCH($C1069,'Policy Characteristics'!$C:$C,0))),"",INDEX('Policy Characteristics'!G:G,MATCH($C1069,'Policy Characteristics'!$C:$C,0)))</f>
        <v>0.4</v>
      </c>
      <c r="N1069" s="315">
        <f>IF(ISBLANK(INDEX('Policy Characteristics'!H:H,MATCH($C1069,'Policy Characteristics'!$C:$C,0))),"",INDEX('Policy Characteristics'!H:H,MATCH($C1069,'Policy Characteristics'!$C:$C,0)))</f>
        <v>0.01</v>
      </c>
      <c r="O1069" s="304" t="str">
        <f>IF(ISBLANK(INDEX('Policy Characteristics'!I:I,MATCH($C1069,'Policy Characteristics'!$C:$C,0))),"",INDEX('Policy Characteristics'!I:I,MATCH($C1069,'Policy Characteristics'!$C:$C,0)))</f>
        <v>% reduction in cost</v>
      </c>
      <c r="P1069" s="304" t="str">
        <f>IF(ISBLANK(INDEX('Policy Characteristics'!J:J,MATCH($C1069,'Policy Characteristics'!$C:$C,0))),"",INDEX('Policy Characteristics'!J:J,MATCH($C1069,'Policy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9" s="304" t="str">
        <f>IF(ISBLANK(INDEX('Policy Characteristics'!K:K,MATCH($C1069,'Policy Characteristics'!$C:$C,0))),"",INDEX('Policy Characteristics'!K:K,MATCH($C1069,'Policy Characteristics'!$C:$C,0)))</f>
        <v>architectural-design.html#rnd</v>
      </c>
      <c r="R1069" s="304" t="str">
        <f>IF(ISBLANK(INDEX('Policy Characteristics'!L:L,MATCH($C1069,'Policy Characteristics'!$C:$C,0))),"",INDEX('Policy Characteristics'!L:L,MATCH($C1069,'Policy Characteristics'!$C:$C,0)))</f>
        <v>research-and-development.html</v>
      </c>
    </row>
    <row r="1070" spans="1:18" x14ac:dyDescent="0.25">
      <c r="A1070" s="304" t="str">
        <f>IF(ISBLANK(INDEX('Policy Characteristics'!A:A,MATCH($C1070,'Policy Characteristics'!$C:$C,0))),"",INDEX('Policy Characteristics'!A:A,MATCH($C1070,'Policy Characteristics'!$C:$C,0)))</f>
        <v>Research and Development</v>
      </c>
      <c r="B1070" s="304" t="str">
        <f>IF(ISBLANK(INDEX('Policy Characteristics'!B:B,MATCH($C1070,'Policy Characteristics'!$C:$C,0))),"",INDEX('Policy Characteristics'!B:B,MATCH($C1070,'Policy Characteristics'!$C:$C,0)))</f>
        <v>Capital Cost Reduction</v>
      </c>
      <c r="C1070" s="308" t="str">
        <f t="shared" si="59"/>
        <v>RnD Industry Capital Cost Perc Reduction</v>
      </c>
      <c r="D1070" s="6" t="s">
        <v>3198</v>
      </c>
      <c r="E1070" s="535"/>
      <c r="F1070" s="537" t="s">
        <v>336</v>
      </c>
      <c r="G1070" s="535"/>
      <c r="H1070" s="536">
        <v>1471</v>
      </c>
      <c r="I1070" s="535" t="s">
        <v>45</v>
      </c>
      <c r="J1070" s="306" t="str">
        <f>IF(ISBLANK(INDEX('Policy Characteristics'!D:D,MATCH($C1070,'Policy Characteristics'!$C:$C,0))),"",INDEX('Policy Characteristics'!D:D,MATCH($C1070,'Policy Characteristics'!$C:$C,0)))</f>
        <v>R&amp;D Capital Cost Reductions</v>
      </c>
      <c r="K1070" s="304" t="str">
        <f>IF(ISBLANK(INDEX('Policy Characteristics'!E:E,MATCH($C1070,'Policy Characteristics'!$C:$C,0))),"",INDEX('Policy Characteristics'!E:E,MATCH($C1070,'Policy Characteristics'!$C:$C,0)))</f>
        <v>RnD industry capital cost reduction</v>
      </c>
      <c r="L1070" s="315">
        <f>IF(ISBLANK(INDEX('Policy Characteristics'!F:F,MATCH($C1070,'Policy Characteristics'!$C:$C,0))),"",INDEX('Policy Characteristics'!F:F,MATCH($C1070,'Policy Characteristics'!$C:$C,0)))</f>
        <v>0</v>
      </c>
      <c r="M1070" s="315">
        <f>IF(ISBLANK(INDEX('Policy Characteristics'!G:G,MATCH($C1070,'Policy Characteristics'!$C:$C,0))),"",INDEX('Policy Characteristics'!G:G,MATCH($C1070,'Policy Characteristics'!$C:$C,0)))</f>
        <v>0.4</v>
      </c>
      <c r="N1070" s="315">
        <f>IF(ISBLANK(INDEX('Policy Characteristics'!H:H,MATCH($C1070,'Policy Characteristics'!$C:$C,0))),"",INDEX('Policy Characteristics'!H:H,MATCH($C1070,'Policy Characteristics'!$C:$C,0)))</f>
        <v>0.01</v>
      </c>
      <c r="O1070" s="304" t="str">
        <f>IF(ISBLANK(INDEX('Policy Characteristics'!I:I,MATCH($C1070,'Policy Characteristics'!$C:$C,0))),"",INDEX('Policy Characteristics'!I:I,MATCH($C1070,'Policy Characteristics'!$C:$C,0)))</f>
        <v>% reduction in cost</v>
      </c>
      <c r="P1070" s="304" t="str">
        <f>IF(ISBLANK(INDEX('Policy Characteristics'!J:J,MATCH($C1070,'Policy Characteristics'!$C:$C,0))),"",INDEX('Policy Characteristics'!J:J,MATCH($C1070,'Policy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0" s="304" t="str">
        <f>IF(ISBLANK(INDEX('Policy Characteristics'!K:K,MATCH($C1070,'Policy Characteristics'!$C:$C,0))),"",INDEX('Policy Characteristics'!K:K,MATCH($C1070,'Policy Characteristics'!$C:$C,0)))</f>
        <v>architectural-design.html#rnd</v>
      </c>
      <c r="R1070" s="304" t="str">
        <f>IF(ISBLANK(INDEX('Policy Characteristics'!L:L,MATCH($C1070,'Policy Characteristics'!$C:$C,0))),"",INDEX('Policy Characteristics'!L:L,MATCH($C1070,'Policy Characteristics'!$C:$C,0)))</f>
        <v>research-and-development.html</v>
      </c>
    </row>
    <row r="1071" spans="1:18" x14ac:dyDescent="0.25">
      <c r="A1071" s="304" t="str">
        <f>IF(ISBLANK(INDEX('Policy Characteristics'!A:A,MATCH($C1071,'Policy Characteristics'!$C:$C,0))),"",INDEX('Policy Characteristics'!A:A,MATCH($C1071,'Policy Characteristics'!$C:$C,0)))</f>
        <v>Research and Development</v>
      </c>
      <c r="B1071" s="304" t="str">
        <f>IF(ISBLANK(INDEX('Policy Characteristics'!B:B,MATCH($C1071,'Policy Characteristics'!$C:$C,0))),"",INDEX('Policy Characteristics'!B:B,MATCH($C1071,'Policy Characteristics'!$C:$C,0)))</f>
        <v>Capital Cost Reduction</v>
      </c>
      <c r="C1071" s="308" t="str">
        <f t="shared" si="59"/>
        <v>RnD Industry Capital Cost Perc Reduction</v>
      </c>
      <c r="D1071" s="6" t="s">
        <v>3199</v>
      </c>
      <c r="E1071" s="535"/>
      <c r="F1071" s="537" t="s">
        <v>3235</v>
      </c>
      <c r="G1071" s="535"/>
      <c r="H1071" s="536">
        <v>1472</v>
      </c>
      <c r="I1071" s="535" t="s">
        <v>45</v>
      </c>
      <c r="J1071" s="306" t="str">
        <f>IF(ISBLANK(INDEX('Policy Characteristics'!D:D,MATCH($C1071,'Policy Characteristics'!$C:$C,0))),"",INDEX('Policy Characteristics'!D:D,MATCH($C1071,'Policy Characteristics'!$C:$C,0)))</f>
        <v>R&amp;D Capital Cost Reductions</v>
      </c>
      <c r="K1071" s="304" t="str">
        <f>IF(ISBLANK(INDEX('Policy Characteristics'!E:E,MATCH($C1071,'Policy Characteristics'!$C:$C,0))),"",INDEX('Policy Characteristics'!E:E,MATCH($C1071,'Policy Characteristics'!$C:$C,0)))</f>
        <v>RnD industry capital cost reduction</v>
      </c>
      <c r="L1071" s="315">
        <f>IF(ISBLANK(INDEX('Policy Characteristics'!F:F,MATCH($C1071,'Policy Characteristics'!$C:$C,0))),"",INDEX('Policy Characteristics'!F:F,MATCH($C1071,'Policy Characteristics'!$C:$C,0)))</f>
        <v>0</v>
      </c>
      <c r="M1071" s="315">
        <f>IF(ISBLANK(INDEX('Policy Characteristics'!G:G,MATCH($C1071,'Policy Characteristics'!$C:$C,0))),"",INDEX('Policy Characteristics'!G:G,MATCH($C1071,'Policy Characteristics'!$C:$C,0)))</f>
        <v>0.4</v>
      </c>
      <c r="N1071" s="315">
        <f>IF(ISBLANK(INDEX('Policy Characteristics'!H:H,MATCH($C1071,'Policy Characteristics'!$C:$C,0))),"",INDEX('Policy Characteristics'!H:H,MATCH($C1071,'Policy Characteristics'!$C:$C,0)))</f>
        <v>0.01</v>
      </c>
      <c r="O1071" s="304" t="str">
        <f>IF(ISBLANK(INDEX('Policy Characteristics'!I:I,MATCH($C1071,'Policy Characteristics'!$C:$C,0))),"",INDEX('Policy Characteristics'!I:I,MATCH($C1071,'Policy Characteristics'!$C:$C,0)))</f>
        <v>% reduction in cost</v>
      </c>
      <c r="P1071" s="304" t="str">
        <f>IF(ISBLANK(INDEX('Policy Characteristics'!J:J,MATCH($C1071,'Policy Characteristics'!$C:$C,0))),"",INDEX('Policy Characteristics'!J:J,MATCH($C1071,'Policy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1" s="304" t="str">
        <f>IF(ISBLANK(INDEX('Policy Characteristics'!K:K,MATCH($C1071,'Policy Characteristics'!$C:$C,0))),"",INDEX('Policy Characteristics'!K:K,MATCH($C1071,'Policy Characteristics'!$C:$C,0)))</f>
        <v>architectural-design.html#rnd</v>
      </c>
      <c r="R1071" s="304" t="str">
        <f>IF(ISBLANK(INDEX('Policy Characteristics'!L:L,MATCH($C1071,'Policy Characteristics'!$C:$C,0))),"",INDEX('Policy Characteristics'!L:L,MATCH($C1071,'Policy Characteristics'!$C:$C,0)))</f>
        <v>research-and-development.html</v>
      </c>
    </row>
    <row r="1072" spans="1:18" x14ac:dyDescent="0.25">
      <c r="A1072" s="304" t="str">
        <f>IF(ISBLANK(INDEX('Policy Characteristics'!A:A,MATCH($C1072,'Policy Characteristics'!$C:$C,0))),"",INDEX('Policy Characteristics'!A:A,MATCH($C1072,'Policy Characteristics'!$C:$C,0)))</f>
        <v>Research and Development</v>
      </c>
      <c r="B1072" s="304" t="str">
        <f>IF(ISBLANK(INDEX('Policy Characteristics'!B:B,MATCH($C1072,'Policy Characteristics'!$C:$C,0))),"",INDEX('Policy Characteristics'!B:B,MATCH($C1072,'Policy Characteristics'!$C:$C,0)))</f>
        <v>Capital Cost Reduction</v>
      </c>
      <c r="C1072" s="308" t="str">
        <f t="shared" si="59"/>
        <v>RnD Industry Capital Cost Perc Reduction</v>
      </c>
      <c r="D1072" s="6" t="s">
        <v>3200</v>
      </c>
      <c r="E1072" s="535"/>
      <c r="F1072" s="537" t="s">
        <v>3236</v>
      </c>
      <c r="G1072" s="535"/>
      <c r="H1072" s="536">
        <v>1473</v>
      </c>
      <c r="I1072" s="535" t="s">
        <v>45</v>
      </c>
      <c r="J1072" s="306" t="str">
        <f>IF(ISBLANK(INDEX('Policy Characteristics'!D:D,MATCH($C1072,'Policy Characteristics'!$C:$C,0))),"",INDEX('Policy Characteristics'!D:D,MATCH($C1072,'Policy Characteristics'!$C:$C,0)))</f>
        <v>R&amp;D Capital Cost Reductions</v>
      </c>
      <c r="K1072" s="304" t="str">
        <f>IF(ISBLANK(INDEX('Policy Characteristics'!E:E,MATCH($C1072,'Policy Characteristics'!$C:$C,0))),"",INDEX('Policy Characteristics'!E:E,MATCH($C1072,'Policy Characteristics'!$C:$C,0)))</f>
        <v>RnD industry capital cost reduction</v>
      </c>
      <c r="L1072" s="315">
        <f>IF(ISBLANK(INDEX('Policy Characteristics'!F:F,MATCH($C1072,'Policy Characteristics'!$C:$C,0))),"",INDEX('Policy Characteristics'!F:F,MATCH($C1072,'Policy Characteristics'!$C:$C,0)))</f>
        <v>0</v>
      </c>
      <c r="M1072" s="315">
        <f>IF(ISBLANK(INDEX('Policy Characteristics'!G:G,MATCH($C1072,'Policy Characteristics'!$C:$C,0))),"",INDEX('Policy Characteristics'!G:G,MATCH($C1072,'Policy Characteristics'!$C:$C,0)))</f>
        <v>0.4</v>
      </c>
      <c r="N1072" s="315">
        <f>IF(ISBLANK(INDEX('Policy Characteristics'!H:H,MATCH($C1072,'Policy Characteristics'!$C:$C,0))),"",INDEX('Policy Characteristics'!H:H,MATCH($C1072,'Policy Characteristics'!$C:$C,0)))</f>
        <v>0.01</v>
      </c>
      <c r="O1072" s="304" t="str">
        <f>IF(ISBLANK(INDEX('Policy Characteristics'!I:I,MATCH($C1072,'Policy Characteristics'!$C:$C,0))),"",INDEX('Policy Characteristics'!I:I,MATCH($C1072,'Policy Characteristics'!$C:$C,0)))</f>
        <v>% reduction in cost</v>
      </c>
      <c r="P1072" s="304" t="str">
        <f>IF(ISBLANK(INDEX('Policy Characteristics'!J:J,MATCH($C1072,'Policy Characteristics'!$C:$C,0))),"",INDEX('Policy Characteristics'!J:J,MATCH($C1072,'Policy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2" s="304" t="str">
        <f>IF(ISBLANK(INDEX('Policy Characteristics'!K:K,MATCH($C1072,'Policy Characteristics'!$C:$C,0))),"",INDEX('Policy Characteristics'!K:K,MATCH($C1072,'Policy Characteristics'!$C:$C,0)))</f>
        <v>architectural-design.html#rnd</v>
      </c>
      <c r="R1072" s="304" t="str">
        <f>IF(ISBLANK(INDEX('Policy Characteristics'!L:L,MATCH($C1072,'Policy Characteristics'!$C:$C,0))),"",INDEX('Policy Characteristics'!L:L,MATCH($C1072,'Policy Characteristics'!$C:$C,0)))</f>
        <v>research-and-development.html</v>
      </c>
    </row>
    <row r="1073" spans="1:18" x14ac:dyDescent="0.25">
      <c r="A1073" s="304" t="str">
        <f>IF(ISBLANK(INDEX('Policy Characteristics'!A:A,MATCH($C1073,'Policy Characteristics'!$C:$C,0))),"",INDEX('Policy Characteristics'!A:A,MATCH($C1073,'Policy Characteristics'!$C:$C,0)))</f>
        <v>Research and Development</v>
      </c>
      <c r="B1073" s="304" t="str">
        <f>IF(ISBLANK(INDEX('Policy Characteristics'!B:B,MATCH($C1073,'Policy Characteristics'!$C:$C,0))),"",INDEX('Policy Characteristics'!B:B,MATCH($C1073,'Policy Characteristics'!$C:$C,0)))</f>
        <v>Capital Cost Reduction</v>
      </c>
      <c r="C1073" s="308" t="str">
        <f t="shared" si="59"/>
        <v>RnD Industry Capital Cost Perc Reduction</v>
      </c>
      <c r="D1073" s="6" t="s">
        <v>3201</v>
      </c>
      <c r="E1073" s="535"/>
      <c r="F1073" s="537" t="s">
        <v>3237</v>
      </c>
      <c r="G1073" s="535"/>
      <c r="H1073" s="536">
        <v>1474</v>
      </c>
      <c r="I1073" s="535" t="s">
        <v>45</v>
      </c>
      <c r="J1073" s="306" t="str">
        <f>IF(ISBLANK(INDEX('Policy Characteristics'!D:D,MATCH($C1073,'Policy Characteristics'!$C:$C,0))),"",INDEX('Policy Characteristics'!D:D,MATCH($C1073,'Policy Characteristics'!$C:$C,0)))</f>
        <v>R&amp;D Capital Cost Reductions</v>
      </c>
      <c r="K1073" s="304" t="str">
        <f>IF(ISBLANK(INDEX('Policy Characteristics'!E:E,MATCH($C1073,'Policy Characteristics'!$C:$C,0))),"",INDEX('Policy Characteristics'!E:E,MATCH($C1073,'Policy Characteristics'!$C:$C,0)))</f>
        <v>RnD industry capital cost reduction</v>
      </c>
      <c r="L1073" s="315">
        <f>IF(ISBLANK(INDEX('Policy Characteristics'!F:F,MATCH($C1073,'Policy Characteristics'!$C:$C,0))),"",INDEX('Policy Characteristics'!F:F,MATCH($C1073,'Policy Characteristics'!$C:$C,0)))</f>
        <v>0</v>
      </c>
      <c r="M1073" s="315">
        <f>IF(ISBLANK(INDEX('Policy Characteristics'!G:G,MATCH($C1073,'Policy Characteristics'!$C:$C,0))),"",INDEX('Policy Characteristics'!G:G,MATCH($C1073,'Policy Characteristics'!$C:$C,0)))</f>
        <v>0.4</v>
      </c>
      <c r="N1073" s="315">
        <f>IF(ISBLANK(INDEX('Policy Characteristics'!H:H,MATCH($C1073,'Policy Characteristics'!$C:$C,0))),"",INDEX('Policy Characteristics'!H:H,MATCH($C1073,'Policy Characteristics'!$C:$C,0)))</f>
        <v>0.01</v>
      </c>
      <c r="O1073" s="304" t="str">
        <f>IF(ISBLANK(INDEX('Policy Characteristics'!I:I,MATCH($C1073,'Policy Characteristics'!$C:$C,0))),"",INDEX('Policy Characteristics'!I:I,MATCH($C1073,'Policy Characteristics'!$C:$C,0)))</f>
        <v>% reduction in cost</v>
      </c>
      <c r="P1073" s="304" t="str">
        <f>IF(ISBLANK(INDEX('Policy Characteristics'!J:J,MATCH($C1073,'Policy Characteristics'!$C:$C,0))),"",INDEX('Policy Characteristics'!J:J,MATCH($C1073,'Policy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3" s="304" t="str">
        <f>IF(ISBLANK(INDEX('Policy Characteristics'!K:K,MATCH($C1073,'Policy Characteristics'!$C:$C,0))),"",INDEX('Policy Characteristics'!K:K,MATCH($C1073,'Policy Characteristics'!$C:$C,0)))</f>
        <v>architectural-design.html#rnd</v>
      </c>
      <c r="R1073" s="304" t="str">
        <f>IF(ISBLANK(INDEX('Policy Characteristics'!L:L,MATCH($C1073,'Policy Characteristics'!$C:$C,0))),"",INDEX('Policy Characteristics'!L:L,MATCH($C1073,'Policy Characteristics'!$C:$C,0)))</f>
        <v>research-and-development.html</v>
      </c>
    </row>
    <row r="1074" spans="1:18" x14ac:dyDescent="0.25">
      <c r="A1074" s="304" t="str">
        <f>IF(ISBLANK(INDEX('Policy Characteristics'!A:A,MATCH($C1074,'Policy Characteristics'!$C:$C,0))),"",INDEX('Policy Characteristics'!A:A,MATCH($C1074,'Policy Characteristics'!$C:$C,0)))</f>
        <v>Research and Development</v>
      </c>
      <c r="B1074" s="304" t="str">
        <f>IF(ISBLANK(INDEX('Policy Characteristics'!B:B,MATCH($C1074,'Policy Characteristics'!$C:$C,0))),"",INDEX('Policy Characteristics'!B:B,MATCH($C1074,'Policy Characteristics'!$C:$C,0)))</f>
        <v>Capital Cost Reduction</v>
      </c>
      <c r="C1074" s="308" t="str">
        <f t="shared" si="59"/>
        <v>RnD Industry Capital Cost Perc Reduction</v>
      </c>
      <c r="D1074" s="6" t="s">
        <v>3202</v>
      </c>
      <c r="E1074" s="535"/>
      <c r="F1074" s="537" t="s">
        <v>335</v>
      </c>
      <c r="G1074" s="535"/>
      <c r="H1074" s="536">
        <v>1475</v>
      </c>
      <c r="I1074" s="535" t="s">
        <v>45</v>
      </c>
      <c r="J1074" s="306" t="str">
        <f>IF(ISBLANK(INDEX('Policy Characteristics'!D:D,MATCH($C1074,'Policy Characteristics'!$C:$C,0))),"",INDEX('Policy Characteristics'!D:D,MATCH($C1074,'Policy Characteristics'!$C:$C,0)))</f>
        <v>R&amp;D Capital Cost Reductions</v>
      </c>
      <c r="K1074" s="304" t="str">
        <f>IF(ISBLANK(INDEX('Policy Characteristics'!E:E,MATCH($C1074,'Policy Characteristics'!$C:$C,0))),"",INDEX('Policy Characteristics'!E:E,MATCH($C1074,'Policy Characteristics'!$C:$C,0)))</f>
        <v>RnD industry capital cost reduction</v>
      </c>
      <c r="L1074" s="315">
        <f>IF(ISBLANK(INDEX('Policy Characteristics'!F:F,MATCH($C1074,'Policy Characteristics'!$C:$C,0))),"",INDEX('Policy Characteristics'!F:F,MATCH($C1074,'Policy Characteristics'!$C:$C,0)))</f>
        <v>0</v>
      </c>
      <c r="M1074" s="315">
        <f>IF(ISBLANK(INDEX('Policy Characteristics'!G:G,MATCH($C1074,'Policy Characteristics'!$C:$C,0))),"",INDEX('Policy Characteristics'!G:G,MATCH($C1074,'Policy Characteristics'!$C:$C,0)))</f>
        <v>0.4</v>
      </c>
      <c r="N1074" s="315">
        <f>IF(ISBLANK(INDEX('Policy Characteristics'!H:H,MATCH($C1074,'Policy Characteristics'!$C:$C,0))),"",INDEX('Policy Characteristics'!H:H,MATCH($C1074,'Policy Characteristics'!$C:$C,0)))</f>
        <v>0.01</v>
      </c>
      <c r="O1074" s="304" t="str">
        <f>IF(ISBLANK(INDEX('Policy Characteristics'!I:I,MATCH($C1074,'Policy Characteristics'!$C:$C,0))),"",INDEX('Policy Characteristics'!I:I,MATCH($C1074,'Policy Characteristics'!$C:$C,0)))</f>
        <v>% reduction in cost</v>
      </c>
      <c r="P1074" s="304" t="str">
        <f>IF(ISBLANK(INDEX('Policy Characteristics'!J:J,MATCH($C1074,'Policy Characteristics'!$C:$C,0))),"",INDEX('Policy Characteristics'!J:J,MATCH($C1074,'Policy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4" s="304" t="str">
        <f>IF(ISBLANK(INDEX('Policy Characteristics'!K:K,MATCH($C1074,'Policy Characteristics'!$C:$C,0))),"",INDEX('Policy Characteristics'!K:K,MATCH($C1074,'Policy Characteristics'!$C:$C,0)))</f>
        <v>architectural-design.html#rnd</v>
      </c>
      <c r="R1074" s="304" t="str">
        <f>IF(ISBLANK(INDEX('Policy Characteristics'!L:L,MATCH($C1074,'Policy Characteristics'!$C:$C,0))),"",INDEX('Policy Characteristics'!L:L,MATCH($C1074,'Policy Characteristics'!$C:$C,0)))</f>
        <v>research-and-development.html</v>
      </c>
    </row>
    <row r="1075" spans="1:18" x14ac:dyDescent="0.25">
      <c r="A1075" s="304" t="str">
        <f>IF(ISBLANK(INDEX('Policy Characteristics'!A:A,MATCH($C1075,'Policy Characteristics'!$C:$C,0))),"",INDEX('Policy Characteristics'!A:A,MATCH($C1075,'Policy Characteristics'!$C:$C,0)))</f>
        <v>Research and Development</v>
      </c>
      <c r="B1075" s="304" t="str">
        <f>IF(ISBLANK(INDEX('Policy Characteristics'!B:B,MATCH($C1075,'Policy Characteristics'!$C:$C,0))),"",INDEX('Policy Characteristics'!B:B,MATCH($C1075,'Policy Characteristics'!$C:$C,0)))</f>
        <v>Capital Cost Reduction</v>
      </c>
      <c r="C1075" s="308" t="str">
        <f t="shared" si="59"/>
        <v>RnD Industry Capital Cost Perc Reduction</v>
      </c>
      <c r="D1075" s="6" t="s">
        <v>3203</v>
      </c>
      <c r="E1075" s="535"/>
      <c r="F1075" s="537" t="s">
        <v>3238</v>
      </c>
      <c r="G1075" s="535"/>
      <c r="H1075" s="536">
        <v>1476</v>
      </c>
      <c r="I1075" s="535" t="s">
        <v>45</v>
      </c>
      <c r="J1075" s="306" t="str">
        <f>IF(ISBLANK(INDEX('Policy Characteristics'!D:D,MATCH($C1075,'Policy Characteristics'!$C:$C,0))),"",INDEX('Policy Characteristics'!D:D,MATCH($C1075,'Policy Characteristics'!$C:$C,0)))</f>
        <v>R&amp;D Capital Cost Reductions</v>
      </c>
      <c r="K1075" s="304" t="str">
        <f>IF(ISBLANK(INDEX('Policy Characteristics'!E:E,MATCH($C1075,'Policy Characteristics'!$C:$C,0))),"",INDEX('Policy Characteristics'!E:E,MATCH($C1075,'Policy Characteristics'!$C:$C,0)))</f>
        <v>RnD industry capital cost reduction</v>
      </c>
      <c r="L1075" s="315">
        <f>IF(ISBLANK(INDEX('Policy Characteristics'!F:F,MATCH($C1075,'Policy Characteristics'!$C:$C,0))),"",INDEX('Policy Characteristics'!F:F,MATCH($C1075,'Policy Characteristics'!$C:$C,0)))</f>
        <v>0</v>
      </c>
      <c r="M1075" s="315">
        <f>IF(ISBLANK(INDEX('Policy Characteristics'!G:G,MATCH($C1075,'Policy Characteristics'!$C:$C,0))),"",INDEX('Policy Characteristics'!G:G,MATCH($C1075,'Policy Characteristics'!$C:$C,0)))</f>
        <v>0.4</v>
      </c>
      <c r="N1075" s="315">
        <f>IF(ISBLANK(INDEX('Policy Characteristics'!H:H,MATCH($C1075,'Policy Characteristics'!$C:$C,0))),"",INDEX('Policy Characteristics'!H:H,MATCH($C1075,'Policy Characteristics'!$C:$C,0)))</f>
        <v>0.01</v>
      </c>
      <c r="O1075" s="304" t="str">
        <f>IF(ISBLANK(INDEX('Policy Characteristics'!I:I,MATCH($C1075,'Policy Characteristics'!$C:$C,0))),"",INDEX('Policy Characteristics'!I:I,MATCH($C1075,'Policy Characteristics'!$C:$C,0)))</f>
        <v>% reduction in cost</v>
      </c>
      <c r="P1075" s="304" t="str">
        <f>IF(ISBLANK(INDEX('Policy Characteristics'!J:J,MATCH($C1075,'Policy Characteristics'!$C:$C,0))),"",INDEX('Policy Characteristics'!J:J,MATCH($C1075,'Policy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5" s="304" t="str">
        <f>IF(ISBLANK(INDEX('Policy Characteristics'!K:K,MATCH($C1075,'Policy Characteristics'!$C:$C,0))),"",INDEX('Policy Characteristics'!K:K,MATCH($C1075,'Policy Characteristics'!$C:$C,0)))</f>
        <v>architectural-design.html#rnd</v>
      </c>
      <c r="R1075" s="304" t="str">
        <f>IF(ISBLANK(INDEX('Policy Characteristics'!L:L,MATCH($C1075,'Policy Characteristics'!$C:$C,0))),"",INDEX('Policy Characteristics'!L:L,MATCH($C1075,'Policy Characteristics'!$C:$C,0)))</f>
        <v>research-and-development.html</v>
      </c>
    </row>
    <row r="1076" spans="1:18" x14ac:dyDescent="0.25">
      <c r="A1076" s="304" t="str">
        <f>IF(ISBLANK(INDEX('Policy Characteristics'!A:A,MATCH($C1076,'Policy Characteristics'!$C:$C,0))),"",INDEX('Policy Characteristics'!A:A,MATCH($C1076,'Policy Characteristics'!$C:$C,0)))</f>
        <v>Research and Development</v>
      </c>
      <c r="B1076" s="304" t="str">
        <f>IF(ISBLANK(INDEX('Policy Characteristics'!B:B,MATCH($C1076,'Policy Characteristics'!$C:$C,0))),"",INDEX('Policy Characteristics'!B:B,MATCH($C1076,'Policy Characteristics'!$C:$C,0)))</f>
        <v>Capital Cost Reduction</v>
      </c>
      <c r="C1076" s="308" t="str">
        <f t="shared" si="59"/>
        <v>RnD Industry Capital Cost Perc Reduction</v>
      </c>
      <c r="D1076" s="6" t="s">
        <v>3204</v>
      </c>
      <c r="E1076" s="535"/>
      <c r="F1076" s="537" t="s">
        <v>3239</v>
      </c>
      <c r="G1076" s="535"/>
      <c r="H1076" s="536">
        <v>1477</v>
      </c>
      <c r="I1076" s="535" t="s">
        <v>45</v>
      </c>
      <c r="J1076" s="306" t="str">
        <f>IF(ISBLANK(INDEX('Policy Characteristics'!D:D,MATCH($C1076,'Policy Characteristics'!$C:$C,0))),"",INDEX('Policy Characteristics'!D:D,MATCH($C1076,'Policy Characteristics'!$C:$C,0)))</f>
        <v>R&amp;D Capital Cost Reductions</v>
      </c>
      <c r="K1076" s="304" t="str">
        <f>IF(ISBLANK(INDEX('Policy Characteristics'!E:E,MATCH($C1076,'Policy Characteristics'!$C:$C,0))),"",INDEX('Policy Characteristics'!E:E,MATCH($C1076,'Policy Characteristics'!$C:$C,0)))</f>
        <v>RnD industry capital cost reduction</v>
      </c>
      <c r="L1076" s="315">
        <f>IF(ISBLANK(INDEX('Policy Characteristics'!F:F,MATCH($C1076,'Policy Characteristics'!$C:$C,0))),"",INDEX('Policy Characteristics'!F:F,MATCH($C1076,'Policy Characteristics'!$C:$C,0)))</f>
        <v>0</v>
      </c>
      <c r="M1076" s="315">
        <f>IF(ISBLANK(INDEX('Policy Characteristics'!G:G,MATCH($C1076,'Policy Characteristics'!$C:$C,0))),"",INDEX('Policy Characteristics'!G:G,MATCH($C1076,'Policy Characteristics'!$C:$C,0)))</f>
        <v>0.4</v>
      </c>
      <c r="N1076" s="315">
        <f>IF(ISBLANK(INDEX('Policy Characteristics'!H:H,MATCH($C1076,'Policy Characteristics'!$C:$C,0))),"",INDEX('Policy Characteristics'!H:H,MATCH($C1076,'Policy Characteristics'!$C:$C,0)))</f>
        <v>0.01</v>
      </c>
      <c r="O1076" s="304" t="str">
        <f>IF(ISBLANK(INDEX('Policy Characteristics'!I:I,MATCH($C1076,'Policy Characteristics'!$C:$C,0))),"",INDEX('Policy Characteristics'!I:I,MATCH($C1076,'Policy Characteristics'!$C:$C,0)))</f>
        <v>% reduction in cost</v>
      </c>
      <c r="P1076" s="304" t="str">
        <f>IF(ISBLANK(INDEX('Policy Characteristics'!J:J,MATCH($C1076,'Policy Characteristics'!$C:$C,0))),"",INDEX('Policy Characteristics'!J:J,MATCH($C1076,'Policy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6" s="304" t="str">
        <f>IF(ISBLANK(INDEX('Policy Characteristics'!K:K,MATCH($C1076,'Policy Characteristics'!$C:$C,0))),"",INDEX('Policy Characteristics'!K:K,MATCH($C1076,'Policy Characteristics'!$C:$C,0)))</f>
        <v>architectural-design.html#rnd</v>
      </c>
      <c r="R1076" s="304" t="str">
        <f>IF(ISBLANK(INDEX('Policy Characteristics'!L:L,MATCH($C1076,'Policy Characteristics'!$C:$C,0))),"",INDEX('Policy Characteristics'!L:L,MATCH($C1076,'Policy Characteristics'!$C:$C,0)))</f>
        <v>research-and-development.html</v>
      </c>
    </row>
    <row r="1077" spans="1:18" x14ac:dyDescent="0.25">
      <c r="A1077" s="304" t="str">
        <f>IF(ISBLANK(INDEX('Policy Characteristics'!A:A,MATCH($C1077,'Policy Characteristics'!$C:$C,0))),"",INDEX('Policy Characteristics'!A:A,MATCH($C1077,'Policy Characteristics'!$C:$C,0)))</f>
        <v>Research and Development</v>
      </c>
      <c r="B1077" s="304" t="str">
        <f>IF(ISBLANK(INDEX('Policy Characteristics'!B:B,MATCH($C1077,'Policy Characteristics'!$C:$C,0))),"",INDEX('Policy Characteristics'!B:B,MATCH($C1077,'Policy Characteristics'!$C:$C,0)))</f>
        <v>Capital Cost Reduction</v>
      </c>
      <c r="C1077" s="308" t="str">
        <f t="shared" si="59"/>
        <v>RnD Industry Capital Cost Perc Reduction</v>
      </c>
      <c r="D1077" s="6" t="s">
        <v>3205</v>
      </c>
      <c r="E1077" s="535"/>
      <c r="F1077" s="537" t="s">
        <v>3240</v>
      </c>
      <c r="G1077" s="535"/>
      <c r="H1077" s="536">
        <v>1478</v>
      </c>
      <c r="I1077" s="535" t="s">
        <v>45</v>
      </c>
      <c r="J1077" s="306" t="str">
        <f>IF(ISBLANK(INDEX('Policy Characteristics'!D:D,MATCH($C1077,'Policy Characteristics'!$C:$C,0))),"",INDEX('Policy Characteristics'!D:D,MATCH($C1077,'Policy Characteristics'!$C:$C,0)))</f>
        <v>R&amp;D Capital Cost Reductions</v>
      </c>
      <c r="K1077" s="304" t="str">
        <f>IF(ISBLANK(INDEX('Policy Characteristics'!E:E,MATCH($C1077,'Policy Characteristics'!$C:$C,0))),"",INDEX('Policy Characteristics'!E:E,MATCH($C1077,'Policy Characteristics'!$C:$C,0)))</f>
        <v>RnD industry capital cost reduction</v>
      </c>
      <c r="L1077" s="315">
        <f>IF(ISBLANK(INDEX('Policy Characteristics'!F:F,MATCH($C1077,'Policy Characteristics'!$C:$C,0))),"",INDEX('Policy Characteristics'!F:F,MATCH($C1077,'Policy Characteristics'!$C:$C,0)))</f>
        <v>0</v>
      </c>
      <c r="M1077" s="315">
        <f>IF(ISBLANK(INDEX('Policy Characteristics'!G:G,MATCH($C1077,'Policy Characteristics'!$C:$C,0))),"",INDEX('Policy Characteristics'!G:G,MATCH($C1077,'Policy Characteristics'!$C:$C,0)))</f>
        <v>0.4</v>
      </c>
      <c r="N1077" s="315">
        <f>IF(ISBLANK(INDEX('Policy Characteristics'!H:H,MATCH($C1077,'Policy Characteristics'!$C:$C,0))),"",INDEX('Policy Characteristics'!H:H,MATCH($C1077,'Policy Characteristics'!$C:$C,0)))</f>
        <v>0.01</v>
      </c>
      <c r="O1077" s="304" t="str">
        <f>IF(ISBLANK(INDEX('Policy Characteristics'!I:I,MATCH($C1077,'Policy Characteristics'!$C:$C,0))),"",INDEX('Policy Characteristics'!I:I,MATCH($C1077,'Policy Characteristics'!$C:$C,0)))</f>
        <v>% reduction in cost</v>
      </c>
      <c r="P1077" s="304" t="str">
        <f>IF(ISBLANK(INDEX('Policy Characteristics'!J:J,MATCH($C1077,'Policy Characteristics'!$C:$C,0))),"",INDEX('Policy Characteristics'!J:J,MATCH($C1077,'Policy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7" s="304" t="str">
        <f>IF(ISBLANK(INDEX('Policy Characteristics'!K:K,MATCH($C1077,'Policy Characteristics'!$C:$C,0))),"",INDEX('Policy Characteristics'!K:K,MATCH($C1077,'Policy Characteristics'!$C:$C,0)))</f>
        <v>architectural-design.html#rnd</v>
      </c>
      <c r="R1077" s="304" t="str">
        <f>IF(ISBLANK(INDEX('Policy Characteristics'!L:L,MATCH($C1077,'Policy Characteristics'!$C:$C,0))),"",INDEX('Policy Characteristics'!L:L,MATCH($C1077,'Policy Characteristics'!$C:$C,0)))</f>
        <v>research-and-development.html</v>
      </c>
    </row>
    <row r="1078" spans="1:18" x14ac:dyDescent="0.25">
      <c r="A1078" s="304" t="str">
        <f>IF(ISBLANK(INDEX('Policy Characteristics'!A:A,MATCH($C1078,'Policy Characteristics'!$C:$C,0))),"",INDEX('Policy Characteristics'!A:A,MATCH($C1078,'Policy Characteristics'!$C:$C,0)))</f>
        <v>Research and Development</v>
      </c>
      <c r="B1078" s="304" t="str">
        <f>IF(ISBLANK(INDEX('Policy Characteristics'!B:B,MATCH($C1078,'Policy Characteristics'!$C:$C,0))),"",INDEX('Policy Characteristics'!B:B,MATCH($C1078,'Policy Characteristics'!$C:$C,0)))</f>
        <v>Capital Cost Reduction</v>
      </c>
      <c r="C1078" s="308" t="str">
        <f t="shared" si="59"/>
        <v>RnD Industry Capital Cost Perc Reduction</v>
      </c>
      <c r="D1078" s="6" t="s">
        <v>3206</v>
      </c>
      <c r="E1078" s="535"/>
      <c r="F1078" s="537" t="s">
        <v>3241</v>
      </c>
      <c r="G1078" s="535"/>
      <c r="H1078" s="536">
        <v>1479</v>
      </c>
      <c r="I1078" s="535" t="s">
        <v>45</v>
      </c>
      <c r="J1078" s="306" t="str">
        <f>IF(ISBLANK(INDEX('Policy Characteristics'!D:D,MATCH($C1078,'Policy Characteristics'!$C:$C,0))),"",INDEX('Policy Characteristics'!D:D,MATCH($C1078,'Policy Characteristics'!$C:$C,0)))</f>
        <v>R&amp;D Capital Cost Reductions</v>
      </c>
      <c r="K1078" s="304" t="str">
        <f>IF(ISBLANK(INDEX('Policy Characteristics'!E:E,MATCH($C1078,'Policy Characteristics'!$C:$C,0))),"",INDEX('Policy Characteristics'!E:E,MATCH($C1078,'Policy Characteristics'!$C:$C,0)))</f>
        <v>RnD industry capital cost reduction</v>
      </c>
      <c r="L1078" s="315">
        <f>IF(ISBLANK(INDEX('Policy Characteristics'!F:F,MATCH($C1078,'Policy Characteristics'!$C:$C,0))),"",INDEX('Policy Characteristics'!F:F,MATCH($C1078,'Policy Characteristics'!$C:$C,0)))</f>
        <v>0</v>
      </c>
      <c r="M1078" s="315">
        <f>IF(ISBLANK(INDEX('Policy Characteristics'!G:G,MATCH($C1078,'Policy Characteristics'!$C:$C,0))),"",INDEX('Policy Characteristics'!G:G,MATCH($C1078,'Policy Characteristics'!$C:$C,0)))</f>
        <v>0.4</v>
      </c>
      <c r="N1078" s="315">
        <f>IF(ISBLANK(INDEX('Policy Characteristics'!H:H,MATCH($C1078,'Policy Characteristics'!$C:$C,0))),"",INDEX('Policy Characteristics'!H:H,MATCH($C1078,'Policy Characteristics'!$C:$C,0)))</f>
        <v>0.01</v>
      </c>
      <c r="O1078" s="304" t="str">
        <f>IF(ISBLANK(INDEX('Policy Characteristics'!I:I,MATCH($C1078,'Policy Characteristics'!$C:$C,0))),"",INDEX('Policy Characteristics'!I:I,MATCH($C1078,'Policy Characteristics'!$C:$C,0)))</f>
        <v>% reduction in cost</v>
      </c>
      <c r="P1078" s="304" t="str">
        <f>IF(ISBLANK(INDEX('Policy Characteristics'!J:J,MATCH($C1078,'Policy Characteristics'!$C:$C,0))),"",INDEX('Policy Characteristics'!J:J,MATCH($C1078,'Policy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8" s="304" t="str">
        <f>IF(ISBLANK(INDEX('Policy Characteristics'!K:K,MATCH($C1078,'Policy Characteristics'!$C:$C,0))),"",INDEX('Policy Characteristics'!K:K,MATCH($C1078,'Policy Characteristics'!$C:$C,0)))</f>
        <v>architectural-design.html#rnd</v>
      </c>
      <c r="R1078" s="304" t="str">
        <f>IF(ISBLANK(INDEX('Policy Characteristics'!L:L,MATCH($C1078,'Policy Characteristics'!$C:$C,0))),"",INDEX('Policy Characteristics'!L:L,MATCH($C1078,'Policy Characteristics'!$C:$C,0)))</f>
        <v>research-and-development.html</v>
      </c>
    </row>
    <row r="1079" spans="1:18" x14ac:dyDescent="0.25">
      <c r="A1079" s="304" t="str">
        <f>IF(ISBLANK(INDEX('Policy Characteristics'!A:A,MATCH($C1079,'Policy Characteristics'!$C:$C,0))),"",INDEX('Policy Characteristics'!A:A,MATCH($C1079,'Policy Characteristics'!$C:$C,0)))</f>
        <v>Research and Development</v>
      </c>
      <c r="B1079" s="304" t="str">
        <f>IF(ISBLANK(INDEX('Policy Characteristics'!B:B,MATCH($C1079,'Policy Characteristics'!$C:$C,0))),"",INDEX('Policy Characteristics'!B:B,MATCH($C1079,'Policy Characteristics'!$C:$C,0)))</f>
        <v>Capital Cost Reduction</v>
      </c>
      <c r="C1079" s="308" t="str">
        <f t="shared" si="59"/>
        <v>RnD Industry Capital Cost Perc Reduction</v>
      </c>
      <c r="D1079" s="6" t="s">
        <v>3207</v>
      </c>
      <c r="E1079" s="535"/>
      <c r="F1079" s="537" t="s">
        <v>3242</v>
      </c>
      <c r="G1079" s="535"/>
      <c r="H1079" s="536">
        <v>1480</v>
      </c>
      <c r="I1079" s="535" t="s">
        <v>45</v>
      </c>
      <c r="J1079" s="306" t="str">
        <f>IF(ISBLANK(INDEX('Policy Characteristics'!D:D,MATCH($C1079,'Policy Characteristics'!$C:$C,0))),"",INDEX('Policy Characteristics'!D:D,MATCH($C1079,'Policy Characteristics'!$C:$C,0)))</f>
        <v>R&amp;D Capital Cost Reductions</v>
      </c>
      <c r="K1079" s="304" t="str">
        <f>IF(ISBLANK(INDEX('Policy Characteristics'!E:E,MATCH($C1079,'Policy Characteristics'!$C:$C,0))),"",INDEX('Policy Characteristics'!E:E,MATCH($C1079,'Policy Characteristics'!$C:$C,0)))</f>
        <v>RnD industry capital cost reduction</v>
      </c>
      <c r="L1079" s="315">
        <f>IF(ISBLANK(INDEX('Policy Characteristics'!F:F,MATCH($C1079,'Policy Characteristics'!$C:$C,0))),"",INDEX('Policy Characteristics'!F:F,MATCH($C1079,'Policy Characteristics'!$C:$C,0)))</f>
        <v>0</v>
      </c>
      <c r="M1079" s="315">
        <f>IF(ISBLANK(INDEX('Policy Characteristics'!G:G,MATCH($C1079,'Policy Characteristics'!$C:$C,0))),"",INDEX('Policy Characteristics'!G:G,MATCH($C1079,'Policy Characteristics'!$C:$C,0)))</f>
        <v>0.4</v>
      </c>
      <c r="N1079" s="315">
        <f>IF(ISBLANK(INDEX('Policy Characteristics'!H:H,MATCH($C1079,'Policy Characteristics'!$C:$C,0))),"",INDEX('Policy Characteristics'!H:H,MATCH($C1079,'Policy Characteristics'!$C:$C,0)))</f>
        <v>0.01</v>
      </c>
      <c r="O1079" s="304" t="str">
        <f>IF(ISBLANK(INDEX('Policy Characteristics'!I:I,MATCH($C1079,'Policy Characteristics'!$C:$C,0))),"",INDEX('Policy Characteristics'!I:I,MATCH($C1079,'Policy Characteristics'!$C:$C,0)))</f>
        <v>% reduction in cost</v>
      </c>
      <c r="P1079" s="304" t="str">
        <f>IF(ISBLANK(INDEX('Policy Characteristics'!J:J,MATCH($C1079,'Policy Characteristics'!$C:$C,0))),"",INDEX('Policy Characteristics'!J:J,MATCH($C1079,'Policy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9" s="304" t="str">
        <f>IF(ISBLANK(INDEX('Policy Characteristics'!K:K,MATCH($C1079,'Policy Characteristics'!$C:$C,0))),"",INDEX('Policy Characteristics'!K:K,MATCH($C1079,'Policy Characteristics'!$C:$C,0)))</f>
        <v>architectural-design.html#rnd</v>
      </c>
      <c r="R1079" s="304" t="str">
        <f>IF(ISBLANK(INDEX('Policy Characteristics'!L:L,MATCH($C1079,'Policy Characteristics'!$C:$C,0))),"",INDEX('Policy Characteristics'!L:L,MATCH($C1079,'Policy Characteristics'!$C:$C,0)))</f>
        <v>research-and-development.html</v>
      </c>
    </row>
    <row r="1080" spans="1:18" x14ac:dyDescent="0.25">
      <c r="A1080" s="304" t="str">
        <f>IF(ISBLANK(INDEX('Policy Characteristics'!A:A,MATCH($C1080,'Policy Characteristics'!$C:$C,0))),"",INDEX('Policy Characteristics'!A:A,MATCH($C1080,'Policy Characteristics'!$C:$C,0)))</f>
        <v>Research and Development</v>
      </c>
      <c r="B1080" s="304" t="str">
        <f>IF(ISBLANK(INDEX('Policy Characteristics'!B:B,MATCH($C1080,'Policy Characteristics'!$C:$C,0))),"",INDEX('Policy Characteristics'!B:B,MATCH($C1080,'Policy Characteristics'!$C:$C,0)))</f>
        <v>Capital Cost Reduction</v>
      </c>
      <c r="C1080" s="308" t="str">
        <f t="shared" si="59"/>
        <v>RnD Industry Capital Cost Perc Reduction</v>
      </c>
      <c r="D1080" s="6" t="s">
        <v>3208</v>
      </c>
      <c r="E1080" s="535"/>
      <c r="F1080" s="537" t="s">
        <v>3243</v>
      </c>
      <c r="G1080" s="535"/>
      <c r="H1080" s="536">
        <v>1481</v>
      </c>
      <c r="I1080" s="535" t="s">
        <v>45</v>
      </c>
      <c r="J1080" s="306" t="str">
        <f>IF(ISBLANK(INDEX('Policy Characteristics'!D:D,MATCH($C1080,'Policy Characteristics'!$C:$C,0))),"",INDEX('Policy Characteristics'!D:D,MATCH($C1080,'Policy Characteristics'!$C:$C,0)))</f>
        <v>R&amp;D Capital Cost Reductions</v>
      </c>
      <c r="K1080" s="304" t="str">
        <f>IF(ISBLANK(INDEX('Policy Characteristics'!E:E,MATCH($C1080,'Policy Characteristics'!$C:$C,0))),"",INDEX('Policy Characteristics'!E:E,MATCH($C1080,'Policy Characteristics'!$C:$C,0)))</f>
        <v>RnD industry capital cost reduction</v>
      </c>
      <c r="L1080" s="315">
        <f>IF(ISBLANK(INDEX('Policy Characteristics'!F:F,MATCH($C1080,'Policy Characteristics'!$C:$C,0))),"",INDEX('Policy Characteristics'!F:F,MATCH($C1080,'Policy Characteristics'!$C:$C,0)))</f>
        <v>0</v>
      </c>
      <c r="M1080" s="315">
        <f>IF(ISBLANK(INDEX('Policy Characteristics'!G:G,MATCH($C1080,'Policy Characteristics'!$C:$C,0))),"",INDEX('Policy Characteristics'!G:G,MATCH($C1080,'Policy Characteristics'!$C:$C,0)))</f>
        <v>0.4</v>
      </c>
      <c r="N1080" s="315">
        <f>IF(ISBLANK(INDEX('Policy Characteristics'!H:H,MATCH($C1080,'Policy Characteristics'!$C:$C,0))),"",INDEX('Policy Characteristics'!H:H,MATCH($C1080,'Policy Characteristics'!$C:$C,0)))</f>
        <v>0.01</v>
      </c>
      <c r="O1080" s="304" t="str">
        <f>IF(ISBLANK(INDEX('Policy Characteristics'!I:I,MATCH($C1080,'Policy Characteristics'!$C:$C,0))),"",INDEX('Policy Characteristics'!I:I,MATCH($C1080,'Policy Characteristics'!$C:$C,0)))</f>
        <v>% reduction in cost</v>
      </c>
      <c r="P1080" s="304" t="str">
        <f>IF(ISBLANK(INDEX('Policy Characteristics'!J:J,MATCH($C1080,'Policy Characteristics'!$C:$C,0))),"",INDEX('Policy Characteristics'!J:J,MATCH($C1080,'Policy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0" s="304" t="str">
        <f>IF(ISBLANK(INDEX('Policy Characteristics'!K:K,MATCH($C1080,'Policy Characteristics'!$C:$C,0))),"",INDEX('Policy Characteristics'!K:K,MATCH($C1080,'Policy Characteristics'!$C:$C,0)))</f>
        <v>architectural-design.html#rnd</v>
      </c>
      <c r="R1080" s="304" t="str">
        <f>IF(ISBLANK(INDEX('Policy Characteristics'!L:L,MATCH($C1080,'Policy Characteristics'!$C:$C,0))),"",INDEX('Policy Characteristics'!L:L,MATCH($C1080,'Policy Characteristics'!$C:$C,0)))</f>
        <v>research-and-development.html</v>
      </c>
    </row>
    <row r="1081" spans="1:18" x14ac:dyDescent="0.25">
      <c r="A1081" s="304" t="str">
        <f>IF(ISBLANK(INDEX('Policy Characteristics'!A:A,MATCH($C1081,'Policy Characteristics'!$C:$C,0))),"",INDEX('Policy Characteristics'!A:A,MATCH($C1081,'Policy Characteristics'!$C:$C,0)))</f>
        <v>Research and Development</v>
      </c>
      <c r="B1081" s="304" t="str">
        <f>IF(ISBLANK(INDEX('Policy Characteristics'!B:B,MATCH($C1081,'Policy Characteristics'!$C:$C,0))),"",INDEX('Policy Characteristics'!B:B,MATCH($C1081,'Policy Characteristics'!$C:$C,0)))</f>
        <v>Capital Cost Reduction</v>
      </c>
      <c r="C1081" s="308" t="str">
        <f t="shared" si="59"/>
        <v>RnD Industry Capital Cost Perc Reduction</v>
      </c>
      <c r="D1081" s="6" t="s">
        <v>3209</v>
      </c>
      <c r="E1081" s="535"/>
      <c r="F1081" s="537" t="s">
        <v>3244</v>
      </c>
      <c r="G1081" s="535"/>
      <c r="H1081" s="536">
        <v>1482</v>
      </c>
      <c r="I1081" s="535" t="s">
        <v>45</v>
      </c>
      <c r="J1081" s="306" t="str">
        <f>IF(ISBLANK(INDEX('Policy Characteristics'!D:D,MATCH($C1081,'Policy Characteristics'!$C:$C,0))),"",INDEX('Policy Characteristics'!D:D,MATCH($C1081,'Policy Characteristics'!$C:$C,0)))</f>
        <v>R&amp;D Capital Cost Reductions</v>
      </c>
      <c r="K1081" s="304" t="str">
        <f>IF(ISBLANK(INDEX('Policy Characteristics'!E:E,MATCH($C1081,'Policy Characteristics'!$C:$C,0))),"",INDEX('Policy Characteristics'!E:E,MATCH($C1081,'Policy Characteristics'!$C:$C,0)))</f>
        <v>RnD industry capital cost reduction</v>
      </c>
      <c r="L1081" s="315">
        <f>IF(ISBLANK(INDEX('Policy Characteristics'!F:F,MATCH($C1081,'Policy Characteristics'!$C:$C,0))),"",INDEX('Policy Characteristics'!F:F,MATCH($C1081,'Policy Characteristics'!$C:$C,0)))</f>
        <v>0</v>
      </c>
      <c r="M1081" s="315">
        <f>IF(ISBLANK(INDEX('Policy Characteristics'!G:G,MATCH($C1081,'Policy Characteristics'!$C:$C,0))),"",INDEX('Policy Characteristics'!G:G,MATCH($C1081,'Policy Characteristics'!$C:$C,0)))</f>
        <v>0.4</v>
      </c>
      <c r="N1081" s="315">
        <f>IF(ISBLANK(INDEX('Policy Characteristics'!H:H,MATCH($C1081,'Policy Characteristics'!$C:$C,0))),"",INDEX('Policy Characteristics'!H:H,MATCH($C1081,'Policy Characteristics'!$C:$C,0)))</f>
        <v>0.01</v>
      </c>
      <c r="O1081" s="304" t="str">
        <f>IF(ISBLANK(INDEX('Policy Characteristics'!I:I,MATCH($C1081,'Policy Characteristics'!$C:$C,0))),"",INDEX('Policy Characteristics'!I:I,MATCH($C1081,'Policy Characteristics'!$C:$C,0)))</f>
        <v>% reduction in cost</v>
      </c>
      <c r="P1081" s="304" t="str">
        <f>IF(ISBLANK(INDEX('Policy Characteristics'!J:J,MATCH($C1081,'Policy Characteristics'!$C:$C,0))),"",INDEX('Policy Characteristics'!J:J,MATCH($C1081,'Policy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1" s="304" t="str">
        <f>IF(ISBLANK(INDEX('Policy Characteristics'!K:K,MATCH($C1081,'Policy Characteristics'!$C:$C,0))),"",INDEX('Policy Characteristics'!K:K,MATCH($C1081,'Policy Characteristics'!$C:$C,0)))</f>
        <v>architectural-design.html#rnd</v>
      </c>
      <c r="R1081" s="304" t="str">
        <f>IF(ISBLANK(INDEX('Policy Characteristics'!L:L,MATCH($C1081,'Policy Characteristics'!$C:$C,0))),"",INDEX('Policy Characteristics'!L:L,MATCH($C1081,'Policy Characteristics'!$C:$C,0)))</f>
        <v>research-and-development.html</v>
      </c>
    </row>
    <row r="1082" spans="1:18" x14ac:dyDescent="0.25">
      <c r="A1082" s="304" t="str">
        <f>IF(ISBLANK(INDEX('Policy Characteristics'!A:A,MATCH($C1082,'Policy Characteristics'!$C:$C,0))),"",INDEX('Policy Characteristics'!A:A,MATCH($C1082,'Policy Characteristics'!$C:$C,0)))</f>
        <v>Research and Development</v>
      </c>
      <c r="B1082" s="304" t="str">
        <f>IF(ISBLANK(INDEX('Policy Characteristics'!B:B,MATCH($C1082,'Policy Characteristics'!$C:$C,0))),"",INDEX('Policy Characteristics'!B:B,MATCH($C1082,'Policy Characteristics'!$C:$C,0)))</f>
        <v>Capital Cost Reduction</v>
      </c>
      <c r="C1082" s="308" t="str">
        <f t="shared" si="59"/>
        <v>RnD Industry Capital Cost Perc Reduction</v>
      </c>
      <c r="D1082" s="6" t="s">
        <v>3210</v>
      </c>
      <c r="E1082" s="535"/>
      <c r="F1082" s="537" t="s">
        <v>3245</v>
      </c>
      <c r="G1082" s="535"/>
      <c r="H1082" s="536">
        <v>1483</v>
      </c>
      <c r="I1082" s="535" t="s">
        <v>45</v>
      </c>
      <c r="J1082" s="306" t="str">
        <f>IF(ISBLANK(INDEX('Policy Characteristics'!D:D,MATCH($C1082,'Policy Characteristics'!$C:$C,0))),"",INDEX('Policy Characteristics'!D:D,MATCH($C1082,'Policy Characteristics'!$C:$C,0)))</f>
        <v>R&amp;D Capital Cost Reductions</v>
      </c>
      <c r="K1082" s="304" t="str">
        <f>IF(ISBLANK(INDEX('Policy Characteristics'!E:E,MATCH($C1082,'Policy Characteristics'!$C:$C,0))),"",INDEX('Policy Characteristics'!E:E,MATCH($C1082,'Policy Characteristics'!$C:$C,0)))</f>
        <v>RnD industry capital cost reduction</v>
      </c>
      <c r="L1082" s="315">
        <f>IF(ISBLANK(INDEX('Policy Characteristics'!F:F,MATCH($C1082,'Policy Characteristics'!$C:$C,0))),"",INDEX('Policy Characteristics'!F:F,MATCH($C1082,'Policy Characteristics'!$C:$C,0)))</f>
        <v>0</v>
      </c>
      <c r="M1082" s="315">
        <f>IF(ISBLANK(INDEX('Policy Characteristics'!G:G,MATCH($C1082,'Policy Characteristics'!$C:$C,0))),"",INDEX('Policy Characteristics'!G:G,MATCH($C1082,'Policy Characteristics'!$C:$C,0)))</f>
        <v>0.4</v>
      </c>
      <c r="N1082" s="315">
        <f>IF(ISBLANK(INDEX('Policy Characteristics'!H:H,MATCH($C1082,'Policy Characteristics'!$C:$C,0))),"",INDEX('Policy Characteristics'!H:H,MATCH($C1082,'Policy Characteristics'!$C:$C,0)))</f>
        <v>0.01</v>
      </c>
      <c r="O1082" s="304" t="str">
        <f>IF(ISBLANK(INDEX('Policy Characteristics'!I:I,MATCH($C1082,'Policy Characteristics'!$C:$C,0))),"",INDEX('Policy Characteristics'!I:I,MATCH($C1082,'Policy Characteristics'!$C:$C,0)))</f>
        <v>% reduction in cost</v>
      </c>
      <c r="P1082" s="304" t="str">
        <f>IF(ISBLANK(INDEX('Policy Characteristics'!J:J,MATCH($C1082,'Policy Characteristics'!$C:$C,0))),"",INDEX('Policy Characteristics'!J:J,MATCH($C1082,'Policy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2" s="304" t="str">
        <f>IF(ISBLANK(INDEX('Policy Characteristics'!K:K,MATCH($C1082,'Policy Characteristics'!$C:$C,0))),"",INDEX('Policy Characteristics'!K:K,MATCH($C1082,'Policy Characteristics'!$C:$C,0)))</f>
        <v>architectural-design.html#rnd</v>
      </c>
      <c r="R1082" s="304" t="str">
        <f>IF(ISBLANK(INDEX('Policy Characteristics'!L:L,MATCH($C1082,'Policy Characteristics'!$C:$C,0))),"",INDEX('Policy Characteristics'!L:L,MATCH($C1082,'Policy Characteristics'!$C:$C,0)))</f>
        <v>research-and-development.html</v>
      </c>
    </row>
    <row r="1083" spans="1:18" x14ac:dyDescent="0.25">
      <c r="A1083" s="304" t="str">
        <f>IF(ISBLANK(INDEX('Policy Characteristics'!A:A,MATCH($C1083,'Policy Characteristics'!$C:$C,0))),"",INDEX('Policy Characteristics'!A:A,MATCH($C1083,'Policy Characteristics'!$C:$C,0)))</f>
        <v>Research and Development</v>
      </c>
      <c r="B1083" s="304" t="str">
        <f>IF(ISBLANK(INDEX('Policy Characteristics'!B:B,MATCH($C1083,'Policy Characteristics'!$C:$C,0))),"",INDEX('Policy Characteristics'!B:B,MATCH($C1083,'Policy Characteristics'!$C:$C,0)))</f>
        <v>Capital Cost Reduction</v>
      </c>
      <c r="C1083" s="308" t="str">
        <f t="shared" si="59"/>
        <v>RnD Industry Capital Cost Perc Reduction</v>
      </c>
      <c r="D1083" s="6" t="s">
        <v>3211</v>
      </c>
      <c r="E1083" s="535"/>
      <c r="F1083" s="537" t="s">
        <v>3246</v>
      </c>
      <c r="G1083" s="535"/>
      <c r="H1083" s="536">
        <v>1484</v>
      </c>
      <c r="I1083" s="535" t="s">
        <v>45</v>
      </c>
      <c r="J1083" s="306" t="str">
        <f>IF(ISBLANK(INDEX('Policy Characteristics'!D:D,MATCH($C1083,'Policy Characteristics'!$C:$C,0))),"",INDEX('Policy Characteristics'!D:D,MATCH($C1083,'Policy Characteristics'!$C:$C,0)))</f>
        <v>R&amp;D Capital Cost Reductions</v>
      </c>
      <c r="K1083" s="304" t="str">
        <f>IF(ISBLANK(INDEX('Policy Characteristics'!E:E,MATCH($C1083,'Policy Characteristics'!$C:$C,0))),"",INDEX('Policy Characteristics'!E:E,MATCH($C1083,'Policy Characteristics'!$C:$C,0)))</f>
        <v>RnD industry capital cost reduction</v>
      </c>
      <c r="L1083" s="315">
        <f>IF(ISBLANK(INDEX('Policy Characteristics'!F:F,MATCH($C1083,'Policy Characteristics'!$C:$C,0))),"",INDEX('Policy Characteristics'!F:F,MATCH($C1083,'Policy Characteristics'!$C:$C,0)))</f>
        <v>0</v>
      </c>
      <c r="M1083" s="315">
        <f>IF(ISBLANK(INDEX('Policy Characteristics'!G:G,MATCH($C1083,'Policy Characteristics'!$C:$C,0))),"",INDEX('Policy Characteristics'!G:G,MATCH($C1083,'Policy Characteristics'!$C:$C,0)))</f>
        <v>0.4</v>
      </c>
      <c r="N1083" s="315">
        <f>IF(ISBLANK(INDEX('Policy Characteristics'!H:H,MATCH($C1083,'Policy Characteristics'!$C:$C,0))),"",INDEX('Policy Characteristics'!H:H,MATCH($C1083,'Policy Characteristics'!$C:$C,0)))</f>
        <v>0.01</v>
      </c>
      <c r="O1083" s="304" t="str">
        <f>IF(ISBLANK(INDEX('Policy Characteristics'!I:I,MATCH($C1083,'Policy Characteristics'!$C:$C,0))),"",INDEX('Policy Characteristics'!I:I,MATCH($C1083,'Policy Characteristics'!$C:$C,0)))</f>
        <v>% reduction in cost</v>
      </c>
      <c r="P1083" s="304" t="str">
        <f>IF(ISBLANK(INDEX('Policy Characteristics'!J:J,MATCH($C1083,'Policy Characteristics'!$C:$C,0))),"",INDEX('Policy Characteristics'!J:J,MATCH($C1083,'Policy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3" s="304" t="str">
        <f>IF(ISBLANK(INDEX('Policy Characteristics'!K:K,MATCH($C1083,'Policy Characteristics'!$C:$C,0))),"",INDEX('Policy Characteristics'!K:K,MATCH($C1083,'Policy Characteristics'!$C:$C,0)))</f>
        <v>architectural-design.html#rnd</v>
      </c>
      <c r="R1083" s="304" t="str">
        <f>IF(ISBLANK(INDEX('Policy Characteristics'!L:L,MATCH($C1083,'Policy Characteristics'!$C:$C,0))),"",INDEX('Policy Characteristics'!L:L,MATCH($C1083,'Policy Characteristics'!$C:$C,0)))</f>
        <v>research-and-development.html</v>
      </c>
    </row>
    <row r="1084" spans="1:18" x14ac:dyDescent="0.25">
      <c r="A1084" s="304" t="str">
        <f>IF(ISBLANK(INDEX('Policy Characteristics'!A:A,MATCH($C1084,'Policy Characteristics'!$C:$C,0))),"",INDEX('Policy Characteristics'!A:A,MATCH($C1084,'Policy Characteristics'!$C:$C,0)))</f>
        <v>Research and Development</v>
      </c>
      <c r="B1084" s="304" t="str">
        <f>IF(ISBLANK(INDEX('Policy Characteristics'!B:B,MATCH($C1084,'Policy Characteristics'!$C:$C,0))),"",INDEX('Policy Characteristics'!B:B,MATCH($C1084,'Policy Characteristics'!$C:$C,0)))</f>
        <v>Capital Cost Reduction</v>
      </c>
      <c r="C1084" s="308" t="str">
        <f t="shared" si="59"/>
        <v>RnD Industry Capital Cost Perc Reduction</v>
      </c>
      <c r="D1084" s="6" t="s">
        <v>3212</v>
      </c>
      <c r="E1084" s="535"/>
      <c r="F1084" s="537" t="s">
        <v>3247</v>
      </c>
      <c r="G1084" s="535"/>
      <c r="H1084" s="536">
        <v>1485</v>
      </c>
      <c r="I1084" s="535" t="s">
        <v>45</v>
      </c>
      <c r="J1084" s="306" t="str">
        <f>IF(ISBLANK(INDEX('Policy Characteristics'!D:D,MATCH($C1084,'Policy Characteristics'!$C:$C,0))),"",INDEX('Policy Characteristics'!D:D,MATCH($C1084,'Policy Characteristics'!$C:$C,0)))</f>
        <v>R&amp;D Capital Cost Reductions</v>
      </c>
      <c r="K1084" s="304" t="str">
        <f>IF(ISBLANK(INDEX('Policy Characteristics'!E:E,MATCH($C1084,'Policy Characteristics'!$C:$C,0))),"",INDEX('Policy Characteristics'!E:E,MATCH($C1084,'Policy Characteristics'!$C:$C,0)))</f>
        <v>RnD industry capital cost reduction</v>
      </c>
      <c r="L1084" s="315">
        <f>IF(ISBLANK(INDEX('Policy Characteristics'!F:F,MATCH($C1084,'Policy Characteristics'!$C:$C,0))),"",INDEX('Policy Characteristics'!F:F,MATCH($C1084,'Policy Characteristics'!$C:$C,0)))</f>
        <v>0</v>
      </c>
      <c r="M1084" s="315">
        <f>IF(ISBLANK(INDEX('Policy Characteristics'!G:G,MATCH($C1084,'Policy Characteristics'!$C:$C,0))),"",INDEX('Policy Characteristics'!G:G,MATCH($C1084,'Policy Characteristics'!$C:$C,0)))</f>
        <v>0.4</v>
      </c>
      <c r="N1084" s="315">
        <f>IF(ISBLANK(INDEX('Policy Characteristics'!H:H,MATCH($C1084,'Policy Characteristics'!$C:$C,0))),"",INDEX('Policy Characteristics'!H:H,MATCH($C1084,'Policy Characteristics'!$C:$C,0)))</f>
        <v>0.01</v>
      </c>
      <c r="O1084" s="304" t="str">
        <f>IF(ISBLANK(INDEX('Policy Characteristics'!I:I,MATCH($C1084,'Policy Characteristics'!$C:$C,0))),"",INDEX('Policy Characteristics'!I:I,MATCH($C1084,'Policy Characteristics'!$C:$C,0)))</f>
        <v>% reduction in cost</v>
      </c>
      <c r="P1084" s="304" t="str">
        <f>IF(ISBLANK(INDEX('Policy Characteristics'!J:J,MATCH($C1084,'Policy Characteristics'!$C:$C,0))),"",INDEX('Policy Characteristics'!J:J,MATCH($C1084,'Policy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4" s="304" t="str">
        <f>IF(ISBLANK(INDEX('Policy Characteristics'!K:K,MATCH($C1084,'Policy Characteristics'!$C:$C,0))),"",INDEX('Policy Characteristics'!K:K,MATCH($C1084,'Policy Characteristics'!$C:$C,0)))</f>
        <v>architectural-design.html#rnd</v>
      </c>
      <c r="R1084" s="304" t="str">
        <f>IF(ISBLANK(INDEX('Policy Characteristics'!L:L,MATCH($C1084,'Policy Characteristics'!$C:$C,0))),"",INDEX('Policy Characteristics'!L:L,MATCH($C1084,'Policy Characteristics'!$C:$C,0)))</f>
        <v>research-and-development.html</v>
      </c>
    </row>
    <row r="1085" spans="1:18" x14ac:dyDescent="0.25">
      <c r="A1085" s="304" t="str">
        <f>IF(ISBLANK(INDEX('Policy Characteristics'!A:A,MATCH($C1085,'Policy Characteristics'!$C:$C,0))),"",INDEX('Policy Characteristics'!A:A,MATCH($C1085,'Policy Characteristics'!$C:$C,0)))</f>
        <v>Research and Development</v>
      </c>
      <c r="B1085" s="304" t="str">
        <f>IF(ISBLANK(INDEX('Policy Characteristics'!B:B,MATCH($C1085,'Policy Characteristics'!$C:$C,0))),"",INDEX('Policy Characteristics'!B:B,MATCH($C1085,'Policy Characteristics'!$C:$C,0)))</f>
        <v>Capital Cost Reduction</v>
      </c>
      <c r="C1085" s="308" t="str">
        <f t="shared" si="59"/>
        <v>RnD Industry Capital Cost Perc Reduction</v>
      </c>
      <c r="D1085" s="6" t="s">
        <v>3213</v>
      </c>
      <c r="E1085" s="535"/>
      <c r="F1085" s="537" t="s">
        <v>3248</v>
      </c>
      <c r="G1085" s="535"/>
      <c r="H1085" s="536">
        <v>1486</v>
      </c>
      <c r="I1085" s="535" t="s">
        <v>45</v>
      </c>
      <c r="J1085" s="306" t="str">
        <f>IF(ISBLANK(INDEX('Policy Characteristics'!D:D,MATCH($C1085,'Policy Characteristics'!$C:$C,0))),"",INDEX('Policy Characteristics'!D:D,MATCH($C1085,'Policy Characteristics'!$C:$C,0)))</f>
        <v>R&amp;D Capital Cost Reductions</v>
      </c>
      <c r="K1085" s="304" t="str">
        <f>IF(ISBLANK(INDEX('Policy Characteristics'!E:E,MATCH($C1085,'Policy Characteristics'!$C:$C,0))),"",INDEX('Policy Characteristics'!E:E,MATCH($C1085,'Policy Characteristics'!$C:$C,0)))</f>
        <v>RnD industry capital cost reduction</v>
      </c>
      <c r="L1085" s="315">
        <f>IF(ISBLANK(INDEX('Policy Characteristics'!F:F,MATCH($C1085,'Policy Characteristics'!$C:$C,0))),"",INDEX('Policy Characteristics'!F:F,MATCH($C1085,'Policy Characteristics'!$C:$C,0)))</f>
        <v>0</v>
      </c>
      <c r="M1085" s="315">
        <f>IF(ISBLANK(INDEX('Policy Characteristics'!G:G,MATCH($C1085,'Policy Characteristics'!$C:$C,0))),"",INDEX('Policy Characteristics'!G:G,MATCH($C1085,'Policy Characteristics'!$C:$C,0)))</f>
        <v>0.4</v>
      </c>
      <c r="N1085" s="315">
        <f>IF(ISBLANK(INDEX('Policy Characteristics'!H:H,MATCH($C1085,'Policy Characteristics'!$C:$C,0))),"",INDEX('Policy Characteristics'!H:H,MATCH($C1085,'Policy Characteristics'!$C:$C,0)))</f>
        <v>0.01</v>
      </c>
      <c r="O1085" s="304" t="str">
        <f>IF(ISBLANK(INDEX('Policy Characteristics'!I:I,MATCH($C1085,'Policy Characteristics'!$C:$C,0))),"",INDEX('Policy Characteristics'!I:I,MATCH($C1085,'Policy Characteristics'!$C:$C,0)))</f>
        <v>% reduction in cost</v>
      </c>
      <c r="P1085" s="304" t="str">
        <f>IF(ISBLANK(INDEX('Policy Characteristics'!J:J,MATCH($C1085,'Policy Characteristics'!$C:$C,0))),"",INDEX('Policy Characteristics'!J:J,MATCH($C1085,'Policy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5" s="304" t="str">
        <f>IF(ISBLANK(INDEX('Policy Characteristics'!K:K,MATCH($C1085,'Policy Characteristics'!$C:$C,0))),"",INDEX('Policy Characteristics'!K:K,MATCH($C1085,'Policy Characteristics'!$C:$C,0)))</f>
        <v>architectural-design.html#rnd</v>
      </c>
      <c r="R1085" s="304" t="str">
        <f>IF(ISBLANK(INDEX('Policy Characteristics'!L:L,MATCH($C1085,'Policy Characteristics'!$C:$C,0))),"",INDEX('Policy Characteristics'!L:L,MATCH($C1085,'Policy Characteristics'!$C:$C,0)))</f>
        <v>research-and-development.html</v>
      </c>
    </row>
    <row r="1086" spans="1:18" x14ac:dyDescent="0.25">
      <c r="A1086" s="304" t="str">
        <f>IF(ISBLANK(INDEX('Policy Characteristics'!A:A,MATCH($C1086,'Policy Characteristics'!$C:$C,0))),"",INDEX('Policy Characteristics'!A:A,MATCH($C1086,'Policy Characteristics'!$C:$C,0)))</f>
        <v>Research and Development</v>
      </c>
      <c r="B1086" s="304" t="str">
        <f>IF(ISBLANK(INDEX('Policy Characteristics'!B:B,MATCH($C1086,'Policy Characteristics'!$C:$C,0))),"",INDEX('Policy Characteristics'!B:B,MATCH($C1086,'Policy Characteristics'!$C:$C,0)))</f>
        <v>Capital Cost Reduction</v>
      </c>
      <c r="C1086" s="307" t="s">
        <v>298</v>
      </c>
      <c r="D1086" s="535" t="s">
        <v>2258</v>
      </c>
      <c r="E1086" s="535"/>
      <c r="F1086" s="535" t="s">
        <v>484</v>
      </c>
      <c r="G1086" s="535"/>
      <c r="H1086" s="536">
        <v>108</v>
      </c>
      <c r="I1086" s="535" t="s">
        <v>45</v>
      </c>
      <c r="J1086" s="306" t="str">
        <f>IF(ISBLANK(INDEX('Policy Characteristics'!D:D,MATCH($C1086,'Policy Characteristics'!$C:$C,0))),"",INDEX('Policy Characteristics'!D:D,MATCH($C1086,'Policy Characteristics'!$C:$C,0)))</f>
        <v>R&amp;D Capital Cost Reductions</v>
      </c>
      <c r="K1086" s="304" t="str">
        <f>IF(ISBLANK(INDEX('Policy Characteristics'!E:E,MATCH($C1086,'Policy Characteristics'!$C:$C,0))),"",INDEX('Policy Characteristics'!E:E,MATCH($C1086,'Policy Characteristics'!$C:$C,0)))</f>
        <v>RnD transportation capital cost reduction</v>
      </c>
      <c r="L1086" s="315">
        <f>IF(ISBLANK(INDEX('Policy Characteristics'!F:F,MATCH($C1086,'Policy Characteristics'!$C:$C,0))),"",INDEX('Policy Characteristics'!F:F,MATCH($C1086,'Policy Characteristics'!$C:$C,0)))</f>
        <v>0</v>
      </c>
      <c r="M1086" s="315">
        <f>IF(ISBLANK(INDEX('Policy Characteristics'!G:G,MATCH($C1086,'Policy Characteristics'!$C:$C,0))),"",INDEX('Policy Characteristics'!G:G,MATCH($C1086,'Policy Characteristics'!$C:$C,0)))</f>
        <v>0.4</v>
      </c>
      <c r="N1086" s="315">
        <f>IF(ISBLANK(INDEX('Policy Characteristics'!H:H,MATCH($C1086,'Policy Characteristics'!$C:$C,0))),"",INDEX('Policy Characteristics'!H:H,MATCH($C1086,'Policy Characteristics'!$C:$C,0)))</f>
        <v>0.01</v>
      </c>
      <c r="O1086" s="304" t="str">
        <f>IF(ISBLANK(INDEX('Policy Characteristics'!I:I,MATCH($C1086,'Policy Characteristics'!$C:$C,0))),"",INDEX('Policy Characteristics'!I:I,MATCH($C1086,'Policy Characteristics'!$C:$C,0)))</f>
        <v>% reduction in cost</v>
      </c>
      <c r="P1086" s="304" t="str">
        <f>IF(ISBLANK(INDEX('Policy Characteristics'!J:J,MATCH($C1086,'Policy Characteristics'!$C:$C,0))),"",INDEX('Policy Characteristics'!J:J,MATCH($C1086,'Policy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6" s="304" t="str">
        <f>IF(ISBLANK(INDEX('Policy Characteristics'!K:K,MATCH($C1086,'Policy Characteristics'!$C:$C,0))),"",INDEX('Policy Characteristics'!K:K,MATCH($C1086,'Policy Characteristics'!$C:$C,0)))</f>
        <v>architectural-design.html#rnd</v>
      </c>
      <c r="R1086" s="304" t="str">
        <f>IF(ISBLANK(INDEX('Policy Characteristics'!L:L,MATCH($C1086,'Policy Characteristics'!$C:$C,0))),"",INDEX('Policy Characteristics'!L:L,MATCH($C1086,'Policy Characteristics'!$C:$C,0)))</f>
        <v>research-and-development.html</v>
      </c>
    </row>
    <row r="1087" spans="1:18" x14ac:dyDescent="0.25">
      <c r="A1087" s="304" t="str">
        <f>IF(ISBLANK(INDEX('Policy Characteristics'!A:A,MATCH($C1087,'Policy Characteristics'!$C:$C,0))),"",INDEX('Policy Characteristics'!A:A,MATCH($C1087,'Policy Characteristics'!$C:$C,0)))</f>
        <v>Research and Development</v>
      </c>
      <c r="B1087" s="304" t="str">
        <f>IF(ISBLANK(INDEX('Policy Characteristics'!B:B,MATCH($C1087,'Policy Characteristics'!$C:$C,0))),"",INDEX('Policy Characteristics'!B:B,MATCH($C1087,'Policy Characteristics'!$C:$C,0)))</f>
        <v>Capital Cost Reduction</v>
      </c>
      <c r="C1087" s="308" t="str">
        <f t="shared" ref="C1087:C1092" si="60">C$1086</f>
        <v>RnD Transportation Capital Cost Perc Reduction</v>
      </c>
      <c r="D1087" s="535" t="s">
        <v>2259</v>
      </c>
      <c r="E1087" s="535"/>
      <c r="F1087" s="535" t="s">
        <v>485</v>
      </c>
      <c r="G1087" s="535"/>
      <c r="H1087" s="536">
        <v>109</v>
      </c>
      <c r="I1087" s="535" t="s">
        <v>45</v>
      </c>
      <c r="J1087" s="306" t="str">
        <f>IF(ISBLANK(INDEX('Policy Characteristics'!D:D,MATCH($C1087,'Policy Characteristics'!$C:$C,0))),"",INDEX('Policy Characteristics'!D:D,MATCH($C1087,'Policy Characteristics'!$C:$C,0)))</f>
        <v>R&amp;D Capital Cost Reductions</v>
      </c>
      <c r="K1087" s="304" t="str">
        <f>IF(ISBLANK(INDEX('Policy Characteristics'!E:E,MATCH($C1087,'Policy Characteristics'!$C:$C,0))),"",INDEX('Policy Characteristics'!E:E,MATCH($C1087,'Policy Characteristics'!$C:$C,0)))</f>
        <v>RnD transportation capital cost reduction</v>
      </c>
      <c r="L1087" s="315">
        <f>IF(ISBLANK(INDEX('Policy Characteristics'!F:F,MATCH($C1087,'Policy Characteristics'!$C:$C,0))),"",INDEX('Policy Characteristics'!F:F,MATCH($C1087,'Policy Characteristics'!$C:$C,0)))</f>
        <v>0</v>
      </c>
      <c r="M1087" s="315">
        <f>IF(ISBLANK(INDEX('Policy Characteristics'!G:G,MATCH($C1087,'Policy Characteristics'!$C:$C,0))),"",INDEX('Policy Characteristics'!G:G,MATCH($C1087,'Policy Characteristics'!$C:$C,0)))</f>
        <v>0.4</v>
      </c>
      <c r="N1087" s="315">
        <f>IF(ISBLANK(INDEX('Policy Characteristics'!H:H,MATCH($C1087,'Policy Characteristics'!$C:$C,0))),"",INDEX('Policy Characteristics'!H:H,MATCH($C1087,'Policy Characteristics'!$C:$C,0)))</f>
        <v>0.01</v>
      </c>
      <c r="O1087" s="304" t="str">
        <f>IF(ISBLANK(INDEX('Policy Characteristics'!I:I,MATCH($C1087,'Policy Characteristics'!$C:$C,0))),"",INDEX('Policy Characteristics'!I:I,MATCH($C1087,'Policy Characteristics'!$C:$C,0)))</f>
        <v>% reduction in cost</v>
      </c>
      <c r="P1087" s="304" t="str">
        <f>IF(ISBLANK(INDEX('Policy Characteristics'!J:J,MATCH($C1087,'Policy Characteristics'!$C:$C,0))),"",INDEX('Policy Characteristics'!J:J,MATCH($C1087,'Policy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7" s="304" t="str">
        <f>IF(ISBLANK(INDEX('Policy Characteristics'!K:K,MATCH($C1087,'Policy Characteristics'!$C:$C,0))),"",INDEX('Policy Characteristics'!K:K,MATCH($C1087,'Policy Characteristics'!$C:$C,0)))</f>
        <v>architectural-design.html#rnd</v>
      </c>
      <c r="R1087" s="304" t="str">
        <f>IF(ISBLANK(INDEX('Policy Characteristics'!L:L,MATCH($C1087,'Policy Characteristics'!$C:$C,0))),"",INDEX('Policy Characteristics'!L:L,MATCH($C1087,'Policy Characteristics'!$C:$C,0)))</f>
        <v>research-and-development.html</v>
      </c>
    </row>
    <row r="1088" spans="1:18" x14ac:dyDescent="0.25">
      <c r="A1088" s="304" t="str">
        <f>IF(ISBLANK(INDEX('Policy Characteristics'!A:A,MATCH($C1088,'Policy Characteristics'!$C:$C,0))),"",INDEX('Policy Characteristics'!A:A,MATCH($C1088,'Policy Characteristics'!$C:$C,0)))</f>
        <v>Research and Development</v>
      </c>
      <c r="B1088" s="304" t="str">
        <f>IF(ISBLANK(INDEX('Policy Characteristics'!B:B,MATCH($C1088,'Policy Characteristics'!$C:$C,0))),"",INDEX('Policy Characteristics'!B:B,MATCH($C1088,'Policy Characteristics'!$C:$C,0)))</f>
        <v>Capital Cost Reduction</v>
      </c>
      <c r="C1088" s="308" t="str">
        <f t="shared" si="60"/>
        <v>RnD Transportation Capital Cost Perc Reduction</v>
      </c>
      <c r="D1088" s="535" t="s">
        <v>2260</v>
      </c>
      <c r="E1088" s="535"/>
      <c r="F1088" s="535" t="s">
        <v>486</v>
      </c>
      <c r="G1088" s="535"/>
      <c r="H1088" s="536">
        <v>110</v>
      </c>
      <c r="I1088" s="535" t="s">
        <v>45</v>
      </c>
      <c r="J1088" s="306" t="str">
        <f>IF(ISBLANK(INDEX('Policy Characteristics'!D:D,MATCH($C1088,'Policy Characteristics'!$C:$C,0))),"",INDEX('Policy Characteristics'!D:D,MATCH($C1088,'Policy Characteristics'!$C:$C,0)))</f>
        <v>R&amp;D Capital Cost Reductions</v>
      </c>
      <c r="K1088" s="304" t="str">
        <f>IF(ISBLANK(INDEX('Policy Characteristics'!E:E,MATCH($C1088,'Policy Characteristics'!$C:$C,0))),"",INDEX('Policy Characteristics'!E:E,MATCH($C1088,'Policy Characteristics'!$C:$C,0)))</f>
        <v>RnD transportation capital cost reduction</v>
      </c>
      <c r="L1088" s="315">
        <f>IF(ISBLANK(INDEX('Policy Characteristics'!F:F,MATCH($C1088,'Policy Characteristics'!$C:$C,0))),"",INDEX('Policy Characteristics'!F:F,MATCH($C1088,'Policy Characteristics'!$C:$C,0)))</f>
        <v>0</v>
      </c>
      <c r="M1088" s="315">
        <f>IF(ISBLANK(INDEX('Policy Characteristics'!G:G,MATCH($C1088,'Policy Characteristics'!$C:$C,0))),"",INDEX('Policy Characteristics'!G:G,MATCH($C1088,'Policy Characteristics'!$C:$C,0)))</f>
        <v>0.4</v>
      </c>
      <c r="N1088" s="315">
        <f>IF(ISBLANK(INDEX('Policy Characteristics'!H:H,MATCH($C1088,'Policy Characteristics'!$C:$C,0))),"",INDEX('Policy Characteristics'!H:H,MATCH($C1088,'Policy Characteristics'!$C:$C,0)))</f>
        <v>0.01</v>
      </c>
      <c r="O1088" s="304" t="str">
        <f>IF(ISBLANK(INDEX('Policy Characteristics'!I:I,MATCH($C1088,'Policy Characteristics'!$C:$C,0))),"",INDEX('Policy Characteristics'!I:I,MATCH($C1088,'Policy Characteristics'!$C:$C,0)))</f>
        <v>% reduction in cost</v>
      </c>
      <c r="P1088" s="304" t="str">
        <f>IF(ISBLANK(INDEX('Policy Characteristics'!J:J,MATCH($C1088,'Policy Characteristics'!$C:$C,0))),"",INDEX('Policy Characteristics'!J:J,MATCH($C1088,'Policy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8" s="304" t="str">
        <f>IF(ISBLANK(INDEX('Policy Characteristics'!K:K,MATCH($C1088,'Policy Characteristics'!$C:$C,0))),"",INDEX('Policy Characteristics'!K:K,MATCH($C1088,'Policy Characteristics'!$C:$C,0)))</f>
        <v>architectural-design.html#rnd</v>
      </c>
      <c r="R1088" s="304" t="str">
        <f>IF(ISBLANK(INDEX('Policy Characteristics'!L:L,MATCH($C1088,'Policy Characteristics'!$C:$C,0))),"",INDEX('Policy Characteristics'!L:L,MATCH($C1088,'Policy Characteristics'!$C:$C,0)))</f>
        <v>research-and-development.html</v>
      </c>
    </row>
    <row r="1089" spans="1:18" x14ac:dyDescent="0.25">
      <c r="A1089" s="304" t="str">
        <f>IF(ISBLANK(INDEX('Policy Characteristics'!A:A,MATCH($C1089,'Policy Characteristics'!$C:$C,0))),"",INDEX('Policy Characteristics'!A:A,MATCH($C1089,'Policy Characteristics'!$C:$C,0)))</f>
        <v>Research and Development</v>
      </c>
      <c r="B1089" s="304" t="str">
        <f>IF(ISBLANK(INDEX('Policy Characteristics'!B:B,MATCH($C1089,'Policy Characteristics'!$C:$C,0))),"",INDEX('Policy Characteristics'!B:B,MATCH($C1089,'Policy Characteristics'!$C:$C,0)))</f>
        <v>Capital Cost Reduction</v>
      </c>
      <c r="C1089" s="308" t="str">
        <f t="shared" si="60"/>
        <v>RnD Transportation Capital Cost Perc Reduction</v>
      </c>
      <c r="D1089" s="535" t="s">
        <v>2261</v>
      </c>
      <c r="E1089" s="535"/>
      <c r="F1089" s="535" t="s">
        <v>487</v>
      </c>
      <c r="G1089" s="535"/>
      <c r="H1089" s="536">
        <v>111</v>
      </c>
      <c r="I1089" s="535" t="s">
        <v>45</v>
      </c>
      <c r="J1089" s="306" t="str">
        <f>IF(ISBLANK(INDEX('Policy Characteristics'!D:D,MATCH($C1089,'Policy Characteristics'!$C:$C,0))),"",INDEX('Policy Characteristics'!D:D,MATCH($C1089,'Policy Characteristics'!$C:$C,0)))</f>
        <v>R&amp;D Capital Cost Reductions</v>
      </c>
      <c r="K1089" s="304" t="str">
        <f>IF(ISBLANK(INDEX('Policy Characteristics'!E:E,MATCH($C1089,'Policy Characteristics'!$C:$C,0))),"",INDEX('Policy Characteristics'!E:E,MATCH($C1089,'Policy Characteristics'!$C:$C,0)))</f>
        <v>RnD transportation capital cost reduction</v>
      </c>
      <c r="L1089" s="315">
        <f>IF(ISBLANK(INDEX('Policy Characteristics'!F:F,MATCH($C1089,'Policy Characteristics'!$C:$C,0))),"",INDEX('Policy Characteristics'!F:F,MATCH($C1089,'Policy Characteristics'!$C:$C,0)))</f>
        <v>0</v>
      </c>
      <c r="M1089" s="315">
        <f>IF(ISBLANK(INDEX('Policy Characteristics'!G:G,MATCH($C1089,'Policy Characteristics'!$C:$C,0))),"",INDEX('Policy Characteristics'!G:G,MATCH($C1089,'Policy Characteristics'!$C:$C,0)))</f>
        <v>0.4</v>
      </c>
      <c r="N1089" s="315">
        <f>IF(ISBLANK(INDEX('Policy Characteristics'!H:H,MATCH($C1089,'Policy Characteristics'!$C:$C,0))),"",INDEX('Policy Characteristics'!H:H,MATCH($C1089,'Policy Characteristics'!$C:$C,0)))</f>
        <v>0.01</v>
      </c>
      <c r="O1089" s="304" t="str">
        <f>IF(ISBLANK(INDEX('Policy Characteristics'!I:I,MATCH($C1089,'Policy Characteristics'!$C:$C,0))),"",INDEX('Policy Characteristics'!I:I,MATCH($C1089,'Policy Characteristics'!$C:$C,0)))</f>
        <v>% reduction in cost</v>
      </c>
      <c r="P1089" s="304" t="str">
        <f>IF(ISBLANK(INDEX('Policy Characteristics'!J:J,MATCH($C1089,'Policy Characteristics'!$C:$C,0))),"",INDEX('Policy Characteristics'!J:J,MATCH($C1089,'Policy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9" s="304" t="str">
        <f>IF(ISBLANK(INDEX('Policy Characteristics'!K:K,MATCH($C1089,'Policy Characteristics'!$C:$C,0))),"",INDEX('Policy Characteristics'!K:K,MATCH($C1089,'Policy Characteristics'!$C:$C,0)))</f>
        <v>architectural-design.html#rnd</v>
      </c>
      <c r="R1089" s="304" t="str">
        <f>IF(ISBLANK(INDEX('Policy Characteristics'!L:L,MATCH($C1089,'Policy Characteristics'!$C:$C,0))),"",INDEX('Policy Characteristics'!L:L,MATCH($C1089,'Policy Characteristics'!$C:$C,0)))</f>
        <v>research-and-development.html</v>
      </c>
    </row>
    <row r="1090" spans="1:18" x14ac:dyDescent="0.25">
      <c r="A1090" s="304" t="str">
        <f>IF(ISBLANK(INDEX('Policy Characteristics'!A:A,MATCH($C1090,'Policy Characteristics'!$C:$C,0))),"",INDEX('Policy Characteristics'!A:A,MATCH($C1090,'Policy Characteristics'!$C:$C,0)))</f>
        <v>Research and Development</v>
      </c>
      <c r="B1090" s="304" t="str">
        <f>IF(ISBLANK(INDEX('Policy Characteristics'!B:B,MATCH($C1090,'Policy Characteristics'!$C:$C,0))),"",INDEX('Policy Characteristics'!B:B,MATCH($C1090,'Policy Characteristics'!$C:$C,0)))</f>
        <v>Capital Cost Reduction</v>
      </c>
      <c r="C1090" s="308" t="str">
        <f t="shared" si="60"/>
        <v>RnD Transportation Capital Cost Perc Reduction</v>
      </c>
      <c r="D1090" s="535" t="s">
        <v>2262</v>
      </c>
      <c r="E1090" s="535"/>
      <c r="F1090" s="535" t="s">
        <v>488</v>
      </c>
      <c r="G1090" s="535"/>
      <c r="H1090" s="536">
        <v>112</v>
      </c>
      <c r="I1090" s="535" t="s">
        <v>45</v>
      </c>
      <c r="J1090" s="306" t="str">
        <f>IF(ISBLANK(INDEX('Policy Characteristics'!D:D,MATCH($C1090,'Policy Characteristics'!$C:$C,0))),"",INDEX('Policy Characteristics'!D:D,MATCH($C1090,'Policy Characteristics'!$C:$C,0)))</f>
        <v>R&amp;D Capital Cost Reductions</v>
      </c>
      <c r="K1090" s="304" t="str">
        <f>IF(ISBLANK(INDEX('Policy Characteristics'!E:E,MATCH($C1090,'Policy Characteristics'!$C:$C,0))),"",INDEX('Policy Characteristics'!E:E,MATCH($C1090,'Policy Characteristics'!$C:$C,0)))</f>
        <v>RnD transportation capital cost reduction</v>
      </c>
      <c r="L1090" s="315">
        <f>IF(ISBLANK(INDEX('Policy Characteristics'!F:F,MATCH($C1090,'Policy Characteristics'!$C:$C,0))),"",INDEX('Policy Characteristics'!F:F,MATCH($C1090,'Policy Characteristics'!$C:$C,0)))</f>
        <v>0</v>
      </c>
      <c r="M1090" s="315">
        <f>IF(ISBLANK(INDEX('Policy Characteristics'!G:G,MATCH($C1090,'Policy Characteristics'!$C:$C,0))),"",INDEX('Policy Characteristics'!G:G,MATCH($C1090,'Policy Characteristics'!$C:$C,0)))</f>
        <v>0.4</v>
      </c>
      <c r="N1090" s="315">
        <f>IF(ISBLANK(INDEX('Policy Characteristics'!H:H,MATCH($C1090,'Policy Characteristics'!$C:$C,0))),"",INDEX('Policy Characteristics'!H:H,MATCH($C1090,'Policy Characteristics'!$C:$C,0)))</f>
        <v>0.01</v>
      </c>
      <c r="O1090" s="304" t="str">
        <f>IF(ISBLANK(INDEX('Policy Characteristics'!I:I,MATCH($C1090,'Policy Characteristics'!$C:$C,0))),"",INDEX('Policy Characteristics'!I:I,MATCH($C1090,'Policy Characteristics'!$C:$C,0)))</f>
        <v>% reduction in cost</v>
      </c>
      <c r="P1090" s="304" t="str">
        <f>IF(ISBLANK(INDEX('Policy Characteristics'!J:J,MATCH($C1090,'Policy Characteristics'!$C:$C,0))),"",INDEX('Policy Characteristics'!J:J,MATCH($C1090,'Policy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0" s="304" t="str">
        <f>IF(ISBLANK(INDEX('Policy Characteristics'!K:K,MATCH($C1090,'Policy Characteristics'!$C:$C,0))),"",INDEX('Policy Characteristics'!K:K,MATCH($C1090,'Policy Characteristics'!$C:$C,0)))</f>
        <v>architectural-design.html#rnd</v>
      </c>
      <c r="R1090" s="304" t="str">
        <f>IF(ISBLANK(INDEX('Policy Characteristics'!L:L,MATCH($C1090,'Policy Characteristics'!$C:$C,0))),"",INDEX('Policy Characteristics'!L:L,MATCH($C1090,'Policy Characteristics'!$C:$C,0)))</f>
        <v>research-and-development.html</v>
      </c>
    </row>
    <row r="1091" spans="1:18" x14ac:dyDescent="0.25">
      <c r="A1091" s="304" t="str">
        <f>IF(ISBLANK(INDEX('Policy Characteristics'!A:A,MATCH($C1091,'Policy Characteristics'!$C:$C,0))),"",INDEX('Policy Characteristics'!A:A,MATCH($C1091,'Policy Characteristics'!$C:$C,0)))</f>
        <v>Research and Development</v>
      </c>
      <c r="B1091" s="304" t="str">
        <f>IF(ISBLANK(INDEX('Policy Characteristics'!B:B,MATCH($C1091,'Policy Characteristics'!$C:$C,0))),"",INDEX('Policy Characteristics'!B:B,MATCH($C1091,'Policy Characteristics'!$C:$C,0)))</f>
        <v>Capital Cost Reduction</v>
      </c>
      <c r="C1091" s="308" t="str">
        <f t="shared" si="60"/>
        <v>RnD Transportation Capital Cost Perc Reduction</v>
      </c>
      <c r="D1091" s="535" t="s">
        <v>2568</v>
      </c>
      <c r="E1091" s="535"/>
      <c r="F1091" s="535" t="s">
        <v>2876</v>
      </c>
      <c r="G1091" s="535"/>
      <c r="H1091" s="536">
        <v>113</v>
      </c>
      <c r="I1091" s="535" t="s">
        <v>45</v>
      </c>
      <c r="J1091" s="306" t="str">
        <f>IF(ISBLANK(INDEX('Policy Characteristics'!D:D,MATCH($C1091,'Policy Characteristics'!$C:$C,0))),"",INDEX('Policy Characteristics'!D:D,MATCH($C1091,'Policy Characteristics'!$C:$C,0)))</f>
        <v>R&amp;D Capital Cost Reductions</v>
      </c>
      <c r="K1091" s="304" t="str">
        <f>IF(ISBLANK(INDEX('Policy Characteristics'!E:E,MATCH($C1091,'Policy Characteristics'!$C:$C,0))),"",INDEX('Policy Characteristics'!E:E,MATCH($C1091,'Policy Characteristics'!$C:$C,0)))</f>
        <v>RnD transportation capital cost reduction</v>
      </c>
      <c r="L1091" s="315">
        <f>IF(ISBLANK(INDEX('Policy Characteristics'!F:F,MATCH($C1091,'Policy Characteristics'!$C:$C,0))),"",INDEX('Policy Characteristics'!F:F,MATCH($C1091,'Policy Characteristics'!$C:$C,0)))</f>
        <v>0</v>
      </c>
      <c r="M1091" s="315">
        <f>IF(ISBLANK(INDEX('Policy Characteristics'!G:G,MATCH($C1091,'Policy Characteristics'!$C:$C,0))),"",INDEX('Policy Characteristics'!G:G,MATCH($C1091,'Policy Characteristics'!$C:$C,0)))</f>
        <v>0.4</v>
      </c>
      <c r="N1091" s="315">
        <f>IF(ISBLANK(INDEX('Policy Characteristics'!H:H,MATCH($C1091,'Policy Characteristics'!$C:$C,0))),"",INDEX('Policy Characteristics'!H:H,MATCH($C1091,'Policy Characteristics'!$C:$C,0)))</f>
        <v>0.01</v>
      </c>
      <c r="O1091" s="304" t="str">
        <f>IF(ISBLANK(INDEX('Policy Characteristics'!I:I,MATCH($C1091,'Policy Characteristics'!$C:$C,0))),"",INDEX('Policy Characteristics'!I:I,MATCH($C1091,'Policy Characteristics'!$C:$C,0)))</f>
        <v>% reduction in cost</v>
      </c>
      <c r="P1091" s="304" t="str">
        <f>IF(ISBLANK(INDEX('Policy Characteristics'!J:J,MATCH($C1091,'Policy Characteristics'!$C:$C,0))),"",INDEX('Policy Characteristics'!J:J,MATCH($C1091,'Policy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1" s="304" t="str">
        <f>IF(ISBLANK(INDEX('Policy Characteristics'!K:K,MATCH($C1091,'Policy Characteristics'!$C:$C,0))),"",INDEX('Policy Characteristics'!K:K,MATCH($C1091,'Policy Characteristics'!$C:$C,0)))</f>
        <v>architectural-design.html#rnd</v>
      </c>
      <c r="R1091" s="304" t="str">
        <f>IF(ISBLANK(INDEX('Policy Characteristics'!L:L,MATCH($C1091,'Policy Characteristics'!$C:$C,0))),"",INDEX('Policy Characteristics'!L:L,MATCH($C1091,'Policy Characteristics'!$C:$C,0)))</f>
        <v>research-and-development.html</v>
      </c>
    </row>
    <row r="1092" spans="1:18" x14ac:dyDescent="0.25">
      <c r="A1092" s="304" t="str">
        <f>IF(ISBLANK(INDEX('Policy Characteristics'!A:A,MATCH($C1092,'Policy Characteristics'!$C:$C,0))),"",INDEX('Policy Characteristics'!A:A,MATCH($C1092,'Policy Characteristics'!$C:$C,0)))</f>
        <v>Research and Development</v>
      </c>
      <c r="B1092" s="304" t="str">
        <f>IF(ISBLANK(INDEX('Policy Characteristics'!B:B,MATCH($C1092,'Policy Characteristics'!$C:$C,0))),"",INDEX('Policy Characteristics'!B:B,MATCH($C1092,'Policy Characteristics'!$C:$C,0)))</f>
        <v>Capital Cost Reduction</v>
      </c>
      <c r="C1092" s="308" t="str">
        <f t="shared" si="60"/>
        <v>RnD Transportation Capital Cost Perc Reduction</v>
      </c>
      <c r="D1092" s="535" t="s">
        <v>2567</v>
      </c>
      <c r="E1092" s="535"/>
      <c r="F1092" s="535" t="s">
        <v>2877</v>
      </c>
      <c r="G1092" s="535"/>
      <c r="H1092" s="536">
        <v>523</v>
      </c>
      <c r="I1092" s="535" t="s">
        <v>45</v>
      </c>
      <c r="J1092" s="306" t="str">
        <f>IF(ISBLANK(INDEX('Policy Characteristics'!D:D,MATCH($C1092,'Policy Characteristics'!$C:$C,0))),"",INDEX('Policy Characteristics'!D:D,MATCH($C1092,'Policy Characteristics'!$C:$C,0)))</f>
        <v>R&amp;D Capital Cost Reductions</v>
      </c>
      <c r="K1092" s="304" t="str">
        <f>IF(ISBLANK(INDEX('Policy Characteristics'!E:E,MATCH($C1092,'Policy Characteristics'!$C:$C,0))),"",INDEX('Policy Characteristics'!E:E,MATCH($C1092,'Policy Characteristics'!$C:$C,0)))</f>
        <v>RnD transportation capital cost reduction</v>
      </c>
      <c r="L1092" s="315">
        <f>IF(ISBLANK(INDEX('Policy Characteristics'!F:F,MATCH($C1092,'Policy Characteristics'!$C:$C,0))),"",INDEX('Policy Characteristics'!F:F,MATCH($C1092,'Policy Characteristics'!$C:$C,0)))</f>
        <v>0</v>
      </c>
      <c r="M1092" s="315">
        <f>IF(ISBLANK(INDEX('Policy Characteristics'!G:G,MATCH($C1092,'Policy Characteristics'!$C:$C,0))),"",INDEX('Policy Characteristics'!G:G,MATCH($C1092,'Policy Characteristics'!$C:$C,0)))</f>
        <v>0.4</v>
      </c>
      <c r="N1092" s="315">
        <f>IF(ISBLANK(INDEX('Policy Characteristics'!H:H,MATCH($C1092,'Policy Characteristics'!$C:$C,0))),"",INDEX('Policy Characteristics'!H:H,MATCH($C1092,'Policy Characteristics'!$C:$C,0)))</f>
        <v>0.01</v>
      </c>
      <c r="O1092" s="304" t="str">
        <f>IF(ISBLANK(INDEX('Policy Characteristics'!I:I,MATCH($C1092,'Policy Characteristics'!$C:$C,0))),"",INDEX('Policy Characteristics'!I:I,MATCH($C1092,'Policy Characteristics'!$C:$C,0)))</f>
        <v>% reduction in cost</v>
      </c>
      <c r="P1092" s="304" t="str">
        <f>IF(ISBLANK(INDEX('Policy Characteristics'!J:J,MATCH($C1092,'Policy Characteristics'!$C:$C,0))),"",INDEX('Policy Characteristics'!J:J,MATCH($C1092,'Policy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2" s="304" t="str">
        <f>IF(ISBLANK(INDEX('Policy Characteristics'!K:K,MATCH($C1092,'Policy Characteristics'!$C:$C,0))),"",INDEX('Policy Characteristics'!K:K,MATCH($C1092,'Policy Characteristics'!$C:$C,0)))</f>
        <v>architectural-design.html#rnd</v>
      </c>
      <c r="R1092" s="304" t="str">
        <f>IF(ISBLANK(INDEX('Policy Characteristics'!L:L,MATCH($C1092,'Policy Characteristics'!$C:$C,0))),"",INDEX('Policy Characteristics'!L:L,MATCH($C1092,'Policy Characteristics'!$C:$C,0)))</f>
        <v>research-and-development.html</v>
      </c>
    </row>
    <row r="1093" spans="1:18" s="526" customFormat="1" x14ac:dyDescent="0.25">
      <c r="A1093" s="304" t="str">
        <f>IF(ISBLANK(INDEX('Policy Characteristics'!A:A,MATCH($C1093,'Policy Characteristics'!$C:$C,0))),"",INDEX('Policy Characteristics'!A:A,MATCH($C1093,'Policy Characteristics'!$C:$C,0)))</f>
        <v>Research and Development</v>
      </c>
      <c r="B1093" s="304" t="str">
        <f>IF(ISBLANK(INDEX('Policy Characteristics'!B:B,MATCH($C1093,'Policy Characteristics'!$C:$C,0))),"",INDEX('Policy Characteristics'!B:B,MATCH($C1093,'Policy Characteristics'!$C:$C,0)))</f>
        <v>Direct Air Capture</v>
      </c>
      <c r="C1093" s="307" t="s">
        <v>2887</v>
      </c>
      <c r="D1093" s="537"/>
      <c r="E1093" s="537"/>
      <c r="F1093" s="537"/>
      <c r="G1093" s="537"/>
      <c r="H1093" s="540">
        <v>525</v>
      </c>
      <c r="I1093" s="537" t="s">
        <v>45</v>
      </c>
      <c r="J1093" s="306" t="str">
        <f>IF(ISBLANK(INDEX('Policy Characteristics'!D:D,MATCH($C1093,'Policy Characteristics'!$C:$C,0))),"",INDEX('Policy Characteristics'!D:D,MATCH($C1093,'Policy Characteristics'!$C:$C,0)))</f>
        <v>Direct Air Capture</v>
      </c>
      <c r="K1093" s="304" t="str">
        <f>IF(ISBLANK(INDEX('Policy Characteristics'!E:E,MATCH($C1093,'Policy Characteristics'!$C:$C,0))),"",INDEX('Policy Characteristics'!E:E,MATCH($C1093,'Policy Characteristics'!$C:$C,0)))</f>
        <v>geoeng direct air capture</v>
      </c>
      <c r="L1093" s="315">
        <f>IF(ISBLANK(INDEX('Policy Characteristics'!F:F,MATCH($C1093,'Policy Characteristics'!$C:$C,0))),"",INDEX('Policy Characteristics'!F:F,MATCH($C1093,'Policy Characteristics'!$C:$C,0)))</f>
        <v>0</v>
      </c>
      <c r="M1093" s="315">
        <f>IF(ISBLANK(INDEX('Policy Characteristics'!G:G,MATCH($C1093,'Policy Characteristics'!$C:$C,0))),"",INDEX('Policy Characteristics'!G:G,MATCH($C1093,'Policy Characteristics'!$C:$C,0)))</f>
        <v>1</v>
      </c>
      <c r="N1093" s="315">
        <f>IF(ISBLANK(INDEX('Policy Characteristics'!H:H,MATCH($C1093,'Policy Characteristics'!$C:$C,0))),"",INDEX('Policy Characteristics'!H:H,MATCH($C1093,'Policy Characteristics'!$C:$C,0)))</f>
        <v>0.01</v>
      </c>
      <c r="O1093" s="304" t="str">
        <f>IF(ISBLANK(INDEX('Policy Characteristics'!I:I,MATCH($C1093,'Policy Characteristics'!$C:$C,0))),"",INDEX('Policy Characteristics'!I:I,MATCH($C1093,'Policy Characteristics'!$C:$C,0)))</f>
        <v>% of potential achieved</v>
      </c>
      <c r="P1093" s="304" t="str">
        <f>IF(ISBLANK(INDEX('Policy Characteristics'!J:J,MATCH($C1093,'Policy Characteristics'!$C:$C,0))),"",INDEX('Policy Characteristics'!J:J,MATCH($C1093,'Policy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Q1093" s="304" t="str">
        <f>IF(ISBLANK(INDEX('Policy Characteristics'!K:K,MATCH($C1093,'Policy Characteristics'!$C:$C,0))),"",INDEX('Policy Characteristics'!K:K,MATCH($C1093,'Policy Characteristics'!$C:$C,0)))</f>
        <v>direct-air-capture.html#dac</v>
      </c>
      <c r="R1093" s="304" t="str">
        <f>IF(ISBLANK(INDEX('Policy Characteristics'!L:L,MATCH($C1093,'Policy Characteristics'!$C:$C,0))),"",INDEX('Policy Characteristics'!L:L,MATCH($C1093,'Policy Characteristics'!$C:$C,0)))</f>
        <v>direct-air-capture.html</v>
      </c>
    </row>
    <row r="1094" spans="1:18" x14ac:dyDescent="0.25">
      <c r="A1094" s="304" t="str">
        <f>IF(ISBLANK(INDEX('Policy Characteristics'!A:A,MATCH($C1094,'Policy Characteristics'!$C:$C,0))),"",INDEX('Policy Characteristics'!A:A,MATCH($C1094,'Policy Characteristics'!$C:$C,0)))</f>
        <v>Research and Development</v>
      </c>
      <c r="B1094" s="304" t="str">
        <f>IF(ISBLANK(INDEX('Policy Characteristics'!B:B,MATCH($C1094,'Policy Characteristics'!$C:$C,0))),"",INDEX('Policy Characteristics'!B:B,MATCH($C1094,'Policy Characteristics'!$C:$C,0)))</f>
        <v>Fuel Use Reduction</v>
      </c>
      <c r="C1094" s="309" t="s">
        <v>299</v>
      </c>
      <c r="D1094" s="535" t="s">
        <v>120</v>
      </c>
      <c r="E1094" s="535"/>
      <c r="F1094" s="535" t="s">
        <v>324</v>
      </c>
      <c r="G1094" s="535"/>
      <c r="H1094" s="536">
        <v>114</v>
      </c>
      <c r="I1094" s="535" t="s">
        <v>45</v>
      </c>
      <c r="J1094" s="306" t="str">
        <f>IF(ISBLANK(INDEX('Policy Characteristics'!D:D,MATCH($C1094,'Policy Characteristics'!$C:$C,0))),"",INDEX('Policy Characteristics'!D:D,MATCH($C1094,'Policy Characteristics'!$C:$C,0)))</f>
        <v>R&amp;D Fuel Use Reductions</v>
      </c>
      <c r="K1094" s="304" t="str">
        <f>IF(ISBLANK(INDEX('Policy Characteristics'!E:E,MATCH($C1094,'Policy Characteristics'!$C:$C,0))),"",INDEX('Policy Characteristics'!E:E,MATCH($C1094,'Policy Characteristics'!$C:$C,0)))</f>
        <v>RnD building fuel use reduction</v>
      </c>
      <c r="L1094" s="315">
        <f>IF(ISBLANK(INDEX('Policy Characteristics'!F:F,MATCH($C1094,'Policy Characteristics'!$C:$C,0))),"",INDEX('Policy Characteristics'!F:F,MATCH($C1094,'Policy Characteristics'!$C:$C,0)))</f>
        <v>0</v>
      </c>
      <c r="M1094" s="315">
        <f>IF(ISBLANK(INDEX('Policy Characteristics'!G:G,MATCH($C1094,'Policy Characteristics'!$C:$C,0))),"",INDEX('Policy Characteristics'!G:G,MATCH($C1094,'Policy Characteristics'!$C:$C,0)))</f>
        <v>0.4</v>
      </c>
      <c r="N1094" s="315">
        <f>IF(ISBLANK(INDEX('Policy Characteristics'!H:H,MATCH($C1094,'Policy Characteristics'!$C:$C,0))),"",INDEX('Policy Characteristics'!H:H,MATCH($C1094,'Policy Characteristics'!$C:$C,0)))</f>
        <v>0.01</v>
      </c>
      <c r="O1094" s="304" t="str">
        <f>IF(ISBLANK(INDEX('Policy Characteristics'!I:I,MATCH($C1094,'Policy Characteristics'!$C:$C,0))),"",INDEX('Policy Characteristics'!I:I,MATCH($C1094,'Policy Characteristics'!$C:$C,0)))</f>
        <v>% reduction in fuel use</v>
      </c>
      <c r="P1094" s="304" t="str">
        <f>IF(ISBLANK(INDEX('Policy Characteristics'!J:J,MATCH($C1094,'Policy Characteristics'!$C:$C,0))),"",INDEX('Policy Characteristics'!J:J,MATCH($C1094,'Policy Characteristics'!$C:$C,0)))</f>
        <v xml:space="preserve">**Description:**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1094" s="304" t="str">
        <f>IF(ISBLANK(INDEX('Policy Characteristics'!K:K,MATCH($C1094,'Policy Characteristics'!$C:$C,0))),"",INDEX('Policy Characteristics'!K:K,MATCH($C1094,'Policy Characteristics'!$C:$C,0)))</f>
        <v>architectural-design.html#rnd</v>
      </c>
      <c r="R1094" s="304" t="str">
        <f>IF(ISBLANK(INDEX('Policy Characteristics'!L:L,MATCH($C1094,'Policy Characteristics'!$C:$C,0))),"",INDEX('Policy Characteristics'!L:L,MATCH($C1094,'Policy Characteristics'!$C:$C,0)))</f>
        <v>research-and-development.html</v>
      </c>
    </row>
    <row r="1095" spans="1:18" x14ac:dyDescent="0.25">
      <c r="A1095" s="304" t="str">
        <f>IF(ISBLANK(INDEX('Policy Characteristics'!A:A,MATCH($C1095,'Policy Characteristics'!$C:$C,0))),"",INDEX('Policy Characteristics'!A:A,MATCH($C1095,'Policy Characteristics'!$C:$C,0)))</f>
        <v>Research and Development</v>
      </c>
      <c r="B1095" s="304" t="str">
        <f>IF(ISBLANK(INDEX('Policy Characteristics'!B:B,MATCH($C1095,'Policy Characteristics'!$C:$C,0))),"",INDEX('Policy Characteristics'!B:B,MATCH($C1095,'Policy Characteristics'!$C:$C,0)))</f>
        <v>Fuel Use Reduction</v>
      </c>
      <c r="C1095" s="308" t="str">
        <f t="shared" ref="C1095:C1099" si="61">C$1094</f>
        <v>RnD Building Fuel Use Perc Reduction</v>
      </c>
      <c r="D1095" s="535" t="s">
        <v>121</v>
      </c>
      <c r="E1095" s="535"/>
      <c r="F1095" s="535" t="s">
        <v>325</v>
      </c>
      <c r="G1095" s="535"/>
      <c r="H1095" s="536">
        <v>115</v>
      </c>
      <c r="I1095" s="535" t="s">
        <v>45</v>
      </c>
      <c r="J1095" s="306" t="str">
        <f>IF(ISBLANK(INDEX('Policy Characteristics'!D:D,MATCH($C1095,'Policy Characteristics'!$C:$C,0))),"",INDEX('Policy Characteristics'!D:D,MATCH($C1095,'Policy Characteristics'!$C:$C,0)))</f>
        <v>R&amp;D Fuel Use Reductions</v>
      </c>
      <c r="K1095" s="304" t="str">
        <f>IF(ISBLANK(INDEX('Policy Characteristics'!E:E,MATCH($C1095,'Policy Characteristics'!$C:$C,0))),"",INDEX('Policy Characteristics'!E:E,MATCH($C1095,'Policy Characteristics'!$C:$C,0)))</f>
        <v>RnD building fuel use reduction</v>
      </c>
      <c r="L1095" s="315">
        <f>IF(ISBLANK(INDEX('Policy Characteristics'!F:F,MATCH($C1095,'Policy Characteristics'!$C:$C,0))),"",INDEX('Policy Characteristics'!F:F,MATCH($C1095,'Policy Characteristics'!$C:$C,0)))</f>
        <v>0</v>
      </c>
      <c r="M1095" s="315">
        <f>IF(ISBLANK(INDEX('Policy Characteristics'!G:G,MATCH($C1095,'Policy Characteristics'!$C:$C,0))),"",INDEX('Policy Characteristics'!G:G,MATCH($C1095,'Policy Characteristics'!$C:$C,0)))</f>
        <v>0.4</v>
      </c>
      <c r="N1095" s="315">
        <f>IF(ISBLANK(INDEX('Policy Characteristics'!H:H,MATCH($C1095,'Policy Characteristics'!$C:$C,0))),"",INDEX('Policy Characteristics'!H:H,MATCH($C1095,'Policy Characteristics'!$C:$C,0)))</f>
        <v>0.01</v>
      </c>
      <c r="O1095" s="304" t="str">
        <f>IF(ISBLANK(INDEX('Policy Characteristics'!I:I,MATCH($C1095,'Policy Characteristics'!$C:$C,0))),"",INDEX('Policy Characteristics'!I:I,MATCH($C1095,'Policy Characteristics'!$C:$C,0)))</f>
        <v>% reduction in fuel use</v>
      </c>
      <c r="P1095" s="304" t="str">
        <f>IF(ISBLANK(INDEX('Policy Characteristics'!J:J,MATCH($C1095,'Policy Characteristics'!$C:$C,0))),"",INDEX('Policy Characteristics'!J:J,MATCH($C1095,'Policy Characteristics'!$C:$C,0)))</f>
        <v xml:space="preserve">**Description:**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1095" s="304" t="str">
        <f>IF(ISBLANK(INDEX('Policy Characteristics'!K:K,MATCH($C1095,'Policy Characteristics'!$C:$C,0))),"",INDEX('Policy Characteristics'!K:K,MATCH($C1095,'Policy Characteristics'!$C:$C,0)))</f>
        <v>architectural-design.html#rnd</v>
      </c>
      <c r="R1095" s="304" t="str">
        <f>IF(ISBLANK(INDEX('Policy Characteristics'!L:L,MATCH($C1095,'Policy Characteristics'!$C:$C,0))),"",INDEX('Policy Characteristics'!L:L,MATCH($C1095,'Policy Characteristics'!$C:$C,0)))</f>
        <v>research-and-development.html</v>
      </c>
    </row>
    <row r="1096" spans="1:18" x14ac:dyDescent="0.25">
      <c r="A1096" s="304" t="str">
        <f>IF(ISBLANK(INDEX('Policy Characteristics'!A:A,MATCH($C1096,'Policy Characteristics'!$C:$C,0))),"",INDEX('Policy Characteristics'!A:A,MATCH($C1096,'Policy Characteristics'!$C:$C,0)))</f>
        <v>Research and Development</v>
      </c>
      <c r="B1096" s="304" t="str">
        <f>IF(ISBLANK(INDEX('Policy Characteristics'!B:B,MATCH($C1096,'Policy Characteristics'!$C:$C,0))),"",INDEX('Policy Characteristics'!B:B,MATCH($C1096,'Policy Characteristics'!$C:$C,0)))</f>
        <v>Fuel Use Reduction</v>
      </c>
      <c r="C1096" s="308" t="str">
        <f t="shared" si="61"/>
        <v>RnD Building Fuel Use Perc Reduction</v>
      </c>
      <c r="D1096" s="535" t="s">
        <v>122</v>
      </c>
      <c r="E1096" s="535"/>
      <c r="F1096" s="535" t="s">
        <v>326</v>
      </c>
      <c r="G1096" s="535"/>
      <c r="H1096" s="536">
        <v>750</v>
      </c>
      <c r="I1096" s="535" t="s">
        <v>46</v>
      </c>
      <c r="J1096" s="306" t="str">
        <f>IF(ISBLANK(INDEX('Policy Characteristics'!D:D,MATCH($C1096,'Policy Characteristics'!$C:$C,0))),"",INDEX('Policy Characteristics'!D:D,MATCH($C1096,'Policy Characteristics'!$C:$C,0)))</f>
        <v>R&amp;D Fuel Use Reductions</v>
      </c>
      <c r="K1096" s="304" t="str">
        <f>IF(ISBLANK(INDEX('Policy Characteristics'!E:E,MATCH($C1096,'Policy Characteristics'!$C:$C,0))),"",INDEX('Policy Characteristics'!E:E,MATCH($C1096,'Policy Characteristics'!$C:$C,0)))</f>
        <v>RnD building fuel use reduction</v>
      </c>
      <c r="L1096" s="315">
        <f>IF(ISBLANK(INDEX('Policy Characteristics'!F:F,MATCH($C1096,'Policy Characteristics'!$C:$C,0))),"",INDEX('Policy Characteristics'!F:F,MATCH($C1096,'Policy Characteristics'!$C:$C,0)))</f>
        <v>0</v>
      </c>
      <c r="M1096" s="315">
        <f>IF(ISBLANK(INDEX('Policy Characteristics'!G:G,MATCH($C1096,'Policy Characteristics'!$C:$C,0))),"",INDEX('Policy Characteristics'!G:G,MATCH($C1096,'Policy Characteristics'!$C:$C,0)))</f>
        <v>0.4</v>
      </c>
      <c r="N1096" s="315">
        <f>IF(ISBLANK(INDEX('Policy Characteristics'!H:H,MATCH($C1096,'Policy Characteristics'!$C:$C,0))),"",INDEX('Policy Characteristics'!H:H,MATCH($C1096,'Policy Characteristics'!$C:$C,0)))</f>
        <v>0.01</v>
      </c>
      <c r="O1096" s="304" t="str">
        <f>IF(ISBLANK(INDEX('Policy Characteristics'!I:I,MATCH($C1096,'Policy Characteristics'!$C:$C,0))),"",INDEX('Policy Characteristics'!I:I,MATCH($C1096,'Policy Characteristics'!$C:$C,0)))</f>
        <v>% reduction in fuel use</v>
      </c>
      <c r="P1096" s="304" t="str">
        <f>IF(ISBLANK(INDEX('Policy Characteristics'!J:J,MATCH($C1096,'Policy Characteristics'!$C:$C,0))),"",INDEX('Policy Characteristics'!J:J,MATCH($C1096,'Policy Characteristics'!$C:$C,0)))</f>
        <v xml:space="preserve">**Description:**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1096" s="304" t="str">
        <f>IF(ISBLANK(INDEX('Policy Characteristics'!K:K,MATCH($C1096,'Policy Characteristics'!$C:$C,0))),"",INDEX('Policy Characteristics'!K:K,MATCH($C1096,'Policy Characteristics'!$C:$C,0)))</f>
        <v>architectural-design.html#rnd</v>
      </c>
      <c r="R1096" s="304" t="str">
        <f>IF(ISBLANK(INDEX('Policy Characteristics'!L:L,MATCH($C1096,'Policy Characteristics'!$C:$C,0))),"",INDEX('Policy Characteristics'!L:L,MATCH($C1096,'Policy Characteristics'!$C:$C,0)))</f>
        <v>research-and-development.html</v>
      </c>
    </row>
    <row r="1097" spans="1:18" x14ac:dyDescent="0.25">
      <c r="A1097" s="304" t="str">
        <f>IF(ISBLANK(INDEX('Policy Characteristics'!A:A,MATCH($C1097,'Policy Characteristics'!$C:$C,0))),"",INDEX('Policy Characteristics'!A:A,MATCH($C1097,'Policy Characteristics'!$C:$C,0)))</f>
        <v>Research and Development</v>
      </c>
      <c r="B1097" s="304" t="str">
        <f>IF(ISBLANK(INDEX('Policy Characteristics'!B:B,MATCH($C1097,'Policy Characteristics'!$C:$C,0))),"",INDEX('Policy Characteristics'!B:B,MATCH($C1097,'Policy Characteristics'!$C:$C,0)))</f>
        <v>Fuel Use Reduction</v>
      </c>
      <c r="C1097" s="308" t="str">
        <f t="shared" si="61"/>
        <v>RnD Building Fuel Use Perc Reduction</v>
      </c>
      <c r="D1097" s="535" t="s">
        <v>123</v>
      </c>
      <c r="E1097" s="535"/>
      <c r="F1097" s="535" t="s">
        <v>327</v>
      </c>
      <c r="G1097" s="535"/>
      <c r="H1097" s="536">
        <v>117</v>
      </c>
      <c r="I1097" s="535" t="s">
        <v>45</v>
      </c>
      <c r="J1097" s="306" t="str">
        <f>IF(ISBLANK(INDEX('Policy Characteristics'!D:D,MATCH($C1097,'Policy Characteristics'!$C:$C,0))),"",INDEX('Policy Characteristics'!D:D,MATCH($C1097,'Policy Characteristics'!$C:$C,0)))</f>
        <v>R&amp;D Fuel Use Reductions</v>
      </c>
      <c r="K1097" s="304" t="str">
        <f>IF(ISBLANK(INDEX('Policy Characteristics'!E:E,MATCH($C1097,'Policy Characteristics'!$C:$C,0))),"",INDEX('Policy Characteristics'!E:E,MATCH($C1097,'Policy Characteristics'!$C:$C,0)))</f>
        <v>RnD building fuel use reduction</v>
      </c>
      <c r="L1097" s="315">
        <f>IF(ISBLANK(INDEX('Policy Characteristics'!F:F,MATCH($C1097,'Policy Characteristics'!$C:$C,0))),"",INDEX('Policy Characteristics'!F:F,MATCH($C1097,'Policy Characteristics'!$C:$C,0)))</f>
        <v>0</v>
      </c>
      <c r="M1097" s="315">
        <f>IF(ISBLANK(INDEX('Policy Characteristics'!G:G,MATCH($C1097,'Policy Characteristics'!$C:$C,0))),"",INDEX('Policy Characteristics'!G:G,MATCH($C1097,'Policy Characteristics'!$C:$C,0)))</f>
        <v>0.4</v>
      </c>
      <c r="N1097" s="315">
        <f>IF(ISBLANK(INDEX('Policy Characteristics'!H:H,MATCH($C1097,'Policy Characteristics'!$C:$C,0))),"",INDEX('Policy Characteristics'!H:H,MATCH($C1097,'Policy Characteristics'!$C:$C,0)))</f>
        <v>0.01</v>
      </c>
      <c r="O1097" s="304" t="str">
        <f>IF(ISBLANK(INDEX('Policy Characteristics'!I:I,MATCH($C1097,'Policy Characteristics'!$C:$C,0))),"",INDEX('Policy Characteristics'!I:I,MATCH($C1097,'Policy Characteristics'!$C:$C,0)))</f>
        <v>% reduction in fuel use</v>
      </c>
      <c r="P1097" s="304" t="str">
        <f>IF(ISBLANK(INDEX('Policy Characteristics'!J:J,MATCH($C1097,'Policy Characteristics'!$C:$C,0))),"",INDEX('Policy Characteristics'!J:J,MATCH($C1097,'Policy Characteristics'!$C:$C,0)))</f>
        <v xml:space="preserve">**Description:**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1097" s="304" t="str">
        <f>IF(ISBLANK(INDEX('Policy Characteristics'!K:K,MATCH($C1097,'Policy Characteristics'!$C:$C,0))),"",INDEX('Policy Characteristics'!K:K,MATCH($C1097,'Policy Characteristics'!$C:$C,0)))</f>
        <v>architectural-design.html#rnd</v>
      </c>
      <c r="R1097" s="304" t="str">
        <f>IF(ISBLANK(INDEX('Policy Characteristics'!L:L,MATCH($C1097,'Policy Characteristics'!$C:$C,0))),"",INDEX('Policy Characteristics'!L:L,MATCH($C1097,'Policy Characteristics'!$C:$C,0)))</f>
        <v>research-and-development.html</v>
      </c>
    </row>
    <row r="1098" spans="1:18" x14ac:dyDescent="0.25">
      <c r="A1098" s="304" t="str">
        <f>IF(ISBLANK(INDEX('Policy Characteristics'!A:A,MATCH($C1098,'Policy Characteristics'!$C:$C,0))),"",INDEX('Policy Characteristics'!A:A,MATCH($C1098,'Policy Characteristics'!$C:$C,0)))</f>
        <v>Research and Development</v>
      </c>
      <c r="B1098" s="304" t="str">
        <f>IF(ISBLANK(INDEX('Policy Characteristics'!B:B,MATCH($C1098,'Policy Characteristics'!$C:$C,0))),"",INDEX('Policy Characteristics'!B:B,MATCH($C1098,'Policy Characteristics'!$C:$C,0)))</f>
        <v>Fuel Use Reduction</v>
      </c>
      <c r="C1098" s="308" t="str">
        <f t="shared" si="61"/>
        <v>RnD Building Fuel Use Perc Reduction</v>
      </c>
      <c r="D1098" s="535" t="s">
        <v>124</v>
      </c>
      <c r="E1098" s="535"/>
      <c r="F1098" s="535" t="s">
        <v>328</v>
      </c>
      <c r="G1098" s="535"/>
      <c r="H1098" s="536">
        <v>118</v>
      </c>
      <c r="I1098" s="535" t="s">
        <v>45</v>
      </c>
      <c r="J1098" s="306" t="str">
        <f>IF(ISBLANK(INDEX('Policy Characteristics'!D:D,MATCH($C1098,'Policy Characteristics'!$C:$C,0))),"",INDEX('Policy Characteristics'!D:D,MATCH($C1098,'Policy Characteristics'!$C:$C,0)))</f>
        <v>R&amp;D Fuel Use Reductions</v>
      </c>
      <c r="K1098" s="304" t="str">
        <f>IF(ISBLANK(INDEX('Policy Characteristics'!E:E,MATCH($C1098,'Policy Characteristics'!$C:$C,0))),"",INDEX('Policy Characteristics'!E:E,MATCH($C1098,'Policy Characteristics'!$C:$C,0)))</f>
        <v>RnD building fuel use reduction</v>
      </c>
      <c r="L1098" s="315">
        <f>IF(ISBLANK(INDEX('Policy Characteristics'!F:F,MATCH($C1098,'Policy Characteristics'!$C:$C,0))),"",INDEX('Policy Characteristics'!F:F,MATCH($C1098,'Policy Characteristics'!$C:$C,0)))</f>
        <v>0</v>
      </c>
      <c r="M1098" s="315">
        <f>IF(ISBLANK(INDEX('Policy Characteristics'!G:G,MATCH($C1098,'Policy Characteristics'!$C:$C,0))),"",INDEX('Policy Characteristics'!G:G,MATCH($C1098,'Policy Characteristics'!$C:$C,0)))</f>
        <v>0.4</v>
      </c>
      <c r="N1098" s="315">
        <f>IF(ISBLANK(INDEX('Policy Characteristics'!H:H,MATCH($C1098,'Policy Characteristics'!$C:$C,0))),"",INDEX('Policy Characteristics'!H:H,MATCH($C1098,'Policy Characteristics'!$C:$C,0)))</f>
        <v>0.01</v>
      </c>
      <c r="O1098" s="304" t="str">
        <f>IF(ISBLANK(INDEX('Policy Characteristics'!I:I,MATCH($C1098,'Policy Characteristics'!$C:$C,0))),"",INDEX('Policy Characteristics'!I:I,MATCH($C1098,'Policy Characteristics'!$C:$C,0)))</f>
        <v>% reduction in fuel use</v>
      </c>
      <c r="P1098" s="304" t="str">
        <f>IF(ISBLANK(INDEX('Policy Characteristics'!J:J,MATCH($C1098,'Policy Characteristics'!$C:$C,0))),"",INDEX('Policy Characteristics'!J:J,MATCH($C1098,'Policy Characteristics'!$C:$C,0)))</f>
        <v xml:space="preserve">**Description:**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1098" s="304" t="str">
        <f>IF(ISBLANK(INDEX('Policy Characteristics'!K:K,MATCH($C1098,'Policy Characteristics'!$C:$C,0))),"",INDEX('Policy Characteristics'!K:K,MATCH($C1098,'Policy Characteristics'!$C:$C,0)))</f>
        <v>architectural-design.html#rnd</v>
      </c>
      <c r="R1098" s="304" t="str">
        <f>IF(ISBLANK(INDEX('Policy Characteristics'!L:L,MATCH($C1098,'Policy Characteristics'!$C:$C,0))),"",INDEX('Policy Characteristics'!L:L,MATCH($C1098,'Policy Characteristics'!$C:$C,0)))</f>
        <v>research-and-development.html</v>
      </c>
    </row>
    <row r="1099" spans="1:18" x14ac:dyDescent="0.25">
      <c r="A1099" s="304" t="str">
        <f>IF(ISBLANK(INDEX('Policy Characteristics'!A:A,MATCH($C1099,'Policy Characteristics'!$C:$C,0))),"",INDEX('Policy Characteristics'!A:A,MATCH($C1099,'Policy Characteristics'!$C:$C,0)))</f>
        <v>Research and Development</v>
      </c>
      <c r="B1099" s="304" t="str">
        <f>IF(ISBLANK(INDEX('Policy Characteristics'!B:B,MATCH($C1099,'Policy Characteristics'!$C:$C,0))),"",INDEX('Policy Characteristics'!B:B,MATCH($C1099,'Policy Characteristics'!$C:$C,0)))</f>
        <v>Fuel Use Reduction</v>
      </c>
      <c r="C1099" s="308" t="str">
        <f t="shared" si="61"/>
        <v>RnD Building Fuel Use Perc Reduction</v>
      </c>
      <c r="D1099" s="535" t="s">
        <v>125</v>
      </c>
      <c r="E1099" s="535"/>
      <c r="F1099" s="535" t="s">
        <v>329</v>
      </c>
      <c r="G1099" s="535"/>
      <c r="H1099" s="536">
        <v>119</v>
      </c>
      <c r="I1099" s="535" t="s">
        <v>45</v>
      </c>
      <c r="J1099" s="306" t="str">
        <f>IF(ISBLANK(INDEX('Policy Characteristics'!D:D,MATCH($C1099,'Policy Characteristics'!$C:$C,0))),"",INDEX('Policy Characteristics'!D:D,MATCH($C1099,'Policy Characteristics'!$C:$C,0)))</f>
        <v>R&amp;D Fuel Use Reductions</v>
      </c>
      <c r="K1099" s="304" t="str">
        <f>IF(ISBLANK(INDEX('Policy Characteristics'!E:E,MATCH($C1099,'Policy Characteristics'!$C:$C,0))),"",INDEX('Policy Characteristics'!E:E,MATCH($C1099,'Policy Characteristics'!$C:$C,0)))</f>
        <v>RnD building fuel use reduction</v>
      </c>
      <c r="L1099" s="315">
        <f>IF(ISBLANK(INDEX('Policy Characteristics'!F:F,MATCH($C1099,'Policy Characteristics'!$C:$C,0))),"",INDEX('Policy Characteristics'!F:F,MATCH($C1099,'Policy Characteristics'!$C:$C,0)))</f>
        <v>0</v>
      </c>
      <c r="M1099" s="315">
        <f>IF(ISBLANK(INDEX('Policy Characteristics'!G:G,MATCH($C1099,'Policy Characteristics'!$C:$C,0))),"",INDEX('Policy Characteristics'!G:G,MATCH($C1099,'Policy Characteristics'!$C:$C,0)))</f>
        <v>0.4</v>
      </c>
      <c r="N1099" s="315">
        <f>IF(ISBLANK(INDEX('Policy Characteristics'!H:H,MATCH($C1099,'Policy Characteristics'!$C:$C,0))),"",INDEX('Policy Characteristics'!H:H,MATCH($C1099,'Policy Characteristics'!$C:$C,0)))</f>
        <v>0.01</v>
      </c>
      <c r="O1099" s="304" t="str">
        <f>IF(ISBLANK(INDEX('Policy Characteristics'!I:I,MATCH($C1099,'Policy Characteristics'!$C:$C,0))),"",INDEX('Policy Characteristics'!I:I,MATCH($C1099,'Policy Characteristics'!$C:$C,0)))</f>
        <v>% reduction in fuel use</v>
      </c>
      <c r="P1099" s="304" t="str">
        <f>IF(ISBLANK(INDEX('Policy Characteristics'!J:J,MATCH($C1099,'Policy Characteristics'!$C:$C,0))),"",INDEX('Policy Characteristics'!J:J,MATCH($C1099,'Policy Characteristics'!$C:$C,0)))</f>
        <v xml:space="preserve">**Description:**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1099" s="304" t="str">
        <f>IF(ISBLANK(INDEX('Policy Characteristics'!K:K,MATCH($C1099,'Policy Characteristics'!$C:$C,0))),"",INDEX('Policy Characteristics'!K:K,MATCH($C1099,'Policy Characteristics'!$C:$C,0)))</f>
        <v>architectural-design.html#rnd</v>
      </c>
      <c r="R1099" s="304" t="str">
        <f>IF(ISBLANK(INDEX('Policy Characteristics'!L:L,MATCH($C1099,'Policy Characteristics'!$C:$C,0))),"",INDEX('Policy Characteristics'!L:L,MATCH($C1099,'Policy Characteristics'!$C:$C,0)))</f>
        <v>research-and-development.html</v>
      </c>
    </row>
    <row r="1100" spans="1:18" x14ac:dyDescent="0.25">
      <c r="A1100" s="304" t="str">
        <f>IF(ISBLANK(INDEX('Policy Characteristics'!A:A,MATCH($C1100,'Policy Characteristics'!$C:$C,0))),"",INDEX('Policy Characteristics'!A:A,MATCH($C1100,'Policy Characteristics'!$C:$C,0)))</f>
        <v>Research and Development</v>
      </c>
      <c r="B1100" s="304" t="str">
        <f>IF(ISBLANK(INDEX('Policy Characteristics'!B:B,MATCH($C1100,'Policy Characteristics'!$C:$C,0))),"",INDEX('Policy Characteristics'!B:B,MATCH($C1100,'Policy Characteristics'!$C:$C,0)))</f>
        <v>Fuel Use Reduction</v>
      </c>
      <c r="C1100" s="309" t="s">
        <v>300</v>
      </c>
      <c r="D1100" s="535"/>
      <c r="E1100" s="535"/>
      <c r="F1100" s="535" t="s">
        <v>28</v>
      </c>
      <c r="G1100" s="535"/>
      <c r="H1100" s="536">
        <v>120</v>
      </c>
      <c r="I1100" s="535" t="s">
        <v>45</v>
      </c>
      <c r="J1100" s="306" t="str">
        <f>IF(ISBLANK(INDEX('Policy Characteristics'!D:D,MATCH($C1100,'Policy Characteristics'!$C:$C,0))),"",INDEX('Policy Characteristics'!D:D,MATCH($C1100,'Policy Characteristics'!$C:$C,0)))</f>
        <v>R&amp;D Fuel Use Reductions</v>
      </c>
      <c r="K1100" s="304" t="str">
        <f>IF(ISBLANK(INDEX('Policy Characteristics'!E:E,MATCH($C1100,'Policy Characteristics'!$C:$C,0))),"",INDEX('Policy Characteristics'!E:E,MATCH($C1100,'Policy Characteristics'!$C:$C,0)))</f>
        <v>RnD CCS fuel use reduction</v>
      </c>
      <c r="L1100" s="315">
        <f>IF(ISBLANK(INDEX('Policy Characteristics'!F:F,MATCH($C1100,'Policy Characteristics'!$C:$C,0))),"",INDEX('Policy Characteristics'!F:F,MATCH($C1100,'Policy Characteristics'!$C:$C,0)))</f>
        <v>0</v>
      </c>
      <c r="M1100" s="315">
        <f>IF(ISBLANK(INDEX('Policy Characteristics'!G:G,MATCH($C1100,'Policy Characteristics'!$C:$C,0))),"",INDEX('Policy Characteristics'!G:G,MATCH($C1100,'Policy Characteristics'!$C:$C,0)))</f>
        <v>0.4</v>
      </c>
      <c r="N1100" s="315">
        <f>IF(ISBLANK(INDEX('Policy Characteristics'!H:H,MATCH($C1100,'Policy Characteristics'!$C:$C,0))),"",INDEX('Policy Characteristics'!H:H,MATCH($C1100,'Policy Characteristics'!$C:$C,0)))</f>
        <v>0.01</v>
      </c>
      <c r="O1100" s="304" t="str">
        <f>IF(ISBLANK(INDEX('Policy Characteristics'!I:I,MATCH($C1100,'Policy Characteristics'!$C:$C,0))),"",INDEX('Policy Characteristics'!I:I,MATCH($C1100,'Policy Characteristics'!$C:$C,0)))</f>
        <v>% reduction in fuel use</v>
      </c>
      <c r="P1100" s="304" t="str">
        <f>IF(ISBLANK(INDEX('Policy Characteristics'!J:J,MATCH($C1100,'Policy Characteristics'!$C:$C,0))),"",INDEX('Policy Characteristics'!J:J,MATCH($C1100,'Policy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0" s="304" t="str">
        <f>IF(ISBLANK(INDEX('Policy Characteristics'!K:K,MATCH($C1100,'Policy Characteristics'!$C:$C,0))),"",INDEX('Policy Characteristics'!K:K,MATCH($C1100,'Policy Characteristics'!$C:$C,0)))</f>
        <v>architectural-design.html#rnd</v>
      </c>
      <c r="R1100" s="304" t="str">
        <f>IF(ISBLANK(INDEX('Policy Characteristics'!L:L,MATCH($C1100,'Policy Characteristics'!$C:$C,0))),"",INDEX('Policy Characteristics'!L:L,MATCH($C1100,'Policy Characteristics'!$C:$C,0)))</f>
        <v>research-and-development.html</v>
      </c>
    </row>
    <row r="1101" spans="1:18" x14ac:dyDescent="0.25">
      <c r="A1101" s="304" t="str">
        <f>IF(ISBLANK(INDEX('Policy Characteristics'!A:A,MATCH($C1101,'Policy Characteristics'!$C:$C,0))),"",INDEX('Policy Characteristics'!A:A,MATCH($C1101,'Policy Characteristics'!$C:$C,0)))</f>
        <v>Research and Development</v>
      </c>
      <c r="B1101" s="304" t="str">
        <f>IF(ISBLANK(INDEX('Policy Characteristics'!B:B,MATCH($C1101,'Policy Characteristics'!$C:$C,0))),"",INDEX('Policy Characteristics'!B:B,MATCH($C1101,'Policy Characteristics'!$C:$C,0)))</f>
        <v>Fuel Use Reduction</v>
      </c>
      <c r="C1101" s="309" t="s">
        <v>301</v>
      </c>
      <c r="D1101" s="535" t="s">
        <v>456</v>
      </c>
      <c r="E1101" s="535"/>
      <c r="F1101" s="537" t="s">
        <v>459</v>
      </c>
      <c r="G1101" s="535"/>
      <c r="H1101" s="536">
        <v>121</v>
      </c>
      <c r="I1101" s="535" t="s">
        <v>45</v>
      </c>
      <c r="J1101" s="306" t="str">
        <f>IF(ISBLANK(INDEX('Policy Characteristics'!D:D,MATCH($C1101,'Policy Characteristics'!$C:$C,0))),"",INDEX('Policy Characteristics'!D:D,MATCH($C1101,'Policy Characteristics'!$C:$C,0)))</f>
        <v>R&amp;D Fuel Use Reductions</v>
      </c>
      <c r="K1101" s="304" t="str">
        <f>IF(ISBLANK(INDEX('Policy Characteristics'!E:E,MATCH($C1101,'Policy Characteristics'!$C:$C,0))),"",INDEX('Policy Characteristics'!E:E,MATCH($C1101,'Policy Characteristics'!$C:$C,0)))</f>
        <v>RnD electricity fuel use reduction</v>
      </c>
      <c r="L1101" s="315">
        <f>IF(ISBLANK(INDEX('Policy Characteristics'!F:F,MATCH($C1101,'Policy Characteristics'!$C:$C,0))),"",INDEX('Policy Characteristics'!F:F,MATCH($C1101,'Policy Characteristics'!$C:$C,0)))</f>
        <v>0</v>
      </c>
      <c r="M1101" s="315">
        <f>IF(ISBLANK(INDEX('Policy Characteristics'!G:G,MATCH($C1101,'Policy Characteristics'!$C:$C,0))),"",INDEX('Policy Characteristics'!G:G,MATCH($C1101,'Policy Characteristics'!$C:$C,0)))</f>
        <v>0.4</v>
      </c>
      <c r="N1101" s="315">
        <f>IF(ISBLANK(INDEX('Policy Characteristics'!H:H,MATCH($C1101,'Policy Characteristics'!$C:$C,0))),"",INDEX('Policy Characteristics'!H:H,MATCH($C1101,'Policy Characteristics'!$C:$C,0)))</f>
        <v>0.01</v>
      </c>
      <c r="O1101" s="304" t="str">
        <f>IF(ISBLANK(INDEX('Policy Characteristics'!I:I,MATCH($C1101,'Policy Characteristics'!$C:$C,0))),"",INDEX('Policy Characteristics'!I:I,MATCH($C1101,'Policy Characteristics'!$C:$C,0)))</f>
        <v>% reduction in fuel use</v>
      </c>
      <c r="P1101" s="304" t="str">
        <f>IF(ISBLANK(INDEX('Policy Characteristics'!J:J,MATCH($C1101,'Policy Characteristics'!$C:$C,0))),"",INDEX('Policy Characteristics'!J:J,MATCH($C1101,'Policy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**//**Electricity: Natural Gas Nonpeaker : **//**Electricity: Nuclear : **//**Electricity: Biomass : **//**Electricity: Natural Gas Peaker : **//**Electricity: Lignite : **</v>
      </c>
      <c r="Q1101" s="304" t="str">
        <f>IF(ISBLANK(INDEX('Policy Characteristics'!K:K,MATCH($C1101,'Policy Characteristics'!$C:$C,0))),"",INDEX('Policy Characteristics'!K:K,MATCH($C1101,'Policy Characteristics'!$C:$C,0)))</f>
        <v>architectural-design.html#rnd</v>
      </c>
      <c r="R1101" s="304" t="str">
        <f>IF(ISBLANK(INDEX('Policy Characteristics'!L:L,MATCH($C1101,'Policy Characteristics'!$C:$C,0))),"",INDEX('Policy Characteristics'!L:L,MATCH($C1101,'Policy Characteristics'!$C:$C,0)))</f>
        <v>research-and-development.html</v>
      </c>
    </row>
    <row r="1102" spans="1:18" x14ac:dyDescent="0.25">
      <c r="A1102" s="304" t="str">
        <f>IF(ISBLANK(INDEX('Policy Characteristics'!A:A,MATCH($C1102,'Policy Characteristics'!$C:$C,0))),"",INDEX('Policy Characteristics'!A:A,MATCH($C1102,'Policy Characteristics'!$C:$C,0)))</f>
        <v>Research and Development</v>
      </c>
      <c r="B1102" s="304" t="str">
        <f>IF(ISBLANK(INDEX('Policy Characteristics'!B:B,MATCH($C1102,'Policy Characteristics'!$C:$C,0))),"",INDEX('Policy Characteristics'!B:B,MATCH($C1102,'Policy Characteristics'!$C:$C,0)))</f>
        <v>Fuel Use Reduction</v>
      </c>
      <c r="C1102" s="308" t="str">
        <f t="shared" ref="C1102:C1109" si="62">C$1101</f>
        <v>RnD Electricity Fuel Use Perc Reduction</v>
      </c>
      <c r="D1102" s="537" t="s">
        <v>314</v>
      </c>
      <c r="E1102" s="538"/>
      <c r="F1102" s="537" t="s">
        <v>2269</v>
      </c>
      <c r="G1102" s="535"/>
      <c r="H1102" s="536">
        <v>122</v>
      </c>
      <c r="I1102" s="535" t="s">
        <v>45</v>
      </c>
      <c r="J1102" s="306" t="str">
        <f>IF(ISBLANK(INDEX('Policy Characteristics'!D:D,MATCH($C1102,'Policy Characteristics'!$C:$C,0))),"",INDEX('Policy Characteristics'!D:D,MATCH($C1102,'Policy Characteristics'!$C:$C,0)))</f>
        <v>R&amp;D Fuel Use Reductions</v>
      </c>
      <c r="K1102" s="304" t="str">
        <f>IF(ISBLANK(INDEX('Policy Characteristics'!E:E,MATCH($C1102,'Policy Characteristics'!$C:$C,0))),"",INDEX('Policy Characteristics'!E:E,MATCH($C1102,'Policy Characteristics'!$C:$C,0)))</f>
        <v>RnD electricity fuel use reduction</v>
      </c>
      <c r="L1102" s="315">
        <f>IF(ISBLANK(INDEX('Policy Characteristics'!F:F,MATCH($C1102,'Policy Characteristics'!$C:$C,0))),"",INDEX('Policy Characteristics'!F:F,MATCH($C1102,'Policy Characteristics'!$C:$C,0)))</f>
        <v>0</v>
      </c>
      <c r="M1102" s="315">
        <f>IF(ISBLANK(INDEX('Policy Characteristics'!G:G,MATCH($C1102,'Policy Characteristics'!$C:$C,0))),"",INDEX('Policy Characteristics'!G:G,MATCH($C1102,'Policy Characteristics'!$C:$C,0)))</f>
        <v>0.4</v>
      </c>
      <c r="N1102" s="315">
        <f>IF(ISBLANK(INDEX('Policy Characteristics'!H:H,MATCH($C1102,'Policy Characteristics'!$C:$C,0))),"",INDEX('Policy Characteristics'!H:H,MATCH($C1102,'Policy Characteristics'!$C:$C,0)))</f>
        <v>0.01</v>
      </c>
      <c r="O1102" s="304" t="str">
        <f>IF(ISBLANK(INDEX('Policy Characteristics'!I:I,MATCH($C1102,'Policy Characteristics'!$C:$C,0))),"",INDEX('Policy Characteristics'!I:I,MATCH($C1102,'Policy Characteristics'!$C:$C,0)))</f>
        <v>% reduction in fuel use</v>
      </c>
      <c r="P1102" s="304" t="str">
        <f>IF(ISBLANK(INDEX('Policy Characteristics'!J:J,MATCH($C1102,'Policy Characteristics'!$C:$C,0))),"",INDEX('Policy Characteristics'!J:J,MATCH($C1102,'Policy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**//**Electricity: Natural Gas Nonpeaker : **//**Electricity: Nuclear : **//**Electricity: Biomass : **//**Electricity: Natural Gas Peaker : **//**Electricity: Lignite : **</v>
      </c>
      <c r="Q1102" s="304" t="str">
        <f>IF(ISBLANK(INDEX('Policy Characteristics'!K:K,MATCH($C1102,'Policy Characteristics'!$C:$C,0))),"",INDEX('Policy Characteristics'!K:K,MATCH($C1102,'Policy Characteristics'!$C:$C,0)))</f>
        <v>architectural-design.html#rnd</v>
      </c>
      <c r="R1102" s="304" t="str">
        <f>IF(ISBLANK(INDEX('Policy Characteristics'!L:L,MATCH($C1102,'Policy Characteristics'!$C:$C,0))),"",INDEX('Policy Characteristics'!L:L,MATCH($C1102,'Policy Characteristics'!$C:$C,0)))</f>
        <v>research-and-development.html</v>
      </c>
    </row>
    <row r="1103" spans="1:18" x14ac:dyDescent="0.25">
      <c r="A1103" s="304" t="str">
        <f>IF(ISBLANK(INDEX('Policy Characteristics'!A:A,MATCH($C1103,'Policy Characteristics'!$C:$C,0))),"",INDEX('Policy Characteristics'!A:A,MATCH($C1103,'Policy Characteristics'!$C:$C,0)))</f>
        <v>Research and Development</v>
      </c>
      <c r="B1103" s="304" t="str">
        <f>IF(ISBLANK(INDEX('Policy Characteristics'!B:B,MATCH($C1103,'Policy Characteristics'!$C:$C,0))),"",INDEX('Policy Characteristics'!B:B,MATCH($C1103,'Policy Characteristics'!$C:$C,0)))</f>
        <v>Fuel Use Reduction</v>
      </c>
      <c r="C1103" s="308" t="str">
        <f t="shared" si="62"/>
        <v>RnD Electricity Fuel Use Perc Reduction</v>
      </c>
      <c r="D1103" s="537" t="s">
        <v>79</v>
      </c>
      <c r="E1103" s="538"/>
      <c r="F1103" s="537" t="s">
        <v>330</v>
      </c>
      <c r="G1103" s="535"/>
      <c r="H1103" s="536">
        <v>123</v>
      </c>
      <c r="I1103" s="535" t="s">
        <v>45</v>
      </c>
      <c r="J1103" s="306" t="str">
        <f>IF(ISBLANK(INDEX('Policy Characteristics'!D:D,MATCH($C1103,'Policy Characteristics'!$C:$C,0))),"",INDEX('Policy Characteristics'!D:D,MATCH($C1103,'Policy Characteristics'!$C:$C,0)))</f>
        <v>R&amp;D Fuel Use Reductions</v>
      </c>
      <c r="K1103" s="304" t="str">
        <f>IF(ISBLANK(INDEX('Policy Characteristics'!E:E,MATCH($C1103,'Policy Characteristics'!$C:$C,0))),"",INDEX('Policy Characteristics'!E:E,MATCH($C1103,'Policy Characteristics'!$C:$C,0)))</f>
        <v>RnD electricity fuel use reduction</v>
      </c>
      <c r="L1103" s="315">
        <f>IF(ISBLANK(INDEX('Policy Characteristics'!F:F,MATCH($C1103,'Policy Characteristics'!$C:$C,0))),"",INDEX('Policy Characteristics'!F:F,MATCH($C1103,'Policy Characteristics'!$C:$C,0)))</f>
        <v>0</v>
      </c>
      <c r="M1103" s="315">
        <f>IF(ISBLANK(INDEX('Policy Characteristics'!G:G,MATCH($C1103,'Policy Characteristics'!$C:$C,0))),"",INDEX('Policy Characteristics'!G:G,MATCH($C1103,'Policy Characteristics'!$C:$C,0)))</f>
        <v>0.4</v>
      </c>
      <c r="N1103" s="315">
        <f>IF(ISBLANK(INDEX('Policy Characteristics'!H:H,MATCH($C1103,'Policy Characteristics'!$C:$C,0))),"",INDEX('Policy Characteristics'!H:H,MATCH($C1103,'Policy Characteristics'!$C:$C,0)))</f>
        <v>0.01</v>
      </c>
      <c r="O1103" s="304" t="str">
        <f>IF(ISBLANK(INDEX('Policy Characteristics'!I:I,MATCH($C1103,'Policy Characteristics'!$C:$C,0))),"",INDEX('Policy Characteristics'!I:I,MATCH($C1103,'Policy Characteristics'!$C:$C,0)))</f>
        <v>% reduction in fuel use</v>
      </c>
      <c r="P1103" s="304" t="str">
        <f>IF(ISBLANK(INDEX('Policy Characteristics'!J:J,MATCH($C1103,'Policy Characteristics'!$C:$C,0))),"",INDEX('Policy Characteristics'!J:J,MATCH($C1103,'Policy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**//**Electricity: Natural Gas Nonpeaker : **//**Electricity: Nuclear : **//**Electricity: Biomass : **//**Electricity: Natural Gas Peaker : **//**Electricity: Lignite : **</v>
      </c>
      <c r="Q1103" s="304" t="str">
        <f>IF(ISBLANK(INDEX('Policy Characteristics'!K:K,MATCH($C1103,'Policy Characteristics'!$C:$C,0))),"",INDEX('Policy Characteristics'!K:K,MATCH($C1103,'Policy Characteristics'!$C:$C,0)))</f>
        <v>architectural-design.html#rnd</v>
      </c>
      <c r="R1103" s="304" t="str">
        <f>IF(ISBLANK(INDEX('Policy Characteristics'!L:L,MATCH($C1103,'Policy Characteristics'!$C:$C,0))),"",INDEX('Policy Characteristics'!L:L,MATCH($C1103,'Policy Characteristics'!$C:$C,0)))</f>
        <v>research-and-development.html</v>
      </c>
    </row>
    <row r="1104" spans="1:18" x14ac:dyDescent="0.25">
      <c r="A1104" s="304" t="str">
        <f>IF(ISBLANK(INDEX('Policy Characteristics'!A:A,MATCH($C1104,'Policy Characteristics'!$C:$C,0))),"",INDEX('Policy Characteristics'!A:A,MATCH($C1104,'Policy Characteristics'!$C:$C,0)))</f>
        <v>Research and Development</v>
      </c>
      <c r="B1104" s="304" t="str">
        <f>IF(ISBLANK(INDEX('Policy Characteristics'!B:B,MATCH($C1104,'Policy Characteristics'!$C:$C,0))),"",INDEX('Policy Characteristics'!B:B,MATCH($C1104,'Policy Characteristics'!$C:$C,0)))</f>
        <v>Fuel Use Reduction</v>
      </c>
      <c r="C1104" s="308" t="str">
        <f t="shared" si="62"/>
        <v>RnD Electricity Fuel Use Perc Reduction</v>
      </c>
      <c r="D1104" s="537" t="s">
        <v>80</v>
      </c>
      <c r="E1104" s="538"/>
      <c r="F1104" s="537" t="s">
        <v>331</v>
      </c>
      <c r="G1104" s="535"/>
      <c r="H1104" s="536">
        <v>751</v>
      </c>
      <c r="I1104" s="535" t="s">
        <v>46</v>
      </c>
      <c r="J1104" s="306" t="str">
        <f>IF(ISBLANK(INDEX('Policy Characteristics'!D:D,MATCH($C1104,'Policy Characteristics'!$C:$C,0))),"",INDEX('Policy Characteristics'!D:D,MATCH($C1104,'Policy Characteristics'!$C:$C,0)))</f>
        <v>R&amp;D Fuel Use Reductions</v>
      </c>
      <c r="K1104" s="304" t="str">
        <f>IF(ISBLANK(INDEX('Policy Characteristics'!E:E,MATCH($C1104,'Policy Characteristics'!$C:$C,0))),"",INDEX('Policy Characteristics'!E:E,MATCH($C1104,'Policy Characteristics'!$C:$C,0)))</f>
        <v>RnD electricity fuel use reduction</v>
      </c>
      <c r="L1104" s="315">
        <f>IF(ISBLANK(INDEX('Policy Characteristics'!F:F,MATCH($C1104,'Policy Characteristics'!$C:$C,0))),"",INDEX('Policy Characteristics'!F:F,MATCH($C1104,'Policy Characteristics'!$C:$C,0)))</f>
        <v>0</v>
      </c>
      <c r="M1104" s="315">
        <f>IF(ISBLANK(INDEX('Policy Characteristics'!G:G,MATCH($C1104,'Policy Characteristics'!$C:$C,0))),"",INDEX('Policy Characteristics'!G:G,MATCH($C1104,'Policy Characteristics'!$C:$C,0)))</f>
        <v>0.4</v>
      </c>
      <c r="N1104" s="315">
        <f>IF(ISBLANK(INDEX('Policy Characteristics'!H:H,MATCH($C1104,'Policy Characteristics'!$C:$C,0))),"",INDEX('Policy Characteristics'!H:H,MATCH($C1104,'Policy Characteristics'!$C:$C,0)))</f>
        <v>0.01</v>
      </c>
      <c r="O1104" s="304" t="str">
        <f>IF(ISBLANK(INDEX('Policy Characteristics'!I:I,MATCH($C1104,'Policy Characteristics'!$C:$C,0))),"",INDEX('Policy Characteristics'!I:I,MATCH($C1104,'Policy Characteristics'!$C:$C,0)))</f>
        <v>% reduction in fuel use</v>
      </c>
      <c r="P1104" s="304" t="str">
        <f>IF(ISBLANK(INDEX('Policy Characteristics'!J:J,MATCH($C1104,'Policy Characteristics'!$C:$C,0))),"",INDEX('Policy Characteristics'!J:J,MATCH($C1104,'Policy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**//**Electricity: Natural Gas Nonpeaker : **//**Electricity: Nuclear : **//**Electricity: Biomass : **//**Electricity: Natural Gas Peaker : **//**Electricity: Lignite : **</v>
      </c>
      <c r="Q1104" s="304" t="str">
        <f>IF(ISBLANK(INDEX('Policy Characteristics'!K:K,MATCH($C1104,'Policy Characteristics'!$C:$C,0))),"",INDEX('Policy Characteristics'!K:K,MATCH($C1104,'Policy Characteristics'!$C:$C,0)))</f>
        <v>architectural-design.html#rnd</v>
      </c>
      <c r="R1104" s="304" t="str">
        <f>IF(ISBLANK(INDEX('Policy Characteristics'!L:L,MATCH($C1104,'Policy Characteristics'!$C:$C,0))),"",INDEX('Policy Characteristics'!L:L,MATCH($C1104,'Policy Characteristics'!$C:$C,0)))</f>
        <v>research-and-development.html</v>
      </c>
    </row>
    <row r="1105" spans="1:18" x14ac:dyDescent="0.25">
      <c r="A1105" s="304" t="str">
        <f>IF(ISBLANK(INDEX('Policy Characteristics'!A:A,MATCH($C1105,'Policy Characteristics'!$C:$C,0))),"",INDEX('Policy Characteristics'!A:A,MATCH($C1105,'Policy Characteristics'!$C:$C,0)))</f>
        <v>Research and Development</v>
      </c>
      <c r="B1105" s="304" t="str">
        <f>IF(ISBLANK(INDEX('Policy Characteristics'!B:B,MATCH($C1105,'Policy Characteristics'!$C:$C,0))),"",INDEX('Policy Characteristics'!B:B,MATCH($C1105,'Policy Characteristics'!$C:$C,0)))</f>
        <v>Fuel Use Reduction</v>
      </c>
      <c r="C1105" s="308" t="str">
        <f t="shared" si="62"/>
        <v>RnD Electricity Fuel Use Perc Reduction</v>
      </c>
      <c r="D1105" s="537" t="s">
        <v>457</v>
      </c>
      <c r="E1105" s="538"/>
      <c r="F1105" s="537" t="s">
        <v>461</v>
      </c>
      <c r="G1105" s="535"/>
      <c r="H1105" s="536">
        <v>752</v>
      </c>
      <c r="I1105" s="535" t="s">
        <v>46</v>
      </c>
      <c r="J1105" s="306" t="str">
        <f>IF(ISBLANK(INDEX('Policy Characteristics'!D:D,MATCH($C1105,'Policy Characteristics'!$C:$C,0))),"",INDEX('Policy Characteristics'!D:D,MATCH($C1105,'Policy Characteristics'!$C:$C,0)))</f>
        <v>R&amp;D Fuel Use Reductions</v>
      </c>
      <c r="K1105" s="304" t="str">
        <f>IF(ISBLANK(INDEX('Policy Characteristics'!E:E,MATCH($C1105,'Policy Characteristics'!$C:$C,0))),"",INDEX('Policy Characteristics'!E:E,MATCH($C1105,'Policy Characteristics'!$C:$C,0)))</f>
        <v>RnD electricity fuel use reduction</v>
      </c>
      <c r="L1105" s="315">
        <f>IF(ISBLANK(INDEX('Policy Characteristics'!F:F,MATCH($C1105,'Policy Characteristics'!$C:$C,0))),"",INDEX('Policy Characteristics'!F:F,MATCH($C1105,'Policy Characteristics'!$C:$C,0)))</f>
        <v>0</v>
      </c>
      <c r="M1105" s="315">
        <f>IF(ISBLANK(INDEX('Policy Characteristics'!G:G,MATCH($C1105,'Policy Characteristics'!$C:$C,0))),"",INDEX('Policy Characteristics'!G:G,MATCH($C1105,'Policy Characteristics'!$C:$C,0)))</f>
        <v>0.4</v>
      </c>
      <c r="N1105" s="315">
        <f>IF(ISBLANK(INDEX('Policy Characteristics'!H:H,MATCH($C1105,'Policy Characteristics'!$C:$C,0))),"",INDEX('Policy Characteristics'!H:H,MATCH($C1105,'Policy Characteristics'!$C:$C,0)))</f>
        <v>0.01</v>
      </c>
      <c r="O1105" s="304" t="str">
        <f>IF(ISBLANK(INDEX('Policy Characteristics'!I:I,MATCH($C1105,'Policy Characteristics'!$C:$C,0))),"",INDEX('Policy Characteristics'!I:I,MATCH($C1105,'Policy Characteristics'!$C:$C,0)))</f>
        <v>% reduction in fuel use</v>
      </c>
      <c r="P1105" s="304" t="str">
        <f>IF(ISBLANK(INDEX('Policy Characteristics'!J:J,MATCH($C1105,'Policy Characteristics'!$C:$C,0))),"",INDEX('Policy Characteristics'!J:J,MATCH($C1105,'Policy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**//**Electricity: Natural Gas Nonpeaker : **//**Electricity: Nuclear : **//**Electricity: Biomass : **//**Electricity: Natural Gas Peaker : **//**Electricity: Lignite : **</v>
      </c>
      <c r="Q1105" s="304" t="str">
        <f>IF(ISBLANK(INDEX('Policy Characteristics'!K:K,MATCH($C1105,'Policy Characteristics'!$C:$C,0))),"",INDEX('Policy Characteristics'!K:K,MATCH($C1105,'Policy Characteristics'!$C:$C,0)))</f>
        <v>architectural-design.html#rnd</v>
      </c>
      <c r="R1105" s="304" t="str">
        <f>IF(ISBLANK(INDEX('Policy Characteristics'!L:L,MATCH($C1105,'Policy Characteristics'!$C:$C,0))),"",INDEX('Policy Characteristics'!L:L,MATCH($C1105,'Policy Characteristics'!$C:$C,0)))</f>
        <v>research-and-development.html</v>
      </c>
    </row>
    <row r="1106" spans="1:18" x14ac:dyDescent="0.25">
      <c r="A1106" s="304" t="str">
        <f>IF(ISBLANK(INDEX('Policy Characteristics'!A:A,MATCH($C1106,'Policy Characteristics'!$C:$C,0))),"",INDEX('Policy Characteristics'!A:A,MATCH($C1106,'Policy Characteristics'!$C:$C,0)))</f>
        <v>Research and Development</v>
      </c>
      <c r="B1106" s="304" t="str">
        <f>IF(ISBLANK(INDEX('Policy Characteristics'!B:B,MATCH($C1106,'Policy Characteristics'!$C:$C,0))),"",INDEX('Policy Characteristics'!B:B,MATCH($C1106,'Policy Characteristics'!$C:$C,0)))</f>
        <v>Fuel Use Reduction</v>
      </c>
      <c r="C1106" s="308" t="str">
        <f t="shared" si="62"/>
        <v>RnD Electricity Fuel Use Perc Reduction</v>
      </c>
      <c r="D1106" s="537" t="s">
        <v>81</v>
      </c>
      <c r="E1106" s="538"/>
      <c r="F1106" s="537" t="s">
        <v>332</v>
      </c>
      <c r="G1106" s="535"/>
      <c r="H1106" s="536">
        <v>753</v>
      </c>
      <c r="I1106" s="535" t="s">
        <v>46</v>
      </c>
      <c r="J1106" s="306" t="str">
        <f>IF(ISBLANK(INDEX('Policy Characteristics'!D:D,MATCH($C1106,'Policy Characteristics'!$C:$C,0))),"",INDEX('Policy Characteristics'!D:D,MATCH($C1106,'Policy Characteristics'!$C:$C,0)))</f>
        <v>R&amp;D Fuel Use Reductions</v>
      </c>
      <c r="K1106" s="304" t="str">
        <f>IF(ISBLANK(INDEX('Policy Characteristics'!E:E,MATCH($C1106,'Policy Characteristics'!$C:$C,0))),"",INDEX('Policy Characteristics'!E:E,MATCH($C1106,'Policy Characteristics'!$C:$C,0)))</f>
        <v>RnD electricity fuel use reduction</v>
      </c>
      <c r="L1106" s="315">
        <f>IF(ISBLANK(INDEX('Policy Characteristics'!F:F,MATCH($C1106,'Policy Characteristics'!$C:$C,0))),"",INDEX('Policy Characteristics'!F:F,MATCH($C1106,'Policy Characteristics'!$C:$C,0)))</f>
        <v>0</v>
      </c>
      <c r="M1106" s="315">
        <f>IF(ISBLANK(INDEX('Policy Characteristics'!G:G,MATCH($C1106,'Policy Characteristics'!$C:$C,0))),"",INDEX('Policy Characteristics'!G:G,MATCH($C1106,'Policy Characteristics'!$C:$C,0)))</f>
        <v>0.4</v>
      </c>
      <c r="N1106" s="315">
        <f>IF(ISBLANK(INDEX('Policy Characteristics'!H:H,MATCH($C1106,'Policy Characteristics'!$C:$C,0))),"",INDEX('Policy Characteristics'!H:H,MATCH($C1106,'Policy Characteristics'!$C:$C,0)))</f>
        <v>0.01</v>
      </c>
      <c r="O1106" s="304" t="str">
        <f>IF(ISBLANK(INDEX('Policy Characteristics'!I:I,MATCH($C1106,'Policy Characteristics'!$C:$C,0))),"",INDEX('Policy Characteristics'!I:I,MATCH($C1106,'Policy Characteristics'!$C:$C,0)))</f>
        <v>% reduction in fuel use</v>
      </c>
      <c r="P1106" s="304" t="str">
        <f>IF(ISBLANK(INDEX('Policy Characteristics'!J:J,MATCH($C1106,'Policy Characteristics'!$C:$C,0))),"",INDEX('Policy Characteristics'!J:J,MATCH($C1106,'Policy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**//**Electricity: Natural Gas Nonpeaker : **//**Electricity: Nuclear : **//**Electricity: Biomass : **//**Electricity: Natural Gas Peaker : **//**Electricity: Lignite : **</v>
      </c>
      <c r="Q1106" s="304" t="str">
        <f>IF(ISBLANK(INDEX('Policy Characteristics'!K:K,MATCH($C1106,'Policy Characteristics'!$C:$C,0))),"",INDEX('Policy Characteristics'!K:K,MATCH($C1106,'Policy Characteristics'!$C:$C,0)))</f>
        <v>architectural-design.html#rnd</v>
      </c>
      <c r="R1106" s="304" t="str">
        <f>IF(ISBLANK(INDEX('Policy Characteristics'!L:L,MATCH($C1106,'Policy Characteristics'!$C:$C,0))),"",INDEX('Policy Characteristics'!L:L,MATCH($C1106,'Policy Characteristics'!$C:$C,0)))</f>
        <v>research-and-development.html</v>
      </c>
    </row>
    <row r="1107" spans="1:18" x14ac:dyDescent="0.25">
      <c r="A1107" s="304" t="str">
        <f>IF(ISBLANK(INDEX('Policy Characteristics'!A:A,MATCH($C1107,'Policy Characteristics'!$C:$C,0))),"",INDEX('Policy Characteristics'!A:A,MATCH($C1107,'Policy Characteristics'!$C:$C,0)))</f>
        <v>Research and Development</v>
      </c>
      <c r="B1107" s="304" t="str">
        <f>IF(ISBLANK(INDEX('Policy Characteristics'!B:B,MATCH($C1107,'Policy Characteristics'!$C:$C,0))),"",INDEX('Policy Characteristics'!B:B,MATCH($C1107,'Policy Characteristics'!$C:$C,0)))</f>
        <v>Fuel Use Reduction</v>
      </c>
      <c r="C1107" s="308" t="str">
        <f t="shared" si="62"/>
        <v>RnD Electricity Fuel Use Perc Reduction</v>
      </c>
      <c r="D1107" s="537" t="s">
        <v>82</v>
      </c>
      <c r="E1107" s="538"/>
      <c r="F1107" s="537" t="s">
        <v>333</v>
      </c>
      <c r="G1107" s="535"/>
      <c r="H1107" s="536">
        <v>754</v>
      </c>
      <c r="I1107" s="535" t="s">
        <v>46</v>
      </c>
      <c r="J1107" s="306" t="str">
        <f>IF(ISBLANK(INDEX('Policy Characteristics'!D:D,MATCH($C1107,'Policy Characteristics'!$C:$C,0))),"",INDEX('Policy Characteristics'!D:D,MATCH($C1107,'Policy Characteristics'!$C:$C,0)))</f>
        <v>R&amp;D Fuel Use Reductions</v>
      </c>
      <c r="K1107" s="304" t="str">
        <f>IF(ISBLANK(INDEX('Policy Characteristics'!E:E,MATCH($C1107,'Policy Characteristics'!$C:$C,0))),"",INDEX('Policy Characteristics'!E:E,MATCH($C1107,'Policy Characteristics'!$C:$C,0)))</f>
        <v>RnD electricity fuel use reduction</v>
      </c>
      <c r="L1107" s="315">
        <f>IF(ISBLANK(INDEX('Policy Characteristics'!F:F,MATCH($C1107,'Policy Characteristics'!$C:$C,0))),"",INDEX('Policy Characteristics'!F:F,MATCH($C1107,'Policy Characteristics'!$C:$C,0)))</f>
        <v>0</v>
      </c>
      <c r="M1107" s="315">
        <f>IF(ISBLANK(INDEX('Policy Characteristics'!G:G,MATCH($C1107,'Policy Characteristics'!$C:$C,0))),"",INDEX('Policy Characteristics'!G:G,MATCH($C1107,'Policy Characteristics'!$C:$C,0)))</f>
        <v>0.4</v>
      </c>
      <c r="N1107" s="315">
        <f>IF(ISBLANK(INDEX('Policy Characteristics'!H:H,MATCH($C1107,'Policy Characteristics'!$C:$C,0))),"",INDEX('Policy Characteristics'!H:H,MATCH($C1107,'Policy Characteristics'!$C:$C,0)))</f>
        <v>0.01</v>
      </c>
      <c r="O1107" s="304" t="str">
        <f>IF(ISBLANK(INDEX('Policy Characteristics'!I:I,MATCH($C1107,'Policy Characteristics'!$C:$C,0))),"",INDEX('Policy Characteristics'!I:I,MATCH($C1107,'Policy Characteristics'!$C:$C,0)))</f>
        <v>% reduction in fuel use</v>
      </c>
      <c r="P1107" s="304" t="str">
        <f>IF(ISBLANK(INDEX('Policy Characteristics'!J:J,MATCH($C1107,'Policy Characteristics'!$C:$C,0))),"",INDEX('Policy Characteristics'!J:J,MATCH($C1107,'Policy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**//**Electricity: Natural Gas Nonpeaker : **//**Electricity: Nuclear : **//**Electricity: Biomass : **//**Electricity: Natural Gas Peaker : **//**Electricity: Lignite : **</v>
      </c>
      <c r="Q1107" s="304" t="str">
        <f>IF(ISBLANK(INDEX('Policy Characteristics'!K:K,MATCH($C1107,'Policy Characteristics'!$C:$C,0))),"",INDEX('Policy Characteristics'!K:K,MATCH($C1107,'Policy Characteristics'!$C:$C,0)))</f>
        <v>architectural-design.html#rnd</v>
      </c>
      <c r="R1107" s="304" t="str">
        <f>IF(ISBLANK(INDEX('Policy Characteristics'!L:L,MATCH($C1107,'Policy Characteristics'!$C:$C,0))),"",INDEX('Policy Characteristics'!L:L,MATCH($C1107,'Policy Characteristics'!$C:$C,0)))</f>
        <v>research-and-development.html</v>
      </c>
    </row>
    <row r="1108" spans="1:18" x14ac:dyDescent="0.25">
      <c r="A1108" s="304" t="str">
        <f>IF(ISBLANK(INDEX('Policy Characteristics'!A:A,MATCH($C1108,'Policy Characteristics'!$C:$C,0))),"",INDEX('Policy Characteristics'!A:A,MATCH($C1108,'Policy Characteristics'!$C:$C,0)))</f>
        <v>Research and Development</v>
      </c>
      <c r="B1108" s="304" t="str">
        <f>IF(ISBLANK(INDEX('Policy Characteristics'!B:B,MATCH($C1108,'Policy Characteristics'!$C:$C,0))),"",INDEX('Policy Characteristics'!B:B,MATCH($C1108,'Policy Characteristics'!$C:$C,0)))</f>
        <v>Fuel Use Reduction</v>
      </c>
      <c r="C1108" s="308" t="str">
        <f t="shared" si="62"/>
        <v>RnD Electricity Fuel Use Perc Reduction</v>
      </c>
      <c r="D1108" s="537" t="s">
        <v>83</v>
      </c>
      <c r="E1108" s="538"/>
      <c r="F1108" s="537" t="s">
        <v>334</v>
      </c>
      <c r="G1108" s="535"/>
      <c r="H1108" s="536">
        <v>124</v>
      </c>
      <c r="I1108" s="535" t="s">
        <v>45</v>
      </c>
      <c r="J1108" s="306" t="str">
        <f>IF(ISBLANK(INDEX('Policy Characteristics'!D:D,MATCH($C1108,'Policy Characteristics'!$C:$C,0))),"",INDEX('Policy Characteristics'!D:D,MATCH($C1108,'Policy Characteristics'!$C:$C,0)))</f>
        <v>R&amp;D Fuel Use Reductions</v>
      </c>
      <c r="K1108" s="304" t="str">
        <f>IF(ISBLANK(INDEX('Policy Characteristics'!E:E,MATCH($C1108,'Policy Characteristics'!$C:$C,0))),"",INDEX('Policy Characteristics'!E:E,MATCH($C1108,'Policy Characteristics'!$C:$C,0)))</f>
        <v>RnD electricity fuel use reduction</v>
      </c>
      <c r="L1108" s="315">
        <f>IF(ISBLANK(INDEX('Policy Characteristics'!F:F,MATCH($C1108,'Policy Characteristics'!$C:$C,0))),"",INDEX('Policy Characteristics'!F:F,MATCH($C1108,'Policy Characteristics'!$C:$C,0)))</f>
        <v>0</v>
      </c>
      <c r="M1108" s="315">
        <f>IF(ISBLANK(INDEX('Policy Characteristics'!G:G,MATCH($C1108,'Policy Characteristics'!$C:$C,0))),"",INDEX('Policy Characteristics'!G:G,MATCH($C1108,'Policy Characteristics'!$C:$C,0)))</f>
        <v>0.4</v>
      </c>
      <c r="N1108" s="315">
        <f>IF(ISBLANK(INDEX('Policy Characteristics'!H:H,MATCH($C1108,'Policy Characteristics'!$C:$C,0))),"",INDEX('Policy Characteristics'!H:H,MATCH($C1108,'Policy Characteristics'!$C:$C,0)))</f>
        <v>0.01</v>
      </c>
      <c r="O1108" s="304" t="str">
        <f>IF(ISBLANK(INDEX('Policy Characteristics'!I:I,MATCH($C1108,'Policy Characteristics'!$C:$C,0))),"",INDEX('Policy Characteristics'!I:I,MATCH($C1108,'Policy Characteristics'!$C:$C,0)))</f>
        <v>% reduction in fuel use</v>
      </c>
      <c r="P1108" s="304" t="str">
        <f>IF(ISBLANK(INDEX('Policy Characteristics'!J:J,MATCH($C1108,'Policy Characteristics'!$C:$C,0))),"",INDEX('Policy Characteristics'!J:J,MATCH($C1108,'Policy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**//**Electricity: Natural Gas Nonpeaker : **//**Electricity: Nuclear : **//**Electricity: Biomass : **//**Electricity: Natural Gas Peaker : **//**Electricity: Lignite : **</v>
      </c>
      <c r="Q1108" s="304" t="str">
        <f>IF(ISBLANK(INDEX('Policy Characteristics'!K:K,MATCH($C1108,'Policy Characteristics'!$C:$C,0))),"",INDEX('Policy Characteristics'!K:K,MATCH($C1108,'Policy Characteristics'!$C:$C,0)))</f>
        <v>architectural-design.html#rnd</v>
      </c>
      <c r="R1108" s="304" t="str">
        <f>IF(ISBLANK(INDEX('Policy Characteristics'!L:L,MATCH($C1108,'Policy Characteristics'!$C:$C,0))),"",INDEX('Policy Characteristics'!L:L,MATCH($C1108,'Policy Characteristics'!$C:$C,0)))</f>
        <v>research-and-development.html</v>
      </c>
    </row>
    <row r="1109" spans="1:18" x14ac:dyDescent="0.25">
      <c r="A1109" s="304" t="str">
        <f>IF(ISBLANK(INDEX('Policy Characteristics'!A:A,MATCH($C1109,'Policy Characteristics'!$C:$C,0))),"",INDEX('Policy Characteristics'!A:A,MATCH($C1109,'Policy Characteristics'!$C:$C,0)))</f>
        <v>Research and Development</v>
      </c>
      <c r="B1109" s="304" t="str">
        <f>IF(ISBLANK(INDEX('Policy Characteristics'!B:B,MATCH($C1109,'Policy Characteristics'!$C:$C,0))),"",INDEX('Policy Characteristics'!B:B,MATCH($C1109,'Policy Characteristics'!$C:$C,0)))</f>
        <v>Fuel Use Reduction</v>
      </c>
      <c r="C1109" s="308" t="str">
        <f t="shared" si="62"/>
        <v>RnD Electricity Fuel Use Perc Reduction</v>
      </c>
      <c r="D1109" s="537" t="s">
        <v>317</v>
      </c>
      <c r="E1109" s="538"/>
      <c r="F1109" s="537" t="s">
        <v>2270</v>
      </c>
      <c r="G1109" s="535"/>
      <c r="H1109" s="536">
        <v>193</v>
      </c>
      <c r="I1109" s="535" t="s">
        <v>45</v>
      </c>
      <c r="J1109" s="306" t="str">
        <f>IF(ISBLANK(INDEX('Policy Characteristics'!D:D,MATCH($C1109,'Policy Characteristics'!$C:$C,0))),"",INDEX('Policy Characteristics'!D:D,MATCH($C1109,'Policy Characteristics'!$C:$C,0)))</f>
        <v>R&amp;D Fuel Use Reductions</v>
      </c>
      <c r="K1109" s="304" t="str">
        <f>IF(ISBLANK(INDEX('Policy Characteristics'!E:E,MATCH($C1109,'Policy Characteristics'!$C:$C,0))),"",INDEX('Policy Characteristics'!E:E,MATCH($C1109,'Policy Characteristics'!$C:$C,0)))</f>
        <v>RnD electricity fuel use reduction</v>
      </c>
      <c r="L1109" s="315">
        <f>IF(ISBLANK(INDEX('Policy Characteristics'!F:F,MATCH($C1109,'Policy Characteristics'!$C:$C,0))),"",INDEX('Policy Characteristics'!F:F,MATCH($C1109,'Policy Characteristics'!$C:$C,0)))</f>
        <v>0</v>
      </c>
      <c r="M1109" s="315">
        <f>IF(ISBLANK(INDEX('Policy Characteristics'!G:G,MATCH($C1109,'Policy Characteristics'!$C:$C,0))),"",INDEX('Policy Characteristics'!G:G,MATCH($C1109,'Policy Characteristics'!$C:$C,0)))</f>
        <v>0.4</v>
      </c>
      <c r="N1109" s="315">
        <f>IF(ISBLANK(INDEX('Policy Characteristics'!H:H,MATCH($C1109,'Policy Characteristics'!$C:$C,0))),"",INDEX('Policy Characteristics'!H:H,MATCH($C1109,'Policy Characteristics'!$C:$C,0)))</f>
        <v>0.01</v>
      </c>
      <c r="O1109" s="304" t="str">
        <f>IF(ISBLANK(INDEX('Policy Characteristics'!I:I,MATCH($C1109,'Policy Characteristics'!$C:$C,0))),"",INDEX('Policy Characteristics'!I:I,MATCH($C1109,'Policy Characteristics'!$C:$C,0)))</f>
        <v>% reduction in fuel use</v>
      </c>
      <c r="P1109" s="304" t="str">
        <f>IF(ISBLANK(INDEX('Policy Characteristics'!J:J,MATCH($C1109,'Policy Characteristics'!$C:$C,0))),"",INDEX('Policy Characteristics'!J:J,MATCH($C1109,'Policy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**//**Electricity: Natural Gas Nonpeaker : **//**Electricity: Nuclear : **//**Electricity: Biomass : **//**Electricity: Natural Gas Peaker : **//**Electricity: Lignite : **</v>
      </c>
      <c r="Q1109" s="304" t="str">
        <f>IF(ISBLANK(INDEX('Policy Characteristics'!K:K,MATCH($C1109,'Policy Characteristics'!$C:$C,0))),"",INDEX('Policy Characteristics'!K:K,MATCH($C1109,'Policy Characteristics'!$C:$C,0)))</f>
        <v>architectural-design.html#rnd</v>
      </c>
      <c r="R1109" s="304" t="str">
        <f>IF(ISBLANK(INDEX('Policy Characteristics'!L:L,MATCH($C1109,'Policy Characteristics'!$C:$C,0))),"",INDEX('Policy Characteristics'!L:L,MATCH($C1109,'Policy Characteristics'!$C:$C,0)))</f>
        <v>research-and-development.html</v>
      </c>
    </row>
    <row r="1110" spans="1:18" x14ac:dyDescent="0.25">
      <c r="A1110" s="304" t="str">
        <f>IF(ISBLANK(INDEX('Policy Characteristics'!A:A,MATCH($C1110,'Policy Characteristics'!$C:$C,0))),"",INDEX('Policy Characteristics'!A:A,MATCH($C1110,'Policy Characteristics'!$C:$C,0)))</f>
        <v>Research and Development</v>
      </c>
      <c r="B1110" s="304" t="str">
        <f>IF(ISBLANK(INDEX('Policy Characteristics'!B:B,MATCH($C1110,'Policy Characteristics'!$C:$C,0))),"",INDEX('Policy Characteristics'!B:B,MATCH($C1110,'Policy Characteristics'!$C:$C,0)))</f>
        <v>Fuel Use Reduction</v>
      </c>
      <c r="C1110" s="308" t="str">
        <f t="shared" ref="C1110:C1111" si="63">C$1101</f>
        <v>RnD Electricity Fuel Use Perc Reduction</v>
      </c>
      <c r="D1110" s="537" t="s">
        <v>453</v>
      </c>
      <c r="E1110" s="538"/>
      <c r="F1110" s="537" t="s">
        <v>454</v>
      </c>
      <c r="G1110" s="535"/>
      <c r="H1110" s="536">
        <v>181</v>
      </c>
      <c r="I1110" s="535" t="s">
        <v>45</v>
      </c>
      <c r="J1110" s="306" t="str">
        <f>IF(ISBLANK(INDEX('Policy Characteristics'!D:D,MATCH($C1110,'Policy Characteristics'!$C:$C,0))),"",INDEX('Policy Characteristics'!D:D,MATCH($C1110,'Policy Characteristics'!$C:$C,0)))</f>
        <v>R&amp;D Fuel Use Reductions</v>
      </c>
      <c r="K1110" s="304" t="str">
        <f>IF(ISBLANK(INDEX('Policy Characteristics'!E:E,MATCH($C1110,'Policy Characteristics'!$C:$C,0))),"",INDEX('Policy Characteristics'!E:E,MATCH($C1110,'Policy Characteristics'!$C:$C,0)))</f>
        <v>RnD electricity fuel use reduction</v>
      </c>
      <c r="L1110" s="315">
        <f>IF(ISBLANK(INDEX('Policy Characteristics'!F:F,MATCH($C1110,'Policy Characteristics'!$C:$C,0))),"",INDEX('Policy Characteristics'!F:F,MATCH($C1110,'Policy Characteristics'!$C:$C,0)))</f>
        <v>0</v>
      </c>
      <c r="M1110" s="315">
        <f>IF(ISBLANK(INDEX('Policy Characteristics'!G:G,MATCH($C1110,'Policy Characteristics'!$C:$C,0))),"",INDEX('Policy Characteristics'!G:G,MATCH($C1110,'Policy Characteristics'!$C:$C,0)))</f>
        <v>0.4</v>
      </c>
      <c r="N1110" s="315">
        <f>IF(ISBLANK(INDEX('Policy Characteristics'!H:H,MATCH($C1110,'Policy Characteristics'!$C:$C,0))),"",INDEX('Policy Characteristics'!H:H,MATCH($C1110,'Policy Characteristics'!$C:$C,0)))</f>
        <v>0.01</v>
      </c>
      <c r="O1110" s="304" t="str">
        <f>IF(ISBLANK(INDEX('Policy Characteristics'!I:I,MATCH($C1110,'Policy Characteristics'!$C:$C,0))),"",INDEX('Policy Characteristics'!I:I,MATCH($C1110,'Policy Characteristics'!$C:$C,0)))</f>
        <v>% reduction in fuel use</v>
      </c>
      <c r="P1110" s="304" t="str">
        <f>IF(ISBLANK(INDEX('Policy Characteristics'!J:J,MATCH($C1110,'Policy Characteristics'!$C:$C,0))),"",INDEX('Policy Characteristics'!J:J,MATCH($C1110,'Policy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**//**Electricity: Natural Gas Nonpeaker : **//**Electricity: Nuclear : **//**Electricity: Biomass : **//**Electricity: Natural Gas Peaker : **//**Electricity: Lignite : **</v>
      </c>
      <c r="Q1110" s="304" t="str">
        <f>IF(ISBLANK(INDEX('Policy Characteristics'!K:K,MATCH($C1110,'Policy Characteristics'!$C:$C,0))),"",INDEX('Policy Characteristics'!K:K,MATCH($C1110,'Policy Characteristics'!$C:$C,0)))</f>
        <v>architectural-design.html#rnd</v>
      </c>
      <c r="R1110" s="304" t="str">
        <f>IF(ISBLANK(INDEX('Policy Characteristics'!L:L,MATCH($C1110,'Policy Characteristics'!$C:$C,0))),"",INDEX('Policy Characteristics'!L:L,MATCH($C1110,'Policy Characteristics'!$C:$C,0)))</f>
        <v>research-and-development.html</v>
      </c>
    </row>
    <row r="1111" spans="1:18" x14ac:dyDescent="0.25">
      <c r="A1111" s="304" t="str">
        <f>IF(ISBLANK(INDEX('Policy Characteristics'!A:A,MATCH($C1111,'Policy Characteristics'!$C:$C,0))),"",INDEX('Policy Characteristics'!A:A,MATCH($C1111,'Policy Characteristics'!$C:$C,0)))</f>
        <v>Research and Development</v>
      </c>
      <c r="B1111" s="304" t="str">
        <f>IF(ISBLANK(INDEX('Policy Characteristics'!B:B,MATCH($C1111,'Policy Characteristics'!$C:$C,0))),"",INDEX('Policy Characteristics'!B:B,MATCH($C1111,'Policy Characteristics'!$C:$C,0)))</f>
        <v>Fuel Use Reduction</v>
      </c>
      <c r="C1111" s="308" t="str">
        <f t="shared" si="63"/>
        <v>RnD Electricity Fuel Use Perc Reduction</v>
      </c>
      <c r="D1111" s="537" t="s">
        <v>462</v>
      </c>
      <c r="E1111" s="538"/>
      <c r="F1111" s="537" t="s">
        <v>464</v>
      </c>
      <c r="G1111" s="535"/>
      <c r="H1111" s="536">
        <v>755</v>
      </c>
      <c r="I1111" s="535" t="s">
        <v>46</v>
      </c>
      <c r="J1111" s="306" t="str">
        <f>IF(ISBLANK(INDEX('Policy Characteristics'!D:D,MATCH($C1111,'Policy Characteristics'!$C:$C,0))),"",INDEX('Policy Characteristics'!D:D,MATCH($C1111,'Policy Characteristics'!$C:$C,0)))</f>
        <v>R&amp;D Fuel Use Reductions</v>
      </c>
      <c r="K1111" s="304" t="str">
        <f>IF(ISBLANK(INDEX('Policy Characteristics'!E:E,MATCH($C1111,'Policy Characteristics'!$C:$C,0))),"",INDEX('Policy Characteristics'!E:E,MATCH($C1111,'Policy Characteristics'!$C:$C,0)))</f>
        <v>RnD electricity fuel use reduction</v>
      </c>
      <c r="L1111" s="315">
        <f>IF(ISBLANK(INDEX('Policy Characteristics'!F:F,MATCH($C1111,'Policy Characteristics'!$C:$C,0))),"",INDEX('Policy Characteristics'!F:F,MATCH($C1111,'Policy Characteristics'!$C:$C,0)))</f>
        <v>0</v>
      </c>
      <c r="M1111" s="315">
        <f>IF(ISBLANK(INDEX('Policy Characteristics'!G:G,MATCH($C1111,'Policy Characteristics'!$C:$C,0))),"",INDEX('Policy Characteristics'!G:G,MATCH($C1111,'Policy Characteristics'!$C:$C,0)))</f>
        <v>0.4</v>
      </c>
      <c r="N1111" s="315">
        <f>IF(ISBLANK(INDEX('Policy Characteristics'!H:H,MATCH($C1111,'Policy Characteristics'!$C:$C,0))),"",INDEX('Policy Characteristics'!H:H,MATCH($C1111,'Policy Characteristics'!$C:$C,0)))</f>
        <v>0.01</v>
      </c>
      <c r="O1111" s="304" t="str">
        <f>IF(ISBLANK(INDEX('Policy Characteristics'!I:I,MATCH($C1111,'Policy Characteristics'!$C:$C,0))),"",INDEX('Policy Characteristics'!I:I,MATCH($C1111,'Policy Characteristics'!$C:$C,0)))</f>
        <v>% reduction in fuel use</v>
      </c>
      <c r="P1111" s="304" t="str">
        <f>IF(ISBLANK(INDEX('Policy Characteristics'!J:J,MATCH($C1111,'Policy Characteristics'!$C:$C,0))),"",INDEX('Policy Characteristics'!J:J,MATCH($C1111,'Policy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**//**Electricity: Natural Gas Nonpeaker : **//**Electricity: Nuclear : **//**Electricity: Biomass : **//**Electricity: Natural Gas Peaker : **//**Electricity: Lignite : **</v>
      </c>
      <c r="Q1111" s="304" t="str">
        <f>IF(ISBLANK(INDEX('Policy Characteristics'!K:K,MATCH($C1111,'Policy Characteristics'!$C:$C,0))),"",INDEX('Policy Characteristics'!K:K,MATCH($C1111,'Policy Characteristics'!$C:$C,0)))</f>
        <v>architectural-design.html#rnd</v>
      </c>
      <c r="R1111" s="304" t="str">
        <f>IF(ISBLANK(INDEX('Policy Characteristics'!L:L,MATCH($C1111,'Policy Characteristics'!$C:$C,0))),"",INDEX('Policy Characteristics'!L:L,MATCH($C1111,'Policy Characteristics'!$C:$C,0)))</f>
        <v>research-and-development.html</v>
      </c>
    </row>
    <row r="1112" spans="1:18" x14ac:dyDescent="0.25">
      <c r="A1112" s="304" t="str">
        <f>IF(ISBLANK(INDEX('Policy Characteristics'!A:A,MATCH($C1112,'Policy Characteristics'!$C:$C,0))),"",INDEX('Policy Characteristics'!A:A,MATCH($C1112,'Policy Characteristics'!$C:$C,0)))</f>
        <v>Research and Development</v>
      </c>
      <c r="B1112" s="304" t="str">
        <f>IF(ISBLANK(INDEX('Policy Characteristics'!B:B,MATCH($C1112,'Policy Characteristics'!$C:$C,0))),"",INDEX('Policy Characteristics'!B:B,MATCH($C1112,'Policy Characteristics'!$C:$C,0)))</f>
        <v>Fuel Use Reduction</v>
      </c>
      <c r="C1112" s="309" t="s">
        <v>302</v>
      </c>
      <c r="D1112" s="6" t="s">
        <v>3189</v>
      </c>
      <c r="E1112" s="535"/>
      <c r="F1112" s="537" t="s">
        <v>3226</v>
      </c>
      <c r="G1112" s="535"/>
      <c r="H1112" s="536">
        <v>1487</v>
      </c>
      <c r="I1112" s="535" t="s">
        <v>45</v>
      </c>
      <c r="J1112" s="306" t="str">
        <f>IF(ISBLANK(INDEX('Policy Characteristics'!D:D,MATCH($C1112,'Policy Characteristics'!$C:$C,0))),"",INDEX('Policy Characteristics'!D:D,MATCH($C1112,'Policy Characteristics'!$C:$C,0)))</f>
        <v>R&amp;D Fuel Use Reductions</v>
      </c>
      <c r="K1112" s="304" t="str">
        <f>IF(ISBLANK(INDEX('Policy Characteristics'!E:E,MATCH($C1112,'Policy Characteristics'!$C:$C,0))),"",INDEX('Policy Characteristics'!E:E,MATCH($C1112,'Policy Characteristics'!$C:$C,0)))</f>
        <v>RnD industry fuel use reduction</v>
      </c>
      <c r="L1112" s="315">
        <f>IF(ISBLANK(INDEX('Policy Characteristics'!F:F,MATCH($C1112,'Policy Characteristics'!$C:$C,0))),"",INDEX('Policy Characteristics'!F:F,MATCH($C1112,'Policy Characteristics'!$C:$C,0)))</f>
        <v>0</v>
      </c>
      <c r="M1112" s="315">
        <f>IF(ISBLANK(INDEX('Policy Characteristics'!G:G,MATCH($C1112,'Policy Characteristics'!$C:$C,0))),"",INDEX('Policy Characteristics'!G:G,MATCH($C1112,'Policy Characteristics'!$C:$C,0)))</f>
        <v>0.4</v>
      </c>
      <c r="N1112" s="315">
        <f>IF(ISBLANK(INDEX('Policy Characteristics'!H:H,MATCH($C1112,'Policy Characteristics'!$C:$C,0))),"",INDEX('Policy Characteristics'!H:H,MATCH($C1112,'Policy Characteristics'!$C:$C,0)))</f>
        <v>0.01</v>
      </c>
      <c r="O1112" s="304" t="str">
        <f>IF(ISBLANK(INDEX('Policy Characteristics'!I:I,MATCH($C1112,'Policy Characteristics'!$C:$C,0))),"",INDEX('Policy Characteristics'!I:I,MATCH($C1112,'Policy Characteristics'!$C:$C,0)))</f>
        <v>% reduction in fuel use</v>
      </c>
      <c r="P1112" s="304" t="str">
        <f>IF(ISBLANK(INDEX('Policy Characteristics'!J:J,MATCH($C1112,'Policy Characteristics'!$C:$C,0))),"",INDEX('Policy Characteristics'!J:J,MATCH($C1112,'Policy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2" s="304" t="str">
        <f>IF(ISBLANK(INDEX('Policy Characteristics'!K:K,MATCH($C1112,'Policy Characteristics'!$C:$C,0))),"",INDEX('Policy Characteristics'!K:K,MATCH($C1112,'Policy Characteristics'!$C:$C,0)))</f>
        <v>architectural-design.html#rnd</v>
      </c>
      <c r="R1112" s="304" t="str">
        <f>IF(ISBLANK(INDEX('Policy Characteristics'!L:L,MATCH($C1112,'Policy Characteristics'!$C:$C,0))),"",INDEX('Policy Characteristics'!L:L,MATCH($C1112,'Policy Characteristics'!$C:$C,0)))</f>
        <v>research-and-development.html</v>
      </c>
    </row>
    <row r="1113" spans="1:18" x14ac:dyDescent="0.25">
      <c r="A1113" s="304" t="str">
        <f>IF(ISBLANK(INDEX('Policy Characteristics'!A:A,MATCH($C1113,'Policy Characteristics'!$C:$C,0))),"",INDEX('Policy Characteristics'!A:A,MATCH($C1113,'Policy Characteristics'!$C:$C,0)))</f>
        <v>Research and Development</v>
      </c>
      <c r="B1113" s="304" t="str">
        <f>IF(ISBLANK(INDEX('Policy Characteristics'!B:B,MATCH($C1113,'Policy Characteristics'!$C:$C,0))),"",INDEX('Policy Characteristics'!B:B,MATCH($C1113,'Policy Characteristics'!$C:$C,0)))</f>
        <v>Fuel Use Reduction</v>
      </c>
      <c r="C1113" s="308" t="str">
        <f t="shared" ref="C1113:C1136" si="64">C$1112</f>
        <v>RnD Industry Fuel Use Perc Reduction</v>
      </c>
      <c r="D1113" s="6" t="s">
        <v>3190</v>
      </c>
      <c r="E1113" s="535"/>
      <c r="F1113" s="537" t="s">
        <v>3227</v>
      </c>
      <c r="G1113" s="535"/>
      <c r="H1113" s="536">
        <v>1488</v>
      </c>
      <c r="I1113" s="535" t="s">
        <v>45</v>
      </c>
      <c r="J1113" s="306" t="str">
        <f>IF(ISBLANK(INDEX('Policy Characteristics'!D:D,MATCH($C1113,'Policy Characteristics'!$C:$C,0))),"",INDEX('Policy Characteristics'!D:D,MATCH($C1113,'Policy Characteristics'!$C:$C,0)))</f>
        <v>R&amp;D Fuel Use Reductions</v>
      </c>
      <c r="K1113" s="304" t="str">
        <f>IF(ISBLANK(INDEX('Policy Characteristics'!E:E,MATCH($C1113,'Policy Characteristics'!$C:$C,0))),"",INDEX('Policy Characteristics'!E:E,MATCH($C1113,'Policy Characteristics'!$C:$C,0)))</f>
        <v>RnD industry fuel use reduction</v>
      </c>
      <c r="L1113" s="315">
        <f>IF(ISBLANK(INDEX('Policy Characteristics'!F:F,MATCH($C1113,'Policy Characteristics'!$C:$C,0))),"",INDEX('Policy Characteristics'!F:F,MATCH($C1113,'Policy Characteristics'!$C:$C,0)))</f>
        <v>0</v>
      </c>
      <c r="M1113" s="315">
        <f>IF(ISBLANK(INDEX('Policy Characteristics'!G:G,MATCH($C1113,'Policy Characteristics'!$C:$C,0))),"",INDEX('Policy Characteristics'!G:G,MATCH($C1113,'Policy Characteristics'!$C:$C,0)))</f>
        <v>0.4</v>
      </c>
      <c r="N1113" s="315">
        <f>IF(ISBLANK(INDEX('Policy Characteristics'!H:H,MATCH($C1113,'Policy Characteristics'!$C:$C,0))),"",INDEX('Policy Characteristics'!H:H,MATCH($C1113,'Policy Characteristics'!$C:$C,0)))</f>
        <v>0.01</v>
      </c>
      <c r="O1113" s="304" t="str">
        <f>IF(ISBLANK(INDEX('Policy Characteristics'!I:I,MATCH($C1113,'Policy Characteristics'!$C:$C,0))),"",INDEX('Policy Characteristics'!I:I,MATCH($C1113,'Policy Characteristics'!$C:$C,0)))</f>
        <v>% reduction in fuel use</v>
      </c>
      <c r="P1113" s="304" t="str">
        <f>IF(ISBLANK(INDEX('Policy Characteristics'!J:J,MATCH($C1113,'Policy Characteristics'!$C:$C,0))),"",INDEX('Policy Characteristics'!J:J,MATCH($C1113,'Policy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3" s="304" t="str">
        <f>IF(ISBLANK(INDEX('Policy Characteristics'!K:K,MATCH($C1113,'Policy Characteristics'!$C:$C,0))),"",INDEX('Policy Characteristics'!K:K,MATCH($C1113,'Policy Characteristics'!$C:$C,0)))</f>
        <v>architectural-design.html#rnd</v>
      </c>
      <c r="R1113" s="304" t="str">
        <f>IF(ISBLANK(INDEX('Policy Characteristics'!L:L,MATCH($C1113,'Policy Characteristics'!$C:$C,0))),"",INDEX('Policy Characteristics'!L:L,MATCH($C1113,'Policy Characteristics'!$C:$C,0)))</f>
        <v>research-and-development.html</v>
      </c>
    </row>
    <row r="1114" spans="1:18" x14ac:dyDescent="0.25">
      <c r="A1114" s="304" t="str">
        <f>IF(ISBLANK(INDEX('Policy Characteristics'!A:A,MATCH($C1114,'Policy Characteristics'!$C:$C,0))),"",INDEX('Policy Characteristics'!A:A,MATCH($C1114,'Policy Characteristics'!$C:$C,0)))</f>
        <v>Research and Development</v>
      </c>
      <c r="B1114" s="304" t="str">
        <f>IF(ISBLANK(INDEX('Policy Characteristics'!B:B,MATCH($C1114,'Policy Characteristics'!$C:$C,0))),"",INDEX('Policy Characteristics'!B:B,MATCH($C1114,'Policy Characteristics'!$C:$C,0)))</f>
        <v>Fuel Use Reduction</v>
      </c>
      <c r="C1114" s="308" t="str">
        <f t="shared" si="64"/>
        <v>RnD Industry Fuel Use Perc Reduction</v>
      </c>
      <c r="D1114" s="6" t="s">
        <v>3191</v>
      </c>
      <c r="E1114" s="535"/>
      <c r="F1114" s="537" t="s">
        <v>3228</v>
      </c>
      <c r="G1114" s="535"/>
      <c r="H1114" s="536">
        <v>1489</v>
      </c>
      <c r="I1114" s="535" t="s">
        <v>45</v>
      </c>
      <c r="J1114" s="306" t="str">
        <f>IF(ISBLANK(INDEX('Policy Characteristics'!D:D,MATCH($C1114,'Policy Characteristics'!$C:$C,0))),"",INDEX('Policy Characteristics'!D:D,MATCH($C1114,'Policy Characteristics'!$C:$C,0)))</f>
        <v>R&amp;D Fuel Use Reductions</v>
      </c>
      <c r="K1114" s="304" t="str">
        <f>IF(ISBLANK(INDEX('Policy Characteristics'!E:E,MATCH($C1114,'Policy Characteristics'!$C:$C,0))),"",INDEX('Policy Characteristics'!E:E,MATCH($C1114,'Policy Characteristics'!$C:$C,0)))</f>
        <v>RnD industry fuel use reduction</v>
      </c>
      <c r="L1114" s="315">
        <f>IF(ISBLANK(INDEX('Policy Characteristics'!F:F,MATCH($C1114,'Policy Characteristics'!$C:$C,0))),"",INDEX('Policy Characteristics'!F:F,MATCH($C1114,'Policy Characteristics'!$C:$C,0)))</f>
        <v>0</v>
      </c>
      <c r="M1114" s="315">
        <f>IF(ISBLANK(INDEX('Policy Characteristics'!G:G,MATCH($C1114,'Policy Characteristics'!$C:$C,0))),"",INDEX('Policy Characteristics'!G:G,MATCH($C1114,'Policy Characteristics'!$C:$C,0)))</f>
        <v>0.4</v>
      </c>
      <c r="N1114" s="315">
        <f>IF(ISBLANK(INDEX('Policy Characteristics'!H:H,MATCH($C1114,'Policy Characteristics'!$C:$C,0))),"",INDEX('Policy Characteristics'!H:H,MATCH($C1114,'Policy Characteristics'!$C:$C,0)))</f>
        <v>0.01</v>
      </c>
      <c r="O1114" s="304" t="str">
        <f>IF(ISBLANK(INDEX('Policy Characteristics'!I:I,MATCH($C1114,'Policy Characteristics'!$C:$C,0))),"",INDEX('Policy Characteristics'!I:I,MATCH($C1114,'Policy Characteristics'!$C:$C,0)))</f>
        <v>% reduction in fuel use</v>
      </c>
      <c r="P1114" s="304" t="str">
        <f>IF(ISBLANK(INDEX('Policy Characteristics'!J:J,MATCH($C1114,'Policy Characteristics'!$C:$C,0))),"",INDEX('Policy Characteristics'!J:J,MATCH($C1114,'Policy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4" s="304" t="str">
        <f>IF(ISBLANK(INDEX('Policy Characteristics'!K:K,MATCH($C1114,'Policy Characteristics'!$C:$C,0))),"",INDEX('Policy Characteristics'!K:K,MATCH($C1114,'Policy Characteristics'!$C:$C,0)))</f>
        <v>architectural-design.html#rnd</v>
      </c>
      <c r="R1114" s="304" t="str">
        <f>IF(ISBLANK(INDEX('Policy Characteristics'!L:L,MATCH($C1114,'Policy Characteristics'!$C:$C,0))),"",INDEX('Policy Characteristics'!L:L,MATCH($C1114,'Policy Characteristics'!$C:$C,0)))</f>
        <v>research-and-development.html</v>
      </c>
    </row>
    <row r="1115" spans="1:18" x14ac:dyDescent="0.25">
      <c r="A1115" s="304" t="str">
        <f>IF(ISBLANK(INDEX('Policy Characteristics'!A:A,MATCH($C1115,'Policy Characteristics'!$C:$C,0))),"",INDEX('Policy Characteristics'!A:A,MATCH($C1115,'Policy Characteristics'!$C:$C,0)))</f>
        <v>Research and Development</v>
      </c>
      <c r="B1115" s="304" t="str">
        <f>IF(ISBLANK(INDEX('Policy Characteristics'!B:B,MATCH($C1115,'Policy Characteristics'!$C:$C,0))),"",INDEX('Policy Characteristics'!B:B,MATCH($C1115,'Policy Characteristics'!$C:$C,0)))</f>
        <v>Fuel Use Reduction</v>
      </c>
      <c r="C1115" s="308" t="str">
        <f t="shared" si="64"/>
        <v>RnD Industry Fuel Use Perc Reduction</v>
      </c>
      <c r="D1115" s="6" t="s">
        <v>3192</v>
      </c>
      <c r="E1115" s="535"/>
      <c r="F1115" s="537" t="s">
        <v>3229</v>
      </c>
      <c r="G1115" s="535"/>
      <c r="H1115" s="536">
        <v>1490</v>
      </c>
      <c r="I1115" s="535" t="s">
        <v>45</v>
      </c>
      <c r="J1115" s="306" t="str">
        <f>IF(ISBLANK(INDEX('Policy Characteristics'!D:D,MATCH($C1115,'Policy Characteristics'!$C:$C,0))),"",INDEX('Policy Characteristics'!D:D,MATCH($C1115,'Policy Characteristics'!$C:$C,0)))</f>
        <v>R&amp;D Fuel Use Reductions</v>
      </c>
      <c r="K1115" s="304" t="str">
        <f>IF(ISBLANK(INDEX('Policy Characteristics'!E:E,MATCH($C1115,'Policy Characteristics'!$C:$C,0))),"",INDEX('Policy Characteristics'!E:E,MATCH($C1115,'Policy Characteristics'!$C:$C,0)))</f>
        <v>RnD industry fuel use reduction</v>
      </c>
      <c r="L1115" s="315">
        <f>IF(ISBLANK(INDEX('Policy Characteristics'!F:F,MATCH($C1115,'Policy Characteristics'!$C:$C,0))),"",INDEX('Policy Characteristics'!F:F,MATCH($C1115,'Policy Characteristics'!$C:$C,0)))</f>
        <v>0</v>
      </c>
      <c r="M1115" s="315">
        <f>IF(ISBLANK(INDEX('Policy Characteristics'!G:G,MATCH($C1115,'Policy Characteristics'!$C:$C,0))),"",INDEX('Policy Characteristics'!G:G,MATCH($C1115,'Policy Characteristics'!$C:$C,0)))</f>
        <v>0.4</v>
      </c>
      <c r="N1115" s="315">
        <f>IF(ISBLANK(INDEX('Policy Characteristics'!H:H,MATCH($C1115,'Policy Characteristics'!$C:$C,0))),"",INDEX('Policy Characteristics'!H:H,MATCH($C1115,'Policy Characteristics'!$C:$C,0)))</f>
        <v>0.01</v>
      </c>
      <c r="O1115" s="304" t="str">
        <f>IF(ISBLANK(INDEX('Policy Characteristics'!I:I,MATCH($C1115,'Policy Characteristics'!$C:$C,0))),"",INDEX('Policy Characteristics'!I:I,MATCH($C1115,'Policy Characteristics'!$C:$C,0)))</f>
        <v>% reduction in fuel use</v>
      </c>
      <c r="P1115" s="304" t="str">
        <f>IF(ISBLANK(INDEX('Policy Characteristics'!J:J,MATCH($C1115,'Policy Characteristics'!$C:$C,0))),"",INDEX('Policy Characteristics'!J:J,MATCH($C1115,'Policy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5" s="304" t="str">
        <f>IF(ISBLANK(INDEX('Policy Characteristics'!K:K,MATCH($C1115,'Policy Characteristics'!$C:$C,0))),"",INDEX('Policy Characteristics'!K:K,MATCH($C1115,'Policy Characteristics'!$C:$C,0)))</f>
        <v>architectural-design.html#rnd</v>
      </c>
      <c r="R1115" s="304" t="str">
        <f>IF(ISBLANK(INDEX('Policy Characteristics'!L:L,MATCH($C1115,'Policy Characteristics'!$C:$C,0))),"",INDEX('Policy Characteristics'!L:L,MATCH($C1115,'Policy Characteristics'!$C:$C,0)))</f>
        <v>research-and-development.html</v>
      </c>
    </row>
    <row r="1116" spans="1:18" x14ac:dyDescent="0.25">
      <c r="A1116" s="304" t="str">
        <f>IF(ISBLANK(INDEX('Policy Characteristics'!A:A,MATCH($C1116,'Policy Characteristics'!$C:$C,0))),"",INDEX('Policy Characteristics'!A:A,MATCH($C1116,'Policy Characteristics'!$C:$C,0)))</f>
        <v>Research and Development</v>
      </c>
      <c r="B1116" s="304" t="str">
        <f>IF(ISBLANK(INDEX('Policy Characteristics'!B:B,MATCH($C1116,'Policy Characteristics'!$C:$C,0))),"",INDEX('Policy Characteristics'!B:B,MATCH($C1116,'Policy Characteristics'!$C:$C,0)))</f>
        <v>Fuel Use Reduction</v>
      </c>
      <c r="C1116" s="308" t="str">
        <f t="shared" si="64"/>
        <v>RnD Industry Fuel Use Perc Reduction</v>
      </c>
      <c r="D1116" s="6" t="s">
        <v>3193</v>
      </c>
      <c r="E1116" s="535"/>
      <c r="F1116" s="537" t="s">
        <v>3230</v>
      </c>
      <c r="G1116" s="535"/>
      <c r="H1116" s="536">
        <v>1491</v>
      </c>
      <c r="I1116" s="535" t="s">
        <v>45</v>
      </c>
      <c r="J1116" s="306" t="str">
        <f>IF(ISBLANK(INDEX('Policy Characteristics'!D:D,MATCH($C1116,'Policy Characteristics'!$C:$C,0))),"",INDEX('Policy Characteristics'!D:D,MATCH($C1116,'Policy Characteristics'!$C:$C,0)))</f>
        <v>R&amp;D Fuel Use Reductions</v>
      </c>
      <c r="K1116" s="304" t="str">
        <f>IF(ISBLANK(INDEX('Policy Characteristics'!E:E,MATCH($C1116,'Policy Characteristics'!$C:$C,0))),"",INDEX('Policy Characteristics'!E:E,MATCH($C1116,'Policy Characteristics'!$C:$C,0)))</f>
        <v>RnD industry fuel use reduction</v>
      </c>
      <c r="L1116" s="315">
        <f>IF(ISBLANK(INDEX('Policy Characteristics'!F:F,MATCH($C1116,'Policy Characteristics'!$C:$C,0))),"",INDEX('Policy Characteristics'!F:F,MATCH($C1116,'Policy Characteristics'!$C:$C,0)))</f>
        <v>0</v>
      </c>
      <c r="M1116" s="315">
        <f>IF(ISBLANK(INDEX('Policy Characteristics'!G:G,MATCH($C1116,'Policy Characteristics'!$C:$C,0))),"",INDEX('Policy Characteristics'!G:G,MATCH($C1116,'Policy Characteristics'!$C:$C,0)))</f>
        <v>0.4</v>
      </c>
      <c r="N1116" s="315">
        <f>IF(ISBLANK(INDEX('Policy Characteristics'!H:H,MATCH($C1116,'Policy Characteristics'!$C:$C,0))),"",INDEX('Policy Characteristics'!H:H,MATCH($C1116,'Policy Characteristics'!$C:$C,0)))</f>
        <v>0.01</v>
      </c>
      <c r="O1116" s="304" t="str">
        <f>IF(ISBLANK(INDEX('Policy Characteristics'!I:I,MATCH($C1116,'Policy Characteristics'!$C:$C,0))),"",INDEX('Policy Characteristics'!I:I,MATCH($C1116,'Policy Characteristics'!$C:$C,0)))</f>
        <v>% reduction in fuel use</v>
      </c>
      <c r="P1116" s="304" t="str">
        <f>IF(ISBLANK(INDEX('Policy Characteristics'!J:J,MATCH($C1116,'Policy Characteristics'!$C:$C,0))),"",INDEX('Policy Characteristics'!J:J,MATCH($C1116,'Policy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6" s="304" t="str">
        <f>IF(ISBLANK(INDEX('Policy Characteristics'!K:K,MATCH($C1116,'Policy Characteristics'!$C:$C,0))),"",INDEX('Policy Characteristics'!K:K,MATCH($C1116,'Policy Characteristics'!$C:$C,0)))</f>
        <v>architectural-design.html#rnd</v>
      </c>
      <c r="R1116" s="304" t="str">
        <f>IF(ISBLANK(INDEX('Policy Characteristics'!L:L,MATCH($C1116,'Policy Characteristics'!$C:$C,0))),"",INDEX('Policy Characteristics'!L:L,MATCH($C1116,'Policy Characteristics'!$C:$C,0)))</f>
        <v>research-and-development.html</v>
      </c>
    </row>
    <row r="1117" spans="1:18" x14ac:dyDescent="0.25">
      <c r="A1117" s="304" t="str">
        <f>IF(ISBLANK(INDEX('Policy Characteristics'!A:A,MATCH($C1117,'Policy Characteristics'!$C:$C,0))),"",INDEX('Policy Characteristics'!A:A,MATCH($C1117,'Policy Characteristics'!$C:$C,0)))</f>
        <v>Research and Development</v>
      </c>
      <c r="B1117" s="304" t="str">
        <f>IF(ISBLANK(INDEX('Policy Characteristics'!B:B,MATCH($C1117,'Policy Characteristics'!$C:$C,0))),"",INDEX('Policy Characteristics'!B:B,MATCH($C1117,'Policy Characteristics'!$C:$C,0)))</f>
        <v>Fuel Use Reduction</v>
      </c>
      <c r="C1117" s="308" t="str">
        <f t="shared" si="64"/>
        <v>RnD Industry Fuel Use Perc Reduction</v>
      </c>
      <c r="D1117" s="6" t="s">
        <v>3194</v>
      </c>
      <c r="E1117" s="535"/>
      <c r="F1117" s="537" t="s">
        <v>3231</v>
      </c>
      <c r="G1117" s="535"/>
      <c r="H1117" s="536">
        <v>1492</v>
      </c>
      <c r="I1117" s="535" t="s">
        <v>45</v>
      </c>
      <c r="J1117" s="306" t="str">
        <f>IF(ISBLANK(INDEX('Policy Characteristics'!D:D,MATCH($C1117,'Policy Characteristics'!$C:$C,0))),"",INDEX('Policy Characteristics'!D:D,MATCH($C1117,'Policy Characteristics'!$C:$C,0)))</f>
        <v>R&amp;D Fuel Use Reductions</v>
      </c>
      <c r="K1117" s="304" t="str">
        <f>IF(ISBLANK(INDEX('Policy Characteristics'!E:E,MATCH($C1117,'Policy Characteristics'!$C:$C,0))),"",INDEX('Policy Characteristics'!E:E,MATCH($C1117,'Policy Characteristics'!$C:$C,0)))</f>
        <v>RnD industry fuel use reduction</v>
      </c>
      <c r="L1117" s="315">
        <f>IF(ISBLANK(INDEX('Policy Characteristics'!F:F,MATCH($C1117,'Policy Characteristics'!$C:$C,0))),"",INDEX('Policy Characteristics'!F:F,MATCH($C1117,'Policy Characteristics'!$C:$C,0)))</f>
        <v>0</v>
      </c>
      <c r="M1117" s="315">
        <f>IF(ISBLANK(INDEX('Policy Characteristics'!G:G,MATCH($C1117,'Policy Characteristics'!$C:$C,0))),"",INDEX('Policy Characteristics'!G:G,MATCH($C1117,'Policy Characteristics'!$C:$C,0)))</f>
        <v>0.4</v>
      </c>
      <c r="N1117" s="315">
        <f>IF(ISBLANK(INDEX('Policy Characteristics'!H:H,MATCH($C1117,'Policy Characteristics'!$C:$C,0))),"",INDEX('Policy Characteristics'!H:H,MATCH($C1117,'Policy Characteristics'!$C:$C,0)))</f>
        <v>0.01</v>
      </c>
      <c r="O1117" s="304" t="str">
        <f>IF(ISBLANK(INDEX('Policy Characteristics'!I:I,MATCH($C1117,'Policy Characteristics'!$C:$C,0))),"",INDEX('Policy Characteristics'!I:I,MATCH($C1117,'Policy Characteristics'!$C:$C,0)))</f>
        <v>% reduction in fuel use</v>
      </c>
      <c r="P1117" s="304" t="str">
        <f>IF(ISBLANK(INDEX('Policy Characteristics'!J:J,MATCH($C1117,'Policy Characteristics'!$C:$C,0))),"",INDEX('Policy Characteristics'!J:J,MATCH($C1117,'Policy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7" s="304" t="str">
        <f>IF(ISBLANK(INDEX('Policy Characteristics'!K:K,MATCH($C1117,'Policy Characteristics'!$C:$C,0))),"",INDEX('Policy Characteristics'!K:K,MATCH($C1117,'Policy Characteristics'!$C:$C,0)))</f>
        <v>architectural-design.html#rnd</v>
      </c>
      <c r="R1117" s="304" t="str">
        <f>IF(ISBLANK(INDEX('Policy Characteristics'!L:L,MATCH($C1117,'Policy Characteristics'!$C:$C,0))),"",INDEX('Policy Characteristics'!L:L,MATCH($C1117,'Policy Characteristics'!$C:$C,0)))</f>
        <v>research-and-development.html</v>
      </c>
    </row>
    <row r="1118" spans="1:18" x14ac:dyDescent="0.25">
      <c r="A1118" s="304" t="str">
        <f>IF(ISBLANK(INDEX('Policy Characteristics'!A:A,MATCH($C1118,'Policy Characteristics'!$C:$C,0))),"",INDEX('Policy Characteristics'!A:A,MATCH($C1118,'Policy Characteristics'!$C:$C,0)))</f>
        <v>Research and Development</v>
      </c>
      <c r="B1118" s="304" t="str">
        <f>IF(ISBLANK(INDEX('Policy Characteristics'!B:B,MATCH($C1118,'Policy Characteristics'!$C:$C,0))),"",INDEX('Policy Characteristics'!B:B,MATCH($C1118,'Policy Characteristics'!$C:$C,0)))</f>
        <v>Fuel Use Reduction</v>
      </c>
      <c r="C1118" s="308" t="str">
        <f t="shared" si="64"/>
        <v>RnD Industry Fuel Use Perc Reduction</v>
      </c>
      <c r="D1118" s="6" t="s">
        <v>3195</v>
      </c>
      <c r="E1118" s="535"/>
      <c r="F1118" s="537" t="s">
        <v>3232</v>
      </c>
      <c r="G1118" s="535"/>
      <c r="H1118" s="536">
        <v>1493</v>
      </c>
      <c r="I1118" s="535" t="s">
        <v>45</v>
      </c>
      <c r="J1118" s="306" t="str">
        <f>IF(ISBLANK(INDEX('Policy Characteristics'!D:D,MATCH($C1118,'Policy Characteristics'!$C:$C,0))),"",INDEX('Policy Characteristics'!D:D,MATCH($C1118,'Policy Characteristics'!$C:$C,0)))</f>
        <v>R&amp;D Fuel Use Reductions</v>
      </c>
      <c r="K1118" s="304" t="str">
        <f>IF(ISBLANK(INDEX('Policy Characteristics'!E:E,MATCH($C1118,'Policy Characteristics'!$C:$C,0))),"",INDEX('Policy Characteristics'!E:E,MATCH($C1118,'Policy Characteristics'!$C:$C,0)))</f>
        <v>RnD industry fuel use reduction</v>
      </c>
      <c r="L1118" s="315">
        <f>IF(ISBLANK(INDEX('Policy Characteristics'!F:F,MATCH($C1118,'Policy Characteristics'!$C:$C,0))),"",INDEX('Policy Characteristics'!F:F,MATCH($C1118,'Policy Characteristics'!$C:$C,0)))</f>
        <v>0</v>
      </c>
      <c r="M1118" s="315">
        <f>IF(ISBLANK(INDEX('Policy Characteristics'!G:G,MATCH($C1118,'Policy Characteristics'!$C:$C,0))),"",INDEX('Policy Characteristics'!G:G,MATCH($C1118,'Policy Characteristics'!$C:$C,0)))</f>
        <v>0.4</v>
      </c>
      <c r="N1118" s="315">
        <f>IF(ISBLANK(INDEX('Policy Characteristics'!H:H,MATCH($C1118,'Policy Characteristics'!$C:$C,0))),"",INDEX('Policy Characteristics'!H:H,MATCH($C1118,'Policy Characteristics'!$C:$C,0)))</f>
        <v>0.01</v>
      </c>
      <c r="O1118" s="304" t="str">
        <f>IF(ISBLANK(INDEX('Policy Characteristics'!I:I,MATCH($C1118,'Policy Characteristics'!$C:$C,0))),"",INDEX('Policy Characteristics'!I:I,MATCH($C1118,'Policy Characteristics'!$C:$C,0)))</f>
        <v>% reduction in fuel use</v>
      </c>
      <c r="P1118" s="304" t="str">
        <f>IF(ISBLANK(INDEX('Policy Characteristics'!J:J,MATCH($C1118,'Policy Characteristics'!$C:$C,0))),"",INDEX('Policy Characteristics'!J:J,MATCH($C1118,'Policy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8" s="304" t="str">
        <f>IF(ISBLANK(INDEX('Policy Characteristics'!K:K,MATCH($C1118,'Policy Characteristics'!$C:$C,0))),"",INDEX('Policy Characteristics'!K:K,MATCH($C1118,'Policy Characteristics'!$C:$C,0)))</f>
        <v>architectural-design.html#rnd</v>
      </c>
      <c r="R1118" s="304" t="str">
        <f>IF(ISBLANK(INDEX('Policy Characteristics'!L:L,MATCH($C1118,'Policy Characteristics'!$C:$C,0))),"",INDEX('Policy Characteristics'!L:L,MATCH($C1118,'Policy Characteristics'!$C:$C,0)))</f>
        <v>research-and-development.html</v>
      </c>
    </row>
    <row r="1119" spans="1:18" x14ac:dyDescent="0.25">
      <c r="A1119" s="304" t="str">
        <f>IF(ISBLANK(INDEX('Policy Characteristics'!A:A,MATCH($C1119,'Policy Characteristics'!$C:$C,0))),"",INDEX('Policy Characteristics'!A:A,MATCH($C1119,'Policy Characteristics'!$C:$C,0)))</f>
        <v>Research and Development</v>
      </c>
      <c r="B1119" s="304" t="str">
        <f>IF(ISBLANK(INDEX('Policy Characteristics'!B:B,MATCH($C1119,'Policy Characteristics'!$C:$C,0))),"",INDEX('Policy Characteristics'!B:B,MATCH($C1119,'Policy Characteristics'!$C:$C,0)))</f>
        <v>Fuel Use Reduction</v>
      </c>
      <c r="C1119" s="308" t="str">
        <f t="shared" si="64"/>
        <v>RnD Industry Fuel Use Perc Reduction</v>
      </c>
      <c r="D1119" s="6" t="s">
        <v>3196</v>
      </c>
      <c r="E1119" s="535"/>
      <c r="F1119" s="537" t="s">
        <v>3233</v>
      </c>
      <c r="G1119" s="535"/>
      <c r="H1119" s="536">
        <v>1494</v>
      </c>
      <c r="I1119" s="535" t="s">
        <v>45</v>
      </c>
      <c r="J1119" s="306" t="str">
        <f>IF(ISBLANK(INDEX('Policy Characteristics'!D:D,MATCH($C1119,'Policy Characteristics'!$C:$C,0))),"",INDEX('Policy Characteristics'!D:D,MATCH($C1119,'Policy Characteristics'!$C:$C,0)))</f>
        <v>R&amp;D Fuel Use Reductions</v>
      </c>
      <c r="K1119" s="304" t="str">
        <f>IF(ISBLANK(INDEX('Policy Characteristics'!E:E,MATCH($C1119,'Policy Characteristics'!$C:$C,0))),"",INDEX('Policy Characteristics'!E:E,MATCH($C1119,'Policy Characteristics'!$C:$C,0)))</f>
        <v>RnD industry fuel use reduction</v>
      </c>
      <c r="L1119" s="315">
        <f>IF(ISBLANK(INDEX('Policy Characteristics'!F:F,MATCH($C1119,'Policy Characteristics'!$C:$C,0))),"",INDEX('Policy Characteristics'!F:F,MATCH($C1119,'Policy Characteristics'!$C:$C,0)))</f>
        <v>0</v>
      </c>
      <c r="M1119" s="315">
        <f>IF(ISBLANK(INDEX('Policy Characteristics'!G:G,MATCH($C1119,'Policy Characteristics'!$C:$C,0))),"",INDEX('Policy Characteristics'!G:G,MATCH($C1119,'Policy Characteristics'!$C:$C,0)))</f>
        <v>0.4</v>
      </c>
      <c r="N1119" s="315">
        <f>IF(ISBLANK(INDEX('Policy Characteristics'!H:H,MATCH($C1119,'Policy Characteristics'!$C:$C,0))),"",INDEX('Policy Characteristics'!H:H,MATCH($C1119,'Policy Characteristics'!$C:$C,0)))</f>
        <v>0.01</v>
      </c>
      <c r="O1119" s="304" t="str">
        <f>IF(ISBLANK(INDEX('Policy Characteristics'!I:I,MATCH($C1119,'Policy Characteristics'!$C:$C,0))),"",INDEX('Policy Characteristics'!I:I,MATCH($C1119,'Policy Characteristics'!$C:$C,0)))</f>
        <v>% reduction in fuel use</v>
      </c>
      <c r="P1119" s="304" t="str">
        <f>IF(ISBLANK(INDEX('Policy Characteristics'!J:J,MATCH($C1119,'Policy Characteristics'!$C:$C,0))),"",INDEX('Policy Characteristics'!J:J,MATCH($C1119,'Policy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9" s="304" t="str">
        <f>IF(ISBLANK(INDEX('Policy Characteristics'!K:K,MATCH($C1119,'Policy Characteristics'!$C:$C,0))),"",INDEX('Policy Characteristics'!K:K,MATCH($C1119,'Policy Characteristics'!$C:$C,0)))</f>
        <v>architectural-design.html#rnd</v>
      </c>
      <c r="R1119" s="304" t="str">
        <f>IF(ISBLANK(INDEX('Policy Characteristics'!L:L,MATCH($C1119,'Policy Characteristics'!$C:$C,0))),"",INDEX('Policy Characteristics'!L:L,MATCH($C1119,'Policy Characteristics'!$C:$C,0)))</f>
        <v>research-and-development.html</v>
      </c>
    </row>
    <row r="1120" spans="1:18" x14ac:dyDescent="0.25">
      <c r="A1120" s="304" t="str">
        <f>IF(ISBLANK(INDEX('Policy Characteristics'!A:A,MATCH($C1120,'Policy Characteristics'!$C:$C,0))),"",INDEX('Policy Characteristics'!A:A,MATCH($C1120,'Policy Characteristics'!$C:$C,0)))</f>
        <v>Research and Development</v>
      </c>
      <c r="B1120" s="304" t="str">
        <f>IF(ISBLANK(INDEX('Policy Characteristics'!B:B,MATCH($C1120,'Policy Characteristics'!$C:$C,0))),"",INDEX('Policy Characteristics'!B:B,MATCH($C1120,'Policy Characteristics'!$C:$C,0)))</f>
        <v>Fuel Use Reduction</v>
      </c>
      <c r="C1120" s="308" t="str">
        <f t="shared" si="64"/>
        <v>RnD Industry Fuel Use Perc Reduction</v>
      </c>
      <c r="D1120" s="6" t="s">
        <v>3197</v>
      </c>
      <c r="E1120" s="535"/>
      <c r="F1120" s="537" t="s">
        <v>3234</v>
      </c>
      <c r="G1120" s="535"/>
      <c r="H1120" s="536">
        <v>1495</v>
      </c>
      <c r="I1120" s="535" t="s">
        <v>45</v>
      </c>
      <c r="J1120" s="306" t="str">
        <f>IF(ISBLANK(INDEX('Policy Characteristics'!D:D,MATCH($C1120,'Policy Characteristics'!$C:$C,0))),"",INDEX('Policy Characteristics'!D:D,MATCH($C1120,'Policy Characteristics'!$C:$C,0)))</f>
        <v>R&amp;D Fuel Use Reductions</v>
      </c>
      <c r="K1120" s="304" t="str">
        <f>IF(ISBLANK(INDEX('Policy Characteristics'!E:E,MATCH($C1120,'Policy Characteristics'!$C:$C,0))),"",INDEX('Policy Characteristics'!E:E,MATCH($C1120,'Policy Characteristics'!$C:$C,0)))</f>
        <v>RnD industry fuel use reduction</v>
      </c>
      <c r="L1120" s="315">
        <f>IF(ISBLANK(INDEX('Policy Characteristics'!F:F,MATCH($C1120,'Policy Characteristics'!$C:$C,0))),"",INDEX('Policy Characteristics'!F:F,MATCH($C1120,'Policy Characteristics'!$C:$C,0)))</f>
        <v>0</v>
      </c>
      <c r="M1120" s="315">
        <f>IF(ISBLANK(INDEX('Policy Characteristics'!G:G,MATCH($C1120,'Policy Characteristics'!$C:$C,0))),"",INDEX('Policy Characteristics'!G:G,MATCH($C1120,'Policy Characteristics'!$C:$C,0)))</f>
        <v>0.4</v>
      </c>
      <c r="N1120" s="315">
        <f>IF(ISBLANK(INDEX('Policy Characteristics'!H:H,MATCH($C1120,'Policy Characteristics'!$C:$C,0))),"",INDEX('Policy Characteristics'!H:H,MATCH($C1120,'Policy Characteristics'!$C:$C,0)))</f>
        <v>0.01</v>
      </c>
      <c r="O1120" s="304" t="str">
        <f>IF(ISBLANK(INDEX('Policy Characteristics'!I:I,MATCH($C1120,'Policy Characteristics'!$C:$C,0))),"",INDEX('Policy Characteristics'!I:I,MATCH($C1120,'Policy Characteristics'!$C:$C,0)))</f>
        <v>% reduction in fuel use</v>
      </c>
      <c r="P1120" s="304" t="str">
        <f>IF(ISBLANK(INDEX('Policy Characteristics'!J:J,MATCH($C1120,'Policy Characteristics'!$C:$C,0))),"",INDEX('Policy Characteristics'!J:J,MATCH($C1120,'Policy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0" s="304" t="str">
        <f>IF(ISBLANK(INDEX('Policy Characteristics'!K:K,MATCH($C1120,'Policy Characteristics'!$C:$C,0))),"",INDEX('Policy Characteristics'!K:K,MATCH($C1120,'Policy Characteristics'!$C:$C,0)))</f>
        <v>architectural-design.html#rnd</v>
      </c>
      <c r="R1120" s="304" t="str">
        <f>IF(ISBLANK(INDEX('Policy Characteristics'!L:L,MATCH($C1120,'Policy Characteristics'!$C:$C,0))),"",INDEX('Policy Characteristics'!L:L,MATCH($C1120,'Policy Characteristics'!$C:$C,0)))</f>
        <v>research-and-development.html</v>
      </c>
    </row>
    <row r="1121" spans="1:18" x14ac:dyDescent="0.25">
      <c r="A1121" s="304" t="str">
        <f>IF(ISBLANK(INDEX('Policy Characteristics'!A:A,MATCH($C1121,'Policy Characteristics'!$C:$C,0))),"",INDEX('Policy Characteristics'!A:A,MATCH($C1121,'Policy Characteristics'!$C:$C,0)))</f>
        <v>Research and Development</v>
      </c>
      <c r="B1121" s="304" t="str">
        <f>IF(ISBLANK(INDEX('Policy Characteristics'!B:B,MATCH($C1121,'Policy Characteristics'!$C:$C,0))),"",INDEX('Policy Characteristics'!B:B,MATCH($C1121,'Policy Characteristics'!$C:$C,0)))</f>
        <v>Fuel Use Reduction</v>
      </c>
      <c r="C1121" s="308" t="str">
        <f t="shared" si="64"/>
        <v>RnD Industry Fuel Use Perc Reduction</v>
      </c>
      <c r="D1121" s="6" t="s">
        <v>3198</v>
      </c>
      <c r="E1121" s="535"/>
      <c r="F1121" s="537" t="s">
        <v>336</v>
      </c>
      <c r="G1121" s="535"/>
      <c r="H1121" s="536">
        <v>1496</v>
      </c>
      <c r="I1121" s="535" t="s">
        <v>45</v>
      </c>
      <c r="J1121" s="306" t="str">
        <f>IF(ISBLANK(INDEX('Policy Characteristics'!D:D,MATCH($C1121,'Policy Characteristics'!$C:$C,0))),"",INDEX('Policy Characteristics'!D:D,MATCH($C1121,'Policy Characteristics'!$C:$C,0)))</f>
        <v>R&amp;D Fuel Use Reductions</v>
      </c>
      <c r="K1121" s="304" t="str">
        <f>IF(ISBLANK(INDEX('Policy Characteristics'!E:E,MATCH($C1121,'Policy Characteristics'!$C:$C,0))),"",INDEX('Policy Characteristics'!E:E,MATCH($C1121,'Policy Characteristics'!$C:$C,0)))</f>
        <v>RnD industry fuel use reduction</v>
      </c>
      <c r="L1121" s="315">
        <f>IF(ISBLANK(INDEX('Policy Characteristics'!F:F,MATCH($C1121,'Policy Characteristics'!$C:$C,0))),"",INDEX('Policy Characteristics'!F:F,MATCH($C1121,'Policy Characteristics'!$C:$C,0)))</f>
        <v>0</v>
      </c>
      <c r="M1121" s="315">
        <f>IF(ISBLANK(INDEX('Policy Characteristics'!G:G,MATCH($C1121,'Policy Characteristics'!$C:$C,0))),"",INDEX('Policy Characteristics'!G:G,MATCH($C1121,'Policy Characteristics'!$C:$C,0)))</f>
        <v>0.4</v>
      </c>
      <c r="N1121" s="315">
        <f>IF(ISBLANK(INDEX('Policy Characteristics'!H:H,MATCH($C1121,'Policy Characteristics'!$C:$C,0))),"",INDEX('Policy Characteristics'!H:H,MATCH($C1121,'Policy Characteristics'!$C:$C,0)))</f>
        <v>0.01</v>
      </c>
      <c r="O1121" s="304" t="str">
        <f>IF(ISBLANK(INDEX('Policy Characteristics'!I:I,MATCH($C1121,'Policy Characteristics'!$C:$C,0))),"",INDEX('Policy Characteristics'!I:I,MATCH($C1121,'Policy Characteristics'!$C:$C,0)))</f>
        <v>% reduction in fuel use</v>
      </c>
      <c r="P1121" s="304" t="str">
        <f>IF(ISBLANK(INDEX('Policy Characteristics'!J:J,MATCH($C1121,'Policy Characteristics'!$C:$C,0))),"",INDEX('Policy Characteristics'!J:J,MATCH($C1121,'Policy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1" s="304" t="str">
        <f>IF(ISBLANK(INDEX('Policy Characteristics'!K:K,MATCH($C1121,'Policy Characteristics'!$C:$C,0))),"",INDEX('Policy Characteristics'!K:K,MATCH($C1121,'Policy Characteristics'!$C:$C,0)))</f>
        <v>architectural-design.html#rnd</v>
      </c>
      <c r="R1121" s="304" t="str">
        <f>IF(ISBLANK(INDEX('Policy Characteristics'!L:L,MATCH($C1121,'Policy Characteristics'!$C:$C,0))),"",INDEX('Policy Characteristics'!L:L,MATCH($C1121,'Policy Characteristics'!$C:$C,0)))</f>
        <v>research-and-development.html</v>
      </c>
    </row>
    <row r="1122" spans="1:18" x14ac:dyDescent="0.25">
      <c r="A1122" s="304" t="str">
        <f>IF(ISBLANK(INDEX('Policy Characteristics'!A:A,MATCH($C1122,'Policy Characteristics'!$C:$C,0))),"",INDEX('Policy Characteristics'!A:A,MATCH($C1122,'Policy Characteristics'!$C:$C,0)))</f>
        <v>Research and Development</v>
      </c>
      <c r="B1122" s="304" t="str">
        <f>IF(ISBLANK(INDEX('Policy Characteristics'!B:B,MATCH($C1122,'Policy Characteristics'!$C:$C,0))),"",INDEX('Policy Characteristics'!B:B,MATCH($C1122,'Policy Characteristics'!$C:$C,0)))</f>
        <v>Fuel Use Reduction</v>
      </c>
      <c r="C1122" s="308" t="str">
        <f t="shared" si="64"/>
        <v>RnD Industry Fuel Use Perc Reduction</v>
      </c>
      <c r="D1122" s="6" t="s">
        <v>3199</v>
      </c>
      <c r="E1122" s="535"/>
      <c r="F1122" s="537" t="s">
        <v>3235</v>
      </c>
      <c r="G1122" s="535"/>
      <c r="H1122" s="536">
        <v>1497</v>
      </c>
      <c r="I1122" s="535" t="s">
        <v>45</v>
      </c>
      <c r="J1122" s="306" t="str">
        <f>IF(ISBLANK(INDEX('Policy Characteristics'!D:D,MATCH($C1122,'Policy Characteristics'!$C:$C,0))),"",INDEX('Policy Characteristics'!D:D,MATCH($C1122,'Policy Characteristics'!$C:$C,0)))</f>
        <v>R&amp;D Fuel Use Reductions</v>
      </c>
      <c r="K1122" s="304" t="str">
        <f>IF(ISBLANK(INDEX('Policy Characteristics'!E:E,MATCH($C1122,'Policy Characteristics'!$C:$C,0))),"",INDEX('Policy Characteristics'!E:E,MATCH($C1122,'Policy Characteristics'!$C:$C,0)))</f>
        <v>RnD industry fuel use reduction</v>
      </c>
      <c r="L1122" s="315">
        <f>IF(ISBLANK(INDEX('Policy Characteristics'!F:F,MATCH($C1122,'Policy Characteristics'!$C:$C,0))),"",INDEX('Policy Characteristics'!F:F,MATCH($C1122,'Policy Characteristics'!$C:$C,0)))</f>
        <v>0</v>
      </c>
      <c r="M1122" s="315">
        <f>IF(ISBLANK(INDEX('Policy Characteristics'!G:G,MATCH($C1122,'Policy Characteristics'!$C:$C,0))),"",INDEX('Policy Characteristics'!G:G,MATCH($C1122,'Policy Characteristics'!$C:$C,0)))</f>
        <v>0.4</v>
      </c>
      <c r="N1122" s="315">
        <f>IF(ISBLANK(INDEX('Policy Characteristics'!H:H,MATCH($C1122,'Policy Characteristics'!$C:$C,0))),"",INDEX('Policy Characteristics'!H:H,MATCH($C1122,'Policy Characteristics'!$C:$C,0)))</f>
        <v>0.01</v>
      </c>
      <c r="O1122" s="304" t="str">
        <f>IF(ISBLANK(INDEX('Policy Characteristics'!I:I,MATCH($C1122,'Policy Characteristics'!$C:$C,0))),"",INDEX('Policy Characteristics'!I:I,MATCH($C1122,'Policy Characteristics'!$C:$C,0)))</f>
        <v>% reduction in fuel use</v>
      </c>
      <c r="P1122" s="304" t="str">
        <f>IF(ISBLANK(INDEX('Policy Characteristics'!J:J,MATCH($C1122,'Policy Characteristics'!$C:$C,0))),"",INDEX('Policy Characteristics'!J:J,MATCH($C1122,'Policy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2" s="304" t="str">
        <f>IF(ISBLANK(INDEX('Policy Characteristics'!K:K,MATCH($C1122,'Policy Characteristics'!$C:$C,0))),"",INDEX('Policy Characteristics'!K:K,MATCH($C1122,'Policy Characteristics'!$C:$C,0)))</f>
        <v>architectural-design.html#rnd</v>
      </c>
      <c r="R1122" s="304" t="str">
        <f>IF(ISBLANK(INDEX('Policy Characteristics'!L:L,MATCH($C1122,'Policy Characteristics'!$C:$C,0))),"",INDEX('Policy Characteristics'!L:L,MATCH($C1122,'Policy Characteristics'!$C:$C,0)))</f>
        <v>research-and-development.html</v>
      </c>
    </row>
    <row r="1123" spans="1:18" x14ac:dyDescent="0.25">
      <c r="A1123" s="304" t="str">
        <f>IF(ISBLANK(INDEX('Policy Characteristics'!A:A,MATCH($C1123,'Policy Characteristics'!$C:$C,0))),"",INDEX('Policy Characteristics'!A:A,MATCH($C1123,'Policy Characteristics'!$C:$C,0)))</f>
        <v>Research and Development</v>
      </c>
      <c r="B1123" s="304" t="str">
        <f>IF(ISBLANK(INDEX('Policy Characteristics'!B:B,MATCH($C1123,'Policy Characteristics'!$C:$C,0))),"",INDEX('Policy Characteristics'!B:B,MATCH($C1123,'Policy Characteristics'!$C:$C,0)))</f>
        <v>Fuel Use Reduction</v>
      </c>
      <c r="C1123" s="308" t="str">
        <f t="shared" si="64"/>
        <v>RnD Industry Fuel Use Perc Reduction</v>
      </c>
      <c r="D1123" s="6" t="s">
        <v>3200</v>
      </c>
      <c r="E1123" s="535"/>
      <c r="F1123" s="537" t="s">
        <v>3236</v>
      </c>
      <c r="G1123" s="535"/>
      <c r="H1123" s="536">
        <v>1498</v>
      </c>
      <c r="I1123" s="535" t="s">
        <v>45</v>
      </c>
      <c r="J1123" s="306" t="str">
        <f>IF(ISBLANK(INDEX('Policy Characteristics'!D:D,MATCH($C1123,'Policy Characteristics'!$C:$C,0))),"",INDEX('Policy Characteristics'!D:D,MATCH($C1123,'Policy Characteristics'!$C:$C,0)))</f>
        <v>R&amp;D Fuel Use Reductions</v>
      </c>
      <c r="K1123" s="304" t="str">
        <f>IF(ISBLANK(INDEX('Policy Characteristics'!E:E,MATCH($C1123,'Policy Characteristics'!$C:$C,0))),"",INDEX('Policy Characteristics'!E:E,MATCH($C1123,'Policy Characteristics'!$C:$C,0)))</f>
        <v>RnD industry fuel use reduction</v>
      </c>
      <c r="L1123" s="315">
        <f>IF(ISBLANK(INDEX('Policy Characteristics'!F:F,MATCH($C1123,'Policy Characteristics'!$C:$C,0))),"",INDEX('Policy Characteristics'!F:F,MATCH($C1123,'Policy Characteristics'!$C:$C,0)))</f>
        <v>0</v>
      </c>
      <c r="M1123" s="315">
        <f>IF(ISBLANK(INDEX('Policy Characteristics'!G:G,MATCH($C1123,'Policy Characteristics'!$C:$C,0))),"",INDEX('Policy Characteristics'!G:G,MATCH($C1123,'Policy Characteristics'!$C:$C,0)))</f>
        <v>0.4</v>
      </c>
      <c r="N1123" s="315">
        <f>IF(ISBLANK(INDEX('Policy Characteristics'!H:H,MATCH($C1123,'Policy Characteristics'!$C:$C,0))),"",INDEX('Policy Characteristics'!H:H,MATCH($C1123,'Policy Characteristics'!$C:$C,0)))</f>
        <v>0.01</v>
      </c>
      <c r="O1123" s="304" t="str">
        <f>IF(ISBLANK(INDEX('Policy Characteristics'!I:I,MATCH($C1123,'Policy Characteristics'!$C:$C,0))),"",INDEX('Policy Characteristics'!I:I,MATCH($C1123,'Policy Characteristics'!$C:$C,0)))</f>
        <v>% reduction in fuel use</v>
      </c>
      <c r="P1123" s="304" t="str">
        <f>IF(ISBLANK(INDEX('Policy Characteristics'!J:J,MATCH($C1123,'Policy Characteristics'!$C:$C,0))),"",INDEX('Policy Characteristics'!J:J,MATCH($C1123,'Policy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3" s="304" t="str">
        <f>IF(ISBLANK(INDEX('Policy Characteristics'!K:K,MATCH($C1123,'Policy Characteristics'!$C:$C,0))),"",INDEX('Policy Characteristics'!K:K,MATCH($C1123,'Policy Characteristics'!$C:$C,0)))</f>
        <v>architectural-design.html#rnd</v>
      </c>
      <c r="R1123" s="304" t="str">
        <f>IF(ISBLANK(INDEX('Policy Characteristics'!L:L,MATCH($C1123,'Policy Characteristics'!$C:$C,0))),"",INDEX('Policy Characteristics'!L:L,MATCH($C1123,'Policy Characteristics'!$C:$C,0)))</f>
        <v>research-and-development.html</v>
      </c>
    </row>
    <row r="1124" spans="1:18" x14ac:dyDescent="0.25">
      <c r="A1124" s="304" t="str">
        <f>IF(ISBLANK(INDEX('Policy Characteristics'!A:A,MATCH($C1124,'Policy Characteristics'!$C:$C,0))),"",INDEX('Policy Characteristics'!A:A,MATCH($C1124,'Policy Characteristics'!$C:$C,0)))</f>
        <v>Research and Development</v>
      </c>
      <c r="B1124" s="304" t="str">
        <f>IF(ISBLANK(INDEX('Policy Characteristics'!B:B,MATCH($C1124,'Policy Characteristics'!$C:$C,0))),"",INDEX('Policy Characteristics'!B:B,MATCH($C1124,'Policy Characteristics'!$C:$C,0)))</f>
        <v>Fuel Use Reduction</v>
      </c>
      <c r="C1124" s="308" t="str">
        <f t="shared" si="64"/>
        <v>RnD Industry Fuel Use Perc Reduction</v>
      </c>
      <c r="D1124" s="6" t="s">
        <v>3201</v>
      </c>
      <c r="E1124" s="535"/>
      <c r="F1124" s="537" t="s">
        <v>3237</v>
      </c>
      <c r="G1124" s="535"/>
      <c r="H1124" s="536">
        <v>1499</v>
      </c>
      <c r="I1124" s="535" t="s">
        <v>45</v>
      </c>
      <c r="J1124" s="306" t="str">
        <f>IF(ISBLANK(INDEX('Policy Characteristics'!D:D,MATCH($C1124,'Policy Characteristics'!$C:$C,0))),"",INDEX('Policy Characteristics'!D:D,MATCH($C1124,'Policy Characteristics'!$C:$C,0)))</f>
        <v>R&amp;D Fuel Use Reductions</v>
      </c>
      <c r="K1124" s="304" t="str">
        <f>IF(ISBLANK(INDEX('Policy Characteristics'!E:E,MATCH($C1124,'Policy Characteristics'!$C:$C,0))),"",INDEX('Policy Characteristics'!E:E,MATCH($C1124,'Policy Characteristics'!$C:$C,0)))</f>
        <v>RnD industry fuel use reduction</v>
      </c>
      <c r="L1124" s="315">
        <f>IF(ISBLANK(INDEX('Policy Characteristics'!F:F,MATCH($C1124,'Policy Characteristics'!$C:$C,0))),"",INDEX('Policy Characteristics'!F:F,MATCH($C1124,'Policy Characteristics'!$C:$C,0)))</f>
        <v>0</v>
      </c>
      <c r="M1124" s="315">
        <f>IF(ISBLANK(INDEX('Policy Characteristics'!G:G,MATCH($C1124,'Policy Characteristics'!$C:$C,0))),"",INDEX('Policy Characteristics'!G:G,MATCH($C1124,'Policy Characteristics'!$C:$C,0)))</f>
        <v>0.4</v>
      </c>
      <c r="N1124" s="315">
        <f>IF(ISBLANK(INDEX('Policy Characteristics'!H:H,MATCH($C1124,'Policy Characteristics'!$C:$C,0))),"",INDEX('Policy Characteristics'!H:H,MATCH($C1124,'Policy Characteristics'!$C:$C,0)))</f>
        <v>0.01</v>
      </c>
      <c r="O1124" s="304" t="str">
        <f>IF(ISBLANK(INDEX('Policy Characteristics'!I:I,MATCH($C1124,'Policy Characteristics'!$C:$C,0))),"",INDEX('Policy Characteristics'!I:I,MATCH($C1124,'Policy Characteristics'!$C:$C,0)))</f>
        <v>% reduction in fuel use</v>
      </c>
      <c r="P1124" s="304" t="str">
        <f>IF(ISBLANK(INDEX('Policy Characteristics'!J:J,MATCH($C1124,'Policy Characteristics'!$C:$C,0))),"",INDEX('Policy Characteristics'!J:J,MATCH($C1124,'Policy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4" s="304" t="str">
        <f>IF(ISBLANK(INDEX('Policy Characteristics'!K:K,MATCH($C1124,'Policy Characteristics'!$C:$C,0))),"",INDEX('Policy Characteristics'!K:K,MATCH($C1124,'Policy Characteristics'!$C:$C,0)))</f>
        <v>architectural-design.html#rnd</v>
      </c>
      <c r="R1124" s="304" t="str">
        <f>IF(ISBLANK(INDEX('Policy Characteristics'!L:L,MATCH($C1124,'Policy Characteristics'!$C:$C,0))),"",INDEX('Policy Characteristics'!L:L,MATCH($C1124,'Policy Characteristics'!$C:$C,0)))</f>
        <v>research-and-development.html</v>
      </c>
    </row>
    <row r="1125" spans="1:18" x14ac:dyDescent="0.25">
      <c r="A1125" s="304" t="str">
        <f>IF(ISBLANK(INDEX('Policy Characteristics'!A:A,MATCH($C1125,'Policy Characteristics'!$C:$C,0))),"",INDEX('Policy Characteristics'!A:A,MATCH($C1125,'Policy Characteristics'!$C:$C,0)))</f>
        <v>Research and Development</v>
      </c>
      <c r="B1125" s="304" t="str">
        <f>IF(ISBLANK(INDEX('Policy Characteristics'!B:B,MATCH($C1125,'Policy Characteristics'!$C:$C,0))),"",INDEX('Policy Characteristics'!B:B,MATCH($C1125,'Policy Characteristics'!$C:$C,0)))</f>
        <v>Fuel Use Reduction</v>
      </c>
      <c r="C1125" s="308" t="str">
        <f t="shared" si="64"/>
        <v>RnD Industry Fuel Use Perc Reduction</v>
      </c>
      <c r="D1125" s="6" t="s">
        <v>3202</v>
      </c>
      <c r="E1125" s="535"/>
      <c r="F1125" s="537" t="s">
        <v>335</v>
      </c>
      <c r="G1125" s="535"/>
      <c r="H1125" s="536">
        <v>1500</v>
      </c>
      <c r="I1125" s="535" t="s">
        <v>45</v>
      </c>
      <c r="J1125" s="306" t="str">
        <f>IF(ISBLANK(INDEX('Policy Characteristics'!D:D,MATCH($C1125,'Policy Characteristics'!$C:$C,0))),"",INDEX('Policy Characteristics'!D:D,MATCH($C1125,'Policy Characteristics'!$C:$C,0)))</f>
        <v>R&amp;D Fuel Use Reductions</v>
      </c>
      <c r="K1125" s="304" t="str">
        <f>IF(ISBLANK(INDEX('Policy Characteristics'!E:E,MATCH($C1125,'Policy Characteristics'!$C:$C,0))),"",INDEX('Policy Characteristics'!E:E,MATCH($C1125,'Policy Characteristics'!$C:$C,0)))</f>
        <v>RnD industry fuel use reduction</v>
      </c>
      <c r="L1125" s="315">
        <f>IF(ISBLANK(INDEX('Policy Characteristics'!F:F,MATCH($C1125,'Policy Characteristics'!$C:$C,0))),"",INDEX('Policy Characteristics'!F:F,MATCH($C1125,'Policy Characteristics'!$C:$C,0)))</f>
        <v>0</v>
      </c>
      <c r="M1125" s="315">
        <f>IF(ISBLANK(INDEX('Policy Characteristics'!G:G,MATCH($C1125,'Policy Characteristics'!$C:$C,0))),"",INDEX('Policy Characteristics'!G:G,MATCH($C1125,'Policy Characteristics'!$C:$C,0)))</f>
        <v>0.4</v>
      </c>
      <c r="N1125" s="315">
        <f>IF(ISBLANK(INDEX('Policy Characteristics'!H:H,MATCH($C1125,'Policy Characteristics'!$C:$C,0))),"",INDEX('Policy Characteristics'!H:H,MATCH($C1125,'Policy Characteristics'!$C:$C,0)))</f>
        <v>0.01</v>
      </c>
      <c r="O1125" s="304" t="str">
        <f>IF(ISBLANK(INDEX('Policy Characteristics'!I:I,MATCH($C1125,'Policy Characteristics'!$C:$C,0))),"",INDEX('Policy Characteristics'!I:I,MATCH($C1125,'Policy Characteristics'!$C:$C,0)))</f>
        <v>% reduction in fuel use</v>
      </c>
      <c r="P1125" s="304" t="str">
        <f>IF(ISBLANK(INDEX('Policy Characteristics'!J:J,MATCH($C1125,'Policy Characteristics'!$C:$C,0))),"",INDEX('Policy Characteristics'!J:J,MATCH($C1125,'Policy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5" s="304" t="str">
        <f>IF(ISBLANK(INDEX('Policy Characteristics'!K:K,MATCH($C1125,'Policy Characteristics'!$C:$C,0))),"",INDEX('Policy Characteristics'!K:K,MATCH($C1125,'Policy Characteristics'!$C:$C,0)))</f>
        <v>architectural-design.html#rnd</v>
      </c>
      <c r="R1125" s="304" t="str">
        <f>IF(ISBLANK(INDEX('Policy Characteristics'!L:L,MATCH($C1125,'Policy Characteristics'!$C:$C,0))),"",INDEX('Policy Characteristics'!L:L,MATCH($C1125,'Policy Characteristics'!$C:$C,0)))</f>
        <v>research-and-development.html</v>
      </c>
    </row>
    <row r="1126" spans="1:18" x14ac:dyDescent="0.25">
      <c r="A1126" s="304" t="str">
        <f>IF(ISBLANK(INDEX('Policy Characteristics'!A:A,MATCH($C1126,'Policy Characteristics'!$C:$C,0))),"",INDEX('Policy Characteristics'!A:A,MATCH($C1126,'Policy Characteristics'!$C:$C,0)))</f>
        <v>Research and Development</v>
      </c>
      <c r="B1126" s="304" t="str">
        <f>IF(ISBLANK(INDEX('Policy Characteristics'!B:B,MATCH($C1126,'Policy Characteristics'!$C:$C,0))),"",INDEX('Policy Characteristics'!B:B,MATCH($C1126,'Policy Characteristics'!$C:$C,0)))</f>
        <v>Fuel Use Reduction</v>
      </c>
      <c r="C1126" s="308" t="str">
        <f t="shared" si="64"/>
        <v>RnD Industry Fuel Use Perc Reduction</v>
      </c>
      <c r="D1126" s="6" t="s">
        <v>3203</v>
      </c>
      <c r="E1126" s="535"/>
      <c r="F1126" s="537" t="s">
        <v>3238</v>
      </c>
      <c r="G1126" s="535"/>
      <c r="H1126" s="536">
        <v>1501</v>
      </c>
      <c r="I1126" s="535" t="s">
        <v>45</v>
      </c>
      <c r="J1126" s="306" t="str">
        <f>IF(ISBLANK(INDEX('Policy Characteristics'!D:D,MATCH($C1126,'Policy Characteristics'!$C:$C,0))),"",INDEX('Policy Characteristics'!D:D,MATCH($C1126,'Policy Characteristics'!$C:$C,0)))</f>
        <v>R&amp;D Fuel Use Reductions</v>
      </c>
      <c r="K1126" s="304" t="str">
        <f>IF(ISBLANK(INDEX('Policy Characteristics'!E:E,MATCH($C1126,'Policy Characteristics'!$C:$C,0))),"",INDEX('Policy Characteristics'!E:E,MATCH($C1126,'Policy Characteristics'!$C:$C,0)))</f>
        <v>RnD industry fuel use reduction</v>
      </c>
      <c r="L1126" s="315">
        <f>IF(ISBLANK(INDEX('Policy Characteristics'!F:F,MATCH($C1126,'Policy Characteristics'!$C:$C,0))),"",INDEX('Policy Characteristics'!F:F,MATCH($C1126,'Policy Characteristics'!$C:$C,0)))</f>
        <v>0</v>
      </c>
      <c r="M1126" s="315">
        <f>IF(ISBLANK(INDEX('Policy Characteristics'!G:G,MATCH($C1126,'Policy Characteristics'!$C:$C,0))),"",INDEX('Policy Characteristics'!G:G,MATCH($C1126,'Policy Characteristics'!$C:$C,0)))</f>
        <v>0.4</v>
      </c>
      <c r="N1126" s="315">
        <f>IF(ISBLANK(INDEX('Policy Characteristics'!H:H,MATCH($C1126,'Policy Characteristics'!$C:$C,0))),"",INDEX('Policy Characteristics'!H:H,MATCH($C1126,'Policy Characteristics'!$C:$C,0)))</f>
        <v>0.01</v>
      </c>
      <c r="O1126" s="304" t="str">
        <f>IF(ISBLANK(INDEX('Policy Characteristics'!I:I,MATCH($C1126,'Policy Characteristics'!$C:$C,0))),"",INDEX('Policy Characteristics'!I:I,MATCH($C1126,'Policy Characteristics'!$C:$C,0)))</f>
        <v>% reduction in fuel use</v>
      </c>
      <c r="P1126" s="304" t="str">
        <f>IF(ISBLANK(INDEX('Policy Characteristics'!J:J,MATCH($C1126,'Policy Characteristics'!$C:$C,0))),"",INDEX('Policy Characteristics'!J:J,MATCH($C1126,'Policy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6" s="304" t="str">
        <f>IF(ISBLANK(INDEX('Policy Characteristics'!K:K,MATCH($C1126,'Policy Characteristics'!$C:$C,0))),"",INDEX('Policy Characteristics'!K:K,MATCH($C1126,'Policy Characteristics'!$C:$C,0)))</f>
        <v>architectural-design.html#rnd</v>
      </c>
      <c r="R1126" s="304" t="str">
        <f>IF(ISBLANK(INDEX('Policy Characteristics'!L:L,MATCH($C1126,'Policy Characteristics'!$C:$C,0))),"",INDEX('Policy Characteristics'!L:L,MATCH($C1126,'Policy Characteristics'!$C:$C,0)))</f>
        <v>research-and-development.html</v>
      </c>
    </row>
    <row r="1127" spans="1:18" x14ac:dyDescent="0.25">
      <c r="A1127" s="304" t="str">
        <f>IF(ISBLANK(INDEX('Policy Characteristics'!A:A,MATCH($C1127,'Policy Characteristics'!$C:$C,0))),"",INDEX('Policy Characteristics'!A:A,MATCH($C1127,'Policy Characteristics'!$C:$C,0)))</f>
        <v>Research and Development</v>
      </c>
      <c r="B1127" s="304" t="str">
        <f>IF(ISBLANK(INDEX('Policy Characteristics'!B:B,MATCH($C1127,'Policy Characteristics'!$C:$C,0))),"",INDEX('Policy Characteristics'!B:B,MATCH($C1127,'Policy Characteristics'!$C:$C,0)))</f>
        <v>Fuel Use Reduction</v>
      </c>
      <c r="C1127" s="308" t="str">
        <f t="shared" si="64"/>
        <v>RnD Industry Fuel Use Perc Reduction</v>
      </c>
      <c r="D1127" s="6" t="s">
        <v>3204</v>
      </c>
      <c r="E1127" s="535"/>
      <c r="F1127" s="537" t="s">
        <v>3239</v>
      </c>
      <c r="G1127" s="535"/>
      <c r="H1127" s="536">
        <v>1502</v>
      </c>
      <c r="I1127" s="535" t="s">
        <v>45</v>
      </c>
      <c r="J1127" s="306" t="str">
        <f>IF(ISBLANK(INDEX('Policy Characteristics'!D:D,MATCH($C1127,'Policy Characteristics'!$C:$C,0))),"",INDEX('Policy Characteristics'!D:D,MATCH($C1127,'Policy Characteristics'!$C:$C,0)))</f>
        <v>R&amp;D Fuel Use Reductions</v>
      </c>
      <c r="K1127" s="304" t="str">
        <f>IF(ISBLANK(INDEX('Policy Characteristics'!E:E,MATCH($C1127,'Policy Characteristics'!$C:$C,0))),"",INDEX('Policy Characteristics'!E:E,MATCH($C1127,'Policy Characteristics'!$C:$C,0)))</f>
        <v>RnD industry fuel use reduction</v>
      </c>
      <c r="L1127" s="315">
        <f>IF(ISBLANK(INDEX('Policy Characteristics'!F:F,MATCH($C1127,'Policy Characteristics'!$C:$C,0))),"",INDEX('Policy Characteristics'!F:F,MATCH($C1127,'Policy Characteristics'!$C:$C,0)))</f>
        <v>0</v>
      </c>
      <c r="M1127" s="315">
        <f>IF(ISBLANK(INDEX('Policy Characteristics'!G:G,MATCH($C1127,'Policy Characteristics'!$C:$C,0))),"",INDEX('Policy Characteristics'!G:G,MATCH($C1127,'Policy Characteristics'!$C:$C,0)))</f>
        <v>0.4</v>
      </c>
      <c r="N1127" s="315">
        <f>IF(ISBLANK(INDEX('Policy Characteristics'!H:H,MATCH($C1127,'Policy Characteristics'!$C:$C,0))),"",INDEX('Policy Characteristics'!H:H,MATCH($C1127,'Policy Characteristics'!$C:$C,0)))</f>
        <v>0.01</v>
      </c>
      <c r="O1127" s="304" t="str">
        <f>IF(ISBLANK(INDEX('Policy Characteristics'!I:I,MATCH($C1127,'Policy Characteristics'!$C:$C,0))),"",INDEX('Policy Characteristics'!I:I,MATCH($C1127,'Policy Characteristics'!$C:$C,0)))</f>
        <v>% reduction in fuel use</v>
      </c>
      <c r="P1127" s="304" t="str">
        <f>IF(ISBLANK(INDEX('Policy Characteristics'!J:J,MATCH($C1127,'Policy Characteristics'!$C:$C,0))),"",INDEX('Policy Characteristics'!J:J,MATCH($C1127,'Policy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7" s="304" t="str">
        <f>IF(ISBLANK(INDEX('Policy Characteristics'!K:K,MATCH($C1127,'Policy Characteristics'!$C:$C,0))),"",INDEX('Policy Characteristics'!K:K,MATCH($C1127,'Policy Characteristics'!$C:$C,0)))</f>
        <v>architectural-design.html#rnd</v>
      </c>
      <c r="R1127" s="304" t="str">
        <f>IF(ISBLANK(INDEX('Policy Characteristics'!L:L,MATCH($C1127,'Policy Characteristics'!$C:$C,0))),"",INDEX('Policy Characteristics'!L:L,MATCH($C1127,'Policy Characteristics'!$C:$C,0)))</f>
        <v>research-and-development.html</v>
      </c>
    </row>
    <row r="1128" spans="1:18" x14ac:dyDescent="0.25">
      <c r="A1128" s="304" t="str">
        <f>IF(ISBLANK(INDEX('Policy Characteristics'!A:A,MATCH($C1128,'Policy Characteristics'!$C:$C,0))),"",INDEX('Policy Characteristics'!A:A,MATCH($C1128,'Policy Characteristics'!$C:$C,0)))</f>
        <v>Research and Development</v>
      </c>
      <c r="B1128" s="304" t="str">
        <f>IF(ISBLANK(INDEX('Policy Characteristics'!B:B,MATCH($C1128,'Policy Characteristics'!$C:$C,0))),"",INDEX('Policy Characteristics'!B:B,MATCH($C1128,'Policy Characteristics'!$C:$C,0)))</f>
        <v>Fuel Use Reduction</v>
      </c>
      <c r="C1128" s="308" t="str">
        <f t="shared" si="64"/>
        <v>RnD Industry Fuel Use Perc Reduction</v>
      </c>
      <c r="D1128" s="6" t="s">
        <v>3205</v>
      </c>
      <c r="E1128" s="535"/>
      <c r="F1128" s="537" t="s">
        <v>3240</v>
      </c>
      <c r="G1128" s="535"/>
      <c r="H1128" s="536">
        <v>1503</v>
      </c>
      <c r="I1128" s="535" t="s">
        <v>45</v>
      </c>
      <c r="J1128" s="306" t="str">
        <f>IF(ISBLANK(INDEX('Policy Characteristics'!D:D,MATCH($C1128,'Policy Characteristics'!$C:$C,0))),"",INDEX('Policy Characteristics'!D:D,MATCH($C1128,'Policy Characteristics'!$C:$C,0)))</f>
        <v>R&amp;D Fuel Use Reductions</v>
      </c>
      <c r="K1128" s="304" t="str">
        <f>IF(ISBLANK(INDEX('Policy Characteristics'!E:E,MATCH($C1128,'Policy Characteristics'!$C:$C,0))),"",INDEX('Policy Characteristics'!E:E,MATCH($C1128,'Policy Characteristics'!$C:$C,0)))</f>
        <v>RnD industry fuel use reduction</v>
      </c>
      <c r="L1128" s="315">
        <f>IF(ISBLANK(INDEX('Policy Characteristics'!F:F,MATCH($C1128,'Policy Characteristics'!$C:$C,0))),"",INDEX('Policy Characteristics'!F:F,MATCH($C1128,'Policy Characteristics'!$C:$C,0)))</f>
        <v>0</v>
      </c>
      <c r="M1128" s="315">
        <f>IF(ISBLANK(INDEX('Policy Characteristics'!G:G,MATCH($C1128,'Policy Characteristics'!$C:$C,0))),"",INDEX('Policy Characteristics'!G:G,MATCH($C1128,'Policy Characteristics'!$C:$C,0)))</f>
        <v>0.4</v>
      </c>
      <c r="N1128" s="315">
        <f>IF(ISBLANK(INDEX('Policy Characteristics'!H:H,MATCH($C1128,'Policy Characteristics'!$C:$C,0))),"",INDEX('Policy Characteristics'!H:H,MATCH($C1128,'Policy Characteristics'!$C:$C,0)))</f>
        <v>0.01</v>
      </c>
      <c r="O1128" s="304" t="str">
        <f>IF(ISBLANK(INDEX('Policy Characteristics'!I:I,MATCH($C1128,'Policy Characteristics'!$C:$C,0))),"",INDEX('Policy Characteristics'!I:I,MATCH($C1128,'Policy Characteristics'!$C:$C,0)))</f>
        <v>% reduction in fuel use</v>
      </c>
      <c r="P1128" s="304" t="str">
        <f>IF(ISBLANK(INDEX('Policy Characteristics'!J:J,MATCH($C1128,'Policy Characteristics'!$C:$C,0))),"",INDEX('Policy Characteristics'!J:J,MATCH($C1128,'Policy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8" s="304" t="str">
        <f>IF(ISBLANK(INDEX('Policy Characteristics'!K:K,MATCH($C1128,'Policy Characteristics'!$C:$C,0))),"",INDEX('Policy Characteristics'!K:K,MATCH($C1128,'Policy Characteristics'!$C:$C,0)))</f>
        <v>architectural-design.html#rnd</v>
      </c>
      <c r="R1128" s="304" t="str">
        <f>IF(ISBLANK(INDEX('Policy Characteristics'!L:L,MATCH($C1128,'Policy Characteristics'!$C:$C,0))),"",INDEX('Policy Characteristics'!L:L,MATCH($C1128,'Policy Characteristics'!$C:$C,0)))</f>
        <v>research-and-development.html</v>
      </c>
    </row>
    <row r="1129" spans="1:18" x14ac:dyDescent="0.25">
      <c r="A1129" s="304" t="str">
        <f>IF(ISBLANK(INDEX('Policy Characteristics'!A:A,MATCH($C1129,'Policy Characteristics'!$C:$C,0))),"",INDEX('Policy Characteristics'!A:A,MATCH($C1129,'Policy Characteristics'!$C:$C,0)))</f>
        <v>Research and Development</v>
      </c>
      <c r="B1129" s="304" t="str">
        <f>IF(ISBLANK(INDEX('Policy Characteristics'!B:B,MATCH($C1129,'Policy Characteristics'!$C:$C,0))),"",INDEX('Policy Characteristics'!B:B,MATCH($C1129,'Policy Characteristics'!$C:$C,0)))</f>
        <v>Fuel Use Reduction</v>
      </c>
      <c r="C1129" s="308" t="str">
        <f t="shared" si="64"/>
        <v>RnD Industry Fuel Use Perc Reduction</v>
      </c>
      <c r="D1129" s="6" t="s">
        <v>3206</v>
      </c>
      <c r="E1129" s="535"/>
      <c r="F1129" s="537" t="s">
        <v>3241</v>
      </c>
      <c r="G1129" s="535"/>
      <c r="H1129" s="536">
        <v>1504</v>
      </c>
      <c r="I1129" s="535" t="s">
        <v>45</v>
      </c>
      <c r="J1129" s="306" t="str">
        <f>IF(ISBLANK(INDEX('Policy Characteristics'!D:D,MATCH($C1129,'Policy Characteristics'!$C:$C,0))),"",INDEX('Policy Characteristics'!D:D,MATCH($C1129,'Policy Characteristics'!$C:$C,0)))</f>
        <v>R&amp;D Fuel Use Reductions</v>
      </c>
      <c r="K1129" s="304" t="str">
        <f>IF(ISBLANK(INDEX('Policy Characteristics'!E:E,MATCH($C1129,'Policy Characteristics'!$C:$C,0))),"",INDEX('Policy Characteristics'!E:E,MATCH($C1129,'Policy Characteristics'!$C:$C,0)))</f>
        <v>RnD industry fuel use reduction</v>
      </c>
      <c r="L1129" s="315">
        <f>IF(ISBLANK(INDEX('Policy Characteristics'!F:F,MATCH($C1129,'Policy Characteristics'!$C:$C,0))),"",INDEX('Policy Characteristics'!F:F,MATCH($C1129,'Policy Characteristics'!$C:$C,0)))</f>
        <v>0</v>
      </c>
      <c r="M1129" s="315">
        <f>IF(ISBLANK(INDEX('Policy Characteristics'!G:G,MATCH($C1129,'Policy Characteristics'!$C:$C,0))),"",INDEX('Policy Characteristics'!G:G,MATCH($C1129,'Policy Characteristics'!$C:$C,0)))</f>
        <v>0.4</v>
      </c>
      <c r="N1129" s="315">
        <f>IF(ISBLANK(INDEX('Policy Characteristics'!H:H,MATCH($C1129,'Policy Characteristics'!$C:$C,0))),"",INDEX('Policy Characteristics'!H:H,MATCH($C1129,'Policy Characteristics'!$C:$C,0)))</f>
        <v>0.01</v>
      </c>
      <c r="O1129" s="304" t="str">
        <f>IF(ISBLANK(INDEX('Policy Characteristics'!I:I,MATCH($C1129,'Policy Characteristics'!$C:$C,0))),"",INDEX('Policy Characteristics'!I:I,MATCH($C1129,'Policy Characteristics'!$C:$C,0)))</f>
        <v>% reduction in fuel use</v>
      </c>
      <c r="P1129" s="304" t="str">
        <f>IF(ISBLANK(INDEX('Policy Characteristics'!J:J,MATCH($C1129,'Policy Characteristics'!$C:$C,0))),"",INDEX('Policy Characteristics'!J:J,MATCH($C1129,'Policy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9" s="304" t="str">
        <f>IF(ISBLANK(INDEX('Policy Characteristics'!K:K,MATCH($C1129,'Policy Characteristics'!$C:$C,0))),"",INDEX('Policy Characteristics'!K:K,MATCH($C1129,'Policy Characteristics'!$C:$C,0)))</f>
        <v>architectural-design.html#rnd</v>
      </c>
      <c r="R1129" s="304" t="str">
        <f>IF(ISBLANK(INDEX('Policy Characteristics'!L:L,MATCH($C1129,'Policy Characteristics'!$C:$C,0))),"",INDEX('Policy Characteristics'!L:L,MATCH($C1129,'Policy Characteristics'!$C:$C,0)))</f>
        <v>research-and-development.html</v>
      </c>
    </row>
    <row r="1130" spans="1:18" x14ac:dyDescent="0.25">
      <c r="A1130" s="304" t="str">
        <f>IF(ISBLANK(INDEX('Policy Characteristics'!A:A,MATCH($C1130,'Policy Characteristics'!$C:$C,0))),"",INDEX('Policy Characteristics'!A:A,MATCH($C1130,'Policy Characteristics'!$C:$C,0)))</f>
        <v>Research and Development</v>
      </c>
      <c r="B1130" s="304" t="str">
        <f>IF(ISBLANK(INDEX('Policy Characteristics'!B:B,MATCH($C1130,'Policy Characteristics'!$C:$C,0))),"",INDEX('Policy Characteristics'!B:B,MATCH($C1130,'Policy Characteristics'!$C:$C,0)))</f>
        <v>Fuel Use Reduction</v>
      </c>
      <c r="C1130" s="308" t="str">
        <f t="shared" si="64"/>
        <v>RnD Industry Fuel Use Perc Reduction</v>
      </c>
      <c r="D1130" s="6" t="s">
        <v>3207</v>
      </c>
      <c r="E1130" s="535"/>
      <c r="F1130" s="537" t="s">
        <v>3242</v>
      </c>
      <c r="G1130" s="535"/>
      <c r="H1130" s="536">
        <v>1505</v>
      </c>
      <c r="I1130" s="535" t="s">
        <v>45</v>
      </c>
      <c r="J1130" s="306" t="str">
        <f>IF(ISBLANK(INDEX('Policy Characteristics'!D:D,MATCH($C1130,'Policy Characteristics'!$C:$C,0))),"",INDEX('Policy Characteristics'!D:D,MATCH($C1130,'Policy Characteristics'!$C:$C,0)))</f>
        <v>R&amp;D Fuel Use Reductions</v>
      </c>
      <c r="K1130" s="304" t="str">
        <f>IF(ISBLANK(INDEX('Policy Characteristics'!E:E,MATCH($C1130,'Policy Characteristics'!$C:$C,0))),"",INDEX('Policy Characteristics'!E:E,MATCH($C1130,'Policy Characteristics'!$C:$C,0)))</f>
        <v>RnD industry fuel use reduction</v>
      </c>
      <c r="L1130" s="315">
        <f>IF(ISBLANK(INDEX('Policy Characteristics'!F:F,MATCH($C1130,'Policy Characteristics'!$C:$C,0))),"",INDEX('Policy Characteristics'!F:F,MATCH($C1130,'Policy Characteristics'!$C:$C,0)))</f>
        <v>0</v>
      </c>
      <c r="M1130" s="315">
        <f>IF(ISBLANK(INDEX('Policy Characteristics'!G:G,MATCH($C1130,'Policy Characteristics'!$C:$C,0))),"",INDEX('Policy Characteristics'!G:G,MATCH($C1130,'Policy Characteristics'!$C:$C,0)))</f>
        <v>0.4</v>
      </c>
      <c r="N1130" s="315">
        <f>IF(ISBLANK(INDEX('Policy Characteristics'!H:H,MATCH($C1130,'Policy Characteristics'!$C:$C,0))),"",INDEX('Policy Characteristics'!H:H,MATCH($C1130,'Policy Characteristics'!$C:$C,0)))</f>
        <v>0.01</v>
      </c>
      <c r="O1130" s="304" t="str">
        <f>IF(ISBLANK(INDEX('Policy Characteristics'!I:I,MATCH($C1130,'Policy Characteristics'!$C:$C,0))),"",INDEX('Policy Characteristics'!I:I,MATCH($C1130,'Policy Characteristics'!$C:$C,0)))</f>
        <v>% reduction in fuel use</v>
      </c>
      <c r="P1130" s="304" t="str">
        <f>IF(ISBLANK(INDEX('Policy Characteristics'!J:J,MATCH($C1130,'Policy Characteristics'!$C:$C,0))),"",INDEX('Policy Characteristics'!J:J,MATCH($C1130,'Policy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0" s="304" t="str">
        <f>IF(ISBLANK(INDEX('Policy Characteristics'!K:K,MATCH($C1130,'Policy Characteristics'!$C:$C,0))),"",INDEX('Policy Characteristics'!K:K,MATCH($C1130,'Policy Characteristics'!$C:$C,0)))</f>
        <v>architectural-design.html#rnd</v>
      </c>
      <c r="R1130" s="304" t="str">
        <f>IF(ISBLANK(INDEX('Policy Characteristics'!L:L,MATCH($C1130,'Policy Characteristics'!$C:$C,0))),"",INDEX('Policy Characteristics'!L:L,MATCH($C1130,'Policy Characteristics'!$C:$C,0)))</f>
        <v>research-and-development.html</v>
      </c>
    </row>
    <row r="1131" spans="1:18" x14ac:dyDescent="0.25">
      <c r="A1131" s="304" t="str">
        <f>IF(ISBLANK(INDEX('Policy Characteristics'!A:A,MATCH($C1131,'Policy Characteristics'!$C:$C,0))),"",INDEX('Policy Characteristics'!A:A,MATCH($C1131,'Policy Characteristics'!$C:$C,0)))</f>
        <v>Research and Development</v>
      </c>
      <c r="B1131" s="304" t="str">
        <f>IF(ISBLANK(INDEX('Policy Characteristics'!B:B,MATCH($C1131,'Policy Characteristics'!$C:$C,0))),"",INDEX('Policy Characteristics'!B:B,MATCH($C1131,'Policy Characteristics'!$C:$C,0)))</f>
        <v>Fuel Use Reduction</v>
      </c>
      <c r="C1131" s="308" t="str">
        <f t="shared" si="64"/>
        <v>RnD Industry Fuel Use Perc Reduction</v>
      </c>
      <c r="D1131" s="6" t="s">
        <v>3208</v>
      </c>
      <c r="E1131" s="535"/>
      <c r="F1131" s="537" t="s">
        <v>3243</v>
      </c>
      <c r="G1131" s="535"/>
      <c r="H1131" s="536">
        <v>1506</v>
      </c>
      <c r="I1131" s="535" t="s">
        <v>45</v>
      </c>
      <c r="J1131" s="306" t="str">
        <f>IF(ISBLANK(INDEX('Policy Characteristics'!D:D,MATCH($C1131,'Policy Characteristics'!$C:$C,0))),"",INDEX('Policy Characteristics'!D:D,MATCH($C1131,'Policy Characteristics'!$C:$C,0)))</f>
        <v>R&amp;D Fuel Use Reductions</v>
      </c>
      <c r="K1131" s="304" t="str">
        <f>IF(ISBLANK(INDEX('Policy Characteristics'!E:E,MATCH($C1131,'Policy Characteristics'!$C:$C,0))),"",INDEX('Policy Characteristics'!E:E,MATCH($C1131,'Policy Characteristics'!$C:$C,0)))</f>
        <v>RnD industry fuel use reduction</v>
      </c>
      <c r="L1131" s="315">
        <f>IF(ISBLANK(INDEX('Policy Characteristics'!F:F,MATCH($C1131,'Policy Characteristics'!$C:$C,0))),"",INDEX('Policy Characteristics'!F:F,MATCH($C1131,'Policy Characteristics'!$C:$C,0)))</f>
        <v>0</v>
      </c>
      <c r="M1131" s="315">
        <f>IF(ISBLANK(INDEX('Policy Characteristics'!G:G,MATCH($C1131,'Policy Characteristics'!$C:$C,0))),"",INDEX('Policy Characteristics'!G:G,MATCH($C1131,'Policy Characteristics'!$C:$C,0)))</f>
        <v>0.4</v>
      </c>
      <c r="N1131" s="315">
        <f>IF(ISBLANK(INDEX('Policy Characteristics'!H:H,MATCH($C1131,'Policy Characteristics'!$C:$C,0))),"",INDEX('Policy Characteristics'!H:H,MATCH($C1131,'Policy Characteristics'!$C:$C,0)))</f>
        <v>0.01</v>
      </c>
      <c r="O1131" s="304" t="str">
        <f>IF(ISBLANK(INDEX('Policy Characteristics'!I:I,MATCH($C1131,'Policy Characteristics'!$C:$C,0))),"",INDEX('Policy Characteristics'!I:I,MATCH($C1131,'Policy Characteristics'!$C:$C,0)))</f>
        <v>% reduction in fuel use</v>
      </c>
      <c r="P1131" s="304" t="str">
        <f>IF(ISBLANK(INDEX('Policy Characteristics'!J:J,MATCH($C1131,'Policy Characteristics'!$C:$C,0))),"",INDEX('Policy Characteristics'!J:J,MATCH($C1131,'Policy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1" s="304" t="str">
        <f>IF(ISBLANK(INDEX('Policy Characteristics'!K:K,MATCH($C1131,'Policy Characteristics'!$C:$C,0))),"",INDEX('Policy Characteristics'!K:K,MATCH($C1131,'Policy Characteristics'!$C:$C,0)))</f>
        <v>architectural-design.html#rnd</v>
      </c>
      <c r="R1131" s="304" t="str">
        <f>IF(ISBLANK(INDEX('Policy Characteristics'!L:L,MATCH($C1131,'Policy Characteristics'!$C:$C,0))),"",INDEX('Policy Characteristics'!L:L,MATCH($C1131,'Policy Characteristics'!$C:$C,0)))</f>
        <v>research-and-development.html</v>
      </c>
    </row>
    <row r="1132" spans="1:18" x14ac:dyDescent="0.25">
      <c r="A1132" s="304" t="str">
        <f>IF(ISBLANK(INDEX('Policy Characteristics'!A:A,MATCH($C1132,'Policy Characteristics'!$C:$C,0))),"",INDEX('Policy Characteristics'!A:A,MATCH($C1132,'Policy Characteristics'!$C:$C,0)))</f>
        <v>Research and Development</v>
      </c>
      <c r="B1132" s="304" t="str">
        <f>IF(ISBLANK(INDEX('Policy Characteristics'!B:B,MATCH($C1132,'Policy Characteristics'!$C:$C,0))),"",INDEX('Policy Characteristics'!B:B,MATCH($C1132,'Policy Characteristics'!$C:$C,0)))</f>
        <v>Fuel Use Reduction</v>
      </c>
      <c r="C1132" s="308" t="str">
        <f t="shared" si="64"/>
        <v>RnD Industry Fuel Use Perc Reduction</v>
      </c>
      <c r="D1132" s="6" t="s">
        <v>3209</v>
      </c>
      <c r="E1132" s="535"/>
      <c r="F1132" s="537" t="s">
        <v>3244</v>
      </c>
      <c r="G1132" s="535"/>
      <c r="H1132" s="536">
        <v>1507</v>
      </c>
      <c r="I1132" s="535" t="s">
        <v>45</v>
      </c>
      <c r="J1132" s="306" t="str">
        <f>IF(ISBLANK(INDEX('Policy Characteristics'!D:D,MATCH($C1132,'Policy Characteristics'!$C:$C,0))),"",INDEX('Policy Characteristics'!D:D,MATCH($C1132,'Policy Characteristics'!$C:$C,0)))</f>
        <v>R&amp;D Fuel Use Reductions</v>
      </c>
      <c r="K1132" s="304" t="str">
        <f>IF(ISBLANK(INDEX('Policy Characteristics'!E:E,MATCH($C1132,'Policy Characteristics'!$C:$C,0))),"",INDEX('Policy Characteristics'!E:E,MATCH($C1132,'Policy Characteristics'!$C:$C,0)))</f>
        <v>RnD industry fuel use reduction</v>
      </c>
      <c r="L1132" s="315">
        <f>IF(ISBLANK(INDEX('Policy Characteristics'!F:F,MATCH($C1132,'Policy Characteristics'!$C:$C,0))),"",INDEX('Policy Characteristics'!F:F,MATCH($C1132,'Policy Characteristics'!$C:$C,0)))</f>
        <v>0</v>
      </c>
      <c r="M1132" s="315">
        <f>IF(ISBLANK(INDEX('Policy Characteristics'!G:G,MATCH($C1132,'Policy Characteristics'!$C:$C,0))),"",INDEX('Policy Characteristics'!G:G,MATCH($C1132,'Policy Characteristics'!$C:$C,0)))</f>
        <v>0.4</v>
      </c>
      <c r="N1132" s="315">
        <f>IF(ISBLANK(INDEX('Policy Characteristics'!H:H,MATCH($C1132,'Policy Characteristics'!$C:$C,0))),"",INDEX('Policy Characteristics'!H:H,MATCH($C1132,'Policy Characteristics'!$C:$C,0)))</f>
        <v>0.01</v>
      </c>
      <c r="O1132" s="304" t="str">
        <f>IF(ISBLANK(INDEX('Policy Characteristics'!I:I,MATCH($C1132,'Policy Characteristics'!$C:$C,0))),"",INDEX('Policy Characteristics'!I:I,MATCH($C1132,'Policy Characteristics'!$C:$C,0)))</f>
        <v>% reduction in fuel use</v>
      </c>
      <c r="P1132" s="304" t="str">
        <f>IF(ISBLANK(INDEX('Policy Characteristics'!J:J,MATCH($C1132,'Policy Characteristics'!$C:$C,0))),"",INDEX('Policy Characteristics'!J:J,MATCH($C1132,'Policy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2" s="304" t="str">
        <f>IF(ISBLANK(INDEX('Policy Characteristics'!K:K,MATCH($C1132,'Policy Characteristics'!$C:$C,0))),"",INDEX('Policy Characteristics'!K:K,MATCH($C1132,'Policy Characteristics'!$C:$C,0)))</f>
        <v>architectural-design.html#rnd</v>
      </c>
      <c r="R1132" s="304" t="str">
        <f>IF(ISBLANK(INDEX('Policy Characteristics'!L:L,MATCH($C1132,'Policy Characteristics'!$C:$C,0))),"",INDEX('Policy Characteristics'!L:L,MATCH($C1132,'Policy Characteristics'!$C:$C,0)))</f>
        <v>research-and-development.html</v>
      </c>
    </row>
    <row r="1133" spans="1:18" x14ac:dyDescent="0.25">
      <c r="A1133" s="304" t="str">
        <f>IF(ISBLANK(INDEX('Policy Characteristics'!A:A,MATCH($C1133,'Policy Characteristics'!$C:$C,0))),"",INDEX('Policy Characteristics'!A:A,MATCH($C1133,'Policy Characteristics'!$C:$C,0)))</f>
        <v>Research and Development</v>
      </c>
      <c r="B1133" s="304" t="str">
        <f>IF(ISBLANK(INDEX('Policy Characteristics'!B:B,MATCH($C1133,'Policy Characteristics'!$C:$C,0))),"",INDEX('Policy Characteristics'!B:B,MATCH($C1133,'Policy Characteristics'!$C:$C,0)))</f>
        <v>Fuel Use Reduction</v>
      </c>
      <c r="C1133" s="308" t="str">
        <f t="shared" si="64"/>
        <v>RnD Industry Fuel Use Perc Reduction</v>
      </c>
      <c r="D1133" s="6" t="s">
        <v>3210</v>
      </c>
      <c r="E1133" s="535"/>
      <c r="F1133" s="537" t="s">
        <v>3245</v>
      </c>
      <c r="G1133" s="535"/>
      <c r="H1133" s="536">
        <v>1508</v>
      </c>
      <c r="I1133" s="535" t="s">
        <v>45</v>
      </c>
      <c r="J1133" s="306" t="str">
        <f>IF(ISBLANK(INDEX('Policy Characteristics'!D:D,MATCH($C1133,'Policy Characteristics'!$C:$C,0))),"",INDEX('Policy Characteristics'!D:D,MATCH($C1133,'Policy Characteristics'!$C:$C,0)))</f>
        <v>R&amp;D Fuel Use Reductions</v>
      </c>
      <c r="K1133" s="304" t="str">
        <f>IF(ISBLANK(INDEX('Policy Characteristics'!E:E,MATCH($C1133,'Policy Characteristics'!$C:$C,0))),"",INDEX('Policy Characteristics'!E:E,MATCH($C1133,'Policy Characteristics'!$C:$C,0)))</f>
        <v>RnD industry fuel use reduction</v>
      </c>
      <c r="L1133" s="315">
        <f>IF(ISBLANK(INDEX('Policy Characteristics'!F:F,MATCH($C1133,'Policy Characteristics'!$C:$C,0))),"",INDEX('Policy Characteristics'!F:F,MATCH($C1133,'Policy Characteristics'!$C:$C,0)))</f>
        <v>0</v>
      </c>
      <c r="M1133" s="315">
        <f>IF(ISBLANK(INDEX('Policy Characteristics'!G:G,MATCH($C1133,'Policy Characteristics'!$C:$C,0))),"",INDEX('Policy Characteristics'!G:G,MATCH($C1133,'Policy Characteristics'!$C:$C,0)))</f>
        <v>0.4</v>
      </c>
      <c r="N1133" s="315">
        <f>IF(ISBLANK(INDEX('Policy Characteristics'!H:H,MATCH($C1133,'Policy Characteristics'!$C:$C,0))),"",INDEX('Policy Characteristics'!H:H,MATCH($C1133,'Policy Characteristics'!$C:$C,0)))</f>
        <v>0.01</v>
      </c>
      <c r="O1133" s="304" t="str">
        <f>IF(ISBLANK(INDEX('Policy Characteristics'!I:I,MATCH($C1133,'Policy Characteristics'!$C:$C,0))),"",INDEX('Policy Characteristics'!I:I,MATCH($C1133,'Policy Characteristics'!$C:$C,0)))</f>
        <v>% reduction in fuel use</v>
      </c>
      <c r="P1133" s="304" t="str">
        <f>IF(ISBLANK(INDEX('Policy Characteristics'!J:J,MATCH($C1133,'Policy Characteristics'!$C:$C,0))),"",INDEX('Policy Characteristics'!J:J,MATCH($C1133,'Policy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3" s="304" t="str">
        <f>IF(ISBLANK(INDEX('Policy Characteristics'!K:K,MATCH($C1133,'Policy Characteristics'!$C:$C,0))),"",INDEX('Policy Characteristics'!K:K,MATCH($C1133,'Policy Characteristics'!$C:$C,0)))</f>
        <v>architectural-design.html#rnd</v>
      </c>
      <c r="R1133" s="304" t="str">
        <f>IF(ISBLANK(INDEX('Policy Characteristics'!L:L,MATCH($C1133,'Policy Characteristics'!$C:$C,0))),"",INDEX('Policy Characteristics'!L:L,MATCH($C1133,'Policy Characteristics'!$C:$C,0)))</f>
        <v>research-and-development.html</v>
      </c>
    </row>
    <row r="1134" spans="1:18" x14ac:dyDescent="0.25">
      <c r="A1134" s="304" t="str">
        <f>IF(ISBLANK(INDEX('Policy Characteristics'!A:A,MATCH($C1134,'Policy Characteristics'!$C:$C,0))),"",INDEX('Policy Characteristics'!A:A,MATCH($C1134,'Policy Characteristics'!$C:$C,0)))</f>
        <v>Research and Development</v>
      </c>
      <c r="B1134" s="304" t="str">
        <f>IF(ISBLANK(INDEX('Policy Characteristics'!B:B,MATCH($C1134,'Policy Characteristics'!$C:$C,0))),"",INDEX('Policy Characteristics'!B:B,MATCH($C1134,'Policy Characteristics'!$C:$C,0)))</f>
        <v>Fuel Use Reduction</v>
      </c>
      <c r="C1134" s="308" t="str">
        <f t="shared" si="64"/>
        <v>RnD Industry Fuel Use Perc Reduction</v>
      </c>
      <c r="D1134" s="6" t="s">
        <v>3211</v>
      </c>
      <c r="E1134" s="535"/>
      <c r="F1134" s="537" t="s">
        <v>3246</v>
      </c>
      <c r="G1134" s="535"/>
      <c r="H1134" s="536">
        <v>1509</v>
      </c>
      <c r="I1134" s="535" t="s">
        <v>45</v>
      </c>
      <c r="J1134" s="306" t="str">
        <f>IF(ISBLANK(INDEX('Policy Characteristics'!D:D,MATCH($C1134,'Policy Characteristics'!$C:$C,0))),"",INDEX('Policy Characteristics'!D:D,MATCH($C1134,'Policy Characteristics'!$C:$C,0)))</f>
        <v>R&amp;D Fuel Use Reductions</v>
      </c>
      <c r="K1134" s="304" t="str">
        <f>IF(ISBLANK(INDEX('Policy Characteristics'!E:E,MATCH($C1134,'Policy Characteristics'!$C:$C,0))),"",INDEX('Policy Characteristics'!E:E,MATCH($C1134,'Policy Characteristics'!$C:$C,0)))</f>
        <v>RnD industry fuel use reduction</v>
      </c>
      <c r="L1134" s="315">
        <f>IF(ISBLANK(INDEX('Policy Characteristics'!F:F,MATCH($C1134,'Policy Characteristics'!$C:$C,0))),"",INDEX('Policy Characteristics'!F:F,MATCH($C1134,'Policy Characteristics'!$C:$C,0)))</f>
        <v>0</v>
      </c>
      <c r="M1134" s="315">
        <f>IF(ISBLANK(INDEX('Policy Characteristics'!G:G,MATCH($C1134,'Policy Characteristics'!$C:$C,0))),"",INDEX('Policy Characteristics'!G:G,MATCH($C1134,'Policy Characteristics'!$C:$C,0)))</f>
        <v>0.4</v>
      </c>
      <c r="N1134" s="315">
        <f>IF(ISBLANK(INDEX('Policy Characteristics'!H:H,MATCH($C1134,'Policy Characteristics'!$C:$C,0))),"",INDEX('Policy Characteristics'!H:H,MATCH($C1134,'Policy Characteristics'!$C:$C,0)))</f>
        <v>0.01</v>
      </c>
      <c r="O1134" s="304" t="str">
        <f>IF(ISBLANK(INDEX('Policy Characteristics'!I:I,MATCH($C1134,'Policy Characteristics'!$C:$C,0))),"",INDEX('Policy Characteristics'!I:I,MATCH($C1134,'Policy Characteristics'!$C:$C,0)))</f>
        <v>% reduction in fuel use</v>
      </c>
      <c r="P1134" s="304" t="str">
        <f>IF(ISBLANK(INDEX('Policy Characteristics'!J:J,MATCH($C1134,'Policy Characteristics'!$C:$C,0))),"",INDEX('Policy Characteristics'!J:J,MATCH($C1134,'Policy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4" s="304" t="str">
        <f>IF(ISBLANK(INDEX('Policy Characteristics'!K:K,MATCH($C1134,'Policy Characteristics'!$C:$C,0))),"",INDEX('Policy Characteristics'!K:K,MATCH($C1134,'Policy Characteristics'!$C:$C,0)))</f>
        <v>architectural-design.html#rnd</v>
      </c>
      <c r="R1134" s="304" t="str">
        <f>IF(ISBLANK(INDEX('Policy Characteristics'!L:L,MATCH($C1134,'Policy Characteristics'!$C:$C,0))),"",INDEX('Policy Characteristics'!L:L,MATCH($C1134,'Policy Characteristics'!$C:$C,0)))</f>
        <v>research-and-development.html</v>
      </c>
    </row>
    <row r="1135" spans="1:18" x14ac:dyDescent="0.25">
      <c r="A1135" s="304" t="str">
        <f>IF(ISBLANK(INDEX('Policy Characteristics'!A:A,MATCH($C1135,'Policy Characteristics'!$C:$C,0))),"",INDEX('Policy Characteristics'!A:A,MATCH($C1135,'Policy Characteristics'!$C:$C,0)))</f>
        <v>Research and Development</v>
      </c>
      <c r="B1135" s="304" t="str">
        <f>IF(ISBLANK(INDEX('Policy Characteristics'!B:B,MATCH($C1135,'Policy Characteristics'!$C:$C,0))),"",INDEX('Policy Characteristics'!B:B,MATCH($C1135,'Policy Characteristics'!$C:$C,0)))</f>
        <v>Fuel Use Reduction</v>
      </c>
      <c r="C1135" s="308" t="str">
        <f t="shared" si="64"/>
        <v>RnD Industry Fuel Use Perc Reduction</v>
      </c>
      <c r="D1135" s="6" t="s">
        <v>3212</v>
      </c>
      <c r="E1135" s="535"/>
      <c r="F1135" s="537" t="s">
        <v>3247</v>
      </c>
      <c r="G1135" s="535"/>
      <c r="H1135" s="536">
        <v>1510</v>
      </c>
      <c r="I1135" s="535" t="s">
        <v>45</v>
      </c>
      <c r="J1135" s="306" t="str">
        <f>IF(ISBLANK(INDEX('Policy Characteristics'!D:D,MATCH($C1135,'Policy Characteristics'!$C:$C,0))),"",INDEX('Policy Characteristics'!D:D,MATCH($C1135,'Policy Characteristics'!$C:$C,0)))</f>
        <v>R&amp;D Fuel Use Reductions</v>
      </c>
      <c r="K1135" s="304" t="str">
        <f>IF(ISBLANK(INDEX('Policy Characteristics'!E:E,MATCH($C1135,'Policy Characteristics'!$C:$C,0))),"",INDEX('Policy Characteristics'!E:E,MATCH($C1135,'Policy Characteristics'!$C:$C,0)))</f>
        <v>RnD industry fuel use reduction</v>
      </c>
      <c r="L1135" s="315">
        <f>IF(ISBLANK(INDEX('Policy Characteristics'!F:F,MATCH($C1135,'Policy Characteristics'!$C:$C,0))),"",INDEX('Policy Characteristics'!F:F,MATCH($C1135,'Policy Characteristics'!$C:$C,0)))</f>
        <v>0</v>
      </c>
      <c r="M1135" s="315">
        <f>IF(ISBLANK(INDEX('Policy Characteristics'!G:G,MATCH($C1135,'Policy Characteristics'!$C:$C,0))),"",INDEX('Policy Characteristics'!G:G,MATCH($C1135,'Policy Characteristics'!$C:$C,0)))</f>
        <v>0.4</v>
      </c>
      <c r="N1135" s="315">
        <f>IF(ISBLANK(INDEX('Policy Characteristics'!H:H,MATCH($C1135,'Policy Characteristics'!$C:$C,0))),"",INDEX('Policy Characteristics'!H:H,MATCH($C1135,'Policy Characteristics'!$C:$C,0)))</f>
        <v>0.01</v>
      </c>
      <c r="O1135" s="304" t="str">
        <f>IF(ISBLANK(INDEX('Policy Characteristics'!I:I,MATCH($C1135,'Policy Characteristics'!$C:$C,0))),"",INDEX('Policy Characteristics'!I:I,MATCH($C1135,'Policy Characteristics'!$C:$C,0)))</f>
        <v>% reduction in fuel use</v>
      </c>
      <c r="P1135" s="304" t="str">
        <f>IF(ISBLANK(INDEX('Policy Characteristics'!J:J,MATCH($C1135,'Policy Characteristics'!$C:$C,0))),"",INDEX('Policy Characteristics'!J:J,MATCH($C1135,'Policy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5" s="304" t="str">
        <f>IF(ISBLANK(INDEX('Policy Characteristics'!K:K,MATCH($C1135,'Policy Characteristics'!$C:$C,0))),"",INDEX('Policy Characteristics'!K:K,MATCH($C1135,'Policy Characteristics'!$C:$C,0)))</f>
        <v>architectural-design.html#rnd</v>
      </c>
      <c r="R1135" s="304" t="str">
        <f>IF(ISBLANK(INDEX('Policy Characteristics'!L:L,MATCH($C1135,'Policy Characteristics'!$C:$C,0))),"",INDEX('Policy Characteristics'!L:L,MATCH($C1135,'Policy Characteristics'!$C:$C,0)))</f>
        <v>research-and-development.html</v>
      </c>
    </row>
    <row r="1136" spans="1:18" x14ac:dyDescent="0.25">
      <c r="A1136" s="304" t="str">
        <f>IF(ISBLANK(INDEX('Policy Characteristics'!A:A,MATCH($C1136,'Policy Characteristics'!$C:$C,0))),"",INDEX('Policy Characteristics'!A:A,MATCH($C1136,'Policy Characteristics'!$C:$C,0)))</f>
        <v>Research and Development</v>
      </c>
      <c r="B1136" s="304" t="str">
        <f>IF(ISBLANK(INDEX('Policy Characteristics'!B:B,MATCH($C1136,'Policy Characteristics'!$C:$C,0))),"",INDEX('Policy Characteristics'!B:B,MATCH($C1136,'Policy Characteristics'!$C:$C,0)))</f>
        <v>Fuel Use Reduction</v>
      </c>
      <c r="C1136" s="308" t="str">
        <f t="shared" si="64"/>
        <v>RnD Industry Fuel Use Perc Reduction</v>
      </c>
      <c r="D1136" s="6" t="s">
        <v>3213</v>
      </c>
      <c r="E1136" s="535"/>
      <c r="F1136" s="537" t="s">
        <v>3248</v>
      </c>
      <c r="G1136" s="535"/>
      <c r="H1136" s="536">
        <v>1511</v>
      </c>
      <c r="I1136" s="535" t="s">
        <v>45</v>
      </c>
      <c r="J1136" s="306" t="str">
        <f>IF(ISBLANK(INDEX('Policy Characteristics'!D:D,MATCH($C1136,'Policy Characteristics'!$C:$C,0))),"",INDEX('Policy Characteristics'!D:D,MATCH($C1136,'Policy Characteristics'!$C:$C,0)))</f>
        <v>R&amp;D Fuel Use Reductions</v>
      </c>
      <c r="K1136" s="304" t="str">
        <f>IF(ISBLANK(INDEX('Policy Characteristics'!E:E,MATCH($C1136,'Policy Characteristics'!$C:$C,0))),"",INDEX('Policy Characteristics'!E:E,MATCH($C1136,'Policy Characteristics'!$C:$C,0)))</f>
        <v>RnD industry fuel use reduction</v>
      </c>
      <c r="L1136" s="315">
        <f>IF(ISBLANK(INDEX('Policy Characteristics'!F:F,MATCH($C1136,'Policy Characteristics'!$C:$C,0))),"",INDEX('Policy Characteristics'!F:F,MATCH($C1136,'Policy Characteristics'!$C:$C,0)))</f>
        <v>0</v>
      </c>
      <c r="M1136" s="315">
        <f>IF(ISBLANK(INDEX('Policy Characteristics'!G:G,MATCH($C1136,'Policy Characteristics'!$C:$C,0))),"",INDEX('Policy Characteristics'!G:G,MATCH($C1136,'Policy Characteristics'!$C:$C,0)))</f>
        <v>0.4</v>
      </c>
      <c r="N1136" s="315">
        <f>IF(ISBLANK(INDEX('Policy Characteristics'!H:H,MATCH($C1136,'Policy Characteristics'!$C:$C,0))),"",INDEX('Policy Characteristics'!H:H,MATCH($C1136,'Policy Characteristics'!$C:$C,0)))</f>
        <v>0.01</v>
      </c>
      <c r="O1136" s="304" t="str">
        <f>IF(ISBLANK(INDEX('Policy Characteristics'!I:I,MATCH($C1136,'Policy Characteristics'!$C:$C,0))),"",INDEX('Policy Characteristics'!I:I,MATCH($C1136,'Policy Characteristics'!$C:$C,0)))</f>
        <v>% reduction in fuel use</v>
      </c>
      <c r="P1136" s="304" t="str">
        <f>IF(ISBLANK(INDEX('Policy Characteristics'!J:J,MATCH($C1136,'Policy Characteristics'!$C:$C,0))),"",INDEX('Policy Characteristics'!J:J,MATCH($C1136,'Policy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6" s="304" t="str">
        <f>IF(ISBLANK(INDEX('Policy Characteristics'!K:K,MATCH($C1136,'Policy Characteristics'!$C:$C,0))),"",INDEX('Policy Characteristics'!K:K,MATCH($C1136,'Policy Characteristics'!$C:$C,0)))</f>
        <v>architectural-design.html#rnd</v>
      </c>
      <c r="R1136" s="304" t="str">
        <f>IF(ISBLANK(INDEX('Policy Characteristics'!L:L,MATCH($C1136,'Policy Characteristics'!$C:$C,0))),"",INDEX('Policy Characteristics'!L:L,MATCH($C1136,'Policy Characteristics'!$C:$C,0)))</f>
        <v>research-and-development.html</v>
      </c>
    </row>
    <row r="1137" spans="1:18" x14ac:dyDescent="0.25">
      <c r="A1137" s="304" t="str">
        <f>IF(ISBLANK(INDEX('Policy Characteristics'!A:A,MATCH($C1137,'Policy Characteristics'!$C:$C,0))),"",INDEX('Policy Characteristics'!A:A,MATCH($C1137,'Policy Characteristics'!$C:$C,0)))</f>
        <v>Research and Development</v>
      </c>
      <c r="B1137" s="304" t="str">
        <f>IF(ISBLANK(INDEX('Policy Characteristics'!B:B,MATCH($C1137,'Policy Characteristics'!$C:$C,0))),"",INDEX('Policy Characteristics'!B:B,MATCH($C1137,'Policy Characteristics'!$C:$C,0)))</f>
        <v>Fuel Use Reduction</v>
      </c>
      <c r="C1137" s="309" t="s">
        <v>303</v>
      </c>
      <c r="D1137" s="535" t="s">
        <v>2258</v>
      </c>
      <c r="E1137" s="535"/>
      <c r="F1137" s="535" t="s">
        <v>484</v>
      </c>
      <c r="G1137" s="535"/>
      <c r="H1137" s="536">
        <v>133</v>
      </c>
      <c r="I1137" s="535" t="s">
        <v>45</v>
      </c>
      <c r="J1137" s="306" t="str">
        <f>IF(ISBLANK(INDEX('Policy Characteristics'!D:D,MATCH($C1137,'Policy Characteristics'!$C:$C,0))),"",INDEX('Policy Characteristics'!D:D,MATCH($C1137,'Policy Characteristics'!$C:$C,0)))</f>
        <v>R&amp;D Fuel Use Reductions</v>
      </c>
      <c r="K1137" s="304" t="str">
        <f>IF(ISBLANK(INDEX('Policy Characteristics'!E:E,MATCH($C1137,'Policy Characteristics'!$C:$C,0))),"",INDEX('Policy Characteristics'!E:E,MATCH($C1137,'Policy Characteristics'!$C:$C,0)))</f>
        <v>RnD transportation fuel use reduction</v>
      </c>
      <c r="L1137" s="315">
        <f>IF(ISBLANK(INDEX('Policy Characteristics'!F:F,MATCH($C1137,'Policy Characteristics'!$C:$C,0))),"",INDEX('Policy Characteristics'!F:F,MATCH($C1137,'Policy Characteristics'!$C:$C,0)))</f>
        <v>0</v>
      </c>
      <c r="M1137" s="315">
        <f>IF(ISBLANK(INDEX('Policy Characteristics'!G:G,MATCH($C1137,'Policy Characteristics'!$C:$C,0))),"",INDEX('Policy Characteristics'!G:G,MATCH($C1137,'Policy Characteristics'!$C:$C,0)))</f>
        <v>0.4</v>
      </c>
      <c r="N1137" s="315">
        <f>IF(ISBLANK(INDEX('Policy Characteristics'!H:H,MATCH($C1137,'Policy Characteristics'!$C:$C,0))),"",INDEX('Policy Characteristics'!H:H,MATCH($C1137,'Policy Characteristics'!$C:$C,0)))</f>
        <v>0.01</v>
      </c>
      <c r="O1137" s="304" t="str">
        <f>IF(ISBLANK(INDEX('Policy Characteristics'!I:I,MATCH($C1137,'Policy Characteristics'!$C:$C,0))),"",INDEX('Policy Characteristics'!I:I,MATCH($C1137,'Policy Characteristics'!$C:$C,0)))</f>
        <v>% reduction in fuel use</v>
      </c>
      <c r="P1137" s="304" t="str">
        <f>IF(ISBLANK(INDEX('Policy Characteristics'!J:J,MATCH($C1137,'Policy Characteristics'!$C:$C,0))),"",INDEX('Policy Characteristics'!J:J,MATCH($C1137,'Policy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7" s="304" t="str">
        <f>IF(ISBLANK(INDEX('Policy Characteristics'!K:K,MATCH($C1137,'Policy Characteristics'!$C:$C,0))),"",INDEX('Policy Characteristics'!K:K,MATCH($C1137,'Policy Characteristics'!$C:$C,0)))</f>
        <v>architectural-design.html#rnd</v>
      </c>
      <c r="R1137" s="304" t="str">
        <f>IF(ISBLANK(INDEX('Policy Characteristics'!L:L,MATCH($C1137,'Policy Characteristics'!$C:$C,0))),"",INDEX('Policy Characteristics'!L:L,MATCH($C1137,'Policy Characteristics'!$C:$C,0)))</f>
        <v>research-and-development.html</v>
      </c>
    </row>
    <row r="1138" spans="1:18" x14ac:dyDescent="0.25">
      <c r="A1138" s="304" t="str">
        <f>IF(ISBLANK(INDEX('Policy Characteristics'!A:A,MATCH($C1138,'Policy Characteristics'!$C:$C,0))),"",INDEX('Policy Characteristics'!A:A,MATCH($C1138,'Policy Characteristics'!$C:$C,0)))</f>
        <v>Research and Development</v>
      </c>
      <c r="B1138" s="304" t="str">
        <f>IF(ISBLANK(INDEX('Policy Characteristics'!B:B,MATCH($C1138,'Policy Characteristics'!$C:$C,0))),"",INDEX('Policy Characteristics'!B:B,MATCH($C1138,'Policy Characteristics'!$C:$C,0)))</f>
        <v>Fuel Use Reduction</v>
      </c>
      <c r="C1138" s="308" t="str">
        <f t="shared" ref="C1138:C1143" si="65">C$1137</f>
        <v>RnD Transportation Fuel Use Perc Reduction</v>
      </c>
      <c r="D1138" s="535" t="s">
        <v>2259</v>
      </c>
      <c r="E1138" s="535"/>
      <c r="F1138" s="535" t="s">
        <v>485</v>
      </c>
      <c r="G1138" s="535"/>
      <c r="H1138" s="536">
        <v>134</v>
      </c>
      <c r="I1138" s="535" t="s">
        <v>45</v>
      </c>
      <c r="J1138" s="306" t="str">
        <f>IF(ISBLANK(INDEX('Policy Characteristics'!D:D,MATCH($C1138,'Policy Characteristics'!$C:$C,0))),"",INDEX('Policy Characteristics'!D:D,MATCH($C1138,'Policy Characteristics'!$C:$C,0)))</f>
        <v>R&amp;D Fuel Use Reductions</v>
      </c>
      <c r="K1138" s="304" t="str">
        <f>IF(ISBLANK(INDEX('Policy Characteristics'!E:E,MATCH($C1138,'Policy Characteristics'!$C:$C,0))),"",INDEX('Policy Characteristics'!E:E,MATCH($C1138,'Policy Characteristics'!$C:$C,0)))</f>
        <v>RnD transportation fuel use reduction</v>
      </c>
      <c r="L1138" s="315">
        <f>IF(ISBLANK(INDEX('Policy Characteristics'!F:F,MATCH($C1138,'Policy Characteristics'!$C:$C,0))),"",INDEX('Policy Characteristics'!F:F,MATCH($C1138,'Policy Characteristics'!$C:$C,0)))</f>
        <v>0</v>
      </c>
      <c r="M1138" s="315">
        <f>IF(ISBLANK(INDEX('Policy Characteristics'!G:G,MATCH($C1138,'Policy Characteristics'!$C:$C,0))),"",INDEX('Policy Characteristics'!G:G,MATCH($C1138,'Policy Characteristics'!$C:$C,0)))</f>
        <v>0.4</v>
      </c>
      <c r="N1138" s="315">
        <f>IF(ISBLANK(INDEX('Policy Characteristics'!H:H,MATCH($C1138,'Policy Characteristics'!$C:$C,0))),"",INDEX('Policy Characteristics'!H:H,MATCH($C1138,'Policy Characteristics'!$C:$C,0)))</f>
        <v>0.01</v>
      </c>
      <c r="O1138" s="304" t="str">
        <f>IF(ISBLANK(INDEX('Policy Characteristics'!I:I,MATCH($C1138,'Policy Characteristics'!$C:$C,0))),"",INDEX('Policy Characteristics'!I:I,MATCH($C1138,'Policy Characteristics'!$C:$C,0)))</f>
        <v>% reduction in fuel use</v>
      </c>
      <c r="P1138" s="304" t="str">
        <f>IF(ISBLANK(INDEX('Policy Characteristics'!J:J,MATCH($C1138,'Policy Characteristics'!$C:$C,0))),"",INDEX('Policy Characteristics'!J:J,MATCH($C1138,'Policy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8" s="304" t="str">
        <f>IF(ISBLANK(INDEX('Policy Characteristics'!K:K,MATCH($C1138,'Policy Characteristics'!$C:$C,0))),"",INDEX('Policy Characteristics'!K:K,MATCH($C1138,'Policy Characteristics'!$C:$C,0)))</f>
        <v>architectural-design.html#rnd</v>
      </c>
      <c r="R1138" s="304" t="str">
        <f>IF(ISBLANK(INDEX('Policy Characteristics'!L:L,MATCH($C1138,'Policy Characteristics'!$C:$C,0))),"",INDEX('Policy Characteristics'!L:L,MATCH($C1138,'Policy Characteristics'!$C:$C,0)))</f>
        <v>research-and-development.html</v>
      </c>
    </row>
    <row r="1139" spans="1:18" x14ac:dyDescent="0.25">
      <c r="A1139" s="304" t="str">
        <f>IF(ISBLANK(INDEX('Policy Characteristics'!A:A,MATCH($C1139,'Policy Characteristics'!$C:$C,0))),"",INDEX('Policy Characteristics'!A:A,MATCH($C1139,'Policy Characteristics'!$C:$C,0)))</f>
        <v>Research and Development</v>
      </c>
      <c r="B1139" s="304" t="str">
        <f>IF(ISBLANK(INDEX('Policy Characteristics'!B:B,MATCH($C1139,'Policy Characteristics'!$C:$C,0))),"",INDEX('Policy Characteristics'!B:B,MATCH($C1139,'Policy Characteristics'!$C:$C,0)))</f>
        <v>Fuel Use Reduction</v>
      </c>
      <c r="C1139" s="308" t="str">
        <f t="shared" si="65"/>
        <v>RnD Transportation Fuel Use Perc Reduction</v>
      </c>
      <c r="D1139" s="535" t="s">
        <v>2260</v>
      </c>
      <c r="E1139" s="535"/>
      <c r="F1139" s="535" t="s">
        <v>486</v>
      </c>
      <c r="G1139" s="535"/>
      <c r="H1139" s="536">
        <v>135</v>
      </c>
      <c r="I1139" s="535" t="s">
        <v>45</v>
      </c>
      <c r="J1139" s="306" t="str">
        <f>IF(ISBLANK(INDEX('Policy Characteristics'!D:D,MATCH($C1139,'Policy Characteristics'!$C:$C,0))),"",INDEX('Policy Characteristics'!D:D,MATCH($C1139,'Policy Characteristics'!$C:$C,0)))</f>
        <v>R&amp;D Fuel Use Reductions</v>
      </c>
      <c r="K1139" s="304" t="str">
        <f>IF(ISBLANK(INDEX('Policy Characteristics'!E:E,MATCH($C1139,'Policy Characteristics'!$C:$C,0))),"",INDEX('Policy Characteristics'!E:E,MATCH($C1139,'Policy Characteristics'!$C:$C,0)))</f>
        <v>RnD transportation fuel use reduction</v>
      </c>
      <c r="L1139" s="315">
        <f>IF(ISBLANK(INDEX('Policy Characteristics'!F:F,MATCH($C1139,'Policy Characteristics'!$C:$C,0))),"",INDEX('Policy Characteristics'!F:F,MATCH($C1139,'Policy Characteristics'!$C:$C,0)))</f>
        <v>0</v>
      </c>
      <c r="M1139" s="315">
        <f>IF(ISBLANK(INDEX('Policy Characteristics'!G:G,MATCH($C1139,'Policy Characteristics'!$C:$C,0))),"",INDEX('Policy Characteristics'!G:G,MATCH($C1139,'Policy Characteristics'!$C:$C,0)))</f>
        <v>0.4</v>
      </c>
      <c r="N1139" s="315">
        <f>IF(ISBLANK(INDEX('Policy Characteristics'!H:H,MATCH($C1139,'Policy Characteristics'!$C:$C,0))),"",INDEX('Policy Characteristics'!H:H,MATCH($C1139,'Policy Characteristics'!$C:$C,0)))</f>
        <v>0.01</v>
      </c>
      <c r="O1139" s="304" t="str">
        <f>IF(ISBLANK(INDEX('Policy Characteristics'!I:I,MATCH($C1139,'Policy Characteristics'!$C:$C,0))),"",INDEX('Policy Characteristics'!I:I,MATCH($C1139,'Policy Characteristics'!$C:$C,0)))</f>
        <v>% reduction in fuel use</v>
      </c>
      <c r="P1139" s="304" t="str">
        <f>IF(ISBLANK(INDEX('Policy Characteristics'!J:J,MATCH($C1139,'Policy Characteristics'!$C:$C,0))),"",INDEX('Policy Characteristics'!J:J,MATCH($C1139,'Policy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9" s="304" t="str">
        <f>IF(ISBLANK(INDEX('Policy Characteristics'!K:K,MATCH($C1139,'Policy Characteristics'!$C:$C,0))),"",INDEX('Policy Characteristics'!K:K,MATCH($C1139,'Policy Characteristics'!$C:$C,0)))</f>
        <v>architectural-design.html#rnd</v>
      </c>
      <c r="R1139" s="304" t="str">
        <f>IF(ISBLANK(INDEX('Policy Characteristics'!L:L,MATCH($C1139,'Policy Characteristics'!$C:$C,0))),"",INDEX('Policy Characteristics'!L:L,MATCH($C1139,'Policy Characteristics'!$C:$C,0)))</f>
        <v>research-and-development.html</v>
      </c>
    </row>
    <row r="1140" spans="1:18" x14ac:dyDescent="0.25">
      <c r="A1140" s="304" t="str">
        <f>IF(ISBLANK(INDEX('Policy Characteristics'!A:A,MATCH($C1140,'Policy Characteristics'!$C:$C,0))),"",INDEX('Policy Characteristics'!A:A,MATCH($C1140,'Policy Characteristics'!$C:$C,0)))</f>
        <v>Research and Development</v>
      </c>
      <c r="B1140" s="304" t="str">
        <f>IF(ISBLANK(INDEX('Policy Characteristics'!B:B,MATCH($C1140,'Policy Characteristics'!$C:$C,0))),"",INDEX('Policy Characteristics'!B:B,MATCH($C1140,'Policy Characteristics'!$C:$C,0)))</f>
        <v>Fuel Use Reduction</v>
      </c>
      <c r="C1140" s="308" t="str">
        <f t="shared" si="65"/>
        <v>RnD Transportation Fuel Use Perc Reduction</v>
      </c>
      <c r="D1140" s="535" t="s">
        <v>2261</v>
      </c>
      <c r="E1140" s="535"/>
      <c r="F1140" s="535" t="s">
        <v>487</v>
      </c>
      <c r="G1140" s="535"/>
      <c r="H1140" s="536">
        <v>136</v>
      </c>
      <c r="I1140" s="535" t="s">
        <v>45</v>
      </c>
      <c r="J1140" s="306" t="str">
        <f>IF(ISBLANK(INDEX('Policy Characteristics'!D:D,MATCH($C1140,'Policy Characteristics'!$C:$C,0))),"",INDEX('Policy Characteristics'!D:D,MATCH($C1140,'Policy Characteristics'!$C:$C,0)))</f>
        <v>R&amp;D Fuel Use Reductions</v>
      </c>
      <c r="K1140" s="304" t="str">
        <f>IF(ISBLANK(INDEX('Policy Characteristics'!E:E,MATCH($C1140,'Policy Characteristics'!$C:$C,0))),"",INDEX('Policy Characteristics'!E:E,MATCH($C1140,'Policy Characteristics'!$C:$C,0)))</f>
        <v>RnD transportation fuel use reduction</v>
      </c>
      <c r="L1140" s="315">
        <f>IF(ISBLANK(INDEX('Policy Characteristics'!F:F,MATCH($C1140,'Policy Characteristics'!$C:$C,0))),"",INDEX('Policy Characteristics'!F:F,MATCH($C1140,'Policy Characteristics'!$C:$C,0)))</f>
        <v>0</v>
      </c>
      <c r="M1140" s="315">
        <f>IF(ISBLANK(INDEX('Policy Characteristics'!G:G,MATCH($C1140,'Policy Characteristics'!$C:$C,0))),"",INDEX('Policy Characteristics'!G:G,MATCH($C1140,'Policy Characteristics'!$C:$C,0)))</f>
        <v>0.4</v>
      </c>
      <c r="N1140" s="315">
        <f>IF(ISBLANK(INDEX('Policy Characteristics'!H:H,MATCH($C1140,'Policy Characteristics'!$C:$C,0))),"",INDEX('Policy Characteristics'!H:H,MATCH($C1140,'Policy Characteristics'!$C:$C,0)))</f>
        <v>0.01</v>
      </c>
      <c r="O1140" s="304" t="str">
        <f>IF(ISBLANK(INDEX('Policy Characteristics'!I:I,MATCH($C1140,'Policy Characteristics'!$C:$C,0))),"",INDEX('Policy Characteristics'!I:I,MATCH($C1140,'Policy Characteristics'!$C:$C,0)))</f>
        <v>% reduction in fuel use</v>
      </c>
      <c r="P1140" s="304" t="str">
        <f>IF(ISBLANK(INDEX('Policy Characteristics'!J:J,MATCH($C1140,'Policy Characteristics'!$C:$C,0))),"",INDEX('Policy Characteristics'!J:J,MATCH($C1140,'Policy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0" s="304" t="str">
        <f>IF(ISBLANK(INDEX('Policy Characteristics'!K:K,MATCH($C1140,'Policy Characteristics'!$C:$C,0))),"",INDEX('Policy Characteristics'!K:K,MATCH($C1140,'Policy Characteristics'!$C:$C,0)))</f>
        <v>architectural-design.html#rnd</v>
      </c>
      <c r="R1140" s="304" t="str">
        <f>IF(ISBLANK(INDEX('Policy Characteristics'!L:L,MATCH($C1140,'Policy Characteristics'!$C:$C,0))),"",INDEX('Policy Characteristics'!L:L,MATCH($C1140,'Policy Characteristics'!$C:$C,0)))</f>
        <v>research-and-development.html</v>
      </c>
    </row>
    <row r="1141" spans="1:18" x14ac:dyDescent="0.25">
      <c r="A1141" s="304" t="str">
        <f>IF(ISBLANK(INDEX('Policy Characteristics'!A:A,MATCH($C1141,'Policy Characteristics'!$C:$C,0))),"",INDEX('Policy Characteristics'!A:A,MATCH($C1141,'Policy Characteristics'!$C:$C,0)))</f>
        <v>Research and Development</v>
      </c>
      <c r="B1141" s="304" t="str">
        <f>IF(ISBLANK(INDEX('Policy Characteristics'!B:B,MATCH($C1141,'Policy Characteristics'!$C:$C,0))),"",INDEX('Policy Characteristics'!B:B,MATCH($C1141,'Policy Characteristics'!$C:$C,0)))</f>
        <v>Fuel Use Reduction</v>
      </c>
      <c r="C1141" s="308" t="str">
        <f t="shared" si="65"/>
        <v>RnD Transportation Fuel Use Perc Reduction</v>
      </c>
      <c r="D1141" s="535" t="s">
        <v>2262</v>
      </c>
      <c r="E1141" s="535"/>
      <c r="F1141" s="535" t="s">
        <v>488</v>
      </c>
      <c r="G1141" s="535"/>
      <c r="H1141" s="536">
        <v>137</v>
      </c>
      <c r="I1141" s="535" t="s">
        <v>45</v>
      </c>
      <c r="J1141" s="306" t="str">
        <f>IF(ISBLANK(INDEX('Policy Characteristics'!D:D,MATCH($C1141,'Policy Characteristics'!$C:$C,0))),"",INDEX('Policy Characteristics'!D:D,MATCH($C1141,'Policy Characteristics'!$C:$C,0)))</f>
        <v>R&amp;D Fuel Use Reductions</v>
      </c>
      <c r="K1141" s="304" t="str">
        <f>IF(ISBLANK(INDEX('Policy Characteristics'!E:E,MATCH($C1141,'Policy Characteristics'!$C:$C,0))),"",INDEX('Policy Characteristics'!E:E,MATCH($C1141,'Policy Characteristics'!$C:$C,0)))</f>
        <v>RnD transportation fuel use reduction</v>
      </c>
      <c r="L1141" s="315">
        <f>IF(ISBLANK(INDEX('Policy Characteristics'!F:F,MATCH($C1141,'Policy Characteristics'!$C:$C,0))),"",INDEX('Policy Characteristics'!F:F,MATCH($C1141,'Policy Characteristics'!$C:$C,0)))</f>
        <v>0</v>
      </c>
      <c r="M1141" s="315">
        <f>IF(ISBLANK(INDEX('Policy Characteristics'!G:G,MATCH($C1141,'Policy Characteristics'!$C:$C,0))),"",INDEX('Policy Characteristics'!G:G,MATCH($C1141,'Policy Characteristics'!$C:$C,0)))</f>
        <v>0.4</v>
      </c>
      <c r="N1141" s="315">
        <f>IF(ISBLANK(INDEX('Policy Characteristics'!H:H,MATCH($C1141,'Policy Characteristics'!$C:$C,0))),"",INDEX('Policy Characteristics'!H:H,MATCH($C1141,'Policy Characteristics'!$C:$C,0)))</f>
        <v>0.01</v>
      </c>
      <c r="O1141" s="304" t="str">
        <f>IF(ISBLANK(INDEX('Policy Characteristics'!I:I,MATCH($C1141,'Policy Characteristics'!$C:$C,0))),"",INDEX('Policy Characteristics'!I:I,MATCH($C1141,'Policy Characteristics'!$C:$C,0)))</f>
        <v>% reduction in fuel use</v>
      </c>
      <c r="P1141" s="304" t="str">
        <f>IF(ISBLANK(INDEX('Policy Characteristics'!J:J,MATCH($C1141,'Policy Characteristics'!$C:$C,0))),"",INDEX('Policy Characteristics'!J:J,MATCH($C1141,'Policy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1" s="304" t="str">
        <f>IF(ISBLANK(INDEX('Policy Characteristics'!K:K,MATCH($C1141,'Policy Characteristics'!$C:$C,0))),"",INDEX('Policy Characteristics'!K:K,MATCH($C1141,'Policy Characteristics'!$C:$C,0)))</f>
        <v>architectural-design.html#rnd</v>
      </c>
      <c r="R1141" s="304" t="str">
        <f>IF(ISBLANK(INDEX('Policy Characteristics'!L:L,MATCH($C1141,'Policy Characteristics'!$C:$C,0))),"",INDEX('Policy Characteristics'!L:L,MATCH($C1141,'Policy Characteristics'!$C:$C,0)))</f>
        <v>research-and-development.html</v>
      </c>
    </row>
    <row r="1142" spans="1:18" x14ac:dyDescent="0.25">
      <c r="A1142" s="304" t="str">
        <f>IF(ISBLANK(INDEX('Policy Characteristics'!A:A,MATCH($C1142,'Policy Characteristics'!$C:$C,0))),"",INDEX('Policy Characteristics'!A:A,MATCH($C1142,'Policy Characteristics'!$C:$C,0)))</f>
        <v>Research and Development</v>
      </c>
      <c r="B1142" s="304" t="str">
        <f>IF(ISBLANK(INDEX('Policy Characteristics'!B:B,MATCH($C1142,'Policy Characteristics'!$C:$C,0))),"",INDEX('Policy Characteristics'!B:B,MATCH($C1142,'Policy Characteristics'!$C:$C,0)))</f>
        <v>Fuel Use Reduction</v>
      </c>
      <c r="C1142" s="308" t="str">
        <f t="shared" si="65"/>
        <v>RnD Transportation Fuel Use Perc Reduction</v>
      </c>
      <c r="D1142" s="535" t="s">
        <v>2568</v>
      </c>
      <c r="E1142" s="535"/>
      <c r="F1142" s="535" t="s">
        <v>2876</v>
      </c>
      <c r="G1142" s="535"/>
      <c r="H1142" s="536">
        <v>138</v>
      </c>
      <c r="I1142" s="535" t="s">
        <v>45</v>
      </c>
      <c r="J1142" s="306" t="str">
        <f>IF(ISBLANK(INDEX('Policy Characteristics'!D:D,MATCH($C1142,'Policy Characteristics'!$C:$C,0))),"",INDEX('Policy Characteristics'!D:D,MATCH($C1142,'Policy Characteristics'!$C:$C,0)))</f>
        <v>R&amp;D Fuel Use Reductions</v>
      </c>
      <c r="K1142" s="304" t="str">
        <f>IF(ISBLANK(INDEX('Policy Characteristics'!E:E,MATCH($C1142,'Policy Characteristics'!$C:$C,0))),"",INDEX('Policy Characteristics'!E:E,MATCH($C1142,'Policy Characteristics'!$C:$C,0)))</f>
        <v>RnD transportation fuel use reduction</v>
      </c>
      <c r="L1142" s="315">
        <f>IF(ISBLANK(INDEX('Policy Characteristics'!F:F,MATCH($C1142,'Policy Characteristics'!$C:$C,0))),"",INDEX('Policy Characteristics'!F:F,MATCH($C1142,'Policy Characteristics'!$C:$C,0)))</f>
        <v>0</v>
      </c>
      <c r="M1142" s="315">
        <f>IF(ISBLANK(INDEX('Policy Characteristics'!G:G,MATCH($C1142,'Policy Characteristics'!$C:$C,0))),"",INDEX('Policy Characteristics'!G:G,MATCH($C1142,'Policy Characteristics'!$C:$C,0)))</f>
        <v>0.4</v>
      </c>
      <c r="N1142" s="315">
        <f>IF(ISBLANK(INDEX('Policy Characteristics'!H:H,MATCH($C1142,'Policy Characteristics'!$C:$C,0))),"",INDEX('Policy Characteristics'!H:H,MATCH($C1142,'Policy Characteristics'!$C:$C,0)))</f>
        <v>0.01</v>
      </c>
      <c r="O1142" s="304" t="str">
        <f>IF(ISBLANK(INDEX('Policy Characteristics'!I:I,MATCH($C1142,'Policy Characteristics'!$C:$C,0))),"",INDEX('Policy Characteristics'!I:I,MATCH($C1142,'Policy Characteristics'!$C:$C,0)))</f>
        <v>% reduction in fuel use</v>
      </c>
      <c r="P1142" s="304" t="str">
        <f>IF(ISBLANK(INDEX('Policy Characteristics'!J:J,MATCH($C1142,'Policy Characteristics'!$C:$C,0))),"",INDEX('Policy Characteristics'!J:J,MATCH($C1142,'Policy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2" s="304" t="str">
        <f>IF(ISBLANK(INDEX('Policy Characteristics'!K:K,MATCH($C1142,'Policy Characteristics'!$C:$C,0))),"",INDEX('Policy Characteristics'!K:K,MATCH($C1142,'Policy Characteristics'!$C:$C,0)))</f>
        <v>architectural-design.html#rnd</v>
      </c>
      <c r="R1142" s="304" t="str">
        <f>IF(ISBLANK(INDEX('Policy Characteristics'!L:L,MATCH($C1142,'Policy Characteristics'!$C:$C,0))),"",INDEX('Policy Characteristics'!L:L,MATCH($C1142,'Policy Characteristics'!$C:$C,0)))</f>
        <v>research-and-development.html</v>
      </c>
    </row>
    <row r="1143" spans="1:18" x14ac:dyDescent="0.25">
      <c r="A1143" s="304" t="str">
        <f>IF(ISBLANK(INDEX('Policy Characteristics'!A:A,MATCH($C1143,'Policy Characteristics'!$C:$C,0))),"",INDEX('Policy Characteristics'!A:A,MATCH($C1143,'Policy Characteristics'!$C:$C,0)))</f>
        <v>Research and Development</v>
      </c>
      <c r="B1143" s="304" t="str">
        <f>IF(ISBLANK(INDEX('Policy Characteristics'!B:B,MATCH($C1143,'Policy Characteristics'!$C:$C,0))),"",INDEX('Policy Characteristics'!B:B,MATCH($C1143,'Policy Characteristics'!$C:$C,0)))</f>
        <v>Fuel Use Reduction</v>
      </c>
      <c r="C1143" s="308" t="str">
        <f t="shared" si="65"/>
        <v>RnD Transportation Fuel Use Perc Reduction</v>
      </c>
      <c r="D1143" s="535" t="s">
        <v>2567</v>
      </c>
      <c r="E1143" s="535"/>
      <c r="F1143" s="535" t="s">
        <v>2877</v>
      </c>
      <c r="G1143" s="535"/>
      <c r="H1143" s="536">
        <v>524</v>
      </c>
      <c r="I1143" s="535" t="s">
        <v>45</v>
      </c>
      <c r="J1143" s="306" t="str">
        <f>IF(ISBLANK(INDEX('Policy Characteristics'!D:D,MATCH($C1143,'Policy Characteristics'!$C:$C,0))),"",INDEX('Policy Characteristics'!D:D,MATCH($C1143,'Policy Characteristics'!$C:$C,0)))</f>
        <v>R&amp;D Fuel Use Reductions</v>
      </c>
      <c r="K1143" s="304" t="str">
        <f>IF(ISBLANK(INDEX('Policy Characteristics'!E:E,MATCH($C1143,'Policy Characteristics'!$C:$C,0))),"",INDEX('Policy Characteristics'!E:E,MATCH($C1143,'Policy Characteristics'!$C:$C,0)))</f>
        <v>RnD transportation fuel use reduction</v>
      </c>
      <c r="L1143" s="315">
        <f>IF(ISBLANK(INDEX('Policy Characteristics'!F:F,MATCH($C1143,'Policy Characteristics'!$C:$C,0))),"",INDEX('Policy Characteristics'!F:F,MATCH($C1143,'Policy Characteristics'!$C:$C,0)))</f>
        <v>0</v>
      </c>
      <c r="M1143" s="315">
        <f>IF(ISBLANK(INDEX('Policy Characteristics'!G:G,MATCH($C1143,'Policy Characteristics'!$C:$C,0))),"",INDEX('Policy Characteristics'!G:G,MATCH($C1143,'Policy Characteristics'!$C:$C,0)))</f>
        <v>0.4</v>
      </c>
      <c r="N1143" s="315">
        <f>IF(ISBLANK(INDEX('Policy Characteristics'!H:H,MATCH($C1143,'Policy Characteristics'!$C:$C,0))),"",INDEX('Policy Characteristics'!H:H,MATCH($C1143,'Policy Characteristics'!$C:$C,0)))</f>
        <v>0.01</v>
      </c>
      <c r="O1143" s="304" t="str">
        <f>IF(ISBLANK(INDEX('Policy Characteristics'!I:I,MATCH($C1143,'Policy Characteristics'!$C:$C,0))),"",INDEX('Policy Characteristics'!I:I,MATCH($C1143,'Policy Characteristics'!$C:$C,0)))</f>
        <v>% reduction in fuel use</v>
      </c>
      <c r="P1143" s="304" t="str">
        <f>IF(ISBLANK(INDEX('Policy Characteristics'!J:J,MATCH($C1143,'Policy Characteristics'!$C:$C,0))),"",INDEX('Policy Characteristics'!J:J,MATCH($C1143,'Policy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3" s="304" t="str">
        <f>IF(ISBLANK(INDEX('Policy Characteristics'!K:K,MATCH($C1143,'Policy Characteristics'!$C:$C,0))),"",INDEX('Policy Characteristics'!K:K,MATCH($C1143,'Policy Characteristics'!$C:$C,0)))</f>
        <v>architectural-design.html#rnd</v>
      </c>
      <c r="R1143" s="304" t="str">
        <f>IF(ISBLANK(INDEX('Policy Characteristics'!L:L,MATCH($C1143,'Policy Characteristics'!$C:$C,0))),"",INDEX('Policy Characteristics'!L:L,MATCH($C1143,'Policy Characteristics'!$C:$C,0)))</f>
        <v>research-and-development.html</v>
      </c>
    </row>
    <row r="1144" spans="1:18" x14ac:dyDescent="0.25">
      <c r="A1144" s="304" t="str">
        <f>IF(ISBLANK(INDEX('Policy Characteristics'!A:A,MATCH($C1144,'Policy Characteristics'!$C:$C,0))),"",INDEX('Policy Characteristics'!A:A,MATCH($C1144,'Policy Characteristics'!$C:$C,0)))</f>
        <v>Control Settings</v>
      </c>
      <c r="B1144" s="304" t="str">
        <f>IF(ISBLANK(INDEX('Policy Characteristics'!B:B,MATCH($C1144,'Policy Characteristics'!$C:$C,0))),"",INDEX('Policy Characteristics'!B:B,MATCH($C1144,'Policy Characteristics'!$C:$C,0)))</f>
        <v>COVID-19 Recession</v>
      </c>
      <c r="C1144" s="313" t="s">
        <v>2911</v>
      </c>
      <c r="H1144" s="185">
        <v>543</v>
      </c>
      <c r="I1144" s="6" t="s">
        <v>3760</v>
      </c>
      <c r="J1144" s="306" t="str">
        <f>IF(ISBLANK(INDEX('Policy Characteristics'!D:D,MATCH($C1144,'Policy Characteristics'!$C:$C,0))),"",INDEX('Policy Characteristics'!D:D,MATCH($C1144,'Policy Characteristics'!$C:$C,0)))</f>
        <v/>
      </c>
      <c r="K1144" s="304" t="str">
        <f>IF(ISBLANK(INDEX('Policy Characteristics'!E:E,MATCH($C1144,'Policy Characteristics'!$C:$C,0))),"",INDEX('Policy Characteristics'!E:E,MATCH($C1144,'Policy Characteristics'!$C:$C,0)))</f>
        <v>settings exogenous GDP adjustment</v>
      </c>
      <c r="L1144" s="315">
        <f>IF(ISBLANK(INDEX('Policy Characteristics'!F:F,MATCH($C1144,'Policy Characteristics'!$C:$C,0))),"",INDEX('Policy Characteristics'!F:F,MATCH($C1144,'Policy Characteristics'!$C:$C,0)))</f>
        <v>-0.08</v>
      </c>
      <c r="M1144" s="315">
        <f>IF(ISBLANK(INDEX('Policy Characteristics'!G:G,MATCH($C1144,'Policy Characteristics'!$C:$C,0))),"",INDEX('Policy Characteristics'!G:G,MATCH($C1144,'Policy Characteristics'!$C:$C,0)))</f>
        <v>0.02</v>
      </c>
      <c r="N1144" s="315">
        <f>IF(ISBLANK(INDEX('Policy Characteristics'!H:H,MATCH($C1144,'Policy Characteristics'!$C:$C,0))),"",INDEX('Policy Characteristics'!H:H,MATCH($C1144,'Policy Characteristics'!$C:$C,0)))</f>
        <v>1E-3</v>
      </c>
      <c r="O1144" s="304" t="str">
        <f>IF(ISBLANK(INDEX('Policy Characteristics'!I:I,MATCH($C1144,'Policy Characteristics'!$C:$C,0))),"",INDEX('Policy Characteristics'!I:I,MATCH($C1144,'Policy Characteristics'!$C:$C,0)))</f>
        <v>GDP growth rate (%)</v>
      </c>
      <c r="P1144" s="304" t="str">
        <f>IF(ISBLANK(INDEX('Policy Characteristics'!J:J,MATCH($C1144,'Policy Characteristics'!$C:$C,0))),"",INDEX('Policy Characteristics'!J:J,MATCH($C1144,'Policy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v>
      </c>
      <c r="Q1144" s="304" t="str">
        <f>IF(ISBLANK(INDEX('Policy Characteristics'!K:K,MATCH($C1144,'Policy Characteristics'!$C:$C,0))),"",INDEX('Policy Characteristics'!K:K,MATCH($C1144,'Policy Characteristics'!$C:$C,0)))</f>
        <v/>
      </c>
      <c r="R1144" s="304" t="str">
        <f>IF(ISBLANK(INDEX('Policy Characteristics'!L:L,MATCH($C1144,'Policy Characteristics'!$C:$C,0))),"",INDEX('Policy Characteristics'!L:L,MATCH($C1144,'Policy Characteristics'!$C:$C,0)))</f>
        <v/>
      </c>
    </row>
    <row r="1145" spans="1:18" x14ac:dyDescent="0.25">
      <c r="A1145" s="304" t="str">
        <f>IF(ISBLANK(INDEX('Policy Characteristics'!A:A,MATCH($C1145,'Policy Characteristics'!$C:$C,0))),"",INDEX('Policy Characteristics'!A:A,MATCH($C1145,'Policy Characteristics'!$C:$C,0)))</f>
        <v>Government Revenue Accounting</v>
      </c>
      <c r="B1145" s="304" t="str">
        <f>IF(ISBLANK(INDEX('Policy Characteristics'!B:B,MATCH($C1145,'Policy Characteristics'!$C:$C,0))),"",INDEX('Policy Characteristics'!B:B,MATCH($C1145,'Policy Characteristics'!$C:$C,0)))</f>
        <v>Carbon Tax Revenue</v>
      </c>
      <c r="C1145" s="313" t="s">
        <v>3061</v>
      </c>
      <c r="D1145" s="6" t="s">
        <v>3070</v>
      </c>
      <c r="F1145" s="6" t="s">
        <v>3075</v>
      </c>
      <c r="H1145" s="185">
        <v>545</v>
      </c>
      <c r="I1145" s="6" t="s">
        <v>45</v>
      </c>
      <c r="J1145" s="306" t="str">
        <f>IF(ISBLANK(INDEX('Policy Characteristics'!D:D,MATCH($C1145,'Policy Characteristics'!$C:$C,0))),"",INDEX('Policy Characteristics'!D:D,MATCH($C1145,'Policy Characteristics'!$C:$C,0)))</f>
        <v/>
      </c>
      <c r="K1145" s="304" t="str">
        <f>IF(ISBLANK(INDEX('Policy Characteristics'!E:E,MATCH($C1145,'Policy Characteristics'!$C:$C,0))),"",INDEX('Policy Characteristics'!E:E,MATCH($C1145,'Policy Characteristics'!$C:$C,0)))</f>
        <v>GRA carbon tax revenue</v>
      </c>
      <c r="L1145" s="304">
        <f>IF(ISBLANK(INDEX('Policy Characteristics'!F:F,MATCH($C1145,'Policy Characteristics'!$C:$C,0))),"",INDEX('Policy Characteristics'!F:F,MATCH($C1145,'Policy Characteristics'!$C:$C,0)))</f>
        <v>0</v>
      </c>
      <c r="M1145" s="304">
        <f>IF(ISBLANK(INDEX('Policy Characteristics'!G:G,MATCH($C1145,'Policy Characteristics'!$C:$C,0))),"",INDEX('Policy Characteristics'!G:G,MATCH($C1145,'Policy Characteristics'!$C:$C,0)))</f>
        <v>10</v>
      </c>
      <c r="N1145" s="304">
        <f>IF(ISBLANK(INDEX('Policy Characteristics'!H:H,MATCH($C1145,'Policy Characteristics'!$C:$C,0))),"",INDEX('Policy Characteristics'!H:H,MATCH($C1145,'Policy Characteristics'!$C:$C,0)))</f>
        <v>1</v>
      </c>
      <c r="O1145" s="304" t="str">
        <f>IF(ISBLANK(INDEX('Policy Characteristics'!I:I,MATCH($C1145,'Policy Characteristics'!$C:$C,0))),"",INDEX('Policy Characteristics'!I:I,MATCH($C1145,'Policy Characteristics'!$C:$C,0)))</f>
        <v>weight</v>
      </c>
      <c r="P1145" s="304" t="str">
        <f>IF(ISBLANK(INDEX('Policy Characteristics'!J:J,MATCH($C1145,'Policy Characteristics'!$C:$C,0))),"",INDEX('Policy Characteristics'!J:J,MATCH($C1145,'Policy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5" s="304" t="str">
        <f>IF(ISBLANK(INDEX('Policy Characteristics'!K:K,MATCH($C1145,'Policy Characteristics'!$C:$C,0))),"",INDEX('Policy Characteristics'!K:K,MATCH($C1145,'Policy Characteristics'!$C:$C,0)))</f>
        <v>io-model.html</v>
      </c>
      <c r="R1145" s="304" t="str">
        <f>IF(ISBLANK(INDEX('Policy Characteristics'!L:L,MATCH($C1145,'Policy Characteristics'!$C:$C,0))),"",INDEX('Policy Characteristics'!L:L,MATCH($C1145,'Policy Characteristics'!$C:$C,0)))</f>
        <v/>
      </c>
    </row>
    <row r="1146" spans="1:18" x14ac:dyDescent="0.25">
      <c r="A1146" s="304" t="str">
        <f>IF(ISBLANK(INDEX('Policy Characteristics'!A:A,MATCH($C1146,'Policy Characteristics'!$C:$C,0))),"",INDEX('Policy Characteristics'!A:A,MATCH($C1146,'Policy Characteristics'!$C:$C,0)))</f>
        <v>Government Revenue Accounting</v>
      </c>
      <c r="B1146" s="304" t="str">
        <f>IF(ISBLANK(INDEX('Policy Characteristics'!B:B,MATCH($C1146,'Policy Characteristics'!$C:$C,0))),"",INDEX('Policy Characteristics'!B:B,MATCH($C1146,'Policy Characteristics'!$C:$C,0)))</f>
        <v>Carbon Tax Revenue</v>
      </c>
      <c r="C1146" s="314" t="str">
        <f t="shared" ref="C1146" si="66">C$1145</f>
        <v>GRA for Carbon Tax Revenue</v>
      </c>
      <c r="D1146" s="6" t="s">
        <v>3071</v>
      </c>
      <c r="F1146" s="6" t="s">
        <v>3099</v>
      </c>
      <c r="H1146" s="185">
        <v>546</v>
      </c>
      <c r="I1146" s="544" t="str">
        <f t="shared" ref="I1146:I1149" si="67">I$1145</f>
        <v>Yes</v>
      </c>
      <c r="J1146" s="306" t="str">
        <f>IF(ISBLANK(INDEX('Policy Characteristics'!D:D,MATCH($C1146,'Policy Characteristics'!$C:$C,0))),"",INDEX('Policy Characteristics'!D:D,MATCH($C1146,'Policy Characteristics'!$C:$C,0)))</f>
        <v/>
      </c>
      <c r="K1146" s="304" t="str">
        <f>IF(ISBLANK(INDEX('Policy Characteristics'!E:E,MATCH($C1146,'Policy Characteristics'!$C:$C,0))),"",INDEX('Policy Characteristics'!E:E,MATCH($C1146,'Policy Characteristics'!$C:$C,0)))</f>
        <v>GRA carbon tax revenue</v>
      </c>
      <c r="L1146" s="304">
        <f>IF(ISBLANK(INDEX('Policy Characteristics'!F:F,MATCH($C1146,'Policy Characteristics'!$C:$C,0))),"",INDEX('Policy Characteristics'!F:F,MATCH($C1146,'Policy Characteristics'!$C:$C,0)))</f>
        <v>0</v>
      </c>
      <c r="M1146" s="304">
        <f>IF(ISBLANK(INDEX('Policy Characteristics'!G:G,MATCH($C1146,'Policy Characteristics'!$C:$C,0))),"",INDEX('Policy Characteristics'!G:G,MATCH($C1146,'Policy Characteristics'!$C:$C,0)))</f>
        <v>10</v>
      </c>
      <c r="N1146" s="304">
        <f>IF(ISBLANK(INDEX('Policy Characteristics'!H:H,MATCH($C1146,'Policy Characteristics'!$C:$C,0))),"",INDEX('Policy Characteristics'!H:H,MATCH($C1146,'Policy Characteristics'!$C:$C,0)))</f>
        <v>1</v>
      </c>
      <c r="O1146" s="304" t="str">
        <f>IF(ISBLANK(INDEX('Policy Characteristics'!I:I,MATCH($C1146,'Policy Characteristics'!$C:$C,0))),"",INDEX('Policy Characteristics'!I:I,MATCH($C1146,'Policy Characteristics'!$C:$C,0)))</f>
        <v>weight</v>
      </c>
      <c r="P1146" s="304" t="str">
        <f>IF(ISBLANK(INDEX('Policy Characteristics'!J:J,MATCH($C1146,'Policy Characteristics'!$C:$C,0))),"",INDEX('Policy Characteristics'!J:J,MATCH($C1146,'Policy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6" s="304" t="str">
        <f>IF(ISBLANK(INDEX('Policy Characteristics'!K:K,MATCH($C1146,'Policy Characteristics'!$C:$C,0))),"",INDEX('Policy Characteristics'!K:K,MATCH($C1146,'Policy Characteristics'!$C:$C,0)))</f>
        <v>io-model.html</v>
      </c>
      <c r="R1146" s="304" t="str">
        <f>IF(ISBLANK(INDEX('Policy Characteristics'!L:L,MATCH($C1146,'Policy Characteristics'!$C:$C,0))),"",INDEX('Policy Characteristics'!L:L,MATCH($C1146,'Policy Characteristics'!$C:$C,0)))</f>
        <v/>
      </c>
    </row>
    <row r="1147" spans="1:18" x14ac:dyDescent="0.25">
      <c r="A1147" s="304" t="str">
        <f>IF(ISBLANK(INDEX('Policy Characteristics'!A:A,MATCH($C1147,'Policy Characteristics'!$C:$C,0))),"",INDEX('Policy Characteristics'!A:A,MATCH($C1147,'Policy Characteristics'!$C:$C,0)))</f>
        <v>Government Revenue Accounting</v>
      </c>
      <c r="B1147" s="304" t="str">
        <f>IF(ISBLANK(INDEX('Policy Characteristics'!B:B,MATCH($C1147,'Policy Characteristics'!$C:$C,0))),"",INDEX('Policy Characteristics'!B:B,MATCH($C1147,'Policy Characteristics'!$C:$C,0)))</f>
        <v>Carbon Tax Revenue</v>
      </c>
      <c r="C1147" s="314" t="str">
        <f t="shared" ref="C1147:C1149" si="68">C$1145</f>
        <v>GRA for Carbon Tax Revenue</v>
      </c>
      <c r="D1147" s="6" t="s">
        <v>3072</v>
      </c>
      <c r="F1147" s="6" t="s">
        <v>3076</v>
      </c>
      <c r="H1147" s="185">
        <v>547</v>
      </c>
      <c r="I1147" s="544" t="str">
        <f t="shared" si="67"/>
        <v>Yes</v>
      </c>
      <c r="J1147" s="306" t="str">
        <f>IF(ISBLANK(INDEX('Policy Characteristics'!D:D,MATCH($C1147,'Policy Characteristics'!$C:$C,0))),"",INDEX('Policy Characteristics'!D:D,MATCH($C1147,'Policy Characteristics'!$C:$C,0)))</f>
        <v/>
      </c>
      <c r="K1147" s="304" t="str">
        <f>IF(ISBLANK(INDEX('Policy Characteristics'!E:E,MATCH($C1147,'Policy Characteristics'!$C:$C,0))),"",INDEX('Policy Characteristics'!E:E,MATCH($C1147,'Policy Characteristics'!$C:$C,0)))</f>
        <v>GRA carbon tax revenue</v>
      </c>
      <c r="L1147" s="304">
        <f>IF(ISBLANK(INDEX('Policy Characteristics'!F:F,MATCH($C1147,'Policy Characteristics'!$C:$C,0))),"",INDEX('Policy Characteristics'!F:F,MATCH($C1147,'Policy Characteristics'!$C:$C,0)))</f>
        <v>0</v>
      </c>
      <c r="M1147" s="304">
        <f>IF(ISBLANK(INDEX('Policy Characteristics'!G:G,MATCH($C1147,'Policy Characteristics'!$C:$C,0))),"",INDEX('Policy Characteristics'!G:G,MATCH($C1147,'Policy Characteristics'!$C:$C,0)))</f>
        <v>10</v>
      </c>
      <c r="N1147" s="304">
        <f>IF(ISBLANK(INDEX('Policy Characteristics'!H:H,MATCH($C1147,'Policy Characteristics'!$C:$C,0))),"",INDEX('Policy Characteristics'!H:H,MATCH($C1147,'Policy Characteristics'!$C:$C,0)))</f>
        <v>1</v>
      </c>
      <c r="O1147" s="304" t="str">
        <f>IF(ISBLANK(INDEX('Policy Characteristics'!I:I,MATCH($C1147,'Policy Characteristics'!$C:$C,0))),"",INDEX('Policy Characteristics'!I:I,MATCH($C1147,'Policy Characteristics'!$C:$C,0)))</f>
        <v>weight</v>
      </c>
      <c r="P1147" s="304" t="str">
        <f>IF(ISBLANK(INDEX('Policy Characteristics'!J:J,MATCH($C1147,'Policy Characteristics'!$C:$C,0))),"",INDEX('Policy Characteristics'!J:J,MATCH($C1147,'Policy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7" s="304" t="str">
        <f>IF(ISBLANK(INDEX('Policy Characteristics'!K:K,MATCH($C1147,'Policy Characteristics'!$C:$C,0))),"",INDEX('Policy Characteristics'!K:K,MATCH($C1147,'Policy Characteristics'!$C:$C,0)))</f>
        <v>io-model.html</v>
      </c>
      <c r="R1147" s="304" t="str">
        <f>IF(ISBLANK(INDEX('Policy Characteristics'!L:L,MATCH($C1147,'Policy Characteristics'!$C:$C,0))),"",INDEX('Policy Characteristics'!L:L,MATCH($C1147,'Policy Characteristics'!$C:$C,0)))</f>
        <v/>
      </c>
    </row>
    <row r="1148" spans="1:18" x14ac:dyDescent="0.25">
      <c r="A1148" s="304" t="str">
        <f>IF(ISBLANK(INDEX('Policy Characteristics'!A:A,MATCH($C1148,'Policy Characteristics'!$C:$C,0))),"",INDEX('Policy Characteristics'!A:A,MATCH($C1148,'Policy Characteristics'!$C:$C,0)))</f>
        <v>Government Revenue Accounting</v>
      </c>
      <c r="B1148" s="304" t="str">
        <f>IF(ISBLANK(INDEX('Policy Characteristics'!B:B,MATCH($C1148,'Policy Characteristics'!$C:$C,0))),"",INDEX('Policy Characteristics'!B:B,MATCH($C1148,'Policy Characteristics'!$C:$C,0)))</f>
        <v>Carbon Tax Revenue</v>
      </c>
      <c r="C1148" s="314" t="str">
        <f t="shared" si="68"/>
        <v>GRA for Carbon Tax Revenue</v>
      </c>
      <c r="D1148" s="6" t="s">
        <v>3073</v>
      </c>
      <c r="F1148" s="6" t="s">
        <v>3077</v>
      </c>
      <c r="H1148" s="185">
        <v>548</v>
      </c>
      <c r="I1148" s="544" t="str">
        <f t="shared" si="67"/>
        <v>Yes</v>
      </c>
      <c r="J1148" s="306" t="str">
        <f>IF(ISBLANK(INDEX('Policy Characteristics'!D:D,MATCH($C1148,'Policy Characteristics'!$C:$C,0))),"",INDEX('Policy Characteristics'!D:D,MATCH($C1148,'Policy Characteristics'!$C:$C,0)))</f>
        <v/>
      </c>
      <c r="K1148" s="304" t="str">
        <f>IF(ISBLANK(INDEX('Policy Characteristics'!E:E,MATCH($C1148,'Policy Characteristics'!$C:$C,0))),"",INDEX('Policy Characteristics'!E:E,MATCH($C1148,'Policy Characteristics'!$C:$C,0)))</f>
        <v>GRA carbon tax revenue</v>
      </c>
      <c r="L1148" s="304">
        <f>IF(ISBLANK(INDEX('Policy Characteristics'!F:F,MATCH($C1148,'Policy Characteristics'!$C:$C,0))),"",INDEX('Policy Characteristics'!F:F,MATCH($C1148,'Policy Characteristics'!$C:$C,0)))</f>
        <v>0</v>
      </c>
      <c r="M1148" s="304">
        <f>IF(ISBLANK(INDEX('Policy Characteristics'!G:G,MATCH($C1148,'Policy Characteristics'!$C:$C,0))),"",INDEX('Policy Characteristics'!G:G,MATCH($C1148,'Policy Characteristics'!$C:$C,0)))</f>
        <v>10</v>
      </c>
      <c r="N1148" s="304">
        <f>IF(ISBLANK(INDEX('Policy Characteristics'!H:H,MATCH($C1148,'Policy Characteristics'!$C:$C,0))),"",INDEX('Policy Characteristics'!H:H,MATCH($C1148,'Policy Characteristics'!$C:$C,0)))</f>
        <v>1</v>
      </c>
      <c r="O1148" s="304" t="str">
        <f>IF(ISBLANK(INDEX('Policy Characteristics'!I:I,MATCH($C1148,'Policy Characteristics'!$C:$C,0))),"",INDEX('Policy Characteristics'!I:I,MATCH($C1148,'Policy Characteristics'!$C:$C,0)))</f>
        <v>weight</v>
      </c>
      <c r="P1148" s="304" t="str">
        <f>IF(ISBLANK(INDEX('Policy Characteristics'!J:J,MATCH($C1148,'Policy Characteristics'!$C:$C,0))),"",INDEX('Policy Characteristics'!J:J,MATCH($C1148,'Policy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8" s="304" t="str">
        <f>IF(ISBLANK(INDEX('Policy Characteristics'!K:K,MATCH($C1148,'Policy Characteristics'!$C:$C,0))),"",INDEX('Policy Characteristics'!K:K,MATCH($C1148,'Policy Characteristics'!$C:$C,0)))</f>
        <v>io-model.html</v>
      </c>
      <c r="R1148" s="304" t="str">
        <f>IF(ISBLANK(INDEX('Policy Characteristics'!L:L,MATCH($C1148,'Policy Characteristics'!$C:$C,0))),"",INDEX('Policy Characteristics'!L:L,MATCH($C1148,'Policy Characteristics'!$C:$C,0)))</f>
        <v/>
      </c>
    </row>
    <row r="1149" spans="1:18" x14ac:dyDescent="0.25">
      <c r="A1149" s="304" t="str">
        <f>IF(ISBLANK(INDEX('Policy Characteristics'!A:A,MATCH($C1149,'Policy Characteristics'!$C:$C,0))),"",INDEX('Policy Characteristics'!A:A,MATCH($C1149,'Policy Characteristics'!$C:$C,0)))</f>
        <v>Government Revenue Accounting</v>
      </c>
      <c r="B1149" s="304" t="str">
        <f>IF(ISBLANK(INDEX('Policy Characteristics'!B:B,MATCH($C1149,'Policy Characteristics'!$C:$C,0))),"",INDEX('Policy Characteristics'!B:B,MATCH($C1149,'Policy Characteristics'!$C:$C,0)))</f>
        <v>Carbon Tax Revenue</v>
      </c>
      <c r="C1149" s="314" t="str">
        <f t="shared" si="68"/>
        <v>GRA for Carbon Tax Revenue</v>
      </c>
      <c r="D1149" s="6" t="s">
        <v>3074</v>
      </c>
      <c r="F1149" s="6" t="s">
        <v>3078</v>
      </c>
      <c r="H1149" s="185">
        <v>549</v>
      </c>
      <c r="I1149" s="544" t="str">
        <f t="shared" si="67"/>
        <v>Yes</v>
      </c>
      <c r="J1149" s="306" t="str">
        <f>IF(ISBLANK(INDEX('Policy Characteristics'!D:D,MATCH($C1149,'Policy Characteristics'!$C:$C,0))),"",INDEX('Policy Characteristics'!D:D,MATCH($C1149,'Policy Characteristics'!$C:$C,0)))</f>
        <v/>
      </c>
      <c r="K1149" s="304" t="str">
        <f>IF(ISBLANK(INDEX('Policy Characteristics'!E:E,MATCH($C1149,'Policy Characteristics'!$C:$C,0))),"",INDEX('Policy Characteristics'!E:E,MATCH($C1149,'Policy Characteristics'!$C:$C,0)))</f>
        <v>GRA carbon tax revenue</v>
      </c>
      <c r="L1149" s="304">
        <f>IF(ISBLANK(INDEX('Policy Characteristics'!F:F,MATCH($C1149,'Policy Characteristics'!$C:$C,0))),"",INDEX('Policy Characteristics'!F:F,MATCH($C1149,'Policy Characteristics'!$C:$C,0)))</f>
        <v>0</v>
      </c>
      <c r="M1149" s="304">
        <f>IF(ISBLANK(INDEX('Policy Characteristics'!G:G,MATCH($C1149,'Policy Characteristics'!$C:$C,0))),"",INDEX('Policy Characteristics'!G:G,MATCH($C1149,'Policy Characteristics'!$C:$C,0)))</f>
        <v>10</v>
      </c>
      <c r="N1149" s="304">
        <f>IF(ISBLANK(INDEX('Policy Characteristics'!H:H,MATCH($C1149,'Policy Characteristics'!$C:$C,0))),"",INDEX('Policy Characteristics'!H:H,MATCH($C1149,'Policy Characteristics'!$C:$C,0)))</f>
        <v>1</v>
      </c>
      <c r="O1149" s="304" t="str">
        <f>IF(ISBLANK(INDEX('Policy Characteristics'!I:I,MATCH($C1149,'Policy Characteristics'!$C:$C,0))),"",INDEX('Policy Characteristics'!I:I,MATCH($C1149,'Policy Characteristics'!$C:$C,0)))</f>
        <v>weight</v>
      </c>
      <c r="P1149" s="304" t="str">
        <f>IF(ISBLANK(INDEX('Policy Characteristics'!J:J,MATCH($C1149,'Policy Characteristics'!$C:$C,0))),"",INDEX('Policy Characteristics'!J:J,MATCH($C1149,'Policy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9" s="304" t="str">
        <f>IF(ISBLANK(INDEX('Policy Characteristics'!K:K,MATCH($C1149,'Policy Characteristics'!$C:$C,0))),"",INDEX('Policy Characteristics'!K:K,MATCH($C1149,'Policy Characteristics'!$C:$C,0)))</f>
        <v>io-model.html</v>
      </c>
      <c r="R1149" s="304" t="str">
        <f>IF(ISBLANK(INDEX('Policy Characteristics'!L:L,MATCH($C1149,'Policy Characteristics'!$C:$C,0))),"",INDEX('Policy Characteristics'!L:L,MATCH($C1149,'Policy Characteristics'!$C:$C,0)))</f>
        <v/>
      </c>
    </row>
    <row r="1150" spans="1:18" x14ac:dyDescent="0.25">
      <c r="A1150" s="304" t="str">
        <f>IF(ISBLANK(INDEX('Policy Characteristics'!A:A,MATCH($C1150,'Policy Characteristics'!$C:$C,0))),"",INDEX('Policy Characteristics'!A:A,MATCH($C1150,'Policy Characteristics'!$C:$C,0)))</f>
        <v>Government Revenue Accounting</v>
      </c>
      <c r="B1150" s="304" t="str">
        <f>IF(ISBLANK(INDEX('Policy Characteristics'!B:B,MATCH($C1150,'Policy Characteristics'!$C:$C,0))),"",INDEX('Policy Characteristics'!B:B,MATCH($C1150,'Policy Characteristics'!$C:$C,0)))</f>
        <v>Fuel Tax Revenue</v>
      </c>
      <c r="C1150" s="313" t="s">
        <v>3062</v>
      </c>
      <c r="D1150" s="6" t="s">
        <v>3070</v>
      </c>
      <c r="F1150" s="6" t="s">
        <v>3075</v>
      </c>
      <c r="H1150" s="185">
        <v>550</v>
      </c>
      <c r="I1150" s="6" t="s">
        <v>45</v>
      </c>
      <c r="J1150" s="306" t="str">
        <f>IF(ISBLANK(INDEX('Policy Characteristics'!D:D,MATCH($C1150,'Policy Characteristics'!$C:$C,0))),"",INDEX('Policy Characteristics'!D:D,MATCH($C1150,'Policy Characteristics'!$C:$C,0)))</f>
        <v/>
      </c>
      <c r="K1150" s="304" t="str">
        <f>IF(ISBLANK(INDEX('Policy Characteristics'!E:E,MATCH($C1150,'Policy Characteristics'!$C:$C,0))),"",INDEX('Policy Characteristics'!E:E,MATCH($C1150,'Policy Characteristics'!$C:$C,0)))</f>
        <v>GRA fuel tax revenue</v>
      </c>
      <c r="L1150" s="304">
        <f>IF(ISBLANK(INDEX('Policy Characteristics'!F:F,MATCH($C1150,'Policy Characteristics'!$C:$C,0))),"",INDEX('Policy Characteristics'!F:F,MATCH($C1150,'Policy Characteristics'!$C:$C,0)))</f>
        <v>0</v>
      </c>
      <c r="M1150" s="304">
        <f>IF(ISBLANK(INDEX('Policy Characteristics'!G:G,MATCH($C1150,'Policy Characteristics'!$C:$C,0))),"",INDEX('Policy Characteristics'!G:G,MATCH($C1150,'Policy Characteristics'!$C:$C,0)))</f>
        <v>10</v>
      </c>
      <c r="N1150" s="304">
        <f>IF(ISBLANK(INDEX('Policy Characteristics'!H:H,MATCH($C1150,'Policy Characteristics'!$C:$C,0))),"",INDEX('Policy Characteristics'!H:H,MATCH($C1150,'Policy Characteristics'!$C:$C,0)))</f>
        <v>1</v>
      </c>
      <c r="O1150" s="304" t="str">
        <f>IF(ISBLANK(INDEX('Policy Characteristics'!I:I,MATCH($C1150,'Policy Characteristics'!$C:$C,0))),"",INDEX('Policy Characteristics'!I:I,MATCH($C1150,'Policy Characteristics'!$C:$C,0)))</f>
        <v>weight</v>
      </c>
      <c r="P1150" s="304" t="str">
        <f>IF(ISBLANK(INDEX('Policy Characteristics'!J:J,MATCH($C1150,'Policy Characteristics'!$C:$C,0))),"",INDEX('Policy Characteristics'!J:J,MATCH($C1150,'Policy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0" s="304" t="str">
        <f>IF(ISBLANK(INDEX('Policy Characteristics'!K:K,MATCH($C1150,'Policy Characteristics'!$C:$C,0))),"",INDEX('Policy Characteristics'!K:K,MATCH($C1150,'Policy Characteristics'!$C:$C,0)))</f>
        <v>io-model.html</v>
      </c>
      <c r="R1150" s="304" t="str">
        <f>IF(ISBLANK(INDEX('Policy Characteristics'!L:L,MATCH($C1150,'Policy Characteristics'!$C:$C,0))),"",INDEX('Policy Characteristics'!L:L,MATCH($C1150,'Policy Characteristics'!$C:$C,0)))</f>
        <v/>
      </c>
    </row>
    <row r="1151" spans="1:18" x14ac:dyDescent="0.25">
      <c r="A1151" s="304" t="str">
        <f>IF(ISBLANK(INDEX('Policy Characteristics'!A:A,MATCH($C1151,'Policy Characteristics'!$C:$C,0))),"",INDEX('Policy Characteristics'!A:A,MATCH($C1151,'Policy Characteristics'!$C:$C,0)))</f>
        <v>Government Revenue Accounting</v>
      </c>
      <c r="B1151" s="304" t="str">
        <f>IF(ISBLANK(INDEX('Policy Characteristics'!B:B,MATCH($C1151,'Policy Characteristics'!$C:$C,0))),"",INDEX('Policy Characteristics'!B:B,MATCH($C1151,'Policy Characteristics'!$C:$C,0)))</f>
        <v>Fuel Tax Revenue</v>
      </c>
      <c r="C1151" s="314" t="str">
        <f t="shared" ref="C1151:C1154" si="69">C$1150</f>
        <v>GRA for Fuel Tax Revenue</v>
      </c>
      <c r="D1151" s="6" t="s">
        <v>3071</v>
      </c>
      <c r="F1151" s="6" t="s">
        <v>3099</v>
      </c>
      <c r="H1151" s="185">
        <v>551</v>
      </c>
      <c r="I1151" s="544" t="str">
        <f t="shared" ref="I1151:I1154" si="70">I$1150</f>
        <v>Yes</v>
      </c>
      <c r="J1151" s="306" t="str">
        <f>IF(ISBLANK(INDEX('Policy Characteristics'!D:D,MATCH($C1151,'Policy Characteristics'!$C:$C,0))),"",INDEX('Policy Characteristics'!D:D,MATCH($C1151,'Policy Characteristics'!$C:$C,0)))</f>
        <v/>
      </c>
      <c r="K1151" s="304" t="str">
        <f>IF(ISBLANK(INDEX('Policy Characteristics'!E:E,MATCH($C1151,'Policy Characteristics'!$C:$C,0))),"",INDEX('Policy Characteristics'!E:E,MATCH($C1151,'Policy Characteristics'!$C:$C,0)))</f>
        <v>GRA fuel tax revenue</v>
      </c>
      <c r="L1151" s="304">
        <f>IF(ISBLANK(INDEX('Policy Characteristics'!F:F,MATCH($C1151,'Policy Characteristics'!$C:$C,0))),"",INDEX('Policy Characteristics'!F:F,MATCH($C1151,'Policy Characteristics'!$C:$C,0)))</f>
        <v>0</v>
      </c>
      <c r="M1151" s="304">
        <f>IF(ISBLANK(INDEX('Policy Characteristics'!G:G,MATCH($C1151,'Policy Characteristics'!$C:$C,0))),"",INDEX('Policy Characteristics'!G:G,MATCH($C1151,'Policy Characteristics'!$C:$C,0)))</f>
        <v>10</v>
      </c>
      <c r="N1151" s="304">
        <f>IF(ISBLANK(INDEX('Policy Characteristics'!H:H,MATCH($C1151,'Policy Characteristics'!$C:$C,0))),"",INDEX('Policy Characteristics'!H:H,MATCH($C1151,'Policy Characteristics'!$C:$C,0)))</f>
        <v>1</v>
      </c>
      <c r="O1151" s="304" t="str">
        <f>IF(ISBLANK(INDEX('Policy Characteristics'!I:I,MATCH($C1151,'Policy Characteristics'!$C:$C,0))),"",INDEX('Policy Characteristics'!I:I,MATCH($C1151,'Policy Characteristics'!$C:$C,0)))</f>
        <v>weight</v>
      </c>
      <c r="P1151" s="304" t="str">
        <f>IF(ISBLANK(INDEX('Policy Characteristics'!J:J,MATCH($C1151,'Policy Characteristics'!$C:$C,0))),"",INDEX('Policy Characteristics'!J:J,MATCH($C1151,'Policy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1" s="304" t="str">
        <f>IF(ISBLANK(INDEX('Policy Characteristics'!K:K,MATCH($C1151,'Policy Characteristics'!$C:$C,0))),"",INDEX('Policy Characteristics'!K:K,MATCH($C1151,'Policy Characteristics'!$C:$C,0)))</f>
        <v>io-model.html</v>
      </c>
      <c r="R1151" s="304" t="str">
        <f>IF(ISBLANK(INDEX('Policy Characteristics'!L:L,MATCH($C1151,'Policy Characteristics'!$C:$C,0))),"",INDEX('Policy Characteristics'!L:L,MATCH($C1151,'Policy Characteristics'!$C:$C,0)))</f>
        <v/>
      </c>
    </row>
    <row r="1152" spans="1:18" x14ac:dyDescent="0.25">
      <c r="A1152" s="304" t="str">
        <f>IF(ISBLANK(INDEX('Policy Characteristics'!A:A,MATCH($C1152,'Policy Characteristics'!$C:$C,0))),"",INDEX('Policy Characteristics'!A:A,MATCH($C1152,'Policy Characteristics'!$C:$C,0)))</f>
        <v>Government Revenue Accounting</v>
      </c>
      <c r="B1152" s="304" t="str">
        <f>IF(ISBLANK(INDEX('Policy Characteristics'!B:B,MATCH($C1152,'Policy Characteristics'!$C:$C,0))),"",INDEX('Policy Characteristics'!B:B,MATCH($C1152,'Policy Characteristics'!$C:$C,0)))</f>
        <v>Fuel Tax Revenue</v>
      </c>
      <c r="C1152" s="314" t="str">
        <f t="shared" si="69"/>
        <v>GRA for Fuel Tax Revenue</v>
      </c>
      <c r="D1152" s="6" t="s">
        <v>3072</v>
      </c>
      <c r="F1152" s="6" t="s">
        <v>3076</v>
      </c>
      <c r="H1152" s="185">
        <v>552</v>
      </c>
      <c r="I1152" s="544" t="str">
        <f t="shared" si="70"/>
        <v>Yes</v>
      </c>
      <c r="J1152" s="306" t="str">
        <f>IF(ISBLANK(INDEX('Policy Characteristics'!D:D,MATCH($C1152,'Policy Characteristics'!$C:$C,0))),"",INDEX('Policy Characteristics'!D:D,MATCH($C1152,'Policy Characteristics'!$C:$C,0)))</f>
        <v/>
      </c>
      <c r="K1152" s="304" t="str">
        <f>IF(ISBLANK(INDEX('Policy Characteristics'!E:E,MATCH($C1152,'Policy Characteristics'!$C:$C,0))),"",INDEX('Policy Characteristics'!E:E,MATCH($C1152,'Policy Characteristics'!$C:$C,0)))</f>
        <v>GRA fuel tax revenue</v>
      </c>
      <c r="L1152" s="304">
        <f>IF(ISBLANK(INDEX('Policy Characteristics'!F:F,MATCH($C1152,'Policy Characteristics'!$C:$C,0))),"",INDEX('Policy Characteristics'!F:F,MATCH($C1152,'Policy Characteristics'!$C:$C,0)))</f>
        <v>0</v>
      </c>
      <c r="M1152" s="304">
        <f>IF(ISBLANK(INDEX('Policy Characteristics'!G:G,MATCH($C1152,'Policy Characteristics'!$C:$C,0))),"",INDEX('Policy Characteristics'!G:G,MATCH($C1152,'Policy Characteristics'!$C:$C,0)))</f>
        <v>10</v>
      </c>
      <c r="N1152" s="304">
        <f>IF(ISBLANK(INDEX('Policy Characteristics'!H:H,MATCH($C1152,'Policy Characteristics'!$C:$C,0))),"",INDEX('Policy Characteristics'!H:H,MATCH($C1152,'Policy Characteristics'!$C:$C,0)))</f>
        <v>1</v>
      </c>
      <c r="O1152" s="304" t="str">
        <f>IF(ISBLANK(INDEX('Policy Characteristics'!I:I,MATCH($C1152,'Policy Characteristics'!$C:$C,0))),"",INDEX('Policy Characteristics'!I:I,MATCH($C1152,'Policy Characteristics'!$C:$C,0)))</f>
        <v>weight</v>
      </c>
      <c r="P1152" s="304" t="str">
        <f>IF(ISBLANK(INDEX('Policy Characteristics'!J:J,MATCH($C1152,'Policy Characteristics'!$C:$C,0))),"",INDEX('Policy Characteristics'!J:J,MATCH($C1152,'Policy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2" s="304" t="str">
        <f>IF(ISBLANK(INDEX('Policy Characteristics'!K:K,MATCH($C1152,'Policy Characteristics'!$C:$C,0))),"",INDEX('Policy Characteristics'!K:K,MATCH($C1152,'Policy Characteristics'!$C:$C,0)))</f>
        <v>io-model.html</v>
      </c>
      <c r="R1152" s="304" t="str">
        <f>IF(ISBLANK(INDEX('Policy Characteristics'!L:L,MATCH($C1152,'Policy Characteristics'!$C:$C,0))),"",INDEX('Policy Characteristics'!L:L,MATCH($C1152,'Policy Characteristics'!$C:$C,0)))</f>
        <v/>
      </c>
    </row>
    <row r="1153" spans="1:18" x14ac:dyDescent="0.25">
      <c r="A1153" s="304" t="str">
        <f>IF(ISBLANK(INDEX('Policy Characteristics'!A:A,MATCH($C1153,'Policy Characteristics'!$C:$C,0))),"",INDEX('Policy Characteristics'!A:A,MATCH($C1153,'Policy Characteristics'!$C:$C,0)))</f>
        <v>Government Revenue Accounting</v>
      </c>
      <c r="B1153" s="304" t="str">
        <f>IF(ISBLANK(INDEX('Policy Characteristics'!B:B,MATCH($C1153,'Policy Characteristics'!$C:$C,0))),"",INDEX('Policy Characteristics'!B:B,MATCH($C1153,'Policy Characteristics'!$C:$C,0)))</f>
        <v>Fuel Tax Revenue</v>
      </c>
      <c r="C1153" s="314" t="str">
        <f t="shared" si="69"/>
        <v>GRA for Fuel Tax Revenue</v>
      </c>
      <c r="D1153" s="6" t="s">
        <v>3073</v>
      </c>
      <c r="F1153" s="6" t="s">
        <v>3077</v>
      </c>
      <c r="H1153" s="185">
        <v>553</v>
      </c>
      <c r="I1153" s="544" t="str">
        <f t="shared" si="70"/>
        <v>Yes</v>
      </c>
      <c r="J1153" s="306" t="str">
        <f>IF(ISBLANK(INDEX('Policy Characteristics'!D:D,MATCH($C1153,'Policy Characteristics'!$C:$C,0))),"",INDEX('Policy Characteristics'!D:D,MATCH($C1153,'Policy Characteristics'!$C:$C,0)))</f>
        <v/>
      </c>
      <c r="K1153" s="304" t="str">
        <f>IF(ISBLANK(INDEX('Policy Characteristics'!E:E,MATCH($C1153,'Policy Characteristics'!$C:$C,0))),"",INDEX('Policy Characteristics'!E:E,MATCH($C1153,'Policy Characteristics'!$C:$C,0)))</f>
        <v>GRA fuel tax revenue</v>
      </c>
      <c r="L1153" s="304">
        <f>IF(ISBLANK(INDEX('Policy Characteristics'!F:F,MATCH($C1153,'Policy Characteristics'!$C:$C,0))),"",INDEX('Policy Characteristics'!F:F,MATCH($C1153,'Policy Characteristics'!$C:$C,0)))</f>
        <v>0</v>
      </c>
      <c r="M1153" s="304">
        <f>IF(ISBLANK(INDEX('Policy Characteristics'!G:G,MATCH($C1153,'Policy Characteristics'!$C:$C,0))),"",INDEX('Policy Characteristics'!G:G,MATCH($C1153,'Policy Characteristics'!$C:$C,0)))</f>
        <v>10</v>
      </c>
      <c r="N1153" s="304">
        <f>IF(ISBLANK(INDEX('Policy Characteristics'!H:H,MATCH($C1153,'Policy Characteristics'!$C:$C,0))),"",INDEX('Policy Characteristics'!H:H,MATCH($C1153,'Policy Characteristics'!$C:$C,0)))</f>
        <v>1</v>
      </c>
      <c r="O1153" s="304" t="str">
        <f>IF(ISBLANK(INDEX('Policy Characteristics'!I:I,MATCH($C1153,'Policy Characteristics'!$C:$C,0))),"",INDEX('Policy Characteristics'!I:I,MATCH($C1153,'Policy Characteristics'!$C:$C,0)))</f>
        <v>weight</v>
      </c>
      <c r="P1153" s="304" t="str">
        <f>IF(ISBLANK(INDEX('Policy Characteristics'!J:J,MATCH($C1153,'Policy Characteristics'!$C:$C,0))),"",INDEX('Policy Characteristics'!J:J,MATCH($C1153,'Policy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3" s="304" t="str">
        <f>IF(ISBLANK(INDEX('Policy Characteristics'!K:K,MATCH($C1153,'Policy Characteristics'!$C:$C,0))),"",INDEX('Policy Characteristics'!K:K,MATCH($C1153,'Policy Characteristics'!$C:$C,0)))</f>
        <v>io-model.html</v>
      </c>
      <c r="R1153" s="304" t="str">
        <f>IF(ISBLANK(INDEX('Policy Characteristics'!L:L,MATCH($C1153,'Policy Characteristics'!$C:$C,0))),"",INDEX('Policy Characteristics'!L:L,MATCH($C1153,'Policy Characteristics'!$C:$C,0)))</f>
        <v/>
      </c>
    </row>
    <row r="1154" spans="1:18" x14ac:dyDescent="0.25">
      <c r="A1154" s="304" t="str">
        <f>IF(ISBLANK(INDEX('Policy Characteristics'!A:A,MATCH($C1154,'Policy Characteristics'!$C:$C,0))),"",INDEX('Policy Characteristics'!A:A,MATCH($C1154,'Policy Characteristics'!$C:$C,0)))</f>
        <v>Government Revenue Accounting</v>
      </c>
      <c r="B1154" s="304" t="str">
        <f>IF(ISBLANK(INDEX('Policy Characteristics'!B:B,MATCH($C1154,'Policy Characteristics'!$C:$C,0))),"",INDEX('Policy Characteristics'!B:B,MATCH($C1154,'Policy Characteristics'!$C:$C,0)))</f>
        <v>Fuel Tax Revenue</v>
      </c>
      <c r="C1154" s="314" t="str">
        <f t="shared" si="69"/>
        <v>GRA for Fuel Tax Revenue</v>
      </c>
      <c r="D1154" s="6" t="s">
        <v>3074</v>
      </c>
      <c r="F1154" s="6" t="s">
        <v>3078</v>
      </c>
      <c r="H1154" s="185">
        <v>554</v>
      </c>
      <c r="I1154" s="544" t="str">
        <f t="shared" si="70"/>
        <v>Yes</v>
      </c>
      <c r="J1154" s="306" t="str">
        <f>IF(ISBLANK(INDEX('Policy Characteristics'!D:D,MATCH($C1154,'Policy Characteristics'!$C:$C,0))),"",INDEX('Policy Characteristics'!D:D,MATCH($C1154,'Policy Characteristics'!$C:$C,0)))</f>
        <v/>
      </c>
      <c r="K1154" s="304" t="str">
        <f>IF(ISBLANK(INDEX('Policy Characteristics'!E:E,MATCH($C1154,'Policy Characteristics'!$C:$C,0))),"",INDEX('Policy Characteristics'!E:E,MATCH($C1154,'Policy Characteristics'!$C:$C,0)))</f>
        <v>GRA fuel tax revenue</v>
      </c>
      <c r="L1154" s="304">
        <f>IF(ISBLANK(INDEX('Policy Characteristics'!F:F,MATCH($C1154,'Policy Characteristics'!$C:$C,0))),"",INDEX('Policy Characteristics'!F:F,MATCH($C1154,'Policy Characteristics'!$C:$C,0)))</f>
        <v>0</v>
      </c>
      <c r="M1154" s="304">
        <f>IF(ISBLANK(INDEX('Policy Characteristics'!G:G,MATCH($C1154,'Policy Characteristics'!$C:$C,0))),"",INDEX('Policy Characteristics'!G:G,MATCH($C1154,'Policy Characteristics'!$C:$C,0)))</f>
        <v>10</v>
      </c>
      <c r="N1154" s="304">
        <f>IF(ISBLANK(INDEX('Policy Characteristics'!H:H,MATCH($C1154,'Policy Characteristics'!$C:$C,0))),"",INDEX('Policy Characteristics'!H:H,MATCH($C1154,'Policy Characteristics'!$C:$C,0)))</f>
        <v>1</v>
      </c>
      <c r="O1154" s="304" t="str">
        <f>IF(ISBLANK(INDEX('Policy Characteristics'!I:I,MATCH($C1154,'Policy Characteristics'!$C:$C,0))),"",INDEX('Policy Characteristics'!I:I,MATCH($C1154,'Policy Characteristics'!$C:$C,0)))</f>
        <v>weight</v>
      </c>
      <c r="P1154" s="304" t="str">
        <f>IF(ISBLANK(INDEX('Policy Characteristics'!J:J,MATCH($C1154,'Policy Characteristics'!$C:$C,0))),"",INDEX('Policy Characteristics'!J:J,MATCH($C1154,'Policy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4" s="304" t="str">
        <f>IF(ISBLANK(INDEX('Policy Characteristics'!K:K,MATCH($C1154,'Policy Characteristics'!$C:$C,0))),"",INDEX('Policy Characteristics'!K:K,MATCH($C1154,'Policy Characteristics'!$C:$C,0)))</f>
        <v>io-model.html</v>
      </c>
      <c r="R1154" s="304" t="str">
        <f>IF(ISBLANK(INDEX('Policy Characteristics'!L:L,MATCH($C1154,'Policy Characteristics'!$C:$C,0))),"",INDEX('Policy Characteristics'!L:L,MATCH($C1154,'Policy Characteristics'!$C:$C,0)))</f>
        <v/>
      </c>
    </row>
    <row r="1155" spans="1:18" x14ac:dyDescent="0.25">
      <c r="A1155" s="304" t="str">
        <f>IF(ISBLANK(INDEX('Policy Characteristics'!A:A,MATCH($C1155,'Policy Characteristics'!$C:$C,0))),"",INDEX('Policy Characteristics'!A:A,MATCH($C1155,'Policy Characteristics'!$C:$C,0)))</f>
        <v>Government Revenue Accounting</v>
      </c>
      <c r="B1155" s="304" t="str">
        <f>IF(ISBLANK(INDEX('Policy Characteristics'!B:B,MATCH($C1155,'Policy Characteristics'!$C:$C,0))),"",INDEX('Policy Characteristics'!B:B,MATCH($C1155,'Policy Characteristics'!$C:$C,0)))</f>
        <v>EV Subsidy</v>
      </c>
      <c r="C1155" s="313" t="s">
        <v>3063</v>
      </c>
      <c r="D1155" s="6" t="s">
        <v>3070</v>
      </c>
      <c r="F1155" s="6" t="s">
        <v>3075</v>
      </c>
      <c r="H1155" s="185">
        <v>555</v>
      </c>
      <c r="I1155" s="6" t="s">
        <v>45</v>
      </c>
      <c r="J1155" s="306" t="str">
        <f>IF(ISBLANK(INDEX('Policy Characteristics'!D:D,MATCH($C1155,'Policy Characteristics'!$C:$C,0))),"",INDEX('Policy Characteristics'!D:D,MATCH($C1155,'Policy Characteristics'!$C:$C,0)))</f>
        <v/>
      </c>
      <c r="K1155" s="304" t="str">
        <f>IF(ISBLANK(INDEX('Policy Characteristics'!E:E,MATCH($C1155,'Policy Characteristics'!$C:$C,0))),"",INDEX('Policy Characteristics'!E:E,MATCH($C1155,'Policy Characteristics'!$C:$C,0)))</f>
        <v>GRA EV subsidy</v>
      </c>
      <c r="L1155" s="304">
        <f>IF(ISBLANK(INDEX('Policy Characteristics'!F:F,MATCH($C1155,'Policy Characteristics'!$C:$C,0))),"",INDEX('Policy Characteristics'!F:F,MATCH($C1155,'Policy Characteristics'!$C:$C,0)))</f>
        <v>0</v>
      </c>
      <c r="M1155" s="304">
        <f>IF(ISBLANK(INDEX('Policy Characteristics'!G:G,MATCH($C1155,'Policy Characteristics'!$C:$C,0))),"",INDEX('Policy Characteristics'!G:G,MATCH($C1155,'Policy Characteristics'!$C:$C,0)))</f>
        <v>10</v>
      </c>
      <c r="N1155" s="304">
        <f>IF(ISBLANK(INDEX('Policy Characteristics'!H:H,MATCH($C1155,'Policy Characteristics'!$C:$C,0))),"",INDEX('Policy Characteristics'!H:H,MATCH($C1155,'Policy Characteristics'!$C:$C,0)))</f>
        <v>1</v>
      </c>
      <c r="O1155" s="304" t="str">
        <f>IF(ISBLANK(INDEX('Policy Characteristics'!I:I,MATCH($C1155,'Policy Characteristics'!$C:$C,0))),"",INDEX('Policy Characteristics'!I:I,MATCH($C1155,'Policy Characteristics'!$C:$C,0)))</f>
        <v>weight</v>
      </c>
      <c r="P1155" s="304" t="str">
        <f>IF(ISBLANK(INDEX('Policy Characteristics'!J:J,MATCH($C1155,'Policy Characteristics'!$C:$C,0))),"",INDEX('Policy Characteristics'!J:J,MATCH($C1155,'Policy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5" s="304" t="str">
        <f>IF(ISBLANK(INDEX('Policy Characteristics'!K:K,MATCH($C1155,'Policy Characteristics'!$C:$C,0))),"",INDEX('Policy Characteristics'!K:K,MATCH($C1155,'Policy Characteristics'!$C:$C,0)))</f>
        <v>io-model.html</v>
      </c>
      <c r="R1155" s="304" t="str">
        <f>IF(ISBLANK(INDEX('Policy Characteristics'!L:L,MATCH($C1155,'Policy Characteristics'!$C:$C,0))),"",INDEX('Policy Characteristics'!L:L,MATCH($C1155,'Policy Characteristics'!$C:$C,0)))</f>
        <v/>
      </c>
    </row>
    <row r="1156" spans="1:18" x14ac:dyDescent="0.25">
      <c r="A1156" s="304" t="str">
        <f>IF(ISBLANK(INDEX('Policy Characteristics'!A:A,MATCH($C1156,'Policy Characteristics'!$C:$C,0))),"",INDEX('Policy Characteristics'!A:A,MATCH($C1156,'Policy Characteristics'!$C:$C,0)))</f>
        <v>Government Revenue Accounting</v>
      </c>
      <c r="B1156" s="304" t="str">
        <f>IF(ISBLANK(INDEX('Policy Characteristics'!B:B,MATCH($C1156,'Policy Characteristics'!$C:$C,0))),"",INDEX('Policy Characteristics'!B:B,MATCH($C1156,'Policy Characteristics'!$C:$C,0)))</f>
        <v>EV Subsidy</v>
      </c>
      <c r="C1156" s="314" t="str">
        <f t="shared" ref="C1156:C1159" si="71">C$1155</f>
        <v>GRA for EV Subsidy</v>
      </c>
      <c r="D1156" s="6" t="s">
        <v>3071</v>
      </c>
      <c r="F1156" s="6" t="s">
        <v>3099</v>
      </c>
      <c r="H1156" s="185">
        <v>556</v>
      </c>
      <c r="I1156" s="544" t="str">
        <f t="shared" ref="I1156:I1159" si="72">I$1155</f>
        <v>Yes</v>
      </c>
      <c r="J1156" s="306" t="str">
        <f>IF(ISBLANK(INDEX('Policy Characteristics'!D:D,MATCH($C1156,'Policy Characteristics'!$C:$C,0))),"",INDEX('Policy Characteristics'!D:D,MATCH($C1156,'Policy Characteristics'!$C:$C,0)))</f>
        <v/>
      </c>
      <c r="K1156" s="304" t="str">
        <f>IF(ISBLANK(INDEX('Policy Characteristics'!E:E,MATCH($C1156,'Policy Characteristics'!$C:$C,0))),"",INDEX('Policy Characteristics'!E:E,MATCH($C1156,'Policy Characteristics'!$C:$C,0)))</f>
        <v>GRA EV subsidy</v>
      </c>
      <c r="L1156" s="304">
        <f>IF(ISBLANK(INDEX('Policy Characteristics'!F:F,MATCH($C1156,'Policy Characteristics'!$C:$C,0))),"",INDEX('Policy Characteristics'!F:F,MATCH($C1156,'Policy Characteristics'!$C:$C,0)))</f>
        <v>0</v>
      </c>
      <c r="M1156" s="304">
        <f>IF(ISBLANK(INDEX('Policy Characteristics'!G:G,MATCH($C1156,'Policy Characteristics'!$C:$C,0))),"",INDEX('Policy Characteristics'!G:G,MATCH($C1156,'Policy Characteristics'!$C:$C,0)))</f>
        <v>10</v>
      </c>
      <c r="N1156" s="304">
        <f>IF(ISBLANK(INDEX('Policy Characteristics'!H:H,MATCH($C1156,'Policy Characteristics'!$C:$C,0))),"",INDEX('Policy Characteristics'!H:H,MATCH($C1156,'Policy Characteristics'!$C:$C,0)))</f>
        <v>1</v>
      </c>
      <c r="O1156" s="304" t="str">
        <f>IF(ISBLANK(INDEX('Policy Characteristics'!I:I,MATCH($C1156,'Policy Characteristics'!$C:$C,0))),"",INDEX('Policy Characteristics'!I:I,MATCH($C1156,'Policy Characteristics'!$C:$C,0)))</f>
        <v>weight</v>
      </c>
      <c r="P1156" s="304" t="str">
        <f>IF(ISBLANK(INDEX('Policy Characteristics'!J:J,MATCH($C1156,'Policy Characteristics'!$C:$C,0))),"",INDEX('Policy Characteristics'!J:J,MATCH($C1156,'Policy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6" s="304" t="str">
        <f>IF(ISBLANK(INDEX('Policy Characteristics'!K:K,MATCH($C1156,'Policy Characteristics'!$C:$C,0))),"",INDEX('Policy Characteristics'!K:K,MATCH($C1156,'Policy Characteristics'!$C:$C,0)))</f>
        <v>io-model.html</v>
      </c>
      <c r="R1156" s="304" t="str">
        <f>IF(ISBLANK(INDEX('Policy Characteristics'!L:L,MATCH($C1156,'Policy Characteristics'!$C:$C,0))),"",INDEX('Policy Characteristics'!L:L,MATCH($C1156,'Policy Characteristics'!$C:$C,0)))</f>
        <v/>
      </c>
    </row>
    <row r="1157" spans="1:18" x14ac:dyDescent="0.25">
      <c r="A1157" s="304" t="str">
        <f>IF(ISBLANK(INDEX('Policy Characteristics'!A:A,MATCH($C1157,'Policy Characteristics'!$C:$C,0))),"",INDEX('Policy Characteristics'!A:A,MATCH($C1157,'Policy Characteristics'!$C:$C,0)))</f>
        <v>Government Revenue Accounting</v>
      </c>
      <c r="B1157" s="304" t="str">
        <f>IF(ISBLANK(INDEX('Policy Characteristics'!B:B,MATCH($C1157,'Policy Characteristics'!$C:$C,0))),"",INDEX('Policy Characteristics'!B:B,MATCH($C1157,'Policy Characteristics'!$C:$C,0)))</f>
        <v>EV Subsidy</v>
      </c>
      <c r="C1157" s="314" t="str">
        <f t="shared" si="71"/>
        <v>GRA for EV Subsidy</v>
      </c>
      <c r="D1157" s="6" t="s">
        <v>3072</v>
      </c>
      <c r="F1157" s="6" t="s">
        <v>3076</v>
      </c>
      <c r="H1157" s="185">
        <v>557</v>
      </c>
      <c r="I1157" s="544" t="str">
        <f t="shared" si="72"/>
        <v>Yes</v>
      </c>
      <c r="J1157" s="306" t="str">
        <f>IF(ISBLANK(INDEX('Policy Characteristics'!D:D,MATCH($C1157,'Policy Characteristics'!$C:$C,0))),"",INDEX('Policy Characteristics'!D:D,MATCH($C1157,'Policy Characteristics'!$C:$C,0)))</f>
        <v/>
      </c>
      <c r="K1157" s="304" t="str">
        <f>IF(ISBLANK(INDEX('Policy Characteristics'!E:E,MATCH($C1157,'Policy Characteristics'!$C:$C,0))),"",INDEX('Policy Characteristics'!E:E,MATCH($C1157,'Policy Characteristics'!$C:$C,0)))</f>
        <v>GRA EV subsidy</v>
      </c>
      <c r="L1157" s="304">
        <f>IF(ISBLANK(INDEX('Policy Characteristics'!F:F,MATCH($C1157,'Policy Characteristics'!$C:$C,0))),"",INDEX('Policy Characteristics'!F:F,MATCH($C1157,'Policy Characteristics'!$C:$C,0)))</f>
        <v>0</v>
      </c>
      <c r="M1157" s="304">
        <f>IF(ISBLANK(INDEX('Policy Characteristics'!G:G,MATCH($C1157,'Policy Characteristics'!$C:$C,0))),"",INDEX('Policy Characteristics'!G:G,MATCH($C1157,'Policy Characteristics'!$C:$C,0)))</f>
        <v>10</v>
      </c>
      <c r="N1157" s="304">
        <f>IF(ISBLANK(INDEX('Policy Characteristics'!H:H,MATCH($C1157,'Policy Characteristics'!$C:$C,0))),"",INDEX('Policy Characteristics'!H:H,MATCH($C1157,'Policy Characteristics'!$C:$C,0)))</f>
        <v>1</v>
      </c>
      <c r="O1157" s="304" t="str">
        <f>IF(ISBLANK(INDEX('Policy Characteristics'!I:I,MATCH($C1157,'Policy Characteristics'!$C:$C,0))),"",INDEX('Policy Characteristics'!I:I,MATCH($C1157,'Policy Characteristics'!$C:$C,0)))</f>
        <v>weight</v>
      </c>
      <c r="P1157" s="304" t="str">
        <f>IF(ISBLANK(INDEX('Policy Characteristics'!J:J,MATCH($C1157,'Policy Characteristics'!$C:$C,0))),"",INDEX('Policy Characteristics'!J:J,MATCH($C1157,'Policy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7" s="304" t="str">
        <f>IF(ISBLANK(INDEX('Policy Characteristics'!K:K,MATCH($C1157,'Policy Characteristics'!$C:$C,0))),"",INDEX('Policy Characteristics'!K:K,MATCH($C1157,'Policy Characteristics'!$C:$C,0)))</f>
        <v>io-model.html</v>
      </c>
      <c r="R1157" s="304" t="str">
        <f>IF(ISBLANK(INDEX('Policy Characteristics'!L:L,MATCH($C1157,'Policy Characteristics'!$C:$C,0))),"",INDEX('Policy Characteristics'!L:L,MATCH($C1157,'Policy Characteristics'!$C:$C,0)))</f>
        <v/>
      </c>
    </row>
    <row r="1158" spans="1:18" x14ac:dyDescent="0.25">
      <c r="A1158" s="304" t="str">
        <f>IF(ISBLANK(INDEX('Policy Characteristics'!A:A,MATCH($C1158,'Policy Characteristics'!$C:$C,0))),"",INDEX('Policy Characteristics'!A:A,MATCH($C1158,'Policy Characteristics'!$C:$C,0)))</f>
        <v>Government Revenue Accounting</v>
      </c>
      <c r="B1158" s="304" t="str">
        <f>IF(ISBLANK(INDEX('Policy Characteristics'!B:B,MATCH($C1158,'Policy Characteristics'!$C:$C,0))),"",INDEX('Policy Characteristics'!B:B,MATCH($C1158,'Policy Characteristics'!$C:$C,0)))</f>
        <v>EV Subsidy</v>
      </c>
      <c r="C1158" s="314" t="str">
        <f t="shared" si="71"/>
        <v>GRA for EV Subsidy</v>
      </c>
      <c r="D1158" s="6" t="s">
        <v>3073</v>
      </c>
      <c r="F1158" s="6" t="s">
        <v>3077</v>
      </c>
      <c r="H1158" s="185">
        <v>558</v>
      </c>
      <c r="I1158" s="544" t="str">
        <f t="shared" si="72"/>
        <v>Yes</v>
      </c>
      <c r="J1158" s="306" t="str">
        <f>IF(ISBLANK(INDEX('Policy Characteristics'!D:D,MATCH($C1158,'Policy Characteristics'!$C:$C,0))),"",INDEX('Policy Characteristics'!D:D,MATCH($C1158,'Policy Characteristics'!$C:$C,0)))</f>
        <v/>
      </c>
      <c r="K1158" s="304" t="str">
        <f>IF(ISBLANK(INDEX('Policy Characteristics'!E:E,MATCH($C1158,'Policy Characteristics'!$C:$C,0))),"",INDEX('Policy Characteristics'!E:E,MATCH($C1158,'Policy Characteristics'!$C:$C,0)))</f>
        <v>GRA EV subsidy</v>
      </c>
      <c r="L1158" s="304">
        <f>IF(ISBLANK(INDEX('Policy Characteristics'!F:F,MATCH($C1158,'Policy Characteristics'!$C:$C,0))),"",INDEX('Policy Characteristics'!F:F,MATCH($C1158,'Policy Characteristics'!$C:$C,0)))</f>
        <v>0</v>
      </c>
      <c r="M1158" s="304">
        <f>IF(ISBLANK(INDEX('Policy Characteristics'!G:G,MATCH($C1158,'Policy Characteristics'!$C:$C,0))),"",INDEX('Policy Characteristics'!G:G,MATCH($C1158,'Policy Characteristics'!$C:$C,0)))</f>
        <v>10</v>
      </c>
      <c r="N1158" s="304">
        <f>IF(ISBLANK(INDEX('Policy Characteristics'!H:H,MATCH($C1158,'Policy Characteristics'!$C:$C,0))),"",INDEX('Policy Characteristics'!H:H,MATCH($C1158,'Policy Characteristics'!$C:$C,0)))</f>
        <v>1</v>
      </c>
      <c r="O1158" s="304" t="str">
        <f>IF(ISBLANK(INDEX('Policy Characteristics'!I:I,MATCH($C1158,'Policy Characteristics'!$C:$C,0))),"",INDEX('Policy Characteristics'!I:I,MATCH($C1158,'Policy Characteristics'!$C:$C,0)))</f>
        <v>weight</v>
      </c>
      <c r="P1158" s="304" t="str">
        <f>IF(ISBLANK(INDEX('Policy Characteristics'!J:J,MATCH($C1158,'Policy Characteristics'!$C:$C,0))),"",INDEX('Policy Characteristics'!J:J,MATCH($C1158,'Policy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8" s="304" t="str">
        <f>IF(ISBLANK(INDEX('Policy Characteristics'!K:K,MATCH($C1158,'Policy Characteristics'!$C:$C,0))),"",INDEX('Policy Characteristics'!K:K,MATCH($C1158,'Policy Characteristics'!$C:$C,0)))</f>
        <v>io-model.html</v>
      </c>
      <c r="R1158" s="304" t="str">
        <f>IF(ISBLANK(INDEX('Policy Characteristics'!L:L,MATCH($C1158,'Policy Characteristics'!$C:$C,0))),"",INDEX('Policy Characteristics'!L:L,MATCH($C1158,'Policy Characteristics'!$C:$C,0)))</f>
        <v/>
      </c>
    </row>
    <row r="1159" spans="1:18" x14ac:dyDescent="0.25">
      <c r="A1159" s="304" t="str">
        <f>IF(ISBLANK(INDEX('Policy Characteristics'!A:A,MATCH($C1159,'Policy Characteristics'!$C:$C,0))),"",INDEX('Policy Characteristics'!A:A,MATCH($C1159,'Policy Characteristics'!$C:$C,0)))</f>
        <v>Government Revenue Accounting</v>
      </c>
      <c r="B1159" s="304" t="str">
        <f>IF(ISBLANK(INDEX('Policy Characteristics'!B:B,MATCH($C1159,'Policy Characteristics'!$C:$C,0))),"",INDEX('Policy Characteristics'!B:B,MATCH($C1159,'Policy Characteristics'!$C:$C,0)))</f>
        <v>EV Subsidy</v>
      </c>
      <c r="C1159" s="314" t="str">
        <f t="shared" si="71"/>
        <v>GRA for EV Subsidy</v>
      </c>
      <c r="D1159" s="6" t="s">
        <v>3074</v>
      </c>
      <c r="F1159" s="6" t="s">
        <v>3078</v>
      </c>
      <c r="H1159" s="185">
        <v>559</v>
      </c>
      <c r="I1159" s="544" t="str">
        <f t="shared" si="72"/>
        <v>Yes</v>
      </c>
      <c r="J1159" s="306" t="str">
        <f>IF(ISBLANK(INDEX('Policy Characteristics'!D:D,MATCH($C1159,'Policy Characteristics'!$C:$C,0))),"",INDEX('Policy Characteristics'!D:D,MATCH($C1159,'Policy Characteristics'!$C:$C,0)))</f>
        <v/>
      </c>
      <c r="K1159" s="304" t="str">
        <f>IF(ISBLANK(INDEX('Policy Characteristics'!E:E,MATCH($C1159,'Policy Characteristics'!$C:$C,0))),"",INDEX('Policy Characteristics'!E:E,MATCH($C1159,'Policy Characteristics'!$C:$C,0)))</f>
        <v>GRA EV subsidy</v>
      </c>
      <c r="L1159" s="304">
        <f>IF(ISBLANK(INDEX('Policy Characteristics'!F:F,MATCH($C1159,'Policy Characteristics'!$C:$C,0))),"",INDEX('Policy Characteristics'!F:F,MATCH($C1159,'Policy Characteristics'!$C:$C,0)))</f>
        <v>0</v>
      </c>
      <c r="M1159" s="304">
        <f>IF(ISBLANK(INDEX('Policy Characteristics'!G:G,MATCH($C1159,'Policy Characteristics'!$C:$C,0))),"",INDEX('Policy Characteristics'!G:G,MATCH($C1159,'Policy Characteristics'!$C:$C,0)))</f>
        <v>10</v>
      </c>
      <c r="N1159" s="304">
        <f>IF(ISBLANK(INDEX('Policy Characteristics'!H:H,MATCH($C1159,'Policy Characteristics'!$C:$C,0))),"",INDEX('Policy Characteristics'!H:H,MATCH($C1159,'Policy Characteristics'!$C:$C,0)))</f>
        <v>1</v>
      </c>
      <c r="O1159" s="304" t="str">
        <f>IF(ISBLANK(INDEX('Policy Characteristics'!I:I,MATCH($C1159,'Policy Characteristics'!$C:$C,0))),"",INDEX('Policy Characteristics'!I:I,MATCH($C1159,'Policy Characteristics'!$C:$C,0)))</f>
        <v>weight</v>
      </c>
      <c r="P1159" s="304" t="str">
        <f>IF(ISBLANK(INDEX('Policy Characteristics'!J:J,MATCH($C1159,'Policy Characteristics'!$C:$C,0))),"",INDEX('Policy Characteristics'!J:J,MATCH($C1159,'Policy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9" s="304" t="str">
        <f>IF(ISBLANK(INDEX('Policy Characteristics'!K:K,MATCH($C1159,'Policy Characteristics'!$C:$C,0))),"",INDEX('Policy Characteristics'!K:K,MATCH($C1159,'Policy Characteristics'!$C:$C,0)))</f>
        <v>io-model.html</v>
      </c>
      <c r="R1159" s="304" t="str">
        <f>IF(ISBLANK(INDEX('Policy Characteristics'!L:L,MATCH($C1159,'Policy Characteristics'!$C:$C,0))),"",INDEX('Policy Characteristics'!L:L,MATCH($C1159,'Policy Characteristics'!$C:$C,0)))</f>
        <v/>
      </c>
    </row>
    <row r="1160" spans="1:18" x14ac:dyDescent="0.25">
      <c r="A1160" s="304" t="str">
        <f>IF(ISBLANK(INDEX('Policy Characteristics'!A:A,MATCH($C1160,'Policy Characteristics'!$C:$C,0))),"",INDEX('Policy Characteristics'!A:A,MATCH($C1160,'Policy Characteristics'!$C:$C,0)))</f>
        <v>Government Revenue Accounting</v>
      </c>
      <c r="B1160" s="304" t="str">
        <f>IF(ISBLANK(INDEX('Policy Characteristics'!B:B,MATCH($C1160,'Policy Characteristics'!$C:$C,0))),"",INDEX('Policy Characteristics'!B:B,MATCH($C1160,'Policy Characteristics'!$C:$C,0)))</f>
        <v>Electricity Generation Subsidy</v>
      </c>
      <c r="C1160" s="313" t="s">
        <v>3064</v>
      </c>
      <c r="D1160" s="6" t="s">
        <v>3070</v>
      </c>
      <c r="F1160" s="6" t="s">
        <v>3075</v>
      </c>
      <c r="H1160" s="185">
        <v>560</v>
      </c>
      <c r="I1160" s="6" t="s">
        <v>45</v>
      </c>
      <c r="J1160" s="306" t="str">
        <f>IF(ISBLANK(INDEX('Policy Characteristics'!D:D,MATCH($C1160,'Policy Characteristics'!$C:$C,0))),"",INDEX('Policy Characteristics'!D:D,MATCH($C1160,'Policy Characteristics'!$C:$C,0)))</f>
        <v/>
      </c>
      <c r="K1160" s="304" t="str">
        <f>IF(ISBLANK(INDEX('Policy Characteristics'!E:E,MATCH($C1160,'Policy Characteristics'!$C:$C,0))),"",INDEX('Policy Characteristics'!E:E,MATCH($C1160,'Policy Characteristics'!$C:$C,0)))</f>
        <v>GRA elec gen subsidy</v>
      </c>
      <c r="L1160" s="304">
        <f>IF(ISBLANK(INDEX('Policy Characteristics'!F:F,MATCH($C1160,'Policy Characteristics'!$C:$C,0))),"",INDEX('Policy Characteristics'!F:F,MATCH($C1160,'Policy Characteristics'!$C:$C,0)))</f>
        <v>0</v>
      </c>
      <c r="M1160" s="304">
        <f>IF(ISBLANK(INDEX('Policy Characteristics'!G:G,MATCH($C1160,'Policy Characteristics'!$C:$C,0))),"",INDEX('Policy Characteristics'!G:G,MATCH($C1160,'Policy Characteristics'!$C:$C,0)))</f>
        <v>10</v>
      </c>
      <c r="N1160" s="304">
        <f>IF(ISBLANK(INDEX('Policy Characteristics'!H:H,MATCH($C1160,'Policy Characteristics'!$C:$C,0))),"",INDEX('Policy Characteristics'!H:H,MATCH($C1160,'Policy Characteristics'!$C:$C,0)))</f>
        <v>1</v>
      </c>
      <c r="O1160" s="304" t="str">
        <f>IF(ISBLANK(INDEX('Policy Characteristics'!I:I,MATCH($C1160,'Policy Characteristics'!$C:$C,0))),"",INDEX('Policy Characteristics'!I:I,MATCH($C1160,'Policy Characteristics'!$C:$C,0)))</f>
        <v>weight</v>
      </c>
      <c r="P1160" s="304" t="str">
        <f>IF(ISBLANK(INDEX('Policy Characteristics'!J:J,MATCH($C1160,'Policy Characteristics'!$C:$C,0))),"",INDEX('Policy Characteristics'!J:J,MATCH($C1160,'Policy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0" s="304" t="str">
        <f>IF(ISBLANK(INDEX('Policy Characteristics'!K:K,MATCH($C1160,'Policy Characteristics'!$C:$C,0))),"",INDEX('Policy Characteristics'!K:K,MATCH($C1160,'Policy Characteristics'!$C:$C,0)))</f>
        <v>io-model.html</v>
      </c>
      <c r="R1160" s="304" t="str">
        <f>IF(ISBLANK(INDEX('Policy Characteristics'!L:L,MATCH($C1160,'Policy Characteristics'!$C:$C,0))),"",INDEX('Policy Characteristics'!L:L,MATCH($C1160,'Policy Characteristics'!$C:$C,0)))</f>
        <v/>
      </c>
    </row>
    <row r="1161" spans="1:18" x14ac:dyDescent="0.25">
      <c r="A1161" s="304" t="str">
        <f>IF(ISBLANK(INDEX('Policy Characteristics'!A:A,MATCH($C1161,'Policy Characteristics'!$C:$C,0))),"",INDEX('Policy Characteristics'!A:A,MATCH($C1161,'Policy Characteristics'!$C:$C,0)))</f>
        <v>Government Revenue Accounting</v>
      </c>
      <c r="B1161" s="304" t="str">
        <f>IF(ISBLANK(INDEX('Policy Characteristics'!B:B,MATCH($C1161,'Policy Characteristics'!$C:$C,0))),"",INDEX('Policy Characteristics'!B:B,MATCH($C1161,'Policy Characteristics'!$C:$C,0)))</f>
        <v>Electricity Generation Subsidy</v>
      </c>
      <c r="C1161" s="314" t="str">
        <f t="shared" ref="C1161:C1164" si="73">C$1160</f>
        <v>GRA for Electricity Generation Subsidies</v>
      </c>
      <c r="D1161" s="6" t="s">
        <v>3071</v>
      </c>
      <c r="F1161" s="6" t="s">
        <v>3099</v>
      </c>
      <c r="H1161" s="185">
        <v>561</v>
      </c>
      <c r="I1161" s="544" t="str">
        <f t="shared" ref="I1161:I1164" si="74">I$1160</f>
        <v>Yes</v>
      </c>
      <c r="J1161" s="306" t="str">
        <f>IF(ISBLANK(INDEX('Policy Characteristics'!D:D,MATCH($C1161,'Policy Characteristics'!$C:$C,0))),"",INDEX('Policy Characteristics'!D:D,MATCH($C1161,'Policy Characteristics'!$C:$C,0)))</f>
        <v/>
      </c>
      <c r="K1161" s="304" t="str">
        <f>IF(ISBLANK(INDEX('Policy Characteristics'!E:E,MATCH($C1161,'Policy Characteristics'!$C:$C,0))),"",INDEX('Policy Characteristics'!E:E,MATCH($C1161,'Policy Characteristics'!$C:$C,0)))</f>
        <v>GRA elec gen subsidy</v>
      </c>
      <c r="L1161" s="304">
        <f>IF(ISBLANK(INDEX('Policy Characteristics'!F:F,MATCH($C1161,'Policy Characteristics'!$C:$C,0))),"",INDEX('Policy Characteristics'!F:F,MATCH($C1161,'Policy Characteristics'!$C:$C,0)))</f>
        <v>0</v>
      </c>
      <c r="M1161" s="304">
        <f>IF(ISBLANK(INDEX('Policy Characteristics'!G:G,MATCH($C1161,'Policy Characteristics'!$C:$C,0))),"",INDEX('Policy Characteristics'!G:G,MATCH($C1161,'Policy Characteristics'!$C:$C,0)))</f>
        <v>10</v>
      </c>
      <c r="N1161" s="304">
        <f>IF(ISBLANK(INDEX('Policy Characteristics'!H:H,MATCH($C1161,'Policy Characteristics'!$C:$C,0))),"",INDEX('Policy Characteristics'!H:H,MATCH($C1161,'Policy Characteristics'!$C:$C,0)))</f>
        <v>1</v>
      </c>
      <c r="O1161" s="304" t="str">
        <f>IF(ISBLANK(INDEX('Policy Characteristics'!I:I,MATCH($C1161,'Policy Characteristics'!$C:$C,0))),"",INDEX('Policy Characteristics'!I:I,MATCH($C1161,'Policy Characteristics'!$C:$C,0)))</f>
        <v>weight</v>
      </c>
      <c r="P1161" s="304" t="str">
        <f>IF(ISBLANK(INDEX('Policy Characteristics'!J:J,MATCH($C1161,'Policy Characteristics'!$C:$C,0))),"",INDEX('Policy Characteristics'!J:J,MATCH($C1161,'Policy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1" s="304" t="str">
        <f>IF(ISBLANK(INDEX('Policy Characteristics'!K:K,MATCH($C1161,'Policy Characteristics'!$C:$C,0))),"",INDEX('Policy Characteristics'!K:K,MATCH($C1161,'Policy Characteristics'!$C:$C,0)))</f>
        <v>io-model.html</v>
      </c>
      <c r="R1161" s="304" t="str">
        <f>IF(ISBLANK(INDEX('Policy Characteristics'!L:L,MATCH($C1161,'Policy Characteristics'!$C:$C,0))),"",INDEX('Policy Characteristics'!L:L,MATCH($C1161,'Policy Characteristics'!$C:$C,0)))</f>
        <v/>
      </c>
    </row>
    <row r="1162" spans="1:18" x14ac:dyDescent="0.25">
      <c r="A1162" s="304" t="str">
        <f>IF(ISBLANK(INDEX('Policy Characteristics'!A:A,MATCH($C1162,'Policy Characteristics'!$C:$C,0))),"",INDEX('Policy Characteristics'!A:A,MATCH($C1162,'Policy Characteristics'!$C:$C,0)))</f>
        <v>Government Revenue Accounting</v>
      </c>
      <c r="B1162" s="304" t="str">
        <f>IF(ISBLANK(INDEX('Policy Characteristics'!B:B,MATCH($C1162,'Policy Characteristics'!$C:$C,0))),"",INDEX('Policy Characteristics'!B:B,MATCH($C1162,'Policy Characteristics'!$C:$C,0)))</f>
        <v>Electricity Generation Subsidy</v>
      </c>
      <c r="C1162" s="314" t="str">
        <f t="shared" si="73"/>
        <v>GRA for Electricity Generation Subsidies</v>
      </c>
      <c r="D1162" s="6" t="s">
        <v>3072</v>
      </c>
      <c r="F1162" s="6" t="s">
        <v>3076</v>
      </c>
      <c r="H1162" s="185">
        <v>562</v>
      </c>
      <c r="I1162" s="544" t="str">
        <f t="shared" si="74"/>
        <v>Yes</v>
      </c>
      <c r="J1162" s="306" t="str">
        <f>IF(ISBLANK(INDEX('Policy Characteristics'!D:D,MATCH($C1162,'Policy Characteristics'!$C:$C,0))),"",INDEX('Policy Characteristics'!D:D,MATCH($C1162,'Policy Characteristics'!$C:$C,0)))</f>
        <v/>
      </c>
      <c r="K1162" s="304" t="str">
        <f>IF(ISBLANK(INDEX('Policy Characteristics'!E:E,MATCH($C1162,'Policy Characteristics'!$C:$C,0))),"",INDEX('Policy Characteristics'!E:E,MATCH($C1162,'Policy Characteristics'!$C:$C,0)))</f>
        <v>GRA elec gen subsidy</v>
      </c>
      <c r="L1162" s="304">
        <f>IF(ISBLANK(INDEX('Policy Characteristics'!F:F,MATCH($C1162,'Policy Characteristics'!$C:$C,0))),"",INDEX('Policy Characteristics'!F:F,MATCH($C1162,'Policy Characteristics'!$C:$C,0)))</f>
        <v>0</v>
      </c>
      <c r="M1162" s="304">
        <f>IF(ISBLANK(INDEX('Policy Characteristics'!G:G,MATCH($C1162,'Policy Characteristics'!$C:$C,0))),"",INDEX('Policy Characteristics'!G:G,MATCH($C1162,'Policy Characteristics'!$C:$C,0)))</f>
        <v>10</v>
      </c>
      <c r="N1162" s="304">
        <f>IF(ISBLANK(INDEX('Policy Characteristics'!H:H,MATCH($C1162,'Policy Characteristics'!$C:$C,0))),"",INDEX('Policy Characteristics'!H:H,MATCH($C1162,'Policy Characteristics'!$C:$C,0)))</f>
        <v>1</v>
      </c>
      <c r="O1162" s="304" t="str">
        <f>IF(ISBLANK(INDEX('Policy Characteristics'!I:I,MATCH($C1162,'Policy Characteristics'!$C:$C,0))),"",INDEX('Policy Characteristics'!I:I,MATCH($C1162,'Policy Characteristics'!$C:$C,0)))</f>
        <v>weight</v>
      </c>
      <c r="P1162" s="304" t="str">
        <f>IF(ISBLANK(INDEX('Policy Characteristics'!J:J,MATCH($C1162,'Policy Characteristics'!$C:$C,0))),"",INDEX('Policy Characteristics'!J:J,MATCH($C1162,'Policy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2" s="304" t="str">
        <f>IF(ISBLANK(INDEX('Policy Characteristics'!K:K,MATCH($C1162,'Policy Characteristics'!$C:$C,0))),"",INDEX('Policy Characteristics'!K:K,MATCH($C1162,'Policy Characteristics'!$C:$C,0)))</f>
        <v>io-model.html</v>
      </c>
      <c r="R1162" s="304" t="str">
        <f>IF(ISBLANK(INDEX('Policy Characteristics'!L:L,MATCH($C1162,'Policy Characteristics'!$C:$C,0))),"",INDEX('Policy Characteristics'!L:L,MATCH($C1162,'Policy Characteristics'!$C:$C,0)))</f>
        <v/>
      </c>
    </row>
    <row r="1163" spans="1:18" x14ac:dyDescent="0.25">
      <c r="A1163" s="304" t="str">
        <f>IF(ISBLANK(INDEX('Policy Characteristics'!A:A,MATCH($C1163,'Policy Characteristics'!$C:$C,0))),"",INDEX('Policy Characteristics'!A:A,MATCH($C1163,'Policy Characteristics'!$C:$C,0)))</f>
        <v>Government Revenue Accounting</v>
      </c>
      <c r="B1163" s="304" t="str">
        <f>IF(ISBLANK(INDEX('Policy Characteristics'!B:B,MATCH($C1163,'Policy Characteristics'!$C:$C,0))),"",INDEX('Policy Characteristics'!B:B,MATCH($C1163,'Policy Characteristics'!$C:$C,0)))</f>
        <v>Electricity Generation Subsidy</v>
      </c>
      <c r="C1163" s="314" t="str">
        <f t="shared" si="73"/>
        <v>GRA for Electricity Generation Subsidies</v>
      </c>
      <c r="D1163" s="6" t="s">
        <v>3073</v>
      </c>
      <c r="F1163" s="6" t="s">
        <v>3077</v>
      </c>
      <c r="H1163" s="185">
        <v>563</v>
      </c>
      <c r="I1163" s="544" t="str">
        <f t="shared" si="74"/>
        <v>Yes</v>
      </c>
      <c r="J1163" s="306" t="str">
        <f>IF(ISBLANK(INDEX('Policy Characteristics'!D:D,MATCH($C1163,'Policy Characteristics'!$C:$C,0))),"",INDEX('Policy Characteristics'!D:D,MATCH($C1163,'Policy Characteristics'!$C:$C,0)))</f>
        <v/>
      </c>
      <c r="K1163" s="304" t="str">
        <f>IF(ISBLANK(INDEX('Policy Characteristics'!E:E,MATCH($C1163,'Policy Characteristics'!$C:$C,0))),"",INDEX('Policy Characteristics'!E:E,MATCH($C1163,'Policy Characteristics'!$C:$C,0)))</f>
        <v>GRA elec gen subsidy</v>
      </c>
      <c r="L1163" s="304">
        <f>IF(ISBLANK(INDEX('Policy Characteristics'!F:F,MATCH($C1163,'Policy Characteristics'!$C:$C,0))),"",INDEX('Policy Characteristics'!F:F,MATCH($C1163,'Policy Characteristics'!$C:$C,0)))</f>
        <v>0</v>
      </c>
      <c r="M1163" s="304">
        <f>IF(ISBLANK(INDEX('Policy Characteristics'!G:G,MATCH($C1163,'Policy Characteristics'!$C:$C,0))),"",INDEX('Policy Characteristics'!G:G,MATCH($C1163,'Policy Characteristics'!$C:$C,0)))</f>
        <v>10</v>
      </c>
      <c r="N1163" s="304">
        <f>IF(ISBLANK(INDEX('Policy Characteristics'!H:H,MATCH($C1163,'Policy Characteristics'!$C:$C,0))),"",INDEX('Policy Characteristics'!H:H,MATCH($C1163,'Policy Characteristics'!$C:$C,0)))</f>
        <v>1</v>
      </c>
      <c r="O1163" s="304" t="str">
        <f>IF(ISBLANK(INDEX('Policy Characteristics'!I:I,MATCH($C1163,'Policy Characteristics'!$C:$C,0))),"",INDEX('Policy Characteristics'!I:I,MATCH($C1163,'Policy Characteristics'!$C:$C,0)))</f>
        <v>weight</v>
      </c>
      <c r="P1163" s="304" t="str">
        <f>IF(ISBLANK(INDEX('Policy Characteristics'!J:J,MATCH($C1163,'Policy Characteristics'!$C:$C,0))),"",INDEX('Policy Characteristics'!J:J,MATCH($C1163,'Policy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3" s="304" t="str">
        <f>IF(ISBLANK(INDEX('Policy Characteristics'!K:K,MATCH($C1163,'Policy Characteristics'!$C:$C,0))),"",INDEX('Policy Characteristics'!K:K,MATCH($C1163,'Policy Characteristics'!$C:$C,0)))</f>
        <v>io-model.html</v>
      </c>
      <c r="R1163" s="304" t="str">
        <f>IF(ISBLANK(INDEX('Policy Characteristics'!L:L,MATCH($C1163,'Policy Characteristics'!$C:$C,0))),"",INDEX('Policy Characteristics'!L:L,MATCH($C1163,'Policy Characteristics'!$C:$C,0)))</f>
        <v/>
      </c>
    </row>
    <row r="1164" spans="1:18" x14ac:dyDescent="0.25">
      <c r="A1164" s="304" t="str">
        <f>IF(ISBLANK(INDEX('Policy Characteristics'!A:A,MATCH($C1164,'Policy Characteristics'!$C:$C,0))),"",INDEX('Policy Characteristics'!A:A,MATCH($C1164,'Policy Characteristics'!$C:$C,0)))</f>
        <v>Government Revenue Accounting</v>
      </c>
      <c r="B1164" s="304" t="str">
        <f>IF(ISBLANK(INDEX('Policy Characteristics'!B:B,MATCH($C1164,'Policy Characteristics'!$C:$C,0))),"",INDEX('Policy Characteristics'!B:B,MATCH($C1164,'Policy Characteristics'!$C:$C,0)))</f>
        <v>Electricity Generation Subsidy</v>
      </c>
      <c r="C1164" s="314" t="str">
        <f t="shared" si="73"/>
        <v>GRA for Electricity Generation Subsidies</v>
      </c>
      <c r="D1164" s="6" t="s">
        <v>3074</v>
      </c>
      <c r="F1164" s="6" t="s">
        <v>3078</v>
      </c>
      <c r="H1164" s="185">
        <v>564</v>
      </c>
      <c r="I1164" s="544" t="str">
        <f t="shared" si="74"/>
        <v>Yes</v>
      </c>
      <c r="J1164" s="306" t="str">
        <f>IF(ISBLANK(INDEX('Policy Characteristics'!D:D,MATCH($C1164,'Policy Characteristics'!$C:$C,0))),"",INDEX('Policy Characteristics'!D:D,MATCH($C1164,'Policy Characteristics'!$C:$C,0)))</f>
        <v/>
      </c>
      <c r="K1164" s="304" t="str">
        <f>IF(ISBLANK(INDEX('Policy Characteristics'!E:E,MATCH($C1164,'Policy Characteristics'!$C:$C,0))),"",INDEX('Policy Characteristics'!E:E,MATCH($C1164,'Policy Characteristics'!$C:$C,0)))</f>
        <v>GRA elec gen subsidy</v>
      </c>
      <c r="L1164" s="304">
        <f>IF(ISBLANK(INDEX('Policy Characteristics'!F:F,MATCH($C1164,'Policy Characteristics'!$C:$C,0))),"",INDEX('Policy Characteristics'!F:F,MATCH($C1164,'Policy Characteristics'!$C:$C,0)))</f>
        <v>0</v>
      </c>
      <c r="M1164" s="304">
        <f>IF(ISBLANK(INDEX('Policy Characteristics'!G:G,MATCH($C1164,'Policy Characteristics'!$C:$C,0))),"",INDEX('Policy Characteristics'!G:G,MATCH($C1164,'Policy Characteristics'!$C:$C,0)))</f>
        <v>10</v>
      </c>
      <c r="N1164" s="304">
        <f>IF(ISBLANK(INDEX('Policy Characteristics'!H:H,MATCH($C1164,'Policy Characteristics'!$C:$C,0))),"",INDEX('Policy Characteristics'!H:H,MATCH($C1164,'Policy Characteristics'!$C:$C,0)))</f>
        <v>1</v>
      </c>
      <c r="O1164" s="304" t="str">
        <f>IF(ISBLANK(INDEX('Policy Characteristics'!I:I,MATCH($C1164,'Policy Characteristics'!$C:$C,0))),"",INDEX('Policy Characteristics'!I:I,MATCH($C1164,'Policy Characteristics'!$C:$C,0)))</f>
        <v>weight</v>
      </c>
      <c r="P1164" s="304" t="str">
        <f>IF(ISBLANK(INDEX('Policy Characteristics'!J:J,MATCH($C1164,'Policy Characteristics'!$C:$C,0))),"",INDEX('Policy Characteristics'!J:J,MATCH($C1164,'Policy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4" s="304" t="str">
        <f>IF(ISBLANK(INDEX('Policy Characteristics'!K:K,MATCH($C1164,'Policy Characteristics'!$C:$C,0))),"",INDEX('Policy Characteristics'!K:K,MATCH($C1164,'Policy Characteristics'!$C:$C,0)))</f>
        <v>io-model.html</v>
      </c>
      <c r="R1164" s="304" t="str">
        <f>IF(ISBLANK(INDEX('Policy Characteristics'!L:L,MATCH($C1164,'Policy Characteristics'!$C:$C,0))),"",INDEX('Policy Characteristics'!L:L,MATCH($C1164,'Policy Characteristics'!$C:$C,0)))</f>
        <v/>
      </c>
    </row>
    <row r="1165" spans="1:18" x14ac:dyDescent="0.25">
      <c r="A1165" s="304" t="str">
        <f>IF(ISBLANK(INDEX('Policy Characteristics'!A:A,MATCH($C1165,'Policy Characteristics'!$C:$C,0))),"",INDEX('Policy Characteristics'!A:A,MATCH($C1165,'Policy Characteristics'!$C:$C,0)))</f>
        <v>Government Revenue Accounting</v>
      </c>
      <c r="B1165" s="304" t="str">
        <f>IF(ISBLANK(INDEX('Policy Characteristics'!B:B,MATCH($C1165,'Policy Characteristics'!$C:$C,0))),"",INDEX('Policy Characteristics'!B:B,MATCH($C1165,'Policy Characteristics'!$C:$C,0)))</f>
        <v>Electricity Capacity Construction Subsidy</v>
      </c>
      <c r="C1165" s="313" t="s">
        <v>3065</v>
      </c>
      <c r="D1165" s="6" t="s">
        <v>3070</v>
      </c>
      <c r="F1165" s="6" t="s">
        <v>3075</v>
      </c>
      <c r="H1165" s="185">
        <v>565</v>
      </c>
      <c r="I1165" s="6" t="s">
        <v>45</v>
      </c>
      <c r="J1165" s="306" t="str">
        <f>IF(ISBLANK(INDEX('Policy Characteristics'!D:D,MATCH($C1165,'Policy Characteristics'!$C:$C,0))),"",INDEX('Policy Characteristics'!D:D,MATCH($C1165,'Policy Characteristics'!$C:$C,0)))</f>
        <v/>
      </c>
      <c r="K1165" s="304" t="str">
        <f>IF(ISBLANK(INDEX('Policy Characteristics'!E:E,MATCH($C1165,'Policy Characteristics'!$C:$C,0))),"",INDEX('Policy Characteristics'!E:E,MATCH($C1165,'Policy Characteristics'!$C:$C,0)))</f>
        <v>GRA elec cap const subsidy</v>
      </c>
      <c r="L1165" s="304">
        <f>IF(ISBLANK(INDEX('Policy Characteristics'!F:F,MATCH($C1165,'Policy Characteristics'!$C:$C,0))),"",INDEX('Policy Characteristics'!F:F,MATCH($C1165,'Policy Characteristics'!$C:$C,0)))</f>
        <v>0</v>
      </c>
      <c r="M1165" s="304">
        <f>IF(ISBLANK(INDEX('Policy Characteristics'!G:G,MATCH($C1165,'Policy Characteristics'!$C:$C,0))),"",INDEX('Policy Characteristics'!G:G,MATCH($C1165,'Policy Characteristics'!$C:$C,0)))</f>
        <v>10</v>
      </c>
      <c r="N1165" s="304">
        <f>IF(ISBLANK(INDEX('Policy Characteristics'!H:H,MATCH($C1165,'Policy Characteristics'!$C:$C,0))),"",INDEX('Policy Characteristics'!H:H,MATCH($C1165,'Policy Characteristics'!$C:$C,0)))</f>
        <v>1</v>
      </c>
      <c r="O1165" s="304" t="str">
        <f>IF(ISBLANK(INDEX('Policy Characteristics'!I:I,MATCH($C1165,'Policy Characteristics'!$C:$C,0))),"",INDEX('Policy Characteristics'!I:I,MATCH($C1165,'Policy Characteristics'!$C:$C,0)))</f>
        <v>weight</v>
      </c>
      <c r="P1165" s="304" t="str">
        <f>IF(ISBLANK(INDEX('Policy Characteristics'!J:J,MATCH($C1165,'Policy Characteristics'!$C:$C,0))),"",INDEX('Policy Characteristics'!J:J,MATCH($C1165,'Policy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5" s="304" t="str">
        <f>IF(ISBLANK(INDEX('Policy Characteristics'!K:K,MATCH($C1165,'Policy Characteristics'!$C:$C,0))),"",INDEX('Policy Characteristics'!K:K,MATCH($C1165,'Policy Characteristics'!$C:$C,0)))</f>
        <v>io-model.html</v>
      </c>
      <c r="R1165" s="304" t="str">
        <f>IF(ISBLANK(INDEX('Policy Characteristics'!L:L,MATCH($C1165,'Policy Characteristics'!$C:$C,0))),"",INDEX('Policy Characteristics'!L:L,MATCH($C1165,'Policy Characteristics'!$C:$C,0)))</f>
        <v/>
      </c>
    </row>
    <row r="1166" spans="1:18" x14ac:dyDescent="0.25">
      <c r="A1166" s="304" t="str">
        <f>IF(ISBLANK(INDEX('Policy Characteristics'!A:A,MATCH($C1166,'Policy Characteristics'!$C:$C,0))),"",INDEX('Policy Characteristics'!A:A,MATCH($C1166,'Policy Characteristics'!$C:$C,0)))</f>
        <v>Government Revenue Accounting</v>
      </c>
      <c r="B1166" s="304" t="str">
        <f>IF(ISBLANK(INDEX('Policy Characteristics'!B:B,MATCH($C1166,'Policy Characteristics'!$C:$C,0))),"",INDEX('Policy Characteristics'!B:B,MATCH($C1166,'Policy Characteristics'!$C:$C,0)))</f>
        <v>Electricity Capacity Construction Subsidy</v>
      </c>
      <c r="C1166" s="314" t="str">
        <f t="shared" ref="C1166:C1169" si="75">C$1165</f>
        <v>GRA for Electricity Capacity Construction Subsidies</v>
      </c>
      <c r="D1166" s="6" t="s">
        <v>3071</v>
      </c>
      <c r="F1166" s="6" t="s">
        <v>3099</v>
      </c>
      <c r="H1166" s="185">
        <v>566</v>
      </c>
      <c r="I1166" s="544" t="str">
        <f t="shared" ref="I1166:I1169" si="76">I$1165</f>
        <v>Yes</v>
      </c>
      <c r="J1166" s="306" t="str">
        <f>IF(ISBLANK(INDEX('Policy Characteristics'!D:D,MATCH($C1166,'Policy Characteristics'!$C:$C,0))),"",INDEX('Policy Characteristics'!D:D,MATCH($C1166,'Policy Characteristics'!$C:$C,0)))</f>
        <v/>
      </c>
      <c r="K1166" s="304" t="str">
        <f>IF(ISBLANK(INDEX('Policy Characteristics'!E:E,MATCH($C1166,'Policy Characteristics'!$C:$C,0))),"",INDEX('Policy Characteristics'!E:E,MATCH($C1166,'Policy Characteristics'!$C:$C,0)))</f>
        <v>GRA elec cap const subsidy</v>
      </c>
      <c r="L1166" s="304">
        <f>IF(ISBLANK(INDEX('Policy Characteristics'!F:F,MATCH($C1166,'Policy Characteristics'!$C:$C,0))),"",INDEX('Policy Characteristics'!F:F,MATCH($C1166,'Policy Characteristics'!$C:$C,0)))</f>
        <v>0</v>
      </c>
      <c r="M1166" s="304">
        <f>IF(ISBLANK(INDEX('Policy Characteristics'!G:G,MATCH($C1166,'Policy Characteristics'!$C:$C,0))),"",INDEX('Policy Characteristics'!G:G,MATCH($C1166,'Policy Characteristics'!$C:$C,0)))</f>
        <v>10</v>
      </c>
      <c r="N1166" s="304">
        <f>IF(ISBLANK(INDEX('Policy Characteristics'!H:H,MATCH($C1166,'Policy Characteristics'!$C:$C,0))),"",INDEX('Policy Characteristics'!H:H,MATCH($C1166,'Policy Characteristics'!$C:$C,0)))</f>
        <v>1</v>
      </c>
      <c r="O1166" s="304" t="str">
        <f>IF(ISBLANK(INDEX('Policy Characteristics'!I:I,MATCH($C1166,'Policy Characteristics'!$C:$C,0))),"",INDEX('Policy Characteristics'!I:I,MATCH($C1166,'Policy Characteristics'!$C:$C,0)))</f>
        <v>weight</v>
      </c>
      <c r="P1166" s="304" t="str">
        <f>IF(ISBLANK(INDEX('Policy Characteristics'!J:J,MATCH($C1166,'Policy Characteristics'!$C:$C,0))),"",INDEX('Policy Characteristics'!J:J,MATCH($C1166,'Policy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6" s="304" t="str">
        <f>IF(ISBLANK(INDEX('Policy Characteristics'!K:K,MATCH($C1166,'Policy Characteristics'!$C:$C,0))),"",INDEX('Policy Characteristics'!K:K,MATCH($C1166,'Policy Characteristics'!$C:$C,0)))</f>
        <v>io-model.html</v>
      </c>
      <c r="R1166" s="304" t="str">
        <f>IF(ISBLANK(INDEX('Policy Characteristics'!L:L,MATCH($C1166,'Policy Characteristics'!$C:$C,0))),"",INDEX('Policy Characteristics'!L:L,MATCH($C1166,'Policy Characteristics'!$C:$C,0)))</f>
        <v/>
      </c>
    </row>
    <row r="1167" spans="1:18" x14ac:dyDescent="0.25">
      <c r="A1167" s="304" t="str">
        <f>IF(ISBLANK(INDEX('Policy Characteristics'!A:A,MATCH($C1167,'Policy Characteristics'!$C:$C,0))),"",INDEX('Policy Characteristics'!A:A,MATCH($C1167,'Policy Characteristics'!$C:$C,0)))</f>
        <v>Government Revenue Accounting</v>
      </c>
      <c r="B1167" s="304" t="str">
        <f>IF(ISBLANK(INDEX('Policy Characteristics'!B:B,MATCH($C1167,'Policy Characteristics'!$C:$C,0))),"",INDEX('Policy Characteristics'!B:B,MATCH($C1167,'Policy Characteristics'!$C:$C,0)))</f>
        <v>Electricity Capacity Construction Subsidy</v>
      </c>
      <c r="C1167" s="314" t="str">
        <f t="shared" si="75"/>
        <v>GRA for Electricity Capacity Construction Subsidies</v>
      </c>
      <c r="D1167" s="6" t="s">
        <v>3072</v>
      </c>
      <c r="F1167" s="6" t="s">
        <v>3076</v>
      </c>
      <c r="H1167" s="185">
        <v>567</v>
      </c>
      <c r="I1167" s="544" t="str">
        <f t="shared" si="76"/>
        <v>Yes</v>
      </c>
      <c r="J1167" s="306" t="str">
        <f>IF(ISBLANK(INDEX('Policy Characteristics'!D:D,MATCH($C1167,'Policy Characteristics'!$C:$C,0))),"",INDEX('Policy Characteristics'!D:D,MATCH($C1167,'Policy Characteristics'!$C:$C,0)))</f>
        <v/>
      </c>
      <c r="K1167" s="304" t="str">
        <f>IF(ISBLANK(INDEX('Policy Characteristics'!E:E,MATCH($C1167,'Policy Characteristics'!$C:$C,0))),"",INDEX('Policy Characteristics'!E:E,MATCH($C1167,'Policy Characteristics'!$C:$C,0)))</f>
        <v>GRA elec cap const subsidy</v>
      </c>
      <c r="L1167" s="304">
        <f>IF(ISBLANK(INDEX('Policy Characteristics'!F:F,MATCH($C1167,'Policy Characteristics'!$C:$C,0))),"",INDEX('Policy Characteristics'!F:F,MATCH($C1167,'Policy Characteristics'!$C:$C,0)))</f>
        <v>0</v>
      </c>
      <c r="M1167" s="304">
        <f>IF(ISBLANK(INDEX('Policy Characteristics'!G:G,MATCH($C1167,'Policy Characteristics'!$C:$C,0))),"",INDEX('Policy Characteristics'!G:G,MATCH($C1167,'Policy Characteristics'!$C:$C,0)))</f>
        <v>10</v>
      </c>
      <c r="N1167" s="304">
        <f>IF(ISBLANK(INDEX('Policy Characteristics'!H:H,MATCH($C1167,'Policy Characteristics'!$C:$C,0))),"",INDEX('Policy Characteristics'!H:H,MATCH($C1167,'Policy Characteristics'!$C:$C,0)))</f>
        <v>1</v>
      </c>
      <c r="O1167" s="304" t="str">
        <f>IF(ISBLANK(INDEX('Policy Characteristics'!I:I,MATCH($C1167,'Policy Characteristics'!$C:$C,0))),"",INDEX('Policy Characteristics'!I:I,MATCH($C1167,'Policy Characteristics'!$C:$C,0)))</f>
        <v>weight</v>
      </c>
      <c r="P1167" s="304" t="str">
        <f>IF(ISBLANK(INDEX('Policy Characteristics'!J:J,MATCH($C1167,'Policy Characteristics'!$C:$C,0))),"",INDEX('Policy Characteristics'!J:J,MATCH($C1167,'Policy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7" s="304" t="str">
        <f>IF(ISBLANK(INDEX('Policy Characteristics'!K:K,MATCH($C1167,'Policy Characteristics'!$C:$C,0))),"",INDEX('Policy Characteristics'!K:K,MATCH($C1167,'Policy Characteristics'!$C:$C,0)))</f>
        <v>io-model.html</v>
      </c>
      <c r="R1167" s="304" t="str">
        <f>IF(ISBLANK(INDEX('Policy Characteristics'!L:L,MATCH($C1167,'Policy Characteristics'!$C:$C,0))),"",INDEX('Policy Characteristics'!L:L,MATCH($C1167,'Policy Characteristics'!$C:$C,0)))</f>
        <v/>
      </c>
    </row>
    <row r="1168" spans="1:18" x14ac:dyDescent="0.25">
      <c r="A1168" s="304" t="str">
        <f>IF(ISBLANK(INDEX('Policy Characteristics'!A:A,MATCH($C1168,'Policy Characteristics'!$C:$C,0))),"",INDEX('Policy Characteristics'!A:A,MATCH($C1168,'Policy Characteristics'!$C:$C,0)))</f>
        <v>Government Revenue Accounting</v>
      </c>
      <c r="B1168" s="304" t="str">
        <f>IF(ISBLANK(INDEX('Policy Characteristics'!B:B,MATCH($C1168,'Policy Characteristics'!$C:$C,0))),"",INDEX('Policy Characteristics'!B:B,MATCH($C1168,'Policy Characteristics'!$C:$C,0)))</f>
        <v>Electricity Capacity Construction Subsidy</v>
      </c>
      <c r="C1168" s="314" t="str">
        <f t="shared" si="75"/>
        <v>GRA for Electricity Capacity Construction Subsidies</v>
      </c>
      <c r="D1168" s="6" t="s">
        <v>3073</v>
      </c>
      <c r="F1168" s="6" t="s">
        <v>3077</v>
      </c>
      <c r="H1168" s="185">
        <v>568</v>
      </c>
      <c r="I1168" s="544" t="str">
        <f t="shared" si="76"/>
        <v>Yes</v>
      </c>
      <c r="J1168" s="306" t="str">
        <f>IF(ISBLANK(INDEX('Policy Characteristics'!D:D,MATCH($C1168,'Policy Characteristics'!$C:$C,0))),"",INDEX('Policy Characteristics'!D:D,MATCH($C1168,'Policy Characteristics'!$C:$C,0)))</f>
        <v/>
      </c>
      <c r="K1168" s="304" t="str">
        <f>IF(ISBLANK(INDEX('Policy Characteristics'!E:E,MATCH($C1168,'Policy Characteristics'!$C:$C,0))),"",INDEX('Policy Characteristics'!E:E,MATCH($C1168,'Policy Characteristics'!$C:$C,0)))</f>
        <v>GRA elec cap const subsidy</v>
      </c>
      <c r="L1168" s="304">
        <f>IF(ISBLANK(INDEX('Policy Characteristics'!F:F,MATCH($C1168,'Policy Characteristics'!$C:$C,0))),"",INDEX('Policy Characteristics'!F:F,MATCH($C1168,'Policy Characteristics'!$C:$C,0)))</f>
        <v>0</v>
      </c>
      <c r="M1168" s="304">
        <f>IF(ISBLANK(INDEX('Policy Characteristics'!G:G,MATCH($C1168,'Policy Characteristics'!$C:$C,0))),"",INDEX('Policy Characteristics'!G:G,MATCH($C1168,'Policy Characteristics'!$C:$C,0)))</f>
        <v>10</v>
      </c>
      <c r="N1168" s="304">
        <f>IF(ISBLANK(INDEX('Policy Characteristics'!H:H,MATCH($C1168,'Policy Characteristics'!$C:$C,0))),"",INDEX('Policy Characteristics'!H:H,MATCH($C1168,'Policy Characteristics'!$C:$C,0)))</f>
        <v>1</v>
      </c>
      <c r="O1168" s="304" t="str">
        <f>IF(ISBLANK(INDEX('Policy Characteristics'!I:I,MATCH($C1168,'Policy Characteristics'!$C:$C,0))),"",INDEX('Policy Characteristics'!I:I,MATCH($C1168,'Policy Characteristics'!$C:$C,0)))</f>
        <v>weight</v>
      </c>
      <c r="P1168" s="304" t="str">
        <f>IF(ISBLANK(INDEX('Policy Characteristics'!J:J,MATCH($C1168,'Policy Characteristics'!$C:$C,0))),"",INDEX('Policy Characteristics'!J:J,MATCH($C1168,'Policy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8" s="304" t="str">
        <f>IF(ISBLANK(INDEX('Policy Characteristics'!K:K,MATCH($C1168,'Policy Characteristics'!$C:$C,0))),"",INDEX('Policy Characteristics'!K:K,MATCH($C1168,'Policy Characteristics'!$C:$C,0)))</f>
        <v>io-model.html</v>
      </c>
      <c r="R1168" s="304" t="str">
        <f>IF(ISBLANK(INDEX('Policy Characteristics'!L:L,MATCH($C1168,'Policy Characteristics'!$C:$C,0))),"",INDEX('Policy Characteristics'!L:L,MATCH($C1168,'Policy Characteristics'!$C:$C,0)))</f>
        <v/>
      </c>
    </row>
    <row r="1169" spans="1:18" x14ac:dyDescent="0.25">
      <c r="A1169" s="304" t="str">
        <f>IF(ISBLANK(INDEX('Policy Characteristics'!A:A,MATCH($C1169,'Policy Characteristics'!$C:$C,0))),"",INDEX('Policy Characteristics'!A:A,MATCH($C1169,'Policy Characteristics'!$C:$C,0)))</f>
        <v>Government Revenue Accounting</v>
      </c>
      <c r="B1169" s="304" t="str">
        <f>IF(ISBLANK(INDEX('Policy Characteristics'!B:B,MATCH($C1169,'Policy Characteristics'!$C:$C,0))),"",INDEX('Policy Characteristics'!B:B,MATCH($C1169,'Policy Characteristics'!$C:$C,0)))</f>
        <v>Electricity Capacity Construction Subsidy</v>
      </c>
      <c r="C1169" s="314" t="str">
        <f t="shared" si="75"/>
        <v>GRA for Electricity Capacity Construction Subsidies</v>
      </c>
      <c r="D1169" s="6" t="s">
        <v>3074</v>
      </c>
      <c r="F1169" s="6" t="s">
        <v>3078</v>
      </c>
      <c r="H1169" s="185">
        <v>569</v>
      </c>
      <c r="I1169" s="544" t="str">
        <f t="shared" si="76"/>
        <v>Yes</v>
      </c>
      <c r="J1169" s="306" t="str">
        <f>IF(ISBLANK(INDEX('Policy Characteristics'!D:D,MATCH($C1169,'Policy Characteristics'!$C:$C,0))),"",INDEX('Policy Characteristics'!D:D,MATCH($C1169,'Policy Characteristics'!$C:$C,0)))</f>
        <v/>
      </c>
      <c r="K1169" s="304" t="str">
        <f>IF(ISBLANK(INDEX('Policy Characteristics'!E:E,MATCH($C1169,'Policy Characteristics'!$C:$C,0))),"",INDEX('Policy Characteristics'!E:E,MATCH($C1169,'Policy Characteristics'!$C:$C,0)))</f>
        <v>GRA elec cap const subsidy</v>
      </c>
      <c r="L1169" s="304">
        <f>IF(ISBLANK(INDEX('Policy Characteristics'!F:F,MATCH($C1169,'Policy Characteristics'!$C:$C,0))),"",INDEX('Policy Characteristics'!F:F,MATCH($C1169,'Policy Characteristics'!$C:$C,0)))</f>
        <v>0</v>
      </c>
      <c r="M1169" s="304">
        <f>IF(ISBLANK(INDEX('Policy Characteristics'!G:G,MATCH($C1169,'Policy Characteristics'!$C:$C,0))),"",INDEX('Policy Characteristics'!G:G,MATCH($C1169,'Policy Characteristics'!$C:$C,0)))</f>
        <v>10</v>
      </c>
      <c r="N1169" s="304">
        <f>IF(ISBLANK(INDEX('Policy Characteristics'!H:H,MATCH($C1169,'Policy Characteristics'!$C:$C,0))),"",INDEX('Policy Characteristics'!H:H,MATCH($C1169,'Policy Characteristics'!$C:$C,0)))</f>
        <v>1</v>
      </c>
      <c r="O1169" s="304" t="str">
        <f>IF(ISBLANK(INDEX('Policy Characteristics'!I:I,MATCH($C1169,'Policy Characteristics'!$C:$C,0))),"",INDEX('Policy Characteristics'!I:I,MATCH($C1169,'Policy Characteristics'!$C:$C,0)))</f>
        <v>weight</v>
      </c>
      <c r="P1169" s="304" t="str">
        <f>IF(ISBLANK(INDEX('Policy Characteristics'!J:J,MATCH($C1169,'Policy Characteristics'!$C:$C,0))),"",INDEX('Policy Characteristics'!J:J,MATCH($C1169,'Policy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9" s="304" t="str">
        <f>IF(ISBLANK(INDEX('Policy Characteristics'!K:K,MATCH($C1169,'Policy Characteristics'!$C:$C,0))),"",INDEX('Policy Characteristics'!K:K,MATCH($C1169,'Policy Characteristics'!$C:$C,0)))</f>
        <v>io-model.html</v>
      </c>
      <c r="R1169" s="304" t="str">
        <f>IF(ISBLANK(INDEX('Policy Characteristics'!L:L,MATCH($C1169,'Policy Characteristics'!$C:$C,0))),"",INDEX('Policy Characteristics'!L:L,MATCH($C1169,'Policy Characteristics'!$C:$C,0)))</f>
        <v/>
      </c>
    </row>
    <row r="1170" spans="1:18" x14ac:dyDescent="0.25">
      <c r="A1170" s="304" t="str">
        <f>IF(ISBLANK(INDEX('Policy Characteristics'!A:A,MATCH($C1170,'Policy Characteristics'!$C:$C,0))),"",INDEX('Policy Characteristics'!A:A,MATCH($C1170,'Policy Characteristics'!$C:$C,0)))</f>
        <v>Government Revenue Accounting</v>
      </c>
      <c r="B1170" s="304" t="str">
        <f>IF(ISBLANK(INDEX('Policy Characteristics'!B:B,MATCH($C1170,'Policy Characteristics'!$C:$C,0))),"",INDEX('Policy Characteristics'!B:B,MATCH($C1170,'Policy Characteristics'!$C:$C,0)))</f>
        <v>Distributed Solar Subsidy</v>
      </c>
      <c r="C1170" s="313" t="s">
        <v>3066</v>
      </c>
      <c r="D1170" s="6" t="s">
        <v>3070</v>
      </c>
      <c r="F1170" s="6" t="s">
        <v>3075</v>
      </c>
      <c r="H1170" s="185">
        <v>570</v>
      </c>
      <c r="I1170" s="6" t="s">
        <v>45</v>
      </c>
      <c r="J1170" s="306" t="str">
        <f>IF(ISBLANK(INDEX('Policy Characteristics'!D:D,MATCH($C1170,'Policy Characteristics'!$C:$C,0))),"",INDEX('Policy Characteristics'!D:D,MATCH($C1170,'Policy Characteristics'!$C:$C,0)))</f>
        <v/>
      </c>
      <c r="K1170" s="304" t="str">
        <f>IF(ISBLANK(INDEX('Policy Characteristics'!E:E,MATCH($C1170,'Policy Characteristics'!$C:$C,0))),"",INDEX('Policy Characteristics'!E:E,MATCH($C1170,'Policy Characteristics'!$C:$C,0)))</f>
        <v>GRA dist solar subsidy</v>
      </c>
      <c r="L1170" s="304">
        <f>IF(ISBLANK(INDEX('Policy Characteristics'!F:F,MATCH($C1170,'Policy Characteristics'!$C:$C,0))),"",INDEX('Policy Characteristics'!F:F,MATCH($C1170,'Policy Characteristics'!$C:$C,0)))</f>
        <v>0</v>
      </c>
      <c r="M1170" s="304">
        <f>IF(ISBLANK(INDEX('Policy Characteristics'!G:G,MATCH($C1170,'Policy Characteristics'!$C:$C,0))),"",INDEX('Policy Characteristics'!G:G,MATCH($C1170,'Policy Characteristics'!$C:$C,0)))</f>
        <v>10</v>
      </c>
      <c r="N1170" s="304">
        <f>IF(ISBLANK(INDEX('Policy Characteristics'!H:H,MATCH($C1170,'Policy Characteristics'!$C:$C,0))),"",INDEX('Policy Characteristics'!H:H,MATCH($C1170,'Policy Characteristics'!$C:$C,0)))</f>
        <v>1</v>
      </c>
      <c r="O1170" s="304" t="str">
        <f>IF(ISBLANK(INDEX('Policy Characteristics'!I:I,MATCH($C1170,'Policy Characteristics'!$C:$C,0))),"",INDEX('Policy Characteristics'!I:I,MATCH($C1170,'Policy Characteristics'!$C:$C,0)))</f>
        <v>weight</v>
      </c>
      <c r="P1170" s="304" t="str">
        <f>IF(ISBLANK(INDEX('Policy Characteristics'!J:J,MATCH($C1170,'Policy Characteristics'!$C:$C,0))),"",INDEX('Policy Characteristics'!J:J,MATCH($C1170,'Policy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0" s="304" t="str">
        <f>IF(ISBLANK(INDEX('Policy Characteristics'!K:K,MATCH($C1170,'Policy Characteristics'!$C:$C,0))),"",INDEX('Policy Characteristics'!K:K,MATCH($C1170,'Policy Characteristics'!$C:$C,0)))</f>
        <v>io-model.html</v>
      </c>
      <c r="R1170" s="304" t="str">
        <f>IF(ISBLANK(INDEX('Policy Characteristics'!L:L,MATCH($C1170,'Policy Characteristics'!$C:$C,0))),"",INDEX('Policy Characteristics'!L:L,MATCH($C1170,'Policy Characteristics'!$C:$C,0)))</f>
        <v/>
      </c>
    </row>
    <row r="1171" spans="1:18" x14ac:dyDescent="0.25">
      <c r="A1171" s="304" t="str">
        <f>IF(ISBLANK(INDEX('Policy Characteristics'!A:A,MATCH($C1171,'Policy Characteristics'!$C:$C,0))),"",INDEX('Policy Characteristics'!A:A,MATCH($C1171,'Policy Characteristics'!$C:$C,0)))</f>
        <v>Government Revenue Accounting</v>
      </c>
      <c r="B1171" s="304" t="str">
        <f>IF(ISBLANK(INDEX('Policy Characteristics'!B:B,MATCH($C1171,'Policy Characteristics'!$C:$C,0))),"",INDEX('Policy Characteristics'!B:B,MATCH($C1171,'Policy Characteristics'!$C:$C,0)))</f>
        <v>Distributed Solar Subsidy</v>
      </c>
      <c r="C1171" s="314" t="str">
        <f t="shared" ref="C1171:C1174" si="77">C$1170</f>
        <v>GRA for Distributed Solar Subsidy</v>
      </c>
      <c r="D1171" s="6" t="s">
        <v>3071</v>
      </c>
      <c r="F1171" s="6" t="s">
        <v>3099</v>
      </c>
      <c r="H1171" s="185">
        <v>571</v>
      </c>
      <c r="I1171" s="544" t="str">
        <f t="shared" ref="I1171:I1174" si="78">I$1170</f>
        <v>Yes</v>
      </c>
      <c r="J1171" s="306" t="str">
        <f>IF(ISBLANK(INDEX('Policy Characteristics'!D:D,MATCH($C1171,'Policy Characteristics'!$C:$C,0))),"",INDEX('Policy Characteristics'!D:D,MATCH($C1171,'Policy Characteristics'!$C:$C,0)))</f>
        <v/>
      </c>
      <c r="K1171" s="304" t="str">
        <f>IF(ISBLANK(INDEX('Policy Characteristics'!E:E,MATCH($C1171,'Policy Characteristics'!$C:$C,0))),"",INDEX('Policy Characteristics'!E:E,MATCH($C1171,'Policy Characteristics'!$C:$C,0)))</f>
        <v>GRA dist solar subsidy</v>
      </c>
      <c r="L1171" s="304">
        <f>IF(ISBLANK(INDEX('Policy Characteristics'!F:F,MATCH($C1171,'Policy Characteristics'!$C:$C,0))),"",INDEX('Policy Characteristics'!F:F,MATCH($C1171,'Policy Characteristics'!$C:$C,0)))</f>
        <v>0</v>
      </c>
      <c r="M1171" s="304">
        <f>IF(ISBLANK(INDEX('Policy Characteristics'!G:G,MATCH($C1171,'Policy Characteristics'!$C:$C,0))),"",INDEX('Policy Characteristics'!G:G,MATCH($C1171,'Policy Characteristics'!$C:$C,0)))</f>
        <v>10</v>
      </c>
      <c r="N1171" s="304">
        <f>IF(ISBLANK(INDEX('Policy Characteristics'!H:H,MATCH($C1171,'Policy Characteristics'!$C:$C,0))),"",INDEX('Policy Characteristics'!H:H,MATCH($C1171,'Policy Characteristics'!$C:$C,0)))</f>
        <v>1</v>
      </c>
      <c r="O1171" s="304" t="str">
        <f>IF(ISBLANK(INDEX('Policy Characteristics'!I:I,MATCH($C1171,'Policy Characteristics'!$C:$C,0))),"",INDEX('Policy Characteristics'!I:I,MATCH($C1171,'Policy Characteristics'!$C:$C,0)))</f>
        <v>weight</v>
      </c>
      <c r="P1171" s="304" t="str">
        <f>IF(ISBLANK(INDEX('Policy Characteristics'!J:J,MATCH($C1171,'Policy Characteristics'!$C:$C,0))),"",INDEX('Policy Characteristics'!J:J,MATCH($C1171,'Policy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1" s="304" t="str">
        <f>IF(ISBLANK(INDEX('Policy Characteristics'!K:K,MATCH($C1171,'Policy Characteristics'!$C:$C,0))),"",INDEX('Policy Characteristics'!K:K,MATCH($C1171,'Policy Characteristics'!$C:$C,0)))</f>
        <v>io-model.html</v>
      </c>
      <c r="R1171" s="304" t="str">
        <f>IF(ISBLANK(INDEX('Policy Characteristics'!L:L,MATCH($C1171,'Policy Characteristics'!$C:$C,0))),"",INDEX('Policy Characteristics'!L:L,MATCH($C1171,'Policy Characteristics'!$C:$C,0)))</f>
        <v/>
      </c>
    </row>
    <row r="1172" spans="1:18" x14ac:dyDescent="0.25">
      <c r="A1172" s="304" t="str">
        <f>IF(ISBLANK(INDEX('Policy Characteristics'!A:A,MATCH($C1172,'Policy Characteristics'!$C:$C,0))),"",INDEX('Policy Characteristics'!A:A,MATCH($C1172,'Policy Characteristics'!$C:$C,0)))</f>
        <v>Government Revenue Accounting</v>
      </c>
      <c r="B1172" s="304" t="str">
        <f>IF(ISBLANK(INDEX('Policy Characteristics'!B:B,MATCH($C1172,'Policy Characteristics'!$C:$C,0))),"",INDEX('Policy Characteristics'!B:B,MATCH($C1172,'Policy Characteristics'!$C:$C,0)))</f>
        <v>Distributed Solar Subsidy</v>
      </c>
      <c r="C1172" s="314" t="str">
        <f t="shared" si="77"/>
        <v>GRA for Distributed Solar Subsidy</v>
      </c>
      <c r="D1172" s="6" t="s">
        <v>3072</v>
      </c>
      <c r="F1172" s="6" t="s">
        <v>3076</v>
      </c>
      <c r="H1172" s="185">
        <v>572</v>
      </c>
      <c r="I1172" s="544" t="str">
        <f t="shared" si="78"/>
        <v>Yes</v>
      </c>
      <c r="J1172" s="306" t="str">
        <f>IF(ISBLANK(INDEX('Policy Characteristics'!D:D,MATCH($C1172,'Policy Characteristics'!$C:$C,0))),"",INDEX('Policy Characteristics'!D:D,MATCH($C1172,'Policy Characteristics'!$C:$C,0)))</f>
        <v/>
      </c>
      <c r="K1172" s="304" t="str">
        <f>IF(ISBLANK(INDEX('Policy Characteristics'!E:E,MATCH($C1172,'Policy Characteristics'!$C:$C,0))),"",INDEX('Policy Characteristics'!E:E,MATCH($C1172,'Policy Characteristics'!$C:$C,0)))</f>
        <v>GRA dist solar subsidy</v>
      </c>
      <c r="L1172" s="304">
        <f>IF(ISBLANK(INDEX('Policy Characteristics'!F:F,MATCH($C1172,'Policy Characteristics'!$C:$C,0))),"",INDEX('Policy Characteristics'!F:F,MATCH($C1172,'Policy Characteristics'!$C:$C,0)))</f>
        <v>0</v>
      </c>
      <c r="M1172" s="304">
        <f>IF(ISBLANK(INDEX('Policy Characteristics'!G:G,MATCH($C1172,'Policy Characteristics'!$C:$C,0))),"",INDEX('Policy Characteristics'!G:G,MATCH($C1172,'Policy Characteristics'!$C:$C,0)))</f>
        <v>10</v>
      </c>
      <c r="N1172" s="304">
        <f>IF(ISBLANK(INDEX('Policy Characteristics'!H:H,MATCH($C1172,'Policy Characteristics'!$C:$C,0))),"",INDEX('Policy Characteristics'!H:H,MATCH($C1172,'Policy Characteristics'!$C:$C,0)))</f>
        <v>1</v>
      </c>
      <c r="O1172" s="304" t="str">
        <f>IF(ISBLANK(INDEX('Policy Characteristics'!I:I,MATCH($C1172,'Policy Characteristics'!$C:$C,0))),"",INDEX('Policy Characteristics'!I:I,MATCH($C1172,'Policy Characteristics'!$C:$C,0)))</f>
        <v>weight</v>
      </c>
      <c r="P1172" s="304" t="str">
        <f>IF(ISBLANK(INDEX('Policy Characteristics'!J:J,MATCH($C1172,'Policy Characteristics'!$C:$C,0))),"",INDEX('Policy Characteristics'!J:J,MATCH($C1172,'Policy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2" s="304" t="str">
        <f>IF(ISBLANK(INDEX('Policy Characteristics'!K:K,MATCH($C1172,'Policy Characteristics'!$C:$C,0))),"",INDEX('Policy Characteristics'!K:K,MATCH($C1172,'Policy Characteristics'!$C:$C,0)))</f>
        <v>io-model.html</v>
      </c>
      <c r="R1172" s="304" t="str">
        <f>IF(ISBLANK(INDEX('Policy Characteristics'!L:L,MATCH($C1172,'Policy Characteristics'!$C:$C,0))),"",INDEX('Policy Characteristics'!L:L,MATCH($C1172,'Policy Characteristics'!$C:$C,0)))</f>
        <v/>
      </c>
    </row>
    <row r="1173" spans="1:18" x14ac:dyDescent="0.25">
      <c r="A1173" s="304" t="str">
        <f>IF(ISBLANK(INDEX('Policy Characteristics'!A:A,MATCH($C1173,'Policy Characteristics'!$C:$C,0))),"",INDEX('Policy Characteristics'!A:A,MATCH($C1173,'Policy Characteristics'!$C:$C,0)))</f>
        <v>Government Revenue Accounting</v>
      </c>
      <c r="B1173" s="304" t="str">
        <f>IF(ISBLANK(INDEX('Policy Characteristics'!B:B,MATCH($C1173,'Policy Characteristics'!$C:$C,0))),"",INDEX('Policy Characteristics'!B:B,MATCH($C1173,'Policy Characteristics'!$C:$C,0)))</f>
        <v>Distributed Solar Subsidy</v>
      </c>
      <c r="C1173" s="314" t="str">
        <f t="shared" si="77"/>
        <v>GRA for Distributed Solar Subsidy</v>
      </c>
      <c r="D1173" s="6" t="s">
        <v>3073</v>
      </c>
      <c r="F1173" s="6" t="s">
        <v>3077</v>
      </c>
      <c r="H1173" s="185">
        <v>573</v>
      </c>
      <c r="I1173" s="544" t="str">
        <f t="shared" si="78"/>
        <v>Yes</v>
      </c>
      <c r="J1173" s="306" t="str">
        <f>IF(ISBLANK(INDEX('Policy Characteristics'!D:D,MATCH($C1173,'Policy Characteristics'!$C:$C,0))),"",INDEX('Policy Characteristics'!D:D,MATCH($C1173,'Policy Characteristics'!$C:$C,0)))</f>
        <v/>
      </c>
      <c r="K1173" s="304" t="str">
        <f>IF(ISBLANK(INDEX('Policy Characteristics'!E:E,MATCH($C1173,'Policy Characteristics'!$C:$C,0))),"",INDEX('Policy Characteristics'!E:E,MATCH($C1173,'Policy Characteristics'!$C:$C,0)))</f>
        <v>GRA dist solar subsidy</v>
      </c>
      <c r="L1173" s="304">
        <f>IF(ISBLANK(INDEX('Policy Characteristics'!F:F,MATCH($C1173,'Policy Characteristics'!$C:$C,0))),"",INDEX('Policy Characteristics'!F:F,MATCH($C1173,'Policy Characteristics'!$C:$C,0)))</f>
        <v>0</v>
      </c>
      <c r="M1173" s="304">
        <f>IF(ISBLANK(INDEX('Policy Characteristics'!G:G,MATCH($C1173,'Policy Characteristics'!$C:$C,0))),"",INDEX('Policy Characteristics'!G:G,MATCH($C1173,'Policy Characteristics'!$C:$C,0)))</f>
        <v>10</v>
      </c>
      <c r="N1173" s="304">
        <f>IF(ISBLANK(INDEX('Policy Characteristics'!H:H,MATCH($C1173,'Policy Characteristics'!$C:$C,0))),"",INDEX('Policy Characteristics'!H:H,MATCH($C1173,'Policy Characteristics'!$C:$C,0)))</f>
        <v>1</v>
      </c>
      <c r="O1173" s="304" t="str">
        <f>IF(ISBLANK(INDEX('Policy Characteristics'!I:I,MATCH($C1173,'Policy Characteristics'!$C:$C,0))),"",INDEX('Policy Characteristics'!I:I,MATCH($C1173,'Policy Characteristics'!$C:$C,0)))</f>
        <v>weight</v>
      </c>
      <c r="P1173" s="304" t="str">
        <f>IF(ISBLANK(INDEX('Policy Characteristics'!J:J,MATCH($C1173,'Policy Characteristics'!$C:$C,0))),"",INDEX('Policy Characteristics'!J:J,MATCH($C1173,'Policy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3" s="304" t="str">
        <f>IF(ISBLANK(INDEX('Policy Characteristics'!K:K,MATCH($C1173,'Policy Characteristics'!$C:$C,0))),"",INDEX('Policy Characteristics'!K:K,MATCH($C1173,'Policy Characteristics'!$C:$C,0)))</f>
        <v>io-model.html</v>
      </c>
      <c r="R1173" s="304" t="str">
        <f>IF(ISBLANK(INDEX('Policy Characteristics'!L:L,MATCH($C1173,'Policy Characteristics'!$C:$C,0))),"",INDEX('Policy Characteristics'!L:L,MATCH($C1173,'Policy Characteristics'!$C:$C,0)))</f>
        <v/>
      </c>
    </row>
    <row r="1174" spans="1:18" x14ac:dyDescent="0.25">
      <c r="A1174" s="304" t="str">
        <f>IF(ISBLANK(INDEX('Policy Characteristics'!A:A,MATCH($C1174,'Policy Characteristics'!$C:$C,0))),"",INDEX('Policy Characteristics'!A:A,MATCH($C1174,'Policy Characteristics'!$C:$C,0)))</f>
        <v>Government Revenue Accounting</v>
      </c>
      <c r="B1174" s="304" t="str">
        <f>IF(ISBLANK(INDEX('Policy Characteristics'!B:B,MATCH($C1174,'Policy Characteristics'!$C:$C,0))),"",INDEX('Policy Characteristics'!B:B,MATCH($C1174,'Policy Characteristics'!$C:$C,0)))</f>
        <v>Distributed Solar Subsidy</v>
      </c>
      <c r="C1174" s="314" t="str">
        <f t="shared" si="77"/>
        <v>GRA for Distributed Solar Subsidy</v>
      </c>
      <c r="D1174" s="6" t="s">
        <v>3074</v>
      </c>
      <c r="F1174" s="6" t="s">
        <v>3078</v>
      </c>
      <c r="H1174" s="185">
        <v>574</v>
      </c>
      <c r="I1174" s="544" t="str">
        <f t="shared" si="78"/>
        <v>Yes</v>
      </c>
      <c r="J1174" s="306" t="str">
        <f>IF(ISBLANK(INDEX('Policy Characteristics'!D:D,MATCH($C1174,'Policy Characteristics'!$C:$C,0))),"",INDEX('Policy Characteristics'!D:D,MATCH($C1174,'Policy Characteristics'!$C:$C,0)))</f>
        <v/>
      </c>
      <c r="K1174" s="304" t="str">
        <f>IF(ISBLANK(INDEX('Policy Characteristics'!E:E,MATCH($C1174,'Policy Characteristics'!$C:$C,0))),"",INDEX('Policy Characteristics'!E:E,MATCH($C1174,'Policy Characteristics'!$C:$C,0)))</f>
        <v>GRA dist solar subsidy</v>
      </c>
      <c r="L1174" s="304">
        <f>IF(ISBLANK(INDEX('Policy Characteristics'!F:F,MATCH($C1174,'Policy Characteristics'!$C:$C,0))),"",INDEX('Policy Characteristics'!F:F,MATCH($C1174,'Policy Characteristics'!$C:$C,0)))</f>
        <v>0</v>
      </c>
      <c r="M1174" s="304">
        <f>IF(ISBLANK(INDEX('Policy Characteristics'!G:G,MATCH($C1174,'Policy Characteristics'!$C:$C,0))),"",INDEX('Policy Characteristics'!G:G,MATCH($C1174,'Policy Characteristics'!$C:$C,0)))</f>
        <v>10</v>
      </c>
      <c r="N1174" s="304">
        <f>IF(ISBLANK(INDEX('Policy Characteristics'!H:H,MATCH($C1174,'Policy Characteristics'!$C:$C,0))),"",INDEX('Policy Characteristics'!H:H,MATCH($C1174,'Policy Characteristics'!$C:$C,0)))</f>
        <v>1</v>
      </c>
      <c r="O1174" s="304" t="str">
        <f>IF(ISBLANK(INDEX('Policy Characteristics'!I:I,MATCH($C1174,'Policy Characteristics'!$C:$C,0))),"",INDEX('Policy Characteristics'!I:I,MATCH($C1174,'Policy Characteristics'!$C:$C,0)))</f>
        <v>weight</v>
      </c>
      <c r="P1174" s="304" t="str">
        <f>IF(ISBLANK(INDEX('Policy Characteristics'!J:J,MATCH($C1174,'Policy Characteristics'!$C:$C,0))),"",INDEX('Policy Characteristics'!J:J,MATCH($C1174,'Policy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4" s="304" t="str">
        <f>IF(ISBLANK(INDEX('Policy Characteristics'!K:K,MATCH($C1174,'Policy Characteristics'!$C:$C,0))),"",INDEX('Policy Characteristics'!K:K,MATCH($C1174,'Policy Characteristics'!$C:$C,0)))</f>
        <v>io-model.html</v>
      </c>
      <c r="R1174" s="304" t="str">
        <f>IF(ISBLANK(INDEX('Policy Characteristics'!L:L,MATCH($C1174,'Policy Characteristics'!$C:$C,0))),"",INDEX('Policy Characteristics'!L:L,MATCH($C1174,'Policy Characteristics'!$C:$C,0)))</f>
        <v/>
      </c>
    </row>
    <row r="1175" spans="1:18" x14ac:dyDescent="0.25">
      <c r="A1175" s="304" t="str">
        <f>IF(ISBLANK(INDEX('Policy Characteristics'!A:A,MATCH($C1175,'Policy Characteristics'!$C:$C,0))),"",INDEX('Policy Characteristics'!A:A,MATCH($C1175,'Policy Characteristics'!$C:$C,0)))</f>
        <v>Government Revenue Accounting</v>
      </c>
      <c r="B1175" s="304" t="str">
        <f>IF(ISBLANK(INDEX('Policy Characteristics'!B:B,MATCH($C1175,'Policy Characteristics'!$C:$C,0))),"",INDEX('Policy Characteristics'!B:B,MATCH($C1175,'Policy Characteristics'!$C:$C,0)))</f>
        <v>Fuel Subsidy</v>
      </c>
      <c r="C1175" s="313" t="s">
        <v>3067</v>
      </c>
      <c r="D1175" s="6" t="s">
        <v>3070</v>
      </c>
      <c r="F1175" s="6" t="s">
        <v>3075</v>
      </c>
      <c r="H1175" s="185">
        <v>575</v>
      </c>
      <c r="I1175" s="6" t="s">
        <v>45</v>
      </c>
      <c r="J1175" s="306" t="str">
        <f>IF(ISBLANK(INDEX('Policy Characteristics'!D:D,MATCH($C1175,'Policy Characteristics'!$C:$C,0))),"",INDEX('Policy Characteristics'!D:D,MATCH($C1175,'Policy Characteristics'!$C:$C,0)))</f>
        <v/>
      </c>
      <c r="K1175" s="304" t="str">
        <f>IF(ISBLANK(INDEX('Policy Characteristics'!E:E,MATCH($C1175,'Policy Characteristics'!$C:$C,0))),"",INDEX('Policy Characteristics'!E:E,MATCH($C1175,'Policy Characteristics'!$C:$C,0)))</f>
        <v>GRA fuel subsidy</v>
      </c>
      <c r="L1175" s="304">
        <f>IF(ISBLANK(INDEX('Policy Characteristics'!F:F,MATCH($C1175,'Policy Characteristics'!$C:$C,0))),"",INDEX('Policy Characteristics'!F:F,MATCH($C1175,'Policy Characteristics'!$C:$C,0)))</f>
        <v>0</v>
      </c>
      <c r="M1175" s="304">
        <f>IF(ISBLANK(INDEX('Policy Characteristics'!G:G,MATCH($C1175,'Policy Characteristics'!$C:$C,0))),"",INDEX('Policy Characteristics'!G:G,MATCH($C1175,'Policy Characteristics'!$C:$C,0)))</f>
        <v>10</v>
      </c>
      <c r="N1175" s="304">
        <f>IF(ISBLANK(INDEX('Policy Characteristics'!H:H,MATCH($C1175,'Policy Characteristics'!$C:$C,0))),"",INDEX('Policy Characteristics'!H:H,MATCH($C1175,'Policy Characteristics'!$C:$C,0)))</f>
        <v>1</v>
      </c>
      <c r="O1175" s="304" t="str">
        <f>IF(ISBLANK(INDEX('Policy Characteristics'!I:I,MATCH($C1175,'Policy Characteristics'!$C:$C,0))),"",INDEX('Policy Characteristics'!I:I,MATCH($C1175,'Policy Characteristics'!$C:$C,0)))</f>
        <v>weight</v>
      </c>
      <c r="P1175" s="304" t="str">
        <f>IF(ISBLANK(INDEX('Policy Characteristics'!J:J,MATCH($C1175,'Policy Characteristics'!$C:$C,0))),"",INDEX('Policy Characteristics'!J:J,MATCH($C1175,'Policy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5" s="304" t="str">
        <f>IF(ISBLANK(INDEX('Policy Characteristics'!K:K,MATCH($C1175,'Policy Characteristics'!$C:$C,0))),"",INDEX('Policy Characteristics'!K:K,MATCH($C1175,'Policy Characteristics'!$C:$C,0)))</f>
        <v>io-model.html</v>
      </c>
      <c r="R1175" s="304" t="str">
        <f>IF(ISBLANK(INDEX('Policy Characteristics'!L:L,MATCH($C1175,'Policy Characteristics'!$C:$C,0))),"",INDEX('Policy Characteristics'!L:L,MATCH($C1175,'Policy Characteristics'!$C:$C,0)))</f>
        <v/>
      </c>
    </row>
    <row r="1176" spans="1:18" x14ac:dyDescent="0.25">
      <c r="A1176" s="304" t="str">
        <f>IF(ISBLANK(INDEX('Policy Characteristics'!A:A,MATCH($C1176,'Policy Characteristics'!$C:$C,0))),"",INDEX('Policy Characteristics'!A:A,MATCH($C1176,'Policy Characteristics'!$C:$C,0)))</f>
        <v>Government Revenue Accounting</v>
      </c>
      <c r="B1176" s="304" t="str">
        <f>IF(ISBLANK(INDEX('Policy Characteristics'!B:B,MATCH($C1176,'Policy Characteristics'!$C:$C,0))),"",INDEX('Policy Characteristics'!B:B,MATCH($C1176,'Policy Characteristics'!$C:$C,0)))</f>
        <v>Fuel Subsidy</v>
      </c>
      <c r="C1176" s="314" t="str">
        <f t="shared" ref="C1176:C1179" si="79">C$1175</f>
        <v>GRA for Fuel Subsidies</v>
      </c>
      <c r="D1176" s="6" t="s">
        <v>3071</v>
      </c>
      <c r="F1176" s="6" t="s">
        <v>3099</v>
      </c>
      <c r="H1176" s="185">
        <v>576</v>
      </c>
      <c r="I1176" s="544" t="str">
        <f t="shared" ref="I1176:I1179" si="80">I$1175</f>
        <v>Yes</v>
      </c>
      <c r="J1176" s="306" t="str">
        <f>IF(ISBLANK(INDEX('Policy Characteristics'!D:D,MATCH($C1176,'Policy Characteristics'!$C:$C,0))),"",INDEX('Policy Characteristics'!D:D,MATCH($C1176,'Policy Characteristics'!$C:$C,0)))</f>
        <v/>
      </c>
      <c r="K1176" s="304" t="str">
        <f>IF(ISBLANK(INDEX('Policy Characteristics'!E:E,MATCH($C1176,'Policy Characteristics'!$C:$C,0))),"",INDEX('Policy Characteristics'!E:E,MATCH($C1176,'Policy Characteristics'!$C:$C,0)))</f>
        <v>GRA fuel subsidy</v>
      </c>
      <c r="L1176" s="304">
        <f>IF(ISBLANK(INDEX('Policy Characteristics'!F:F,MATCH($C1176,'Policy Characteristics'!$C:$C,0))),"",INDEX('Policy Characteristics'!F:F,MATCH($C1176,'Policy Characteristics'!$C:$C,0)))</f>
        <v>0</v>
      </c>
      <c r="M1176" s="304">
        <f>IF(ISBLANK(INDEX('Policy Characteristics'!G:G,MATCH($C1176,'Policy Characteristics'!$C:$C,0))),"",INDEX('Policy Characteristics'!G:G,MATCH($C1176,'Policy Characteristics'!$C:$C,0)))</f>
        <v>10</v>
      </c>
      <c r="N1176" s="304">
        <f>IF(ISBLANK(INDEX('Policy Characteristics'!H:H,MATCH($C1176,'Policy Characteristics'!$C:$C,0))),"",INDEX('Policy Characteristics'!H:H,MATCH($C1176,'Policy Characteristics'!$C:$C,0)))</f>
        <v>1</v>
      </c>
      <c r="O1176" s="304" t="str">
        <f>IF(ISBLANK(INDEX('Policy Characteristics'!I:I,MATCH($C1176,'Policy Characteristics'!$C:$C,0))),"",INDEX('Policy Characteristics'!I:I,MATCH($C1176,'Policy Characteristics'!$C:$C,0)))</f>
        <v>weight</v>
      </c>
      <c r="P1176" s="304" t="str">
        <f>IF(ISBLANK(INDEX('Policy Characteristics'!J:J,MATCH($C1176,'Policy Characteristics'!$C:$C,0))),"",INDEX('Policy Characteristics'!J:J,MATCH($C1176,'Policy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6" s="304" t="str">
        <f>IF(ISBLANK(INDEX('Policy Characteristics'!K:K,MATCH($C1176,'Policy Characteristics'!$C:$C,0))),"",INDEX('Policy Characteristics'!K:K,MATCH($C1176,'Policy Characteristics'!$C:$C,0)))</f>
        <v>io-model.html</v>
      </c>
      <c r="R1176" s="304" t="str">
        <f>IF(ISBLANK(INDEX('Policy Characteristics'!L:L,MATCH($C1176,'Policy Characteristics'!$C:$C,0))),"",INDEX('Policy Characteristics'!L:L,MATCH($C1176,'Policy Characteristics'!$C:$C,0)))</f>
        <v/>
      </c>
    </row>
    <row r="1177" spans="1:18" x14ac:dyDescent="0.25">
      <c r="A1177" s="304" t="str">
        <f>IF(ISBLANK(INDEX('Policy Characteristics'!A:A,MATCH($C1177,'Policy Characteristics'!$C:$C,0))),"",INDEX('Policy Characteristics'!A:A,MATCH($C1177,'Policy Characteristics'!$C:$C,0)))</f>
        <v>Government Revenue Accounting</v>
      </c>
      <c r="B1177" s="304" t="str">
        <f>IF(ISBLANK(INDEX('Policy Characteristics'!B:B,MATCH($C1177,'Policy Characteristics'!$C:$C,0))),"",INDEX('Policy Characteristics'!B:B,MATCH($C1177,'Policy Characteristics'!$C:$C,0)))</f>
        <v>Fuel Subsidy</v>
      </c>
      <c r="C1177" s="314" t="str">
        <f t="shared" si="79"/>
        <v>GRA for Fuel Subsidies</v>
      </c>
      <c r="D1177" s="6" t="s">
        <v>3072</v>
      </c>
      <c r="F1177" s="6" t="s">
        <v>3076</v>
      </c>
      <c r="H1177" s="185">
        <v>577</v>
      </c>
      <c r="I1177" s="544" t="str">
        <f t="shared" si="80"/>
        <v>Yes</v>
      </c>
      <c r="J1177" s="306" t="str">
        <f>IF(ISBLANK(INDEX('Policy Characteristics'!D:D,MATCH($C1177,'Policy Characteristics'!$C:$C,0))),"",INDEX('Policy Characteristics'!D:D,MATCH($C1177,'Policy Characteristics'!$C:$C,0)))</f>
        <v/>
      </c>
      <c r="K1177" s="304" t="str">
        <f>IF(ISBLANK(INDEX('Policy Characteristics'!E:E,MATCH($C1177,'Policy Characteristics'!$C:$C,0))),"",INDEX('Policy Characteristics'!E:E,MATCH($C1177,'Policy Characteristics'!$C:$C,0)))</f>
        <v>GRA fuel subsidy</v>
      </c>
      <c r="L1177" s="304">
        <f>IF(ISBLANK(INDEX('Policy Characteristics'!F:F,MATCH($C1177,'Policy Characteristics'!$C:$C,0))),"",INDEX('Policy Characteristics'!F:F,MATCH($C1177,'Policy Characteristics'!$C:$C,0)))</f>
        <v>0</v>
      </c>
      <c r="M1177" s="304">
        <f>IF(ISBLANK(INDEX('Policy Characteristics'!G:G,MATCH($C1177,'Policy Characteristics'!$C:$C,0))),"",INDEX('Policy Characteristics'!G:G,MATCH($C1177,'Policy Characteristics'!$C:$C,0)))</f>
        <v>10</v>
      </c>
      <c r="N1177" s="304">
        <f>IF(ISBLANK(INDEX('Policy Characteristics'!H:H,MATCH($C1177,'Policy Characteristics'!$C:$C,0))),"",INDEX('Policy Characteristics'!H:H,MATCH($C1177,'Policy Characteristics'!$C:$C,0)))</f>
        <v>1</v>
      </c>
      <c r="O1177" s="304" t="str">
        <f>IF(ISBLANK(INDEX('Policy Characteristics'!I:I,MATCH($C1177,'Policy Characteristics'!$C:$C,0))),"",INDEX('Policy Characteristics'!I:I,MATCH($C1177,'Policy Characteristics'!$C:$C,0)))</f>
        <v>weight</v>
      </c>
      <c r="P1177" s="304" t="str">
        <f>IF(ISBLANK(INDEX('Policy Characteristics'!J:J,MATCH($C1177,'Policy Characteristics'!$C:$C,0))),"",INDEX('Policy Characteristics'!J:J,MATCH($C1177,'Policy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7" s="304" t="str">
        <f>IF(ISBLANK(INDEX('Policy Characteristics'!K:K,MATCH($C1177,'Policy Characteristics'!$C:$C,0))),"",INDEX('Policy Characteristics'!K:K,MATCH($C1177,'Policy Characteristics'!$C:$C,0)))</f>
        <v>io-model.html</v>
      </c>
      <c r="R1177" s="304" t="str">
        <f>IF(ISBLANK(INDEX('Policy Characteristics'!L:L,MATCH($C1177,'Policy Characteristics'!$C:$C,0))),"",INDEX('Policy Characteristics'!L:L,MATCH($C1177,'Policy Characteristics'!$C:$C,0)))</f>
        <v/>
      </c>
    </row>
    <row r="1178" spans="1:18" x14ac:dyDescent="0.25">
      <c r="A1178" s="304" t="str">
        <f>IF(ISBLANK(INDEX('Policy Characteristics'!A:A,MATCH($C1178,'Policy Characteristics'!$C:$C,0))),"",INDEX('Policy Characteristics'!A:A,MATCH($C1178,'Policy Characteristics'!$C:$C,0)))</f>
        <v>Government Revenue Accounting</v>
      </c>
      <c r="B1178" s="304" t="str">
        <f>IF(ISBLANK(INDEX('Policy Characteristics'!B:B,MATCH($C1178,'Policy Characteristics'!$C:$C,0))),"",INDEX('Policy Characteristics'!B:B,MATCH($C1178,'Policy Characteristics'!$C:$C,0)))</f>
        <v>Fuel Subsidy</v>
      </c>
      <c r="C1178" s="314" t="str">
        <f t="shared" si="79"/>
        <v>GRA for Fuel Subsidies</v>
      </c>
      <c r="D1178" s="6" t="s">
        <v>3073</v>
      </c>
      <c r="F1178" s="6" t="s">
        <v>3077</v>
      </c>
      <c r="H1178" s="185">
        <v>578</v>
      </c>
      <c r="I1178" s="544" t="str">
        <f t="shared" si="80"/>
        <v>Yes</v>
      </c>
      <c r="J1178" s="306" t="str">
        <f>IF(ISBLANK(INDEX('Policy Characteristics'!D:D,MATCH($C1178,'Policy Characteristics'!$C:$C,0))),"",INDEX('Policy Characteristics'!D:D,MATCH($C1178,'Policy Characteristics'!$C:$C,0)))</f>
        <v/>
      </c>
      <c r="K1178" s="304" t="str">
        <f>IF(ISBLANK(INDEX('Policy Characteristics'!E:E,MATCH($C1178,'Policy Characteristics'!$C:$C,0))),"",INDEX('Policy Characteristics'!E:E,MATCH($C1178,'Policy Characteristics'!$C:$C,0)))</f>
        <v>GRA fuel subsidy</v>
      </c>
      <c r="L1178" s="304">
        <f>IF(ISBLANK(INDEX('Policy Characteristics'!F:F,MATCH($C1178,'Policy Characteristics'!$C:$C,0))),"",INDEX('Policy Characteristics'!F:F,MATCH($C1178,'Policy Characteristics'!$C:$C,0)))</f>
        <v>0</v>
      </c>
      <c r="M1178" s="304">
        <f>IF(ISBLANK(INDEX('Policy Characteristics'!G:G,MATCH($C1178,'Policy Characteristics'!$C:$C,0))),"",INDEX('Policy Characteristics'!G:G,MATCH($C1178,'Policy Characteristics'!$C:$C,0)))</f>
        <v>10</v>
      </c>
      <c r="N1178" s="304">
        <f>IF(ISBLANK(INDEX('Policy Characteristics'!H:H,MATCH($C1178,'Policy Characteristics'!$C:$C,0))),"",INDEX('Policy Characteristics'!H:H,MATCH($C1178,'Policy Characteristics'!$C:$C,0)))</f>
        <v>1</v>
      </c>
      <c r="O1178" s="304" t="str">
        <f>IF(ISBLANK(INDEX('Policy Characteristics'!I:I,MATCH($C1178,'Policy Characteristics'!$C:$C,0))),"",INDEX('Policy Characteristics'!I:I,MATCH($C1178,'Policy Characteristics'!$C:$C,0)))</f>
        <v>weight</v>
      </c>
      <c r="P1178" s="304" t="str">
        <f>IF(ISBLANK(INDEX('Policy Characteristics'!J:J,MATCH($C1178,'Policy Characteristics'!$C:$C,0))),"",INDEX('Policy Characteristics'!J:J,MATCH($C1178,'Policy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8" s="304" t="str">
        <f>IF(ISBLANK(INDEX('Policy Characteristics'!K:K,MATCH($C1178,'Policy Characteristics'!$C:$C,0))),"",INDEX('Policy Characteristics'!K:K,MATCH($C1178,'Policy Characteristics'!$C:$C,0)))</f>
        <v>io-model.html</v>
      </c>
      <c r="R1178" s="304" t="str">
        <f>IF(ISBLANK(INDEX('Policy Characteristics'!L:L,MATCH($C1178,'Policy Characteristics'!$C:$C,0))),"",INDEX('Policy Characteristics'!L:L,MATCH($C1178,'Policy Characteristics'!$C:$C,0)))</f>
        <v/>
      </c>
    </row>
    <row r="1179" spans="1:18" x14ac:dyDescent="0.25">
      <c r="A1179" s="304" t="str">
        <f>IF(ISBLANK(INDEX('Policy Characteristics'!A:A,MATCH($C1179,'Policy Characteristics'!$C:$C,0))),"",INDEX('Policy Characteristics'!A:A,MATCH($C1179,'Policy Characteristics'!$C:$C,0)))</f>
        <v>Government Revenue Accounting</v>
      </c>
      <c r="B1179" s="304" t="str">
        <f>IF(ISBLANK(INDEX('Policy Characteristics'!B:B,MATCH($C1179,'Policy Characteristics'!$C:$C,0))),"",INDEX('Policy Characteristics'!B:B,MATCH($C1179,'Policy Characteristics'!$C:$C,0)))</f>
        <v>Fuel Subsidy</v>
      </c>
      <c r="C1179" s="314" t="str">
        <f t="shared" si="79"/>
        <v>GRA for Fuel Subsidies</v>
      </c>
      <c r="D1179" s="6" t="s">
        <v>3074</v>
      </c>
      <c r="F1179" s="6" t="s">
        <v>3078</v>
      </c>
      <c r="H1179" s="185">
        <v>579</v>
      </c>
      <c r="I1179" s="544" t="str">
        <f t="shared" si="80"/>
        <v>Yes</v>
      </c>
      <c r="J1179" s="306" t="str">
        <f>IF(ISBLANK(INDEX('Policy Characteristics'!D:D,MATCH($C1179,'Policy Characteristics'!$C:$C,0))),"",INDEX('Policy Characteristics'!D:D,MATCH($C1179,'Policy Characteristics'!$C:$C,0)))</f>
        <v/>
      </c>
      <c r="K1179" s="304" t="str">
        <f>IF(ISBLANK(INDEX('Policy Characteristics'!E:E,MATCH($C1179,'Policy Characteristics'!$C:$C,0))),"",INDEX('Policy Characteristics'!E:E,MATCH($C1179,'Policy Characteristics'!$C:$C,0)))</f>
        <v>GRA fuel subsidy</v>
      </c>
      <c r="L1179" s="304">
        <f>IF(ISBLANK(INDEX('Policy Characteristics'!F:F,MATCH($C1179,'Policy Characteristics'!$C:$C,0))),"",INDEX('Policy Characteristics'!F:F,MATCH($C1179,'Policy Characteristics'!$C:$C,0)))</f>
        <v>0</v>
      </c>
      <c r="M1179" s="304">
        <f>IF(ISBLANK(INDEX('Policy Characteristics'!G:G,MATCH($C1179,'Policy Characteristics'!$C:$C,0))),"",INDEX('Policy Characteristics'!G:G,MATCH($C1179,'Policy Characteristics'!$C:$C,0)))</f>
        <v>10</v>
      </c>
      <c r="N1179" s="304">
        <f>IF(ISBLANK(INDEX('Policy Characteristics'!H:H,MATCH($C1179,'Policy Characteristics'!$C:$C,0))),"",INDEX('Policy Characteristics'!H:H,MATCH($C1179,'Policy Characteristics'!$C:$C,0)))</f>
        <v>1</v>
      </c>
      <c r="O1179" s="304" t="str">
        <f>IF(ISBLANK(INDEX('Policy Characteristics'!I:I,MATCH($C1179,'Policy Characteristics'!$C:$C,0))),"",INDEX('Policy Characteristics'!I:I,MATCH($C1179,'Policy Characteristics'!$C:$C,0)))</f>
        <v>weight</v>
      </c>
      <c r="P1179" s="304" t="str">
        <f>IF(ISBLANK(INDEX('Policy Characteristics'!J:J,MATCH($C1179,'Policy Characteristics'!$C:$C,0))),"",INDEX('Policy Characteristics'!J:J,MATCH($C1179,'Policy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9" s="304" t="str">
        <f>IF(ISBLANK(INDEX('Policy Characteristics'!K:K,MATCH($C1179,'Policy Characteristics'!$C:$C,0))),"",INDEX('Policy Characteristics'!K:K,MATCH($C1179,'Policy Characteristics'!$C:$C,0)))</f>
        <v>io-model.html</v>
      </c>
      <c r="R1179" s="304" t="str">
        <f>IF(ISBLANK(INDEX('Policy Characteristics'!L:L,MATCH($C1179,'Policy Characteristics'!$C:$C,0))),"",INDEX('Policy Characteristics'!L:L,MATCH($C1179,'Policy Characteristics'!$C:$C,0)))</f>
        <v/>
      </c>
    </row>
    <row r="1180" spans="1:18" x14ac:dyDescent="0.25">
      <c r="A1180" s="304" t="str">
        <f>IF(ISBLANK(INDEX('Policy Characteristics'!A:A,MATCH($C1180,'Policy Characteristics'!$C:$C,0))),"",INDEX('Policy Characteristics'!A:A,MATCH($C1180,'Policy Characteristics'!$C:$C,0)))</f>
        <v>Government Revenue Accounting</v>
      </c>
      <c r="B1180" s="304" t="str">
        <f>IF(ISBLANK(INDEX('Policy Characteristics'!B:B,MATCH($C1180,'Policy Characteristics'!$C:$C,0))),"",INDEX('Policy Characteristics'!B:B,MATCH($C1180,'Policy Characteristics'!$C:$C,0)))</f>
        <v>National Debt Interest</v>
      </c>
      <c r="C1180" s="313" t="s">
        <v>3068</v>
      </c>
      <c r="D1180" s="6" t="s">
        <v>3070</v>
      </c>
      <c r="F1180" s="6" t="s">
        <v>3075</v>
      </c>
      <c r="H1180" s="185">
        <v>580</v>
      </c>
      <c r="I1180" s="6" t="s">
        <v>45</v>
      </c>
      <c r="J1180" s="306" t="str">
        <f>IF(ISBLANK(INDEX('Policy Characteristics'!D:D,MATCH($C1180,'Policy Characteristics'!$C:$C,0))),"",INDEX('Policy Characteristics'!D:D,MATCH($C1180,'Policy Characteristics'!$C:$C,0)))</f>
        <v/>
      </c>
      <c r="K1180" s="304" t="str">
        <f>IF(ISBLANK(INDEX('Policy Characteristics'!E:E,MATCH($C1180,'Policy Characteristics'!$C:$C,0))),"",INDEX('Policy Characteristics'!E:E,MATCH($C1180,'Policy Characteristics'!$C:$C,0)))</f>
        <v>GRA national debt interest</v>
      </c>
      <c r="L1180" s="304">
        <f>IF(ISBLANK(INDEX('Policy Characteristics'!F:F,MATCH($C1180,'Policy Characteristics'!$C:$C,0))),"",INDEX('Policy Characteristics'!F:F,MATCH($C1180,'Policy Characteristics'!$C:$C,0)))</f>
        <v>0</v>
      </c>
      <c r="M1180" s="304">
        <f>IF(ISBLANK(INDEX('Policy Characteristics'!G:G,MATCH($C1180,'Policy Characteristics'!$C:$C,0))),"",INDEX('Policy Characteristics'!G:G,MATCH($C1180,'Policy Characteristics'!$C:$C,0)))</f>
        <v>10</v>
      </c>
      <c r="N1180" s="304">
        <f>IF(ISBLANK(INDEX('Policy Characteristics'!H:H,MATCH($C1180,'Policy Characteristics'!$C:$C,0))),"",INDEX('Policy Characteristics'!H:H,MATCH($C1180,'Policy Characteristics'!$C:$C,0)))</f>
        <v>1</v>
      </c>
      <c r="O1180" s="304" t="str">
        <f>IF(ISBLANK(INDEX('Policy Characteristics'!I:I,MATCH($C1180,'Policy Characteristics'!$C:$C,0))),"",INDEX('Policy Characteristics'!I:I,MATCH($C1180,'Policy Characteristics'!$C:$C,0)))</f>
        <v>weight</v>
      </c>
      <c r="P1180" s="304" t="str">
        <f>IF(ISBLANK(INDEX('Policy Characteristics'!J:J,MATCH($C1180,'Policy Characteristics'!$C:$C,0))),"",INDEX('Policy Characteristics'!J:J,MATCH($C1180,'Policy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0" s="304" t="str">
        <f>IF(ISBLANK(INDEX('Policy Characteristics'!K:K,MATCH($C1180,'Policy Characteristics'!$C:$C,0))),"",INDEX('Policy Characteristics'!K:K,MATCH($C1180,'Policy Characteristics'!$C:$C,0)))</f>
        <v>io-model.html</v>
      </c>
      <c r="R1180" s="304" t="str">
        <f>IF(ISBLANK(INDEX('Policy Characteristics'!L:L,MATCH($C1180,'Policy Characteristics'!$C:$C,0))),"",INDEX('Policy Characteristics'!L:L,MATCH($C1180,'Policy Characteristics'!$C:$C,0)))</f>
        <v/>
      </c>
    </row>
    <row r="1181" spans="1:18" x14ac:dyDescent="0.25">
      <c r="A1181" s="304" t="str">
        <f>IF(ISBLANK(INDEX('Policy Characteristics'!A:A,MATCH($C1181,'Policy Characteristics'!$C:$C,0))),"",INDEX('Policy Characteristics'!A:A,MATCH($C1181,'Policy Characteristics'!$C:$C,0)))</f>
        <v>Government Revenue Accounting</v>
      </c>
      <c r="B1181" s="304" t="str">
        <f>IF(ISBLANK(INDEX('Policy Characteristics'!B:B,MATCH($C1181,'Policy Characteristics'!$C:$C,0))),"",INDEX('Policy Characteristics'!B:B,MATCH($C1181,'Policy Characteristics'!$C:$C,0)))</f>
        <v>National Debt Interest</v>
      </c>
      <c r="C1181" s="314" t="str">
        <f t="shared" ref="C1181:C1184" si="81">C$1180</f>
        <v>GRA for National Debt Interest</v>
      </c>
      <c r="D1181" s="6" t="s">
        <v>3071</v>
      </c>
      <c r="F1181" s="6" t="s">
        <v>3099</v>
      </c>
      <c r="H1181" s="185">
        <v>581</v>
      </c>
      <c r="I1181" s="544" t="str">
        <f t="shared" ref="I1181:I1184" si="82">I$1180</f>
        <v>Yes</v>
      </c>
      <c r="J1181" s="306" t="str">
        <f>IF(ISBLANK(INDEX('Policy Characteristics'!D:D,MATCH($C1181,'Policy Characteristics'!$C:$C,0))),"",INDEX('Policy Characteristics'!D:D,MATCH($C1181,'Policy Characteristics'!$C:$C,0)))</f>
        <v/>
      </c>
      <c r="K1181" s="304" t="str">
        <f>IF(ISBLANK(INDEX('Policy Characteristics'!E:E,MATCH($C1181,'Policy Characteristics'!$C:$C,0))),"",INDEX('Policy Characteristics'!E:E,MATCH($C1181,'Policy Characteristics'!$C:$C,0)))</f>
        <v>GRA national debt interest</v>
      </c>
      <c r="L1181" s="304">
        <f>IF(ISBLANK(INDEX('Policy Characteristics'!F:F,MATCH($C1181,'Policy Characteristics'!$C:$C,0))),"",INDEX('Policy Characteristics'!F:F,MATCH($C1181,'Policy Characteristics'!$C:$C,0)))</f>
        <v>0</v>
      </c>
      <c r="M1181" s="304">
        <f>IF(ISBLANK(INDEX('Policy Characteristics'!G:G,MATCH($C1181,'Policy Characteristics'!$C:$C,0))),"",INDEX('Policy Characteristics'!G:G,MATCH($C1181,'Policy Characteristics'!$C:$C,0)))</f>
        <v>10</v>
      </c>
      <c r="N1181" s="304">
        <f>IF(ISBLANK(INDEX('Policy Characteristics'!H:H,MATCH($C1181,'Policy Characteristics'!$C:$C,0))),"",INDEX('Policy Characteristics'!H:H,MATCH($C1181,'Policy Characteristics'!$C:$C,0)))</f>
        <v>1</v>
      </c>
      <c r="O1181" s="304" t="str">
        <f>IF(ISBLANK(INDEX('Policy Characteristics'!I:I,MATCH($C1181,'Policy Characteristics'!$C:$C,0))),"",INDEX('Policy Characteristics'!I:I,MATCH($C1181,'Policy Characteristics'!$C:$C,0)))</f>
        <v>weight</v>
      </c>
      <c r="P1181" s="304" t="str">
        <f>IF(ISBLANK(INDEX('Policy Characteristics'!J:J,MATCH($C1181,'Policy Characteristics'!$C:$C,0))),"",INDEX('Policy Characteristics'!J:J,MATCH($C1181,'Policy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1" s="304" t="str">
        <f>IF(ISBLANK(INDEX('Policy Characteristics'!K:K,MATCH($C1181,'Policy Characteristics'!$C:$C,0))),"",INDEX('Policy Characteristics'!K:K,MATCH($C1181,'Policy Characteristics'!$C:$C,0)))</f>
        <v>io-model.html</v>
      </c>
      <c r="R1181" s="304" t="str">
        <f>IF(ISBLANK(INDEX('Policy Characteristics'!L:L,MATCH($C1181,'Policy Characteristics'!$C:$C,0))),"",INDEX('Policy Characteristics'!L:L,MATCH($C1181,'Policy Characteristics'!$C:$C,0)))</f>
        <v/>
      </c>
    </row>
    <row r="1182" spans="1:18" x14ac:dyDescent="0.25">
      <c r="A1182" s="304" t="str">
        <f>IF(ISBLANK(INDEX('Policy Characteristics'!A:A,MATCH($C1182,'Policy Characteristics'!$C:$C,0))),"",INDEX('Policy Characteristics'!A:A,MATCH($C1182,'Policy Characteristics'!$C:$C,0)))</f>
        <v>Government Revenue Accounting</v>
      </c>
      <c r="B1182" s="304" t="str">
        <f>IF(ISBLANK(INDEX('Policy Characteristics'!B:B,MATCH($C1182,'Policy Characteristics'!$C:$C,0))),"",INDEX('Policy Characteristics'!B:B,MATCH($C1182,'Policy Characteristics'!$C:$C,0)))</f>
        <v>National Debt Interest</v>
      </c>
      <c r="C1182" s="314" t="str">
        <f t="shared" si="81"/>
        <v>GRA for National Debt Interest</v>
      </c>
      <c r="D1182" s="6" t="s">
        <v>3072</v>
      </c>
      <c r="F1182" s="6" t="s">
        <v>3076</v>
      </c>
      <c r="H1182" s="185">
        <v>582</v>
      </c>
      <c r="I1182" s="544" t="str">
        <f t="shared" si="82"/>
        <v>Yes</v>
      </c>
      <c r="J1182" s="306" t="str">
        <f>IF(ISBLANK(INDEX('Policy Characteristics'!D:D,MATCH($C1182,'Policy Characteristics'!$C:$C,0))),"",INDEX('Policy Characteristics'!D:D,MATCH($C1182,'Policy Characteristics'!$C:$C,0)))</f>
        <v/>
      </c>
      <c r="K1182" s="304" t="str">
        <f>IF(ISBLANK(INDEX('Policy Characteristics'!E:E,MATCH($C1182,'Policy Characteristics'!$C:$C,0))),"",INDEX('Policy Characteristics'!E:E,MATCH($C1182,'Policy Characteristics'!$C:$C,0)))</f>
        <v>GRA national debt interest</v>
      </c>
      <c r="L1182" s="304">
        <f>IF(ISBLANK(INDEX('Policy Characteristics'!F:F,MATCH($C1182,'Policy Characteristics'!$C:$C,0))),"",INDEX('Policy Characteristics'!F:F,MATCH($C1182,'Policy Characteristics'!$C:$C,0)))</f>
        <v>0</v>
      </c>
      <c r="M1182" s="304">
        <f>IF(ISBLANK(INDEX('Policy Characteristics'!G:G,MATCH($C1182,'Policy Characteristics'!$C:$C,0))),"",INDEX('Policy Characteristics'!G:G,MATCH($C1182,'Policy Characteristics'!$C:$C,0)))</f>
        <v>10</v>
      </c>
      <c r="N1182" s="304">
        <f>IF(ISBLANK(INDEX('Policy Characteristics'!H:H,MATCH($C1182,'Policy Characteristics'!$C:$C,0))),"",INDEX('Policy Characteristics'!H:H,MATCH($C1182,'Policy Characteristics'!$C:$C,0)))</f>
        <v>1</v>
      </c>
      <c r="O1182" s="304" t="str">
        <f>IF(ISBLANK(INDEX('Policy Characteristics'!I:I,MATCH($C1182,'Policy Characteristics'!$C:$C,0))),"",INDEX('Policy Characteristics'!I:I,MATCH($C1182,'Policy Characteristics'!$C:$C,0)))</f>
        <v>weight</v>
      </c>
      <c r="P1182" s="304" t="str">
        <f>IF(ISBLANK(INDEX('Policy Characteristics'!J:J,MATCH($C1182,'Policy Characteristics'!$C:$C,0))),"",INDEX('Policy Characteristics'!J:J,MATCH($C1182,'Policy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2" s="304" t="str">
        <f>IF(ISBLANK(INDEX('Policy Characteristics'!K:K,MATCH($C1182,'Policy Characteristics'!$C:$C,0))),"",INDEX('Policy Characteristics'!K:K,MATCH($C1182,'Policy Characteristics'!$C:$C,0)))</f>
        <v>io-model.html</v>
      </c>
      <c r="R1182" s="304" t="str">
        <f>IF(ISBLANK(INDEX('Policy Characteristics'!L:L,MATCH($C1182,'Policy Characteristics'!$C:$C,0))),"",INDEX('Policy Characteristics'!L:L,MATCH($C1182,'Policy Characteristics'!$C:$C,0)))</f>
        <v/>
      </c>
    </row>
    <row r="1183" spans="1:18" x14ac:dyDescent="0.25">
      <c r="A1183" s="304" t="str">
        <f>IF(ISBLANK(INDEX('Policy Characteristics'!A:A,MATCH($C1183,'Policy Characteristics'!$C:$C,0))),"",INDEX('Policy Characteristics'!A:A,MATCH($C1183,'Policy Characteristics'!$C:$C,0)))</f>
        <v>Government Revenue Accounting</v>
      </c>
      <c r="B1183" s="304" t="str">
        <f>IF(ISBLANK(INDEX('Policy Characteristics'!B:B,MATCH($C1183,'Policy Characteristics'!$C:$C,0))),"",INDEX('Policy Characteristics'!B:B,MATCH($C1183,'Policy Characteristics'!$C:$C,0)))</f>
        <v>National Debt Interest</v>
      </c>
      <c r="C1183" s="314" t="str">
        <f t="shared" si="81"/>
        <v>GRA for National Debt Interest</v>
      </c>
      <c r="D1183" s="6" t="s">
        <v>3073</v>
      </c>
      <c r="F1183" s="6" t="s">
        <v>3077</v>
      </c>
      <c r="H1183" s="185">
        <v>583</v>
      </c>
      <c r="I1183" s="544" t="str">
        <f t="shared" si="82"/>
        <v>Yes</v>
      </c>
      <c r="J1183" s="306" t="str">
        <f>IF(ISBLANK(INDEX('Policy Characteristics'!D:D,MATCH($C1183,'Policy Characteristics'!$C:$C,0))),"",INDEX('Policy Characteristics'!D:D,MATCH($C1183,'Policy Characteristics'!$C:$C,0)))</f>
        <v/>
      </c>
      <c r="K1183" s="304" t="str">
        <f>IF(ISBLANK(INDEX('Policy Characteristics'!E:E,MATCH($C1183,'Policy Characteristics'!$C:$C,0))),"",INDEX('Policy Characteristics'!E:E,MATCH($C1183,'Policy Characteristics'!$C:$C,0)))</f>
        <v>GRA national debt interest</v>
      </c>
      <c r="L1183" s="304">
        <f>IF(ISBLANK(INDEX('Policy Characteristics'!F:F,MATCH($C1183,'Policy Characteristics'!$C:$C,0))),"",INDEX('Policy Characteristics'!F:F,MATCH($C1183,'Policy Characteristics'!$C:$C,0)))</f>
        <v>0</v>
      </c>
      <c r="M1183" s="304">
        <f>IF(ISBLANK(INDEX('Policy Characteristics'!G:G,MATCH($C1183,'Policy Characteristics'!$C:$C,0))),"",INDEX('Policy Characteristics'!G:G,MATCH($C1183,'Policy Characteristics'!$C:$C,0)))</f>
        <v>10</v>
      </c>
      <c r="N1183" s="304">
        <f>IF(ISBLANK(INDEX('Policy Characteristics'!H:H,MATCH($C1183,'Policy Characteristics'!$C:$C,0))),"",INDEX('Policy Characteristics'!H:H,MATCH($C1183,'Policy Characteristics'!$C:$C,0)))</f>
        <v>1</v>
      </c>
      <c r="O1183" s="304" t="str">
        <f>IF(ISBLANK(INDEX('Policy Characteristics'!I:I,MATCH($C1183,'Policy Characteristics'!$C:$C,0))),"",INDEX('Policy Characteristics'!I:I,MATCH($C1183,'Policy Characteristics'!$C:$C,0)))</f>
        <v>weight</v>
      </c>
      <c r="P1183" s="304" t="str">
        <f>IF(ISBLANK(INDEX('Policy Characteristics'!J:J,MATCH($C1183,'Policy Characteristics'!$C:$C,0))),"",INDEX('Policy Characteristics'!J:J,MATCH($C1183,'Policy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3" s="304" t="str">
        <f>IF(ISBLANK(INDEX('Policy Characteristics'!K:K,MATCH($C1183,'Policy Characteristics'!$C:$C,0))),"",INDEX('Policy Characteristics'!K:K,MATCH($C1183,'Policy Characteristics'!$C:$C,0)))</f>
        <v>io-model.html</v>
      </c>
      <c r="R1183" s="304" t="str">
        <f>IF(ISBLANK(INDEX('Policy Characteristics'!L:L,MATCH($C1183,'Policy Characteristics'!$C:$C,0))),"",INDEX('Policy Characteristics'!L:L,MATCH($C1183,'Policy Characteristics'!$C:$C,0)))</f>
        <v/>
      </c>
    </row>
    <row r="1184" spans="1:18" x14ac:dyDescent="0.25">
      <c r="A1184" s="304" t="str">
        <f>IF(ISBLANK(INDEX('Policy Characteristics'!A:A,MATCH($C1184,'Policy Characteristics'!$C:$C,0))),"",INDEX('Policy Characteristics'!A:A,MATCH($C1184,'Policy Characteristics'!$C:$C,0)))</f>
        <v>Government Revenue Accounting</v>
      </c>
      <c r="B1184" s="304" t="str">
        <f>IF(ISBLANK(INDEX('Policy Characteristics'!B:B,MATCH($C1184,'Policy Characteristics'!$C:$C,0))),"",INDEX('Policy Characteristics'!B:B,MATCH($C1184,'Policy Characteristics'!$C:$C,0)))</f>
        <v>National Debt Interest</v>
      </c>
      <c r="C1184" s="314" t="str">
        <f t="shared" si="81"/>
        <v>GRA for National Debt Interest</v>
      </c>
      <c r="D1184" s="6" t="s">
        <v>3074</v>
      </c>
      <c r="F1184" s="6" t="s">
        <v>3078</v>
      </c>
      <c r="H1184" s="185">
        <v>584</v>
      </c>
      <c r="I1184" s="544" t="str">
        <f t="shared" si="82"/>
        <v>Yes</v>
      </c>
      <c r="J1184" s="306" t="str">
        <f>IF(ISBLANK(INDEX('Policy Characteristics'!D:D,MATCH($C1184,'Policy Characteristics'!$C:$C,0))),"",INDEX('Policy Characteristics'!D:D,MATCH($C1184,'Policy Characteristics'!$C:$C,0)))</f>
        <v/>
      </c>
      <c r="K1184" s="304" t="str">
        <f>IF(ISBLANK(INDEX('Policy Characteristics'!E:E,MATCH($C1184,'Policy Characteristics'!$C:$C,0))),"",INDEX('Policy Characteristics'!E:E,MATCH($C1184,'Policy Characteristics'!$C:$C,0)))</f>
        <v>GRA national debt interest</v>
      </c>
      <c r="L1184" s="304">
        <f>IF(ISBLANK(INDEX('Policy Characteristics'!F:F,MATCH($C1184,'Policy Characteristics'!$C:$C,0))),"",INDEX('Policy Characteristics'!F:F,MATCH($C1184,'Policy Characteristics'!$C:$C,0)))</f>
        <v>0</v>
      </c>
      <c r="M1184" s="304">
        <f>IF(ISBLANK(INDEX('Policy Characteristics'!G:G,MATCH($C1184,'Policy Characteristics'!$C:$C,0))),"",INDEX('Policy Characteristics'!G:G,MATCH($C1184,'Policy Characteristics'!$C:$C,0)))</f>
        <v>10</v>
      </c>
      <c r="N1184" s="304">
        <f>IF(ISBLANK(INDEX('Policy Characteristics'!H:H,MATCH($C1184,'Policy Characteristics'!$C:$C,0))),"",INDEX('Policy Characteristics'!H:H,MATCH($C1184,'Policy Characteristics'!$C:$C,0)))</f>
        <v>1</v>
      </c>
      <c r="O1184" s="304" t="str">
        <f>IF(ISBLANK(INDEX('Policy Characteristics'!I:I,MATCH($C1184,'Policy Characteristics'!$C:$C,0))),"",INDEX('Policy Characteristics'!I:I,MATCH($C1184,'Policy Characteristics'!$C:$C,0)))</f>
        <v>weight</v>
      </c>
      <c r="P1184" s="304" t="str">
        <f>IF(ISBLANK(INDEX('Policy Characteristics'!J:J,MATCH($C1184,'Policy Characteristics'!$C:$C,0))),"",INDEX('Policy Characteristics'!J:J,MATCH($C1184,'Policy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4" s="304" t="str">
        <f>IF(ISBLANK(INDEX('Policy Characteristics'!K:K,MATCH($C1184,'Policy Characteristics'!$C:$C,0))),"",INDEX('Policy Characteristics'!K:K,MATCH($C1184,'Policy Characteristics'!$C:$C,0)))</f>
        <v>io-model.html</v>
      </c>
      <c r="R1184" s="304" t="str">
        <f>IF(ISBLANK(INDEX('Policy Characteristics'!L:L,MATCH($C1184,'Policy Characteristics'!$C:$C,0))),"",INDEX('Policy Characteristics'!L:L,MATCH($C1184,'Policy Characteristics'!$C:$C,0)))</f>
        <v/>
      </c>
    </row>
    <row r="1185" spans="1:18" x14ac:dyDescent="0.25">
      <c r="A1185" s="304" t="str">
        <f>IF(ISBLANK(INDEX('Policy Characteristics'!A:A,MATCH($C1185,'Policy Characteristics'!$C:$C,0))),"",INDEX('Policy Characteristics'!A:A,MATCH($C1185,'Policy Characteristics'!$C:$C,0)))</f>
        <v>Government Revenue Accounting</v>
      </c>
      <c r="B1185" s="304" t="str">
        <f>IF(ISBLANK(INDEX('Policy Characteristics'!B:B,MATCH($C1185,'Policy Characteristics'!$C:$C,0))),"",INDEX('Policy Characteristics'!B:B,MATCH($C1185,'Policy Characteristics'!$C:$C,0)))</f>
        <v>Remaining Government Cash Flows</v>
      </c>
      <c r="C1185" s="313" t="s">
        <v>3069</v>
      </c>
      <c r="D1185" s="6" t="s">
        <v>3070</v>
      </c>
      <c r="F1185" s="6" t="s">
        <v>3075</v>
      </c>
      <c r="H1185" s="185">
        <v>585</v>
      </c>
      <c r="I1185" s="6" t="s">
        <v>45</v>
      </c>
      <c r="J1185" s="306" t="str">
        <f>IF(ISBLANK(INDEX('Policy Characteristics'!D:D,MATCH($C1185,'Policy Characteristics'!$C:$C,0))),"",INDEX('Policy Characteristics'!D:D,MATCH($C1185,'Policy Characteristics'!$C:$C,0)))</f>
        <v/>
      </c>
      <c r="K1185" s="304" t="str">
        <f>IF(ISBLANK(INDEX('Policy Characteristics'!E:E,MATCH($C1185,'Policy Characteristics'!$C:$C,0))),"",INDEX('Policy Characteristics'!E:E,MATCH($C1185,'Policy Characteristics'!$C:$C,0)))</f>
        <v>GRA remaining cash flow changes</v>
      </c>
      <c r="L1185" s="304">
        <f>IF(ISBLANK(INDEX('Policy Characteristics'!F:F,MATCH($C1185,'Policy Characteristics'!$C:$C,0))),"",INDEX('Policy Characteristics'!F:F,MATCH($C1185,'Policy Characteristics'!$C:$C,0)))</f>
        <v>0</v>
      </c>
      <c r="M1185" s="304">
        <f>IF(ISBLANK(INDEX('Policy Characteristics'!G:G,MATCH($C1185,'Policy Characteristics'!$C:$C,0))),"",INDEX('Policy Characteristics'!G:G,MATCH($C1185,'Policy Characteristics'!$C:$C,0)))</f>
        <v>10</v>
      </c>
      <c r="N1185" s="304">
        <f>IF(ISBLANK(INDEX('Policy Characteristics'!H:H,MATCH($C1185,'Policy Characteristics'!$C:$C,0))),"",INDEX('Policy Characteristics'!H:H,MATCH($C1185,'Policy Characteristics'!$C:$C,0)))</f>
        <v>1</v>
      </c>
      <c r="O1185" s="304" t="str">
        <f>IF(ISBLANK(INDEX('Policy Characteristics'!I:I,MATCH($C1185,'Policy Characteristics'!$C:$C,0))),"",INDEX('Policy Characteristics'!I:I,MATCH($C1185,'Policy Characteristics'!$C:$C,0)))</f>
        <v>weight</v>
      </c>
      <c r="P1185" s="304" t="str">
        <f>IF(ISBLANK(INDEX('Policy Characteristics'!J:J,MATCH($C1185,'Policy Characteristics'!$C:$C,0))),"",INDEX('Policy Characteristics'!J:J,MATCH($C1185,'Policy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5" s="304" t="str">
        <f>IF(ISBLANK(INDEX('Policy Characteristics'!K:K,MATCH($C1185,'Policy Characteristics'!$C:$C,0))),"",INDEX('Policy Characteristics'!K:K,MATCH($C1185,'Policy Characteristics'!$C:$C,0)))</f>
        <v>io-model.html</v>
      </c>
      <c r="R1185" s="304" t="str">
        <f>IF(ISBLANK(INDEX('Policy Characteristics'!L:L,MATCH($C1185,'Policy Characteristics'!$C:$C,0))),"",INDEX('Policy Characteristics'!L:L,MATCH($C1185,'Policy Characteristics'!$C:$C,0)))</f>
        <v/>
      </c>
    </row>
    <row r="1186" spans="1:18" x14ac:dyDescent="0.25">
      <c r="A1186" s="304" t="str">
        <f>IF(ISBLANK(INDEX('Policy Characteristics'!A:A,MATCH($C1186,'Policy Characteristics'!$C:$C,0))),"",INDEX('Policy Characteristics'!A:A,MATCH($C1186,'Policy Characteristics'!$C:$C,0)))</f>
        <v>Government Revenue Accounting</v>
      </c>
      <c r="B1186" s="304" t="str">
        <f>IF(ISBLANK(INDEX('Policy Characteristics'!B:B,MATCH($C1186,'Policy Characteristics'!$C:$C,0))),"",INDEX('Policy Characteristics'!B:B,MATCH($C1186,'Policy Characteristics'!$C:$C,0)))</f>
        <v>Remaining Government Cash Flows</v>
      </c>
      <c r="C1186" s="314" t="str">
        <f t="shared" ref="C1186" si="83">C$1185</f>
        <v>GRA for Remaining Government Cash Flow Changes</v>
      </c>
      <c r="D1186" s="6" t="s">
        <v>3071</v>
      </c>
      <c r="F1186" s="6" t="s">
        <v>3099</v>
      </c>
      <c r="H1186" s="185">
        <v>586</v>
      </c>
      <c r="I1186" s="544" t="str">
        <f t="shared" ref="I1186:I1189" si="84">I$1185</f>
        <v>Yes</v>
      </c>
      <c r="J1186" s="306" t="str">
        <f>IF(ISBLANK(INDEX('Policy Characteristics'!D:D,MATCH($C1186,'Policy Characteristics'!$C:$C,0))),"",INDEX('Policy Characteristics'!D:D,MATCH($C1186,'Policy Characteristics'!$C:$C,0)))</f>
        <v/>
      </c>
      <c r="K1186" s="304" t="str">
        <f>IF(ISBLANK(INDEX('Policy Characteristics'!E:E,MATCH($C1186,'Policy Characteristics'!$C:$C,0))),"",INDEX('Policy Characteristics'!E:E,MATCH($C1186,'Policy Characteristics'!$C:$C,0)))</f>
        <v>GRA remaining cash flow changes</v>
      </c>
      <c r="L1186" s="304">
        <f>IF(ISBLANK(INDEX('Policy Characteristics'!F:F,MATCH($C1186,'Policy Characteristics'!$C:$C,0))),"",INDEX('Policy Characteristics'!F:F,MATCH($C1186,'Policy Characteristics'!$C:$C,0)))</f>
        <v>0</v>
      </c>
      <c r="M1186" s="304">
        <f>IF(ISBLANK(INDEX('Policy Characteristics'!G:G,MATCH($C1186,'Policy Characteristics'!$C:$C,0))),"",INDEX('Policy Characteristics'!G:G,MATCH($C1186,'Policy Characteristics'!$C:$C,0)))</f>
        <v>10</v>
      </c>
      <c r="N1186" s="304">
        <f>IF(ISBLANK(INDEX('Policy Characteristics'!H:H,MATCH($C1186,'Policy Characteristics'!$C:$C,0))),"",INDEX('Policy Characteristics'!H:H,MATCH($C1186,'Policy Characteristics'!$C:$C,0)))</f>
        <v>1</v>
      </c>
      <c r="O1186" s="304" t="str">
        <f>IF(ISBLANK(INDEX('Policy Characteristics'!I:I,MATCH($C1186,'Policy Characteristics'!$C:$C,0))),"",INDEX('Policy Characteristics'!I:I,MATCH($C1186,'Policy Characteristics'!$C:$C,0)))</f>
        <v>weight</v>
      </c>
      <c r="P1186" s="304" t="str">
        <f>IF(ISBLANK(INDEX('Policy Characteristics'!J:J,MATCH($C1186,'Policy Characteristics'!$C:$C,0))),"",INDEX('Policy Characteristics'!J:J,MATCH($C1186,'Policy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6" s="304" t="str">
        <f>IF(ISBLANK(INDEX('Policy Characteristics'!K:K,MATCH($C1186,'Policy Characteristics'!$C:$C,0))),"",INDEX('Policy Characteristics'!K:K,MATCH($C1186,'Policy Characteristics'!$C:$C,0)))</f>
        <v>io-model.html</v>
      </c>
      <c r="R1186" s="304" t="str">
        <f>IF(ISBLANK(INDEX('Policy Characteristics'!L:L,MATCH($C1186,'Policy Characteristics'!$C:$C,0))),"",INDEX('Policy Characteristics'!L:L,MATCH($C1186,'Policy Characteristics'!$C:$C,0)))</f>
        <v/>
      </c>
    </row>
    <row r="1187" spans="1:18" x14ac:dyDescent="0.25">
      <c r="A1187" s="304" t="str">
        <f>IF(ISBLANK(INDEX('Policy Characteristics'!A:A,MATCH($C1187,'Policy Characteristics'!$C:$C,0))),"",INDEX('Policy Characteristics'!A:A,MATCH($C1187,'Policy Characteristics'!$C:$C,0)))</f>
        <v>Government Revenue Accounting</v>
      </c>
      <c r="B1187" s="304" t="str">
        <f>IF(ISBLANK(INDEX('Policy Characteristics'!B:B,MATCH($C1187,'Policy Characteristics'!$C:$C,0))),"",INDEX('Policy Characteristics'!B:B,MATCH($C1187,'Policy Characteristics'!$C:$C,0)))</f>
        <v>Remaining Government Cash Flows</v>
      </c>
      <c r="C1187" s="314" t="str">
        <f t="shared" ref="C1187:C1189" si="85">C$1185</f>
        <v>GRA for Remaining Government Cash Flow Changes</v>
      </c>
      <c r="D1187" s="6" t="s">
        <v>3072</v>
      </c>
      <c r="F1187" s="6" t="s">
        <v>3076</v>
      </c>
      <c r="H1187" s="185">
        <v>587</v>
      </c>
      <c r="I1187" s="544" t="str">
        <f t="shared" si="84"/>
        <v>Yes</v>
      </c>
      <c r="J1187" s="306" t="str">
        <f>IF(ISBLANK(INDEX('Policy Characteristics'!D:D,MATCH($C1187,'Policy Characteristics'!$C:$C,0))),"",INDEX('Policy Characteristics'!D:D,MATCH($C1187,'Policy Characteristics'!$C:$C,0)))</f>
        <v/>
      </c>
      <c r="K1187" s="304" t="str">
        <f>IF(ISBLANK(INDEX('Policy Characteristics'!E:E,MATCH($C1187,'Policy Characteristics'!$C:$C,0))),"",INDEX('Policy Characteristics'!E:E,MATCH($C1187,'Policy Characteristics'!$C:$C,0)))</f>
        <v>GRA remaining cash flow changes</v>
      </c>
      <c r="L1187" s="304">
        <f>IF(ISBLANK(INDEX('Policy Characteristics'!F:F,MATCH($C1187,'Policy Characteristics'!$C:$C,0))),"",INDEX('Policy Characteristics'!F:F,MATCH($C1187,'Policy Characteristics'!$C:$C,0)))</f>
        <v>0</v>
      </c>
      <c r="M1187" s="304">
        <f>IF(ISBLANK(INDEX('Policy Characteristics'!G:G,MATCH($C1187,'Policy Characteristics'!$C:$C,0))),"",INDEX('Policy Characteristics'!G:G,MATCH($C1187,'Policy Characteristics'!$C:$C,0)))</f>
        <v>10</v>
      </c>
      <c r="N1187" s="304">
        <f>IF(ISBLANK(INDEX('Policy Characteristics'!H:H,MATCH($C1187,'Policy Characteristics'!$C:$C,0))),"",INDEX('Policy Characteristics'!H:H,MATCH($C1187,'Policy Characteristics'!$C:$C,0)))</f>
        <v>1</v>
      </c>
      <c r="O1187" s="304" t="str">
        <f>IF(ISBLANK(INDEX('Policy Characteristics'!I:I,MATCH($C1187,'Policy Characteristics'!$C:$C,0))),"",INDEX('Policy Characteristics'!I:I,MATCH($C1187,'Policy Characteristics'!$C:$C,0)))</f>
        <v>weight</v>
      </c>
      <c r="P1187" s="304" t="str">
        <f>IF(ISBLANK(INDEX('Policy Characteristics'!J:J,MATCH($C1187,'Policy Characteristics'!$C:$C,0))),"",INDEX('Policy Characteristics'!J:J,MATCH($C1187,'Policy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7" s="304" t="str">
        <f>IF(ISBLANK(INDEX('Policy Characteristics'!K:K,MATCH($C1187,'Policy Characteristics'!$C:$C,0))),"",INDEX('Policy Characteristics'!K:K,MATCH($C1187,'Policy Characteristics'!$C:$C,0)))</f>
        <v>io-model.html</v>
      </c>
      <c r="R1187" s="304" t="str">
        <f>IF(ISBLANK(INDEX('Policy Characteristics'!L:L,MATCH($C1187,'Policy Characteristics'!$C:$C,0))),"",INDEX('Policy Characteristics'!L:L,MATCH($C1187,'Policy Characteristics'!$C:$C,0)))</f>
        <v/>
      </c>
    </row>
    <row r="1188" spans="1:18" x14ac:dyDescent="0.25">
      <c r="A1188" s="304" t="str">
        <f>IF(ISBLANK(INDEX('Policy Characteristics'!A:A,MATCH($C1188,'Policy Characteristics'!$C:$C,0))),"",INDEX('Policy Characteristics'!A:A,MATCH($C1188,'Policy Characteristics'!$C:$C,0)))</f>
        <v>Government Revenue Accounting</v>
      </c>
      <c r="B1188" s="304" t="str">
        <f>IF(ISBLANK(INDEX('Policy Characteristics'!B:B,MATCH($C1188,'Policy Characteristics'!$C:$C,0))),"",INDEX('Policy Characteristics'!B:B,MATCH($C1188,'Policy Characteristics'!$C:$C,0)))</f>
        <v>Remaining Government Cash Flows</v>
      </c>
      <c r="C1188" s="314" t="str">
        <f t="shared" si="85"/>
        <v>GRA for Remaining Government Cash Flow Changes</v>
      </c>
      <c r="D1188" s="6" t="s">
        <v>3073</v>
      </c>
      <c r="F1188" s="6" t="s">
        <v>3077</v>
      </c>
      <c r="H1188" s="185">
        <v>588</v>
      </c>
      <c r="I1188" s="544" t="str">
        <f t="shared" si="84"/>
        <v>Yes</v>
      </c>
      <c r="J1188" s="306" t="str">
        <f>IF(ISBLANK(INDEX('Policy Characteristics'!D:D,MATCH($C1188,'Policy Characteristics'!$C:$C,0))),"",INDEX('Policy Characteristics'!D:D,MATCH($C1188,'Policy Characteristics'!$C:$C,0)))</f>
        <v/>
      </c>
      <c r="K1188" s="304" t="str">
        <f>IF(ISBLANK(INDEX('Policy Characteristics'!E:E,MATCH($C1188,'Policy Characteristics'!$C:$C,0))),"",INDEX('Policy Characteristics'!E:E,MATCH($C1188,'Policy Characteristics'!$C:$C,0)))</f>
        <v>GRA remaining cash flow changes</v>
      </c>
      <c r="L1188" s="304">
        <f>IF(ISBLANK(INDEX('Policy Characteristics'!F:F,MATCH($C1188,'Policy Characteristics'!$C:$C,0))),"",INDEX('Policy Characteristics'!F:F,MATCH($C1188,'Policy Characteristics'!$C:$C,0)))</f>
        <v>0</v>
      </c>
      <c r="M1188" s="304">
        <f>IF(ISBLANK(INDEX('Policy Characteristics'!G:G,MATCH($C1188,'Policy Characteristics'!$C:$C,0))),"",INDEX('Policy Characteristics'!G:G,MATCH($C1188,'Policy Characteristics'!$C:$C,0)))</f>
        <v>10</v>
      </c>
      <c r="N1188" s="304">
        <f>IF(ISBLANK(INDEX('Policy Characteristics'!H:H,MATCH($C1188,'Policy Characteristics'!$C:$C,0))),"",INDEX('Policy Characteristics'!H:H,MATCH($C1188,'Policy Characteristics'!$C:$C,0)))</f>
        <v>1</v>
      </c>
      <c r="O1188" s="304" t="str">
        <f>IF(ISBLANK(INDEX('Policy Characteristics'!I:I,MATCH($C1188,'Policy Characteristics'!$C:$C,0))),"",INDEX('Policy Characteristics'!I:I,MATCH($C1188,'Policy Characteristics'!$C:$C,0)))</f>
        <v>weight</v>
      </c>
      <c r="P1188" s="304" t="str">
        <f>IF(ISBLANK(INDEX('Policy Characteristics'!J:J,MATCH($C1188,'Policy Characteristics'!$C:$C,0))),"",INDEX('Policy Characteristics'!J:J,MATCH($C1188,'Policy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8" s="304" t="str">
        <f>IF(ISBLANK(INDEX('Policy Characteristics'!K:K,MATCH($C1188,'Policy Characteristics'!$C:$C,0))),"",INDEX('Policy Characteristics'!K:K,MATCH($C1188,'Policy Characteristics'!$C:$C,0)))</f>
        <v>io-model.html</v>
      </c>
      <c r="R1188" s="304" t="str">
        <f>IF(ISBLANK(INDEX('Policy Characteristics'!L:L,MATCH($C1188,'Policy Characteristics'!$C:$C,0))),"",INDEX('Policy Characteristics'!L:L,MATCH($C1188,'Policy Characteristics'!$C:$C,0)))</f>
        <v/>
      </c>
    </row>
    <row r="1189" spans="1:18" x14ac:dyDescent="0.25">
      <c r="A1189" s="304" t="str">
        <f>IF(ISBLANK(INDEX('Policy Characteristics'!A:A,MATCH($C1189,'Policy Characteristics'!$C:$C,0))),"",INDEX('Policy Characteristics'!A:A,MATCH($C1189,'Policy Characteristics'!$C:$C,0)))</f>
        <v>Government Revenue Accounting</v>
      </c>
      <c r="B1189" s="304" t="str">
        <f>IF(ISBLANK(INDEX('Policy Characteristics'!B:B,MATCH($C1189,'Policy Characteristics'!$C:$C,0))),"",INDEX('Policy Characteristics'!B:B,MATCH($C1189,'Policy Characteristics'!$C:$C,0)))</f>
        <v>Remaining Government Cash Flows</v>
      </c>
      <c r="C1189" s="314" t="str">
        <f t="shared" si="85"/>
        <v>GRA for Remaining Government Cash Flow Changes</v>
      </c>
      <c r="D1189" s="6" t="s">
        <v>3074</v>
      </c>
      <c r="F1189" s="6" t="s">
        <v>3078</v>
      </c>
      <c r="H1189" s="185">
        <v>589</v>
      </c>
      <c r="I1189" s="544" t="str">
        <f t="shared" si="84"/>
        <v>Yes</v>
      </c>
      <c r="J1189" s="306" t="str">
        <f>IF(ISBLANK(INDEX('Policy Characteristics'!D:D,MATCH($C1189,'Policy Characteristics'!$C:$C,0))),"",INDEX('Policy Characteristics'!D:D,MATCH($C1189,'Policy Characteristics'!$C:$C,0)))</f>
        <v/>
      </c>
      <c r="K1189" s="304" t="str">
        <f>IF(ISBLANK(INDEX('Policy Characteristics'!E:E,MATCH($C1189,'Policy Characteristics'!$C:$C,0))),"",INDEX('Policy Characteristics'!E:E,MATCH($C1189,'Policy Characteristics'!$C:$C,0)))</f>
        <v>GRA remaining cash flow changes</v>
      </c>
      <c r="L1189" s="304">
        <f>IF(ISBLANK(INDEX('Policy Characteristics'!F:F,MATCH($C1189,'Policy Characteristics'!$C:$C,0))),"",INDEX('Policy Characteristics'!F:F,MATCH($C1189,'Policy Characteristics'!$C:$C,0)))</f>
        <v>0</v>
      </c>
      <c r="M1189" s="304">
        <f>IF(ISBLANK(INDEX('Policy Characteristics'!G:G,MATCH($C1189,'Policy Characteristics'!$C:$C,0))),"",INDEX('Policy Characteristics'!G:G,MATCH($C1189,'Policy Characteristics'!$C:$C,0)))</f>
        <v>10</v>
      </c>
      <c r="N1189" s="304">
        <f>IF(ISBLANK(INDEX('Policy Characteristics'!H:H,MATCH($C1189,'Policy Characteristics'!$C:$C,0))),"",INDEX('Policy Characteristics'!H:H,MATCH($C1189,'Policy Characteristics'!$C:$C,0)))</f>
        <v>1</v>
      </c>
      <c r="O1189" s="304" t="str">
        <f>IF(ISBLANK(INDEX('Policy Characteristics'!I:I,MATCH($C1189,'Policy Characteristics'!$C:$C,0))),"",INDEX('Policy Characteristics'!I:I,MATCH($C1189,'Policy Characteristics'!$C:$C,0)))</f>
        <v>weight</v>
      </c>
      <c r="P1189" s="304" t="str">
        <f>IF(ISBLANK(INDEX('Policy Characteristics'!J:J,MATCH($C1189,'Policy Characteristics'!$C:$C,0))),"",INDEX('Policy Characteristics'!J:J,MATCH($C1189,'Policy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9" s="304" t="str">
        <f>IF(ISBLANK(INDEX('Policy Characteristics'!K:K,MATCH($C1189,'Policy Characteristics'!$C:$C,0))),"",INDEX('Policy Characteristics'!K:K,MATCH($C1189,'Policy Characteristics'!$C:$C,0)))</f>
        <v>io-model.html</v>
      </c>
      <c r="R1189" s="304" t="str">
        <f>IF(ISBLANK(INDEX('Policy Characteristics'!L:L,MATCH($C1189,'Policy Characteristics'!$C:$C,0))),"",INDEX('Policy Characteristics'!L:L,MATCH($C1189,'Policy Characteristics'!$C:$C,0)))</f>
        <v/>
      </c>
    </row>
  </sheetData>
  <sortState xmlns:xlrd2="http://schemas.microsoft.com/office/spreadsheetml/2017/richdata2" ref="A129:I149">
    <sortCondition ref="B129:B149"/>
  </sortState>
  <conditionalFormatting sqref="I76:I88 I1110 I90:I99 I1:I9 I12:I19 I24 I33:I36 I43:I46 I53:I59 I38:I39 I48:I49 I63:I64 I1094:I1108 I1144:I1145 I1150 I1155 I1160 I1165 I1170 I1175 I1180 I1185 I113 I1059:I1091 I1112:I1142 I126:I350 I1190:I1048576 I426:I1057">
    <cfRule type="containsText" dxfId="51" priority="120" operator="containsText" text="No">
      <formula>NOT(ISERROR(SEARCH("No",I1)))</formula>
    </cfRule>
  </conditionalFormatting>
  <conditionalFormatting sqref="I1111">
    <cfRule type="containsText" dxfId="50" priority="119" operator="containsText" text="No">
      <formula>NOT(ISERROR(SEARCH("No",I1111)))</formula>
    </cfRule>
  </conditionalFormatting>
  <conditionalFormatting sqref="I66 I74 I22 I32 I42 I52">
    <cfRule type="containsText" dxfId="49" priority="118" operator="containsText" text="No">
      <formula>NOT(ISERROR(SEARCH("No",I22)))</formula>
    </cfRule>
  </conditionalFormatting>
  <conditionalFormatting sqref="I75">
    <cfRule type="containsText" dxfId="48" priority="117" operator="containsText" text="No">
      <formula>NOT(ISERROR(SEARCH("No",I75)))</formula>
    </cfRule>
  </conditionalFormatting>
  <conditionalFormatting sqref="I65">
    <cfRule type="containsText" dxfId="47" priority="114" operator="containsText" text="No">
      <formula>NOT(ISERROR(SEARCH("No",I65)))</formula>
    </cfRule>
  </conditionalFormatting>
  <conditionalFormatting sqref="I67:I73">
    <cfRule type="containsText" dxfId="46" priority="113" operator="containsText" text="No">
      <formula>NOT(ISERROR(SEARCH("No",I67)))</formula>
    </cfRule>
  </conditionalFormatting>
  <conditionalFormatting sqref="I89">
    <cfRule type="containsText" dxfId="45" priority="112" operator="containsText" text="No">
      <formula>NOT(ISERROR(SEARCH("No",I89)))</formula>
    </cfRule>
  </conditionalFormatting>
  <conditionalFormatting sqref="I100">
    <cfRule type="containsText" dxfId="44" priority="107" operator="containsText" text="No">
      <formula>NOT(ISERROR(SEARCH("No",I100)))</formula>
    </cfRule>
  </conditionalFormatting>
  <conditionalFormatting sqref="I1058">
    <cfRule type="containsText" dxfId="43" priority="106" operator="containsText" text="No">
      <formula>NOT(ISERROR(SEARCH("No",I1058)))</formula>
    </cfRule>
  </conditionalFormatting>
  <conditionalFormatting sqref="I1109">
    <cfRule type="containsText" dxfId="42" priority="105" operator="containsText" text="No">
      <formula>NOT(ISERROR(SEARCH("No",I1109)))</formula>
    </cfRule>
  </conditionalFormatting>
  <conditionalFormatting sqref="I60:I62">
    <cfRule type="containsText" dxfId="41" priority="99" operator="containsText" text="No">
      <formula>NOT(ISERROR(SEARCH("No",I60)))</formula>
    </cfRule>
  </conditionalFormatting>
  <conditionalFormatting sqref="I50:I51">
    <cfRule type="containsText" dxfId="40" priority="98" operator="containsText" text="No">
      <formula>NOT(ISERROR(SEARCH("No",I50)))</formula>
    </cfRule>
  </conditionalFormatting>
  <conditionalFormatting sqref="I40:I41">
    <cfRule type="containsText" dxfId="39" priority="97" operator="containsText" text="No">
      <formula>NOT(ISERROR(SEARCH("No",I40)))</formula>
    </cfRule>
  </conditionalFormatting>
  <conditionalFormatting sqref="I30:I31">
    <cfRule type="containsText" dxfId="38" priority="96" operator="containsText" text="No">
      <formula>NOT(ISERROR(SEARCH("No",I30)))</formula>
    </cfRule>
  </conditionalFormatting>
  <conditionalFormatting sqref="I20:I21">
    <cfRule type="containsText" dxfId="37" priority="95" operator="containsText" text="No">
      <formula>NOT(ISERROR(SEARCH("No",I20)))</formula>
    </cfRule>
  </conditionalFormatting>
  <conditionalFormatting sqref="I10:I11">
    <cfRule type="containsText" dxfId="36" priority="94" operator="containsText" text="No">
      <formula>NOT(ISERROR(SEARCH("No",I10)))</formula>
    </cfRule>
  </conditionalFormatting>
  <conditionalFormatting sqref="I23">
    <cfRule type="containsText" dxfId="35" priority="93" operator="containsText" text="No">
      <formula>NOT(ISERROR(SEARCH("No",I23)))</formula>
    </cfRule>
  </conditionalFormatting>
  <conditionalFormatting sqref="I25:I29">
    <cfRule type="containsText" dxfId="34" priority="92" operator="containsText" text="No">
      <formula>NOT(ISERROR(SEARCH("No",I25)))</formula>
    </cfRule>
  </conditionalFormatting>
  <conditionalFormatting sqref="I37">
    <cfRule type="containsText" dxfId="33" priority="91" operator="containsText" text="No">
      <formula>NOT(ISERROR(SEARCH("No",I37)))</formula>
    </cfRule>
  </conditionalFormatting>
  <conditionalFormatting sqref="I47">
    <cfRule type="containsText" dxfId="32" priority="90" operator="containsText" text="No">
      <formula>NOT(ISERROR(SEARCH("No",I47)))</formula>
    </cfRule>
  </conditionalFormatting>
  <conditionalFormatting sqref="I101:I110">
    <cfRule type="containsText" dxfId="31" priority="88" operator="containsText" text="No">
      <formula>NOT(ISERROR(SEARCH("No",I101)))</formula>
    </cfRule>
  </conditionalFormatting>
  <conditionalFormatting sqref="I111:I112">
    <cfRule type="containsText" dxfId="30" priority="87" operator="containsText" text="No">
      <formula>NOT(ISERROR(SEARCH("No",I111)))</formula>
    </cfRule>
  </conditionalFormatting>
  <conditionalFormatting sqref="I1092:I1093">
    <cfRule type="containsText" dxfId="29" priority="57" operator="containsText" text="No">
      <formula>NOT(ISERROR(SEARCH("No",I1092)))</formula>
    </cfRule>
  </conditionalFormatting>
  <conditionalFormatting sqref="I1143">
    <cfRule type="containsText" dxfId="28" priority="56" operator="containsText" text="No">
      <formula>NOT(ISERROR(SEARCH("No",I1143)))</formula>
    </cfRule>
  </conditionalFormatting>
  <conditionalFormatting sqref="I684:I903 I905:I933">
    <cfRule type="containsText" dxfId="27" priority="31" operator="containsText" text="No">
      <formula>NOT(ISERROR(SEARCH("No",I684)))</formula>
    </cfRule>
  </conditionalFormatting>
  <conditionalFormatting sqref="I115 I119:I120 I122:I125">
    <cfRule type="containsText" dxfId="26" priority="23" operator="containsText" text="No">
      <formula>NOT(ISERROR(SEARCH("No",I115)))</formula>
    </cfRule>
  </conditionalFormatting>
  <conditionalFormatting sqref="I114">
    <cfRule type="containsText" dxfId="25" priority="22" operator="containsText" text="No">
      <formula>NOT(ISERROR(SEARCH("No",I114)))</formula>
    </cfRule>
  </conditionalFormatting>
  <conditionalFormatting sqref="I118">
    <cfRule type="containsText" dxfId="24" priority="18" operator="containsText" text="No">
      <formula>NOT(ISERROR(SEARCH("No",I118)))</formula>
    </cfRule>
  </conditionalFormatting>
  <conditionalFormatting sqref="I121">
    <cfRule type="containsText" dxfId="23" priority="16" operator="containsText" text="No">
      <formula>NOT(ISERROR(SEARCH("No",I121)))</formula>
    </cfRule>
  </conditionalFormatting>
  <conditionalFormatting sqref="I117">
    <cfRule type="containsText" dxfId="22" priority="19" operator="containsText" text="No">
      <formula>NOT(ISERROR(SEARCH("No",I117)))</formula>
    </cfRule>
  </conditionalFormatting>
  <conditionalFormatting sqref="I116">
    <cfRule type="containsText" dxfId="21" priority="17" operator="containsText" text="No">
      <formula>NOT(ISERROR(SEARCH("No",I116)))</formula>
    </cfRule>
  </conditionalFormatting>
  <conditionalFormatting sqref="I390 I392 I394:I396 I398 I400:I404 I406 I408 I410 I412 I414 I416 I418 I420">
    <cfRule type="containsText" dxfId="20" priority="15" operator="containsText" text="No">
      <formula>NOT(ISERROR(SEARCH("No",I390)))</formula>
    </cfRule>
  </conditionalFormatting>
  <conditionalFormatting sqref="I377">
    <cfRule type="containsText" dxfId="19" priority="12" operator="containsText" text="No">
      <formula>NOT(ISERROR(SEARCH("No",I377)))</formula>
    </cfRule>
  </conditionalFormatting>
  <conditionalFormatting sqref="I376">
    <cfRule type="containsText" dxfId="18" priority="13" operator="containsText" text="No">
      <formula>NOT(ISERROR(SEARCH("No",I376)))</formula>
    </cfRule>
  </conditionalFormatting>
  <conditionalFormatting sqref="I378:I381">
    <cfRule type="containsText" dxfId="17" priority="11" operator="containsText" text="No">
      <formula>NOT(ISERROR(SEARCH("No",I378)))</formula>
    </cfRule>
  </conditionalFormatting>
  <conditionalFormatting sqref="I382:I383">
    <cfRule type="containsText" dxfId="16" priority="10" operator="containsText" text="No">
      <formula>NOT(ISERROR(SEARCH("No",I382)))</formula>
    </cfRule>
  </conditionalFormatting>
  <conditionalFormatting sqref="I384 I386 I388">
    <cfRule type="containsText" dxfId="15" priority="9" operator="containsText" text="No">
      <formula>NOT(ISERROR(SEARCH("No",I384)))</formula>
    </cfRule>
  </conditionalFormatting>
  <conditionalFormatting sqref="I422:I425">
    <cfRule type="containsText" dxfId="14" priority="8" operator="containsText" text="No">
      <formula>NOT(ISERROR(SEARCH("No",I422)))</formula>
    </cfRule>
  </conditionalFormatting>
  <conditionalFormatting sqref="I904">
    <cfRule type="containsText" dxfId="13" priority="7" operator="containsText" text="No">
      <formula>NOT(ISERROR(SEARCH("No",I904)))</formula>
    </cfRule>
  </conditionalFormatting>
  <conditionalFormatting sqref="I393 I391 I389 I387 I385">
    <cfRule type="containsText" dxfId="12" priority="6" operator="containsText" text="No">
      <formula>NOT(ISERROR(SEARCH("No",I385)))</formula>
    </cfRule>
  </conditionalFormatting>
  <conditionalFormatting sqref="I399 I397">
    <cfRule type="containsText" dxfId="11" priority="5" operator="containsText" text="No">
      <formula>NOT(ISERROR(SEARCH("No",I397)))</formula>
    </cfRule>
  </conditionalFormatting>
  <conditionalFormatting sqref="I405">
    <cfRule type="containsText" dxfId="10" priority="4" operator="containsText" text="No">
      <formula>NOT(ISERROR(SEARCH("No",I405)))</formula>
    </cfRule>
  </conditionalFormatting>
  <conditionalFormatting sqref="I421 I419 I417 I415 I413 I411 I409 I407">
    <cfRule type="containsText" dxfId="9" priority="3" operator="containsText" text="No">
      <formula>NOT(ISERROR(SEARCH("No",I407)))</formula>
    </cfRule>
  </conditionalFormatting>
  <conditionalFormatting sqref="I351:I375">
    <cfRule type="containsText" dxfId="8" priority="2" operator="containsText" text="No">
      <formula>NOT(ISERROR(SEARCH("No",I351)))</formula>
    </cfRule>
  </conditionalFormatting>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sqref="A1:B1"/>
    </sheetView>
  </sheetViews>
  <sheetFormatPr defaultColWidth="9.140625" defaultRowHeight="15" x14ac:dyDescent="0.25"/>
  <cols>
    <col min="1" max="2" width="76.85546875" style="173" customWidth="1"/>
    <col min="3" max="16384" width="9.140625" style="173"/>
  </cols>
  <sheetData>
    <row r="1" spans="1:2" x14ac:dyDescent="0.25">
      <c r="A1" s="392" t="s">
        <v>2898</v>
      </c>
      <c r="B1" s="392"/>
    </row>
    <row r="2" spans="1:2" x14ac:dyDescent="0.25">
      <c r="A2" s="219" t="s">
        <v>2899</v>
      </c>
      <c r="B2" s="219" t="s">
        <v>2900</v>
      </c>
    </row>
    <row r="3" spans="1:2" x14ac:dyDescent="0.25">
      <c r="A3" s="220" t="s">
        <v>362</v>
      </c>
      <c r="B3" s="173" t="str">
        <f>A3</f>
        <v>million metric tons / year</v>
      </c>
    </row>
    <row r="4" spans="1:2" x14ac:dyDescent="0.25">
      <c r="A4" s="220" t="s">
        <v>3000</v>
      </c>
      <c r="B4" s="173" t="str">
        <f>A4</f>
        <v>g CO2e / 2019 dollar</v>
      </c>
    </row>
    <row r="5" spans="1:2" x14ac:dyDescent="0.25">
      <c r="A5" s="221" t="s">
        <v>2333</v>
      </c>
      <c r="B5" s="173" t="str">
        <f t="shared" ref="B5:B40" si="0">A5</f>
        <v>thousand metric tons / year</v>
      </c>
    </row>
    <row r="6" spans="1:2" x14ac:dyDescent="0.25">
      <c r="A6" s="221" t="s">
        <v>3001</v>
      </c>
      <c r="B6" s="173" t="str">
        <f>A6</f>
        <v>g CO2 / 2019 dollar</v>
      </c>
    </row>
    <row r="7" spans="1:2" x14ac:dyDescent="0.25">
      <c r="A7" s="221" t="s">
        <v>3098</v>
      </c>
      <c r="B7" s="173" t="str">
        <f t="shared" si="0"/>
        <v>2019 dollars / ton CO2e abated, Annual average abatement (MtCO2e)</v>
      </c>
    </row>
    <row r="8" spans="1:2" x14ac:dyDescent="0.25">
      <c r="A8" s="221" t="s">
        <v>3002</v>
      </c>
      <c r="B8" s="173" t="str">
        <f t="shared" si="0"/>
        <v>billion 2019 dollars / year</v>
      </c>
    </row>
    <row r="9" spans="1:2" x14ac:dyDescent="0.25">
      <c r="A9" s="221" t="s">
        <v>3043</v>
      </c>
      <c r="B9" s="173" t="str">
        <f t="shared" si="0"/>
        <v>billion 2019 dollars</v>
      </c>
    </row>
    <row r="10" spans="1:2" x14ac:dyDescent="0.25">
      <c r="A10" s="221" t="s">
        <v>2946</v>
      </c>
      <c r="B10" s="173" t="str">
        <f t="shared" si="0"/>
        <v>jobs</v>
      </c>
    </row>
    <row r="11" spans="1:2" x14ac:dyDescent="0.25">
      <c r="A11" s="221" t="s">
        <v>2990</v>
      </c>
      <c r="B11" s="173" t="str">
        <f t="shared" si="0"/>
        <v>incidents / year</v>
      </c>
    </row>
    <row r="12" spans="1:2" x14ac:dyDescent="0.25">
      <c r="A12" s="221" t="s">
        <v>2965</v>
      </c>
      <c r="B12" s="173" t="str">
        <f t="shared" si="0"/>
        <v>% change</v>
      </c>
    </row>
    <row r="13" spans="1:2" x14ac:dyDescent="0.25">
      <c r="A13" s="221" t="s">
        <v>3003</v>
      </c>
      <c r="B13" s="173" t="str">
        <f t="shared" si="0"/>
        <v>2019 dollars / employee-year</v>
      </c>
    </row>
    <row r="14" spans="1:2" x14ac:dyDescent="0.25">
      <c r="A14" s="221" t="s">
        <v>363</v>
      </c>
      <c r="B14" s="173" t="str">
        <f t="shared" si="0"/>
        <v>lives / year</v>
      </c>
    </row>
    <row r="15" spans="1:2" x14ac:dyDescent="0.25">
      <c r="A15" s="221" t="s">
        <v>364</v>
      </c>
      <c r="B15" s="173" t="str">
        <f t="shared" si="0"/>
        <v>terawatt-hours (TWh) / year</v>
      </c>
    </row>
    <row r="16" spans="1:2" x14ac:dyDescent="0.25">
      <c r="A16" s="221" t="s">
        <v>365</v>
      </c>
      <c r="B16" s="173" t="str">
        <f t="shared" si="0"/>
        <v>gigawatts (GW) / year</v>
      </c>
    </row>
    <row r="17" spans="1:2" x14ac:dyDescent="0.25">
      <c r="A17" s="221" t="s">
        <v>3004</v>
      </c>
      <c r="B17" s="173" t="str">
        <f t="shared" si="0"/>
        <v>2019 dollars / megawatt-hour (MWh)</v>
      </c>
    </row>
    <row r="18" spans="1:2" x14ac:dyDescent="0.25">
      <c r="A18" s="221" t="s">
        <v>2495</v>
      </c>
      <c r="B18" s="173" t="str">
        <f t="shared" si="0"/>
        <v>cubic km / yr</v>
      </c>
    </row>
    <row r="19" spans="1:2" x14ac:dyDescent="0.25">
      <c r="A19" s="221" t="s">
        <v>2409</v>
      </c>
      <c r="B19" s="173" t="str">
        <f t="shared" si="0"/>
        <v>trillion passenger-miles / year</v>
      </c>
    </row>
    <row r="20" spans="1:2" x14ac:dyDescent="0.25">
      <c r="A20" s="221" t="s">
        <v>2410</v>
      </c>
      <c r="B20" s="173" t="str">
        <f t="shared" si="0"/>
        <v>trillion freight ton-miles / year</v>
      </c>
    </row>
    <row r="21" spans="1:2" x14ac:dyDescent="0.25">
      <c r="A21" s="221" t="s">
        <v>489</v>
      </c>
      <c r="B21" s="173" t="str">
        <f t="shared" si="0"/>
        <v>million vehicles / year</v>
      </c>
    </row>
    <row r="22" spans="1:2" x14ac:dyDescent="0.25">
      <c r="A22" s="221" t="s">
        <v>2387</v>
      </c>
      <c r="B22" s="173" t="str">
        <f t="shared" si="0"/>
        <v>thousand vehicles / year</v>
      </c>
    </row>
    <row r="23" spans="1:2" x14ac:dyDescent="0.25">
      <c r="A23" s="221" t="s">
        <v>2386</v>
      </c>
      <c r="B23" s="173" t="str">
        <f t="shared" si="0"/>
        <v>million vehicles</v>
      </c>
    </row>
    <row r="24" spans="1:2" x14ac:dyDescent="0.25">
      <c r="A24" s="221" t="s">
        <v>2418</v>
      </c>
      <c r="B24" s="173" t="str">
        <f t="shared" si="0"/>
        <v>thousand vehicles</v>
      </c>
    </row>
    <row r="25" spans="1:2" x14ac:dyDescent="0.25">
      <c r="A25" s="221" t="s">
        <v>466</v>
      </c>
      <c r="B25" s="173" t="str">
        <f t="shared" si="0"/>
        <v>quads / year</v>
      </c>
    </row>
    <row r="26" spans="1:2" x14ac:dyDescent="0.25">
      <c r="A26" s="221" t="s">
        <v>3005</v>
      </c>
      <c r="B26" s="173" t="str">
        <f>A26</f>
        <v>thousand BTU / 2019 dollar</v>
      </c>
    </row>
    <row r="27" spans="1:2" x14ac:dyDescent="0.25">
      <c r="A27" s="221" t="s">
        <v>2392</v>
      </c>
      <c r="B27" s="173" t="str">
        <f t="shared" si="0"/>
        <v>millions of short tons / year</v>
      </c>
    </row>
    <row r="28" spans="1:2" x14ac:dyDescent="0.25">
      <c r="A28" s="221" t="s">
        <v>2393</v>
      </c>
      <c r="B28" s="173" t="str">
        <f t="shared" si="0"/>
        <v>trillion cubic feet / year</v>
      </c>
    </row>
    <row r="29" spans="1:2" x14ac:dyDescent="0.25">
      <c r="A29" s="221" t="s">
        <v>2325</v>
      </c>
      <c r="B29" s="173" t="str">
        <f t="shared" si="0"/>
        <v>million barrels / year</v>
      </c>
    </row>
    <row r="30" spans="1:2" x14ac:dyDescent="0.25">
      <c r="A30" s="221" t="s">
        <v>2696</v>
      </c>
      <c r="B30" s="173" t="str">
        <f t="shared" si="0"/>
        <v>million gallons / year</v>
      </c>
    </row>
    <row r="31" spans="1:2" x14ac:dyDescent="0.25">
      <c r="A31" s="221" t="s">
        <v>2455</v>
      </c>
      <c r="B31" s="173" t="str">
        <f t="shared" si="0"/>
        <v>trillion BTU / year</v>
      </c>
    </row>
    <row r="32" spans="1:2" x14ac:dyDescent="0.25">
      <c r="A32" s="221" t="s">
        <v>3006</v>
      </c>
      <c r="B32" s="173" t="str">
        <f t="shared" si="0"/>
        <v>2019 dollars / short ton</v>
      </c>
    </row>
    <row r="33" spans="1:2" x14ac:dyDescent="0.25">
      <c r="A33" s="221" t="s">
        <v>3007</v>
      </c>
      <c r="B33" s="173" t="str">
        <f t="shared" si="0"/>
        <v>2019 dollars / thousand cubic feet</v>
      </c>
    </row>
    <row r="34" spans="1:2" x14ac:dyDescent="0.25">
      <c r="A34" s="221" t="s">
        <v>3008</v>
      </c>
      <c r="B34" s="173" t="str">
        <f t="shared" si="0"/>
        <v>2019 dollars / gallon</v>
      </c>
    </row>
    <row r="35" spans="1:2" x14ac:dyDescent="0.25">
      <c r="A35" s="221" t="s">
        <v>3009</v>
      </c>
      <c r="B35" s="173" t="str">
        <f t="shared" si="0"/>
        <v>2019 dollars / barrel</v>
      </c>
    </row>
    <row r="36" spans="1:2" x14ac:dyDescent="0.25">
      <c r="A36" s="221" t="s">
        <v>3010</v>
      </c>
      <c r="B36" s="173" t="str">
        <f t="shared" si="0"/>
        <v>2019 dollars / kg</v>
      </c>
    </row>
    <row r="37" spans="1:2" x14ac:dyDescent="0.25">
      <c r="A37" s="221" t="s">
        <v>3011</v>
      </c>
      <c r="B37" s="173" t="str">
        <f t="shared" si="0"/>
        <v>2019 dollars / kilowatt-hour (kWh)</v>
      </c>
    </row>
    <row r="38" spans="1:2" x14ac:dyDescent="0.25">
      <c r="A38" s="221" t="s">
        <v>3012</v>
      </c>
      <c r="B38" s="173" t="str">
        <f t="shared" si="0"/>
        <v>cost of eqpt. to capture 1 metric ton CO2e/yr (2019 dollars)</v>
      </c>
    </row>
    <row r="39" spans="1:2" x14ac:dyDescent="0.25">
      <c r="A39" s="221" t="s">
        <v>3013</v>
      </c>
      <c r="B39" s="173" t="str">
        <f t="shared" si="0"/>
        <v>million 2019 dollars / megawatt (MW)</v>
      </c>
    </row>
    <row r="40" spans="1:2" x14ac:dyDescent="0.25">
      <c r="A40" s="221" t="s">
        <v>3014</v>
      </c>
      <c r="B40" s="173" t="str">
        <f t="shared" si="0"/>
        <v>cost of eqpt. to produce 1 kg H2/yr (2019 dollars)</v>
      </c>
    </row>
    <row r="42" spans="1:2" x14ac:dyDescent="0.25">
      <c r="A42" s="392" t="s">
        <v>2902</v>
      </c>
      <c r="B42" s="392"/>
    </row>
    <row r="43" spans="1:2" x14ac:dyDescent="0.25">
      <c r="A43" s="219" t="s">
        <v>2899</v>
      </c>
      <c r="B43" s="219" t="s">
        <v>2900</v>
      </c>
    </row>
    <row r="44" spans="1:2" x14ac:dyDescent="0.25">
      <c r="A44" s="164" t="s">
        <v>147</v>
      </c>
      <c r="B44" s="173" t="str">
        <f t="shared" ref="B44:B45" si="1">A44</f>
        <v>$/metric ton CO2e</v>
      </c>
    </row>
    <row r="45" spans="1:2" x14ac:dyDescent="0.25">
      <c r="A45" s="164" t="s">
        <v>149</v>
      </c>
      <c r="B45" s="173" t="str">
        <f t="shared" si="1"/>
        <v>$/MWh</v>
      </c>
    </row>
    <row r="56" spans="1:1" x14ac:dyDescent="0.25">
      <c r="A56" s="3"/>
    </row>
  </sheetData>
  <mergeCells count="2">
    <mergeCell ref="A1:B1"/>
    <mergeCell ref="A42:B4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71"/>
  <sheetViews>
    <sheetView zoomScale="85" zoomScaleNormal="85" workbookViewId="0">
      <pane ySplit="1" topLeftCell="A41" activePane="bottomLeft" state="frozen"/>
      <selection pane="bottomLeft" activeCell="B50" sqref="B50"/>
    </sheetView>
  </sheetViews>
  <sheetFormatPr defaultColWidth="9.140625" defaultRowHeight="15" x14ac:dyDescent="0.25"/>
  <cols>
    <col min="1" max="1" width="37.28515625" style="48" customWidth="1"/>
    <col min="2" max="2" width="27.42578125" style="48" customWidth="1"/>
    <col min="3" max="3" width="9" style="3" customWidth="1"/>
    <col min="4" max="4" width="18.7109375" style="48" customWidth="1"/>
    <col min="5" max="5" width="18.140625" style="48" customWidth="1"/>
    <col min="6" max="6" width="34.140625" style="3" customWidth="1"/>
    <col min="7" max="7" width="95" style="48" customWidth="1"/>
    <col min="8" max="8" width="37.42578125" style="48" customWidth="1"/>
    <col min="9" max="9" width="34.28515625" style="48" customWidth="1"/>
    <col min="10" max="10" width="25.42578125" style="48" customWidth="1"/>
    <col min="11" max="11" width="11.140625" style="48" customWidth="1"/>
    <col min="12" max="13" width="16" style="48" customWidth="1"/>
    <col min="14" max="14" width="37.42578125" style="48" customWidth="1"/>
    <col min="15" max="15" width="25.42578125" style="48" customWidth="1"/>
    <col min="16" max="16" width="11.140625" style="48" customWidth="1"/>
    <col min="17" max="18" width="16" style="48" customWidth="1"/>
    <col min="19" max="19" width="37.42578125" style="48" customWidth="1"/>
    <col min="20" max="16384" width="9.140625" style="48"/>
  </cols>
  <sheetData>
    <row r="1" spans="1:19" s="172" customFormat="1" ht="30" x14ac:dyDescent="0.25">
      <c r="A1" s="169" t="s">
        <v>2323</v>
      </c>
      <c r="B1" s="170" t="s">
        <v>2324</v>
      </c>
      <c r="C1" s="223" t="s">
        <v>2901</v>
      </c>
      <c r="D1" s="170" t="s">
        <v>62</v>
      </c>
      <c r="E1" s="170" t="s">
        <v>64</v>
      </c>
      <c r="F1" s="222" t="s">
        <v>448</v>
      </c>
      <c r="G1" s="170" t="s">
        <v>63</v>
      </c>
      <c r="H1" s="170" t="s">
        <v>2346</v>
      </c>
      <c r="I1" s="171" t="s">
        <v>309</v>
      </c>
      <c r="J1" s="236" t="s">
        <v>3079</v>
      </c>
      <c r="K1" s="236" t="s">
        <v>3080</v>
      </c>
      <c r="L1" s="236" t="s">
        <v>3081</v>
      </c>
      <c r="M1" s="236" t="s">
        <v>3082</v>
      </c>
      <c r="N1" s="236" t="s">
        <v>3083</v>
      </c>
      <c r="O1" s="236" t="s">
        <v>3084</v>
      </c>
      <c r="P1" s="236" t="s">
        <v>3085</v>
      </c>
      <c r="Q1" s="236" t="s">
        <v>3086</v>
      </c>
      <c r="R1" s="236" t="s">
        <v>3087</v>
      </c>
      <c r="S1" s="236" t="s">
        <v>3088</v>
      </c>
    </row>
    <row r="2" spans="1:19" ht="90" x14ac:dyDescent="0.25">
      <c r="A2" s="176" t="s">
        <v>2351</v>
      </c>
      <c r="B2" s="174" t="s">
        <v>2352</v>
      </c>
      <c r="C2" s="217">
        <v>1</v>
      </c>
      <c r="D2" s="174" t="s">
        <v>65</v>
      </c>
      <c r="E2" s="174" t="s">
        <v>66</v>
      </c>
      <c r="F2" s="3" t="str">
        <f>UnitControlCenter!$B$3</f>
        <v>million metric tons / year</v>
      </c>
      <c r="G2" s="174" t="s">
        <v>175</v>
      </c>
      <c r="J2" s="3" t="s">
        <v>3281</v>
      </c>
      <c r="K2" s="3">
        <v>2030</v>
      </c>
      <c r="L2" s="4">
        <f>0.48*'Target Calculations'!B695</f>
        <v>3268.5355517883677</v>
      </c>
      <c r="M2" s="4">
        <f>0.5*'Target Calculations'!B695</f>
        <v>3404.7245331128829</v>
      </c>
      <c r="N2" s="3" t="s">
        <v>3282</v>
      </c>
    </row>
    <row r="3" spans="1:19" x14ac:dyDescent="0.25">
      <c r="A3" s="176" t="s">
        <v>2351</v>
      </c>
      <c r="B3" s="174" t="s">
        <v>2353</v>
      </c>
      <c r="C3" s="178">
        <v>1</v>
      </c>
      <c r="D3" s="175" t="s">
        <v>65</v>
      </c>
      <c r="E3" s="175" t="s">
        <v>66</v>
      </c>
      <c r="F3" s="3" t="str">
        <f>UnitControlCenter!$B$3</f>
        <v>million metric tons / year</v>
      </c>
      <c r="G3" s="174" t="s">
        <v>2322</v>
      </c>
      <c r="I3" s="174"/>
    </row>
    <row r="4" spans="1:19" ht="90" x14ac:dyDescent="0.25">
      <c r="A4" s="176" t="s">
        <v>2351</v>
      </c>
      <c r="B4" s="175" t="s">
        <v>2354</v>
      </c>
      <c r="C4" s="217">
        <v>1</v>
      </c>
      <c r="D4" s="174" t="s">
        <v>67</v>
      </c>
      <c r="E4" s="174" t="s">
        <v>68</v>
      </c>
      <c r="F4" s="3" t="str">
        <f>UnitControlCenter!$B$3</f>
        <v>million metric tons / year</v>
      </c>
      <c r="G4" s="174" t="s">
        <v>2880</v>
      </c>
      <c r="H4" s="174" t="s">
        <v>2881</v>
      </c>
      <c r="I4" s="174" t="s">
        <v>2882</v>
      </c>
    </row>
    <row r="5" spans="1:19" ht="30" x14ac:dyDescent="0.25">
      <c r="A5" s="176" t="s">
        <v>2351</v>
      </c>
      <c r="B5" s="175" t="s">
        <v>2355</v>
      </c>
      <c r="C5" s="217">
        <v>1</v>
      </c>
      <c r="D5" s="174" t="s">
        <v>67</v>
      </c>
      <c r="E5" s="174" t="s">
        <v>68</v>
      </c>
      <c r="F5" s="3" t="str">
        <f>UnitControlCenter!$B$3</f>
        <v>million metric tons / year</v>
      </c>
      <c r="G5" s="174" t="s">
        <v>2883</v>
      </c>
      <c r="H5" s="174" t="s">
        <v>2884</v>
      </c>
      <c r="I5" s="174" t="s">
        <v>2885</v>
      </c>
    </row>
    <row r="6" spans="1:19" ht="30" x14ac:dyDescent="0.25">
      <c r="A6" s="176" t="s">
        <v>2351</v>
      </c>
      <c r="B6" s="175" t="s">
        <v>2356</v>
      </c>
      <c r="C6" s="217">
        <v>1</v>
      </c>
      <c r="D6" s="174" t="s">
        <v>67</v>
      </c>
      <c r="E6" s="174" t="s">
        <v>68</v>
      </c>
      <c r="F6" s="3" t="str">
        <f>UnitControlCenter!$B$3</f>
        <v>million metric tons / year</v>
      </c>
      <c r="G6" s="174" t="s">
        <v>2664</v>
      </c>
      <c r="H6" s="48" t="s">
        <v>2665</v>
      </c>
      <c r="I6" s="174" t="s">
        <v>2666</v>
      </c>
    </row>
    <row r="7" spans="1:19" x14ac:dyDescent="0.25">
      <c r="A7" s="176" t="s">
        <v>2351</v>
      </c>
      <c r="B7" s="175" t="s">
        <v>2956</v>
      </c>
      <c r="C7" s="218">
        <v>0</v>
      </c>
      <c r="D7" s="174" t="s">
        <v>65</v>
      </c>
      <c r="E7" s="174" t="s">
        <v>66</v>
      </c>
      <c r="F7" s="1" t="str">
        <f>UnitControlCenter!$B$4</f>
        <v>g CO2e / 2019 dollar</v>
      </c>
      <c r="G7" s="174" t="s">
        <v>2904</v>
      </c>
      <c r="I7" s="174"/>
    </row>
    <row r="8" spans="1:19" x14ac:dyDescent="0.25">
      <c r="A8" s="176" t="s">
        <v>2351</v>
      </c>
      <c r="B8" s="175" t="s">
        <v>140</v>
      </c>
      <c r="C8" s="217">
        <v>1</v>
      </c>
      <c r="D8" s="174" t="s">
        <v>65</v>
      </c>
      <c r="E8" s="174" t="s">
        <v>66</v>
      </c>
      <c r="F8" s="3" t="str">
        <f>UnitControlCenter!$B$3</f>
        <v>million metric tons / year</v>
      </c>
      <c r="G8" s="174" t="s">
        <v>2460</v>
      </c>
      <c r="I8" s="174"/>
    </row>
    <row r="9" spans="1:19" x14ac:dyDescent="0.25">
      <c r="A9" s="176" t="s">
        <v>2351</v>
      </c>
      <c r="B9" s="175" t="s">
        <v>2458</v>
      </c>
      <c r="C9" s="217">
        <v>1</v>
      </c>
      <c r="D9" s="174" t="s">
        <v>65</v>
      </c>
      <c r="E9" s="174" t="s">
        <v>66</v>
      </c>
      <c r="F9" s="3" t="str">
        <f>UnitControlCenter!$B$3</f>
        <v>million metric tons / year</v>
      </c>
      <c r="G9" s="174" t="s">
        <v>2461</v>
      </c>
      <c r="I9" s="174"/>
    </row>
    <row r="10" spans="1:19" x14ac:dyDescent="0.25">
      <c r="A10" s="176" t="s">
        <v>2351</v>
      </c>
      <c r="B10" s="175" t="s">
        <v>2523</v>
      </c>
      <c r="C10" s="217">
        <v>1</v>
      </c>
      <c r="D10" s="174" t="s">
        <v>65</v>
      </c>
      <c r="E10" s="174" t="s">
        <v>66</v>
      </c>
      <c r="F10" s="3" t="str">
        <f>UnitControlCenter!$B$3</f>
        <v>million metric tons / year</v>
      </c>
      <c r="G10" s="174" t="s">
        <v>2533</v>
      </c>
      <c r="I10" s="174"/>
    </row>
    <row r="11" spans="1:19" x14ac:dyDescent="0.25">
      <c r="A11" s="176" t="s">
        <v>2351</v>
      </c>
      <c r="B11" s="175" t="s">
        <v>98</v>
      </c>
      <c r="C11" s="217">
        <v>1</v>
      </c>
      <c r="D11" s="174" t="s">
        <v>65</v>
      </c>
      <c r="E11" s="174" t="s">
        <v>66</v>
      </c>
      <c r="F11" s="3" t="str">
        <f>UnitControlCenter!$B$3</f>
        <v>million metric tons / year</v>
      </c>
      <c r="G11" s="174" t="s">
        <v>2462</v>
      </c>
      <c r="I11" s="174"/>
    </row>
    <row r="12" spans="1:19" x14ac:dyDescent="0.25">
      <c r="A12" s="176" t="s">
        <v>2351</v>
      </c>
      <c r="B12" s="175" t="s">
        <v>9</v>
      </c>
      <c r="C12" s="217">
        <v>1</v>
      </c>
      <c r="D12" s="174" t="s">
        <v>65</v>
      </c>
      <c r="E12" s="174" t="s">
        <v>66</v>
      </c>
      <c r="F12" s="3" t="str">
        <f>UnitControlCenter!$B$3</f>
        <v>million metric tons / year</v>
      </c>
      <c r="G12" s="174" t="s">
        <v>2483</v>
      </c>
      <c r="I12" s="174"/>
    </row>
    <row r="13" spans="1:19" x14ac:dyDescent="0.25">
      <c r="A13" s="176" t="s">
        <v>2351</v>
      </c>
      <c r="B13" s="175" t="s">
        <v>2459</v>
      </c>
      <c r="C13" s="217">
        <v>1</v>
      </c>
      <c r="D13" s="174" t="s">
        <v>65</v>
      </c>
      <c r="E13" s="174" t="s">
        <v>66</v>
      </c>
      <c r="F13" s="3" t="str">
        <f>UnitControlCenter!$B$3</f>
        <v>million metric tons / year</v>
      </c>
      <c r="G13" s="174" t="s">
        <v>2463</v>
      </c>
      <c r="I13" s="174"/>
    </row>
    <row r="14" spans="1:19" x14ac:dyDescent="0.25">
      <c r="A14" s="176" t="s">
        <v>2351</v>
      </c>
      <c r="B14" s="175" t="s">
        <v>4</v>
      </c>
      <c r="C14" s="217">
        <v>1</v>
      </c>
      <c r="D14" s="174" t="s">
        <v>65</v>
      </c>
      <c r="E14" s="174" t="s">
        <v>66</v>
      </c>
      <c r="F14" s="3" t="str">
        <f>UnitControlCenter!$B$3</f>
        <v>million metric tons / year</v>
      </c>
      <c r="G14" s="174" t="s">
        <v>2464</v>
      </c>
      <c r="I14" s="174"/>
    </row>
    <row r="15" spans="1:19" ht="15.75" thickBot="1" x14ac:dyDescent="0.3">
      <c r="A15" s="215" t="s">
        <v>2351</v>
      </c>
      <c r="B15" s="209" t="s">
        <v>2468</v>
      </c>
      <c r="C15" s="224">
        <v>1</v>
      </c>
      <c r="D15" s="210" t="s">
        <v>65</v>
      </c>
      <c r="E15" s="210" t="s">
        <v>66</v>
      </c>
      <c r="F15" s="213" t="str">
        <f>UnitControlCenter!$B$3</f>
        <v>million metric tons / year</v>
      </c>
      <c r="G15" s="210" t="s">
        <v>2465</v>
      </c>
      <c r="H15" s="211"/>
      <c r="I15" s="210"/>
      <c r="J15" s="211"/>
      <c r="K15" s="211"/>
      <c r="L15" s="211"/>
      <c r="M15" s="211"/>
      <c r="N15" s="211"/>
      <c r="O15" s="211"/>
      <c r="P15" s="211"/>
      <c r="Q15" s="211"/>
      <c r="R15" s="211"/>
      <c r="S15" s="211"/>
    </row>
    <row r="16" spans="1:19" x14ac:dyDescent="0.25">
      <c r="A16" s="175" t="s">
        <v>2357</v>
      </c>
      <c r="B16" s="175" t="s">
        <v>2233</v>
      </c>
      <c r="C16" s="217">
        <v>1</v>
      </c>
      <c r="D16" s="174" t="s">
        <v>65</v>
      </c>
      <c r="E16" s="174" t="s">
        <v>66</v>
      </c>
      <c r="F16" s="3" t="str">
        <f>UnitControlCenter!$B$3</f>
        <v>million metric tons / year</v>
      </c>
      <c r="G16" s="174" t="s">
        <v>2345</v>
      </c>
      <c r="I16" s="174"/>
    </row>
    <row r="17" spans="1:19" x14ac:dyDescent="0.25">
      <c r="A17" s="175" t="s">
        <v>2357</v>
      </c>
      <c r="B17" s="176" t="s">
        <v>2249</v>
      </c>
      <c r="C17" s="217">
        <v>1</v>
      </c>
      <c r="D17" s="174" t="s">
        <v>65</v>
      </c>
      <c r="E17" s="174" t="s">
        <v>66</v>
      </c>
      <c r="F17" s="3" t="str">
        <f>UnitControlCenter!$B$3</f>
        <v>million metric tons / year</v>
      </c>
      <c r="G17" s="174" t="s">
        <v>2336</v>
      </c>
      <c r="I17" s="174"/>
    </row>
    <row r="18" spans="1:19" x14ac:dyDescent="0.25">
      <c r="A18" s="175" t="s">
        <v>2357</v>
      </c>
      <c r="B18" s="176" t="s">
        <v>2251</v>
      </c>
      <c r="C18" s="217">
        <v>1</v>
      </c>
      <c r="D18" s="174" t="s">
        <v>65</v>
      </c>
      <c r="E18" s="174" t="s">
        <v>66</v>
      </c>
      <c r="F18" s="3" t="str">
        <f>UnitControlCenter!$B$3</f>
        <v>million metric tons / year</v>
      </c>
      <c r="G18" s="174" t="s">
        <v>2335</v>
      </c>
      <c r="I18" s="174"/>
    </row>
    <row r="19" spans="1:19" x14ac:dyDescent="0.25">
      <c r="A19" s="175" t="s">
        <v>2357</v>
      </c>
      <c r="B19" s="176" t="s">
        <v>2332</v>
      </c>
      <c r="C19" s="217">
        <v>1</v>
      </c>
      <c r="D19" s="174" t="s">
        <v>65</v>
      </c>
      <c r="E19" s="174" t="s">
        <v>66</v>
      </c>
      <c r="F19" s="3" t="str">
        <f>UnitControlCenter!$B$3</f>
        <v>million metric tons / year</v>
      </c>
      <c r="G19" s="174" t="s">
        <v>2334</v>
      </c>
      <c r="I19" s="174"/>
    </row>
    <row r="20" spans="1:19" x14ac:dyDescent="0.25">
      <c r="A20" s="175" t="s">
        <v>2357</v>
      </c>
      <c r="B20" s="176" t="s">
        <v>2331</v>
      </c>
      <c r="C20" s="217">
        <v>1</v>
      </c>
      <c r="D20" s="174" t="s">
        <v>65</v>
      </c>
      <c r="E20" s="174" t="s">
        <v>66</v>
      </c>
      <c r="F20" s="3" t="str">
        <f>UnitControlCenter!$B$5</f>
        <v>thousand metric tons / year</v>
      </c>
      <c r="G20" s="174" t="s">
        <v>2340</v>
      </c>
      <c r="I20" s="174"/>
    </row>
    <row r="21" spans="1:19" x14ac:dyDescent="0.25">
      <c r="A21" s="175" t="s">
        <v>2357</v>
      </c>
      <c r="B21" s="176" t="s">
        <v>2240</v>
      </c>
      <c r="C21" s="217">
        <v>1</v>
      </c>
      <c r="D21" s="174" t="s">
        <v>65</v>
      </c>
      <c r="E21" s="174" t="s">
        <v>66</v>
      </c>
      <c r="F21" s="3" t="str">
        <f>UnitControlCenter!$B$5</f>
        <v>thousand metric tons / year</v>
      </c>
      <c r="G21" s="174" t="s">
        <v>2341</v>
      </c>
      <c r="I21" s="174"/>
    </row>
    <row r="22" spans="1:19" x14ac:dyDescent="0.25">
      <c r="A22" s="175" t="s">
        <v>2357</v>
      </c>
      <c r="B22" s="176" t="s">
        <v>2245</v>
      </c>
      <c r="C22" s="217">
        <v>1</v>
      </c>
      <c r="D22" s="174" t="s">
        <v>65</v>
      </c>
      <c r="E22" s="174" t="s">
        <v>66</v>
      </c>
      <c r="F22" s="3" t="str">
        <f>UnitControlCenter!$B$5</f>
        <v>thousand metric tons / year</v>
      </c>
      <c r="G22" s="174" t="s">
        <v>2338</v>
      </c>
      <c r="I22" s="174"/>
    </row>
    <row r="23" spans="1:19" x14ac:dyDescent="0.25">
      <c r="A23" s="175" t="s">
        <v>2357</v>
      </c>
      <c r="B23" s="176" t="s">
        <v>2247</v>
      </c>
      <c r="C23" s="217">
        <v>1</v>
      </c>
      <c r="D23" s="174" t="s">
        <v>65</v>
      </c>
      <c r="E23" s="174" t="s">
        <v>66</v>
      </c>
      <c r="F23" s="3" t="str">
        <f>UnitControlCenter!$B$5</f>
        <v>thousand metric tons / year</v>
      </c>
      <c r="G23" s="174" t="s">
        <v>2337</v>
      </c>
      <c r="I23" s="174"/>
    </row>
    <row r="24" spans="1:19" x14ac:dyDescent="0.25">
      <c r="A24" s="175" t="s">
        <v>2357</v>
      </c>
      <c r="B24" s="176" t="s">
        <v>2238</v>
      </c>
      <c r="C24" s="217">
        <v>1</v>
      </c>
      <c r="D24" s="174" t="s">
        <v>65</v>
      </c>
      <c r="E24" s="174" t="s">
        <v>66</v>
      </c>
      <c r="F24" s="3" t="str">
        <f>UnitControlCenter!$B$3</f>
        <v>million metric tons / year</v>
      </c>
      <c r="G24" s="174" t="s">
        <v>2342</v>
      </c>
      <c r="I24" s="174"/>
    </row>
    <row r="25" spans="1:19" x14ac:dyDescent="0.25">
      <c r="A25" s="175" t="s">
        <v>2357</v>
      </c>
      <c r="B25" s="176" t="s">
        <v>2235</v>
      </c>
      <c r="C25" s="217">
        <v>1</v>
      </c>
      <c r="D25" s="174" t="s">
        <v>65</v>
      </c>
      <c r="E25" s="174" t="s">
        <v>66</v>
      </c>
      <c r="F25" s="3" t="str">
        <f>UnitControlCenter!$B$5</f>
        <v>thousand metric tons / year</v>
      </c>
      <c r="G25" s="174" t="s">
        <v>2344</v>
      </c>
      <c r="I25" s="174"/>
    </row>
    <row r="26" spans="1:19" x14ac:dyDescent="0.25">
      <c r="A26" s="175" t="s">
        <v>2357</v>
      </c>
      <c r="B26" s="176" t="s">
        <v>2243</v>
      </c>
      <c r="C26" s="217">
        <v>1</v>
      </c>
      <c r="D26" s="174" t="s">
        <v>65</v>
      </c>
      <c r="E26" s="174" t="s">
        <v>66</v>
      </c>
      <c r="F26" s="3" t="str">
        <f>UnitControlCenter!$B$3</f>
        <v>million metric tons / year</v>
      </c>
      <c r="G26" s="174" t="s">
        <v>2339</v>
      </c>
      <c r="I26" s="174"/>
    </row>
    <row r="27" spans="1:19" ht="15.75" thickBot="1" x14ac:dyDescent="0.3">
      <c r="A27" s="209" t="s">
        <v>2357</v>
      </c>
      <c r="B27" s="215" t="s">
        <v>498</v>
      </c>
      <c r="C27" s="224">
        <v>1</v>
      </c>
      <c r="D27" s="210" t="s">
        <v>65</v>
      </c>
      <c r="E27" s="210" t="s">
        <v>66</v>
      </c>
      <c r="F27" s="213" t="str">
        <f>UnitControlCenter!$B$3</f>
        <v>million metric tons / year</v>
      </c>
      <c r="G27" s="210" t="s">
        <v>2343</v>
      </c>
      <c r="H27" s="211"/>
      <c r="I27" s="210"/>
      <c r="J27" s="211"/>
      <c r="K27" s="211"/>
      <c r="L27" s="211"/>
      <c r="M27" s="211"/>
      <c r="N27" s="211"/>
      <c r="O27" s="211"/>
      <c r="P27" s="211"/>
      <c r="Q27" s="211"/>
      <c r="R27" s="211"/>
      <c r="S27" s="211"/>
    </row>
    <row r="28" spans="1:19" ht="75" x14ac:dyDescent="0.25">
      <c r="A28" s="175" t="s">
        <v>2358</v>
      </c>
      <c r="B28" s="175" t="s">
        <v>2354</v>
      </c>
      <c r="C28" s="217">
        <v>1</v>
      </c>
      <c r="D28" s="174" t="s">
        <v>67</v>
      </c>
      <c r="E28" s="174" t="s">
        <v>68</v>
      </c>
      <c r="F28" s="3" t="str">
        <f>UnitControlCenter!$B$3</f>
        <v>million metric tons / year</v>
      </c>
      <c r="G28" s="174" t="s">
        <v>2968</v>
      </c>
      <c r="H28" s="48" t="s">
        <v>2969</v>
      </c>
      <c r="I28" s="174" t="s">
        <v>2970</v>
      </c>
    </row>
    <row r="29" spans="1:19" ht="105" x14ac:dyDescent="0.25">
      <c r="A29" s="175" t="s">
        <v>2358</v>
      </c>
      <c r="B29" s="175" t="s">
        <v>2534</v>
      </c>
      <c r="C29" s="217">
        <v>1</v>
      </c>
      <c r="D29" s="174" t="s">
        <v>67</v>
      </c>
      <c r="E29" s="174" t="s">
        <v>68</v>
      </c>
      <c r="F29" s="3" t="str">
        <f>UnitControlCenter!$B$3</f>
        <v>million metric tons / year</v>
      </c>
      <c r="G29" s="174" t="s">
        <v>2971</v>
      </c>
      <c r="H29" s="48" t="s">
        <v>2972</v>
      </c>
      <c r="I29" s="174" t="s">
        <v>2973</v>
      </c>
    </row>
    <row r="30" spans="1:19" ht="60" x14ac:dyDescent="0.25">
      <c r="A30" s="175" t="s">
        <v>2358</v>
      </c>
      <c r="B30" s="175" t="s">
        <v>2359</v>
      </c>
      <c r="C30" s="225">
        <v>1</v>
      </c>
      <c r="D30" s="174" t="s">
        <v>67</v>
      </c>
      <c r="E30" s="174" t="s">
        <v>68</v>
      </c>
      <c r="F30" s="5" t="str">
        <f>UnitControlCenter!$B$3</f>
        <v>million metric tons / year</v>
      </c>
      <c r="G30" s="216" t="s">
        <v>2974</v>
      </c>
      <c r="H30" s="216" t="s">
        <v>2975</v>
      </c>
      <c r="I30" s="174" t="s">
        <v>2976</v>
      </c>
    </row>
    <row r="31" spans="1:19" ht="15.75" thickBot="1" x14ac:dyDescent="0.3">
      <c r="A31" s="209" t="s">
        <v>2358</v>
      </c>
      <c r="B31" s="209" t="s">
        <v>2956</v>
      </c>
      <c r="C31" s="224">
        <v>0</v>
      </c>
      <c r="D31" s="210" t="s">
        <v>65</v>
      </c>
      <c r="E31" s="210" t="s">
        <v>66</v>
      </c>
      <c r="F31" s="226" t="str">
        <f>UnitControlCenter!$B$6</f>
        <v>g CO2 / 2019 dollar</v>
      </c>
      <c r="G31" s="211" t="s">
        <v>2903</v>
      </c>
      <c r="H31" s="211"/>
      <c r="I31" s="210"/>
      <c r="J31" s="211"/>
      <c r="K31" s="211"/>
      <c r="L31" s="211"/>
      <c r="M31" s="211"/>
      <c r="N31" s="211"/>
      <c r="O31" s="211"/>
      <c r="P31" s="211"/>
      <c r="Q31" s="211"/>
      <c r="R31" s="211"/>
      <c r="S31" s="211"/>
    </row>
    <row r="32" spans="1:19" ht="105" x14ac:dyDescent="0.25">
      <c r="A32" s="175" t="s">
        <v>2804</v>
      </c>
      <c r="B32" s="175" t="s">
        <v>2627</v>
      </c>
      <c r="C32" s="217">
        <v>1</v>
      </c>
      <c r="D32" s="174" t="s">
        <v>65</v>
      </c>
      <c r="E32" s="174" t="s">
        <v>3093</v>
      </c>
      <c r="F32" s="3" t="str">
        <f>UnitControlCenter!$B$3</f>
        <v>million metric tons / year</v>
      </c>
      <c r="G32" s="48" t="s">
        <v>3138</v>
      </c>
      <c r="I32" s="174"/>
    </row>
    <row r="33" spans="1:19" x14ac:dyDescent="0.25">
      <c r="A33" s="175" t="s">
        <v>2804</v>
      </c>
      <c r="B33" s="175" t="s">
        <v>140</v>
      </c>
      <c r="C33" s="217">
        <v>1</v>
      </c>
      <c r="D33" s="174" t="s">
        <v>65</v>
      </c>
      <c r="E33" s="174" t="s">
        <v>3093</v>
      </c>
      <c r="F33" s="3" t="str">
        <f>UnitControlCenter!$B$3</f>
        <v>million metric tons / year</v>
      </c>
      <c r="G33" s="174" t="s">
        <v>2460</v>
      </c>
      <c r="I33" s="174"/>
    </row>
    <row r="34" spans="1:19" x14ac:dyDescent="0.25">
      <c r="A34" s="175" t="s">
        <v>2804</v>
      </c>
      <c r="B34" s="175" t="s">
        <v>2458</v>
      </c>
      <c r="C34" s="217">
        <v>1</v>
      </c>
      <c r="D34" s="174" t="s">
        <v>65</v>
      </c>
      <c r="E34" s="174" t="s">
        <v>3093</v>
      </c>
      <c r="F34" s="3" t="str">
        <f>UnitControlCenter!$B$3</f>
        <v>million metric tons / year</v>
      </c>
      <c r="G34" s="174" t="s">
        <v>2461</v>
      </c>
      <c r="I34" s="174"/>
    </row>
    <row r="35" spans="1:19" x14ac:dyDescent="0.25">
      <c r="A35" s="175" t="s">
        <v>2804</v>
      </c>
      <c r="B35" s="175" t="s">
        <v>2523</v>
      </c>
      <c r="C35" s="217">
        <v>1</v>
      </c>
      <c r="D35" s="174" t="s">
        <v>65</v>
      </c>
      <c r="E35" s="174" t="s">
        <v>3093</v>
      </c>
      <c r="F35" s="3" t="str">
        <f>UnitControlCenter!$B$3</f>
        <v>million metric tons / year</v>
      </c>
      <c r="G35" s="174" t="s">
        <v>2533</v>
      </c>
      <c r="I35" s="174"/>
    </row>
    <row r="36" spans="1:19" x14ac:dyDescent="0.25">
      <c r="A36" s="175" t="s">
        <v>2804</v>
      </c>
      <c r="B36" s="175" t="s">
        <v>98</v>
      </c>
      <c r="C36" s="217">
        <v>1</v>
      </c>
      <c r="D36" s="174" t="s">
        <v>65</v>
      </c>
      <c r="E36" s="174" t="s">
        <v>3093</v>
      </c>
      <c r="F36" s="3" t="str">
        <f>UnitControlCenter!$B$3</f>
        <v>million metric tons / year</v>
      </c>
      <c r="G36" s="174" t="s">
        <v>2462</v>
      </c>
      <c r="I36" s="174"/>
    </row>
    <row r="37" spans="1:19" ht="30" x14ac:dyDescent="0.25">
      <c r="A37" s="175" t="s">
        <v>2804</v>
      </c>
      <c r="B37" s="175" t="s">
        <v>9</v>
      </c>
      <c r="C37" s="217">
        <v>1</v>
      </c>
      <c r="D37" s="174" t="s">
        <v>65</v>
      </c>
      <c r="E37" s="174" t="s">
        <v>3093</v>
      </c>
      <c r="F37" s="3" t="str">
        <f>UnitControlCenter!$B$3</f>
        <v>million metric tons / year</v>
      </c>
      <c r="G37" s="174" t="s">
        <v>3139</v>
      </c>
      <c r="I37" s="174"/>
    </row>
    <row r="38" spans="1:19" ht="15.75" thickBot="1" x14ac:dyDescent="0.3">
      <c r="A38" s="209" t="s">
        <v>2804</v>
      </c>
      <c r="B38" s="209" t="s">
        <v>4</v>
      </c>
      <c r="C38" s="224">
        <v>1</v>
      </c>
      <c r="D38" s="210" t="s">
        <v>65</v>
      </c>
      <c r="E38" s="210" t="s">
        <v>3093</v>
      </c>
      <c r="F38" s="213" t="str">
        <f>UnitControlCenter!$B$3</f>
        <v>million metric tons / year</v>
      </c>
      <c r="G38" s="210" t="s">
        <v>2464</v>
      </c>
      <c r="H38" s="211"/>
      <c r="I38" s="210"/>
      <c r="J38" s="211"/>
      <c r="K38" s="211"/>
      <c r="L38" s="211"/>
      <c r="M38" s="211"/>
      <c r="N38" s="211"/>
      <c r="O38" s="211"/>
      <c r="P38" s="211"/>
      <c r="Q38" s="211"/>
      <c r="R38" s="211"/>
      <c r="S38" s="211"/>
    </row>
    <row r="39" spans="1:19" ht="45" x14ac:dyDescent="0.25">
      <c r="A39" s="175" t="s">
        <v>366</v>
      </c>
      <c r="B39" s="175" t="s">
        <v>3048</v>
      </c>
      <c r="C39" s="217">
        <v>1</v>
      </c>
      <c r="D39" s="174" t="s">
        <v>67</v>
      </c>
      <c r="E39" s="174" t="s">
        <v>447</v>
      </c>
      <c r="F39" s="3" t="str">
        <f>UnitControlCenter!$B$7</f>
        <v>2019 dollars / ton CO2e abated, Annual average abatement (MtCO2e)</v>
      </c>
      <c r="G39" s="48" t="s">
        <v>3140</v>
      </c>
      <c r="I39" s="174"/>
    </row>
    <row r="40" spans="1:19" ht="45.75" thickBot="1" x14ac:dyDescent="0.3">
      <c r="A40" s="209" t="s">
        <v>366</v>
      </c>
      <c r="B40" s="209" t="s">
        <v>3049</v>
      </c>
      <c r="C40" s="224">
        <v>1</v>
      </c>
      <c r="D40" s="210" t="s">
        <v>67</v>
      </c>
      <c r="E40" s="210" t="s">
        <v>447</v>
      </c>
      <c r="F40" s="213" t="str">
        <f>UnitControlCenter!$B$7</f>
        <v>2019 dollars / ton CO2e abated, Annual average abatement (MtCO2e)</v>
      </c>
      <c r="G40" s="211" t="s">
        <v>3140</v>
      </c>
      <c r="H40" s="211"/>
      <c r="I40" s="210"/>
      <c r="J40" s="211"/>
      <c r="K40" s="211"/>
      <c r="L40" s="211"/>
      <c r="M40" s="211"/>
      <c r="N40" s="211"/>
      <c r="O40" s="211"/>
      <c r="P40" s="211"/>
      <c r="Q40" s="211"/>
      <c r="R40" s="211"/>
      <c r="S40" s="211"/>
    </row>
    <row r="41" spans="1:19" ht="45" x14ac:dyDescent="0.25">
      <c r="A41" s="175" t="s">
        <v>2360</v>
      </c>
      <c r="B41" s="175" t="s">
        <v>3052</v>
      </c>
      <c r="C41" s="217">
        <v>1</v>
      </c>
      <c r="D41" s="174" t="s">
        <v>67</v>
      </c>
      <c r="E41" s="174" t="s">
        <v>66</v>
      </c>
      <c r="F41" s="3" t="str">
        <f>UnitControlCenter!$B$8</f>
        <v>billion 2019 dollars / year</v>
      </c>
      <c r="G41" s="48" t="s">
        <v>3050</v>
      </c>
      <c r="H41" s="48" t="s">
        <v>2442</v>
      </c>
      <c r="I41" s="174" t="s">
        <v>2424</v>
      </c>
    </row>
    <row r="42" spans="1:19" x14ac:dyDescent="0.25">
      <c r="A42" s="175" t="s">
        <v>2360</v>
      </c>
      <c r="B42" s="208" t="s">
        <v>2826</v>
      </c>
      <c r="C42" s="217">
        <v>1</v>
      </c>
      <c r="D42" s="174" t="s">
        <v>65</v>
      </c>
      <c r="E42" s="174" t="s">
        <v>66</v>
      </c>
      <c r="F42" s="3" t="str">
        <f>UnitControlCenter!$B$8</f>
        <v>billion 2019 dollars / year</v>
      </c>
      <c r="G42" s="48" t="s">
        <v>2818</v>
      </c>
      <c r="I42" s="174"/>
    </row>
    <row r="43" spans="1:19" ht="75" x14ac:dyDescent="0.25">
      <c r="A43" s="175" t="s">
        <v>2360</v>
      </c>
      <c r="B43" s="175" t="s">
        <v>3037</v>
      </c>
      <c r="C43" s="234">
        <v>1</v>
      </c>
      <c r="D43" s="174" t="s">
        <v>67</v>
      </c>
      <c r="E43" s="174" t="s">
        <v>68</v>
      </c>
      <c r="F43" s="3" t="str">
        <f>UnitControlCenter!$B$8</f>
        <v>billion 2019 dollars / year</v>
      </c>
      <c r="G43" s="3" t="s">
        <v>3038</v>
      </c>
      <c r="H43" s="3" t="s">
        <v>3039</v>
      </c>
      <c r="I43" s="3" t="s">
        <v>3040</v>
      </c>
    </row>
    <row r="44" spans="1:19" ht="30" x14ac:dyDescent="0.25">
      <c r="A44" s="175" t="s">
        <v>2360</v>
      </c>
      <c r="B44" s="208" t="s">
        <v>3042</v>
      </c>
      <c r="C44" s="225">
        <v>1</v>
      </c>
      <c r="D44" s="174" t="s">
        <v>65</v>
      </c>
      <c r="E44" s="174" t="s">
        <v>66</v>
      </c>
      <c r="F44" s="5" t="str">
        <f>UnitControlCenter!$B$9</f>
        <v>billion 2019 dollars</v>
      </c>
      <c r="G44" s="216" t="s">
        <v>3044</v>
      </c>
      <c r="H44" s="216"/>
      <c r="I44" s="174"/>
    </row>
    <row r="45" spans="1:19" s="216" customFormat="1" ht="30" x14ac:dyDescent="0.25">
      <c r="A45" s="175" t="s">
        <v>2360</v>
      </c>
      <c r="B45" s="208" t="s">
        <v>3045</v>
      </c>
      <c r="C45" s="225">
        <v>1</v>
      </c>
      <c r="D45" s="174" t="s">
        <v>65</v>
      </c>
      <c r="E45" s="174" t="s">
        <v>66</v>
      </c>
      <c r="F45" s="5" t="str">
        <f>UnitControlCenter!$B$8</f>
        <v>billion 2019 dollars / year</v>
      </c>
      <c r="G45" s="216" t="s">
        <v>3046</v>
      </c>
      <c r="I45" s="174"/>
    </row>
    <row r="46" spans="1:19" ht="135.75" thickBot="1" x14ac:dyDescent="0.3">
      <c r="A46" s="209" t="s">
        <v>2360</v>
      </c>
      <c r="B46" s="214" t="s">
        <v>3133</v>
      </c>
      <c r="C46" s="224">
        <v>1</v>
      </c>
      <c r="D46" s="210" t="s">
        <v>67</v>
      </c>
      <c r="E46" s="210" t="s">
        <v>66</v>
      </c>
      <c r="F46" s="213" t="str">
        <f>UnitControlCenter!$B$8</f>
        <v>billion 2019 dollars / year</v>
      </c>
      <c r="G46" s="211" t="s">
        <v>3137</v>
      </c>
      <c r="H46" s="211" t="s">
        <v>3134</v>
      </c>
      <c r="I46" s="210" t="s">
        <v>3136</v>
      </c>
      <c r="J46" s="211"/>
      <c r="K46" s="211"/>
      <c r="L46" s="211"/>
      <c r="M46" s="211"/>
      <c r="N46" s="211"/>
      <c r="O46" s="211"/>
      <c r="P46" s="211"/>
      <c r="Q46" s="211"/>
      <c r="R46" s="211"/>
      <c r="S46" s="211"/>
    </row>
    <row r="47" spans="1:19" ht="45" x14ac:dyDescent="0.25">
      <c r="A47" s="175" t="s">
        <v>2943</v>
      </c>
      <c r="B47" s="208" t="s">
        <v>2960</v>
      </c>
      <c r="C47" s="228">
        <v>1</v>
      </c>
      <c r="D47" s="174" t="s">
        <v>67</v>
      </c>
      <c r="E47" s="174" t="s">
        <v>66</v>
      </c>
      <c r="F47" s="5" t="str">
        <f>UnitControlCenter!$B$10</f>
        <v>jobs</v>
      </c>
      <c r="G47" s="216" t="s">
        <v>2951</v>
      </c>
      <c r="H47" s="216" t="s">
        <v>2950</v>
      </c>
      <c r="I47" s="174" t="s">
        <v>2425</v>
      </c>
    </row>
    <row r="48" spans="1:19" ht="30" x14ac:dyDescent="0.25">
      <c r="A48" s="175" t="s">
        <v>2943</v>
      </c>
      <c r="B48" s="208" t="s">
        <v>3412</v>
      </c>
      <c r="C48" s="251">
        <v>0</v>
      </c>
      <c r="D48" s="174" t="s">
        <v>67</v>
      </c>
      <c r="E48" s="174" t="s">
        <v>68</v>
      </c>
      <c r="F48" s="5" t="str">
        <f>UnitControlCenter!$B$10</f>
        <v>jobs</v>
      </c>
      <c r="G48" s="216" t="s">
        <v>3303</v>
      </c>
      <c r="H48" s="216" t="s">
        <v>3304</v>
      </c>
      <c r="I48" s="174" t="s">
        <v>3305</v>
      </c>
    </row>
    <row r="49" spans="1:9" ht="30" x14ac:dyDescent="0.25">
      <c r="A49" s="175" t="s">
        <v>2943</v>
      </c>
      <c r="B49" s="208" t="s">
        <v>3413</v>
      </c>
      <c r="C49" s="251">
        <v>0</v>
      </c>
      <c r="D49" s="174" t="s">
        <v>67</v>
      </c>
      <c r="E49" s="174" t="s">
        <v>66</v>
      </c>
      <c r="F49" s="3" t="str">
        <f>UnitControlCenter!$B$12</f>
        <v>% change</v>
      </c>
      <c r="G49" s="216" t="s">
        <v>3322</v>
      </c>
      <c r="H49" s="216" t="s">
        <v>3304</v>
      </c>
      <c r="I49" s="174" t="s">
        <v>3305</v>
      </c>
    </row>
    <row r="50" spans="1:9" ht="45" x14ac:dyDescent="0.25">
      <c r="A50" s="175" t="s">
        <v>2943</v>
      </c>
      <c r="B50" s="208" t="s">
        <v>3287</v>
      </c>
      <c r="C50" s="251">
        <v>0</v>
      </c>
      <c r="D50" s="174" t="s">
        <v>67</v>
      </c>
      <c r="E50" s="174" t="s">
        <v>68</v>
      </c>
      <c r="F50" s="5" t="str">
        <f>UnitControlCenter!$B$10</f>
        <v>jobs</v>
      </c>
      <c r="G50" s="216" t="s">
        <v>3326</v>
      </c>
      <c r="H50" s="216" t="s">
        <v>3306</v>
      </c>
      <c r="I50" s="185" t="s">
        <v>3307</v>
      </c>
    </row>
    <row r="51" spans="1:9" ht="45" x14ac:dyDescent="0.25">
      <c r="A51" s="175" t="s">
        <v>2943</v>
      </c>
      <c r="B51" s="208" t="s">
        <v>3319</v>
      </c>
      <c r="C51" s="251">
        <v>0</v>
      </c>
      <c r="D51" s="174" t="s">
        <v>67</v>
      </c>
      <c r="E51" s="174" t="s">
        <v>66</v>
      </c>
      <c r="F51" s="3" t="str">
        <f>UnitControlCenter!$B$12</f>
        <v>% change</v>
      </c>
      <c r="G51" s="216" t="s">
        <v>3325</v>
      </c>
      <c r="H51" s="216" t="s">
        <v>3306</v>
      </c>
      <c r="I51" s="185" t="s">
        <v>3307</v>
      </c>
    </row>
    <row r="52" spans="1:9" ht="30" x14ac:dyDescent="0.25">
      <c r="A52" s="175" t="s">
        <v>2943</v>
      </c>
      <c r="B52" s="208" t="s">
        <v>3292</v>
      </c>
      <c r="C52" s="251">
        <v>0</v>
      </c>
      <c r="D52" s="174" t="s">
        <v>67</v>
      </c>
      <c r="E52" s="174" t="s">
        <v>68</v>
      </c>
      <c r="F52" s="5" t="str">
        <f>UnitControlCenter!$B$10</f>
        <v>jobs</v>
      </c>
      <c r="G52" s="216" t="s">
        <v>3308</v>
      </c>
      <c r="H52" s="216" t="s">
        <v>3309</v>
      </c>
      <c r="I52" s="174" t="s">
        <v>3310</v>
      </c>
    </row>
    <row r="53" spans="1:9" ht="30" x14ac:dyDescent="0.25">
      <c r="A53" s="175" t="s">
        <v>2943</v>
      </c>
      <c r="B53" s="208" t="s">
        <v>3320</v>
      </c>
      <c r="C53" s="251">
        <v>0</v>
      </c>
      <c r="D53" s="174" t="s">
        <v>67</v>
      </c>
      <c r="E53" s="174" t="s">
        <v>66</v>
      </c>
      <c r="F53" s="3" t="str">
        <f>UnitControlCenter!$B$12</f>
        <v>% change</v>
      </c>
      <c r="G53" s="216" t="s">
        <v>3323</v>
      </c>
      <c r="H53" s="216" t="s">
        <v>3309</v>
      </c>
      <c r="I53" s="174" t="s">
        <v>3310</v>
      </c>
    </row>
    <row r="54" spans="1:9" ht="75" x14ac:dyDescent="0.25">
      <c r="A54" s="175" t="s">
        <v>2943</v>
      </c>
      <c r="B54" s="208" t="s">
        <v>3295</v>
      </c>
      <c r="C54" s="251">
        <v>0</v>
      </c>
      <c r="D54" s="174" t="s">
        <v>67</v>
      </c>
      <c r="E54" s="174" t="s">
        <v>68</v>
      </c>
      <c r="F54" s="5" t="str">
        <f>UnitControlCenter!$B$10</f>
        <v>jobs</v>
      </c>
      <c r="G54" s="216" t="s">
        <v>3311</v>
      </c>
      <c r="H54" s="216" t="s">
        <v>3312</v>
      </c>
      <c r="I54" s="174" t="s">
        <v>3313</v>
      </c>
    </row>
    <row r="55" spans="1:9" ht="90" x14ac:dyDescent="0.25">
      <c r="A55" s="175" t="s">
        <v>2943</v>
      </c>
      <c r="B55" s="208" t="s">
        <v>3321</v>
      </c>
      <c r="C55" s="251">
        <v>0</v>
      </c>
      <c r="D55" s="174" t="s">
        <v>67</v>
      </c>
      <c r="E55" s="174" t="s">
        <v>66</v>
      </c>
      <c r="F55" s="3" t="str">
        <f>UnitControlCenter!$B$12</f>
        <v>% change</v>
      </c>
      <c r="G55" s="216" t="s">
        <v>3324</v>
      </c>
      <c r="H55" s="216" t="s">
        <v>3312</v>
      </c>
      <c r="I55" s="174" t="s">
        <v>3313</v>
      </c>
    </row>
    <row r="56" spans="1:9" ht="30" x14ac:dyDescent="0.25">
      <c r="A56" s="175" t="s">
        <v>2943</v>
      </c>
      <c r="B56" s="208" t="s">
        <v>3356</v>
      </c>
      <c r="C56" s="231">
        <v>1</v>
      </c>
      <c r="D56" s="174" t="s">
        <v>67</v>
      </c>
      <c r="E56" s="174" t="s">
        <v>68</v>
      </c>
      <c r="F56" s="5" t="str">
        <f>UnitControlCenter!$B$10</f>
        <v>jobs</v>
      </c>
      <c r="G56" s="216" t="s">
        <v>3357</v>
      </c>
      <c r="H56" s="216" t="s">
        <v>3358</v>
      </c>
      <c r="I56" s="174" t="s">
        <v>3359</v>
      </c>
    </row>
    <row r="57" spans="1:9" ht="30" x14ac:dyDescent="0.25">
      <c r="A57" s="175" t="s">
        <v>2943</v>
      </c>
      <c r="B57" s="208" t="s">
        <v>3360</v>
      </c>
      <c r="C57" s="251">
        <v>1</v>
      </c>
      <c r="D57" s="174" t="s">
        <v>67</v>
      </c>
      <c r="E57" s="174" t="s">
        <v>66</v>
      </c>
      <c r="F57" s="3" t="str">
        <f>UnitControlCenter!$B$12</f>
        <v>% change</v>
      </c>
      <c r="G57" s="216" t="s">
        <v>3361</v>
      </c>
      <c r="H57" s="216" t="s">
        <v>3358</v>
      </c>
      <c r="I57" s="174" t="s">
        <v>3359</v>
      </c>
    </row>
    <row r="58" spans="1:9" ht="30" x14ac:dyDescent="0.25">
      <c r="A58" s="175" t="s">
        <v>2943</v>
      </c>
      <c r="B58" s="208" t="s">
        <v>3021</v>
      </c>
      <c r="C58" s="233">
        <v>1</v>
      </c>
      <c r="D58" s="174" t="s">
        <v>67</v>
      </c>
      <c r="E58" s="174" t="s">
        <v>66</v>
      </c>
      <c r="F58" s="5" t="str">
        <f>UnitControlCenter!$B$10</f>
        <v>jobs</v>
      </c>
      <c r="G58" s="216" t="s">
        <v>3025</v>
      </c>
      <c r="H58" s="216" t="s">
        <v>3024</v>
      </c>
      <c r="I58" s="174" t="s">
        <v>3036</v>
      </c>
    </row>
    <row r="59" spans="1:9" ht="45" x14ac:dyDescent="0.25">
      <c r="A59" s="175" t="s">
        <v>2943</v>
      </c>
      <c r="B59" s="208" t="s">
        <v>3090</v>
      </c>
      <c r="C59" s="237">
        <v>1</v>
      </c>
      <c r="D59" s="174" t="s">
        <v>67</v>
      </c>
      <c r="E59" s="174" t="s">
        <v>66</v>
      </c>
      <c r="F59" s="5" t="str">
        <f>UnitControlCenter!$B$10</f>
        <v>jobs</v>
      </c>
      <c r="G59" s="216" t="s">
        <v>3089</v>
      </c>
      <c r="H59" s="216" t="s">
        <v>2950</v>
      </c>
      <c r="I59" s="174" t="s">
        <v>2425</v>
      </c>
    </row>
    <row r="60" spans="1:9" ht="45" x14ac:dyDescent="0.25">
      <c r="A60" s="175" t="s">
        <v>2943</v>
      </c>
      <c r="B60" s="208" t="s">
        <v>2945</v>
      </c>
      <c r="C60" s="228">
        <v>1</v>
      </c>
      <c r="D60" s="174" t="s">
        <v>67</v>
      </c>
      <c r="E60" s="174" t="s">
        <v>66</v>
      </c>
      <c r="F60" s="3" t="str">
        <f>UnitControlCenter!$B$8</f>
        <v>billion 2019 dollars / year</v>
      </c>
      <c r="G60" s="216" t="s">
        <v>2952</v>
      </c>
      <c r="H60" s="216" t="s">
        <v>2954</v>
      </c>
      <c r="I60" s="174" t="s">
        <v>2425</v>
      </c>
    </row>
    <row r="61" spans="1:9" ht="45" x14ac:dyDescent="0.25">
      <c r="A61" s="175" t="s">
        <v>2943</v>
      </c>
      <c r="B61" s="208" t="s">
        <v>2964</v>
      </c>
      <c r="C61" s="232">
        <v>1</v>
      </c>
      <c r="D61" s="174" t="s">
        <v>67</v>
      </c>
      <c r="E61" s="174" t="s">
        <v>66</v>
      </c>
      <c r="F61" s="3" t="str">
        <f>UnitControlCenter!$B$12</f>
        <v>% change</v>
      </c>
      <c r="G61" s="216" t="s">
        <v>2966</v>
      </c>
      <c r="H61" s="216" t="s">
        <v>2954</v>
      </c>
      <c r="I61" s="174" t="s">
        <v>2425</v>
      </c>
    </row>
    <row r="62" spans="1:9" ht="30" x14ac:dyDescent="0.25">
      <c r="A62" s="175" t="s">
        <v>2943</v>
      </c>
      <c r="B62" s="208" t="s">
        <v>3022</v>
      </c>
      <c r="C62" s="233">
        <v>1</v>
      </c>
      <c r="D62" s="174" t="s">
        <v>67</v>
      </c>
      <c r="E62" s="174" t="s">
        <v>66</v>
      </c>
      <c r="F62" s="3" t="str">
        <f>UnitControlCenter!$B$8</f>
        <v>billion 2019 dollars / year</v>
      </c>
      <c r="G62" s="216" t="s">
        <v>3026</v>
      </c>
      <c r="H62" s="216" t="s">
        <v>3024</v>
      </c>
      <c r="I62" s="174" t="s">
        <v>3036</v>
      </c>
    </row>
    <row r="63" spans="1:9" ht="45" x14ac:dyDescent="0.25">
      <c r="A63" s="175" t="s">
        <v>2943</v>
      </c>
      <c r="B63" s="208" t="s">
        <v>2959</v>
      </c>
      <c r="C63" s="228">
        <v>1</v>
      </c>
      <c r="D63" s="174" t="s">
        <v>67</v>
      </c>
      <c r="E63" s="174" t="s">
        <v>66</v>
      </c>
      <c r="F63" s="3" t="str">
        <f>UnitControlCenter!$B$8</f>
        <v>billion 2019 dollars / year</v>
      </c>
      <c r="G63" s="216" t="s">
        <v>2955</v>
      </c>
      <c r="H63" s="216" t="s">
        <v>2953</v>
      </c>
      <c r="I63" s="174" t="s">
        <v>2425</v>
      </c>
    </row>
    <row r="64" spans="1:9" ht="30" x14ac:dyDescent="0.25">
      <c r="A64" s="175" t="s">
        <v>2943</v>
      </c>
      <c r="B64" s="208" t="s">
        <v>2957</v>
      </c>
      <c r="C64" s="225">
        <v>1</v>
      </c>
      <c r="D64" s="174" t="s">
        <v>65</v>
      </c>
      <c r="E64" s="174" t="s">
        <v>66</v>
      </c>
      <c r="F64" s="5" t="str">
        <f>UnitControlCenter!$B$13</f>
        <v>2019 dollars / employee-year</v>
      </c>
      <c r="G64" s="216" t="s">
        <v>2958</v>
      </c>
      <c r="H64" s="216"/>
      <c r="I64" s="174"/>
    </row>
    <row r="65" spans="1:19" ht="30.75" thickBot="1" x14ac:dyDescent="0.3">
      <c r="A65" s="209" t="s">
        <v>2943</v>
      </c>
      <c r="B65" s="214" t="s">
        <v>3023</v>
      </c>
      <c r="C65" s="224">
        <v>1</v>
      </c>
      <c r="D65" s="210" t="s">
        <v>67</v>
      </c>
      <c r="E65" s="210" t="s">
        <v>66</v>
      </c>
      <c r="F65" s="213" t="str">
        <f>UnitControlCenter!$B$8</f>
        <v>billion 2019 dollars / year</v>
      </c>
      <c r="G65" s="211" t="s">
        <v>3027</v>
      </c>
      <c r="H65" s="211" t="s">
        <v>3024</v>
      </c>
      <c r="I65" s="210" t="s">
        <v>3036</v>
      </c>
      <c r="J65" s="211"/>
      <c r="K65" s="211"/>
      <c r="L65" s="211"/>
      <c r="M65" s="211"/>
      <c r="N65" s="211"/>
      <c r="O65" s="211"/>
      <c r="P65" s="211"/>
      <c r="Q65" s="211"/>
      <c r="R65" s="211"/>
      <c r="S65" s="211"/>
    </row>
    <row r="66" spans="1:19" ht="90" x14ac:dyDescent="0.25">
      <c r="A66" s="175" t="s">
        <v>2944</v>
      </c>
      <c r="B66" s="175" t="s">
        <v>2734</v>
      </c>
      <c r="C66" s="217">
        <v>1</v>
      </c>
      <c r="D66" s="174" t="s">
        <v>67</v>
      </c>
      <c r="E66" s="174" t="s">
        <v>66</v>
      </c>
      <c r="F66" s="3" t="str">
        <f>UnitControlCenter!$B$8</f>
        <v>billion 2019 dollars / year</v>
      </c>
      <c r="G66" s="3" t="s">
        <v>2735</v>
      </c>
      <c r="H66" s="3" t="s">
        <v>2736</v>
      </c>
      <c r="I66" s="3" t="s">
        <v>2709</v>
      </c>
    </row>
    <row r="67" spans="1:19" ht="45" x14ac:dyDescent="0.25">
      <c r="A67" s="175" t="s">
        <v>2944</v>
      </c>
      <c r="B67" s="175" t="s">
        <v>2738</v>
      </c>
      <c r="C67" s="217">
        <v>1</v>
      </c>
      <c r="D67" s="174" t="s">
        <v>67</v>
      </c>
      <c r="E67" s="174" t="s">
        <v>66</v>
      </c>
      <c r="F67" s="3" t="str">
        <f>UnitControlCenter!$B$8</f>
        <v>billion 2019 dollars / year</v>
      </c>
      <c r="G67" s="3" t="s">
        <v>2748</v>
      </c>
      <c r="H67" s="3" t="s">
        <v>2749</v>
      </c>
      <c r="I67" s="3" t="s">
        <v>2750</v>
      </c>
    </row>
    <row r="68" spans="1:19" ht="60" x14ac:dyDescent="0.25">
      <c r="A68" s="175" t="s">
        <v>2944</v>
      </c>
      <c r="B68" s="175" t="s">
        <v>2739</v>
      </c>
      <c r="C68" s="217">
        <v>1</v>
      </c>
      <c r="D68" s="174" t="s">
        <v>67</v>
      </c>
      <c r="E68" s="174" t="s">
        <v>66</v>
      </c>
      <c r="F68" s="3" t="str">
        <f>UnitControlCenter!$B$8</f>
        <v>billion 2019 dollars / year</v>
      </c>
      <c r="G68" s="3" t="s">
        <v>2759</v>
      </c>
      <c r="H68" s="3" t="s">
        <v>2757</v>
      </c>
      <c r="I68" s="3" t="s">
        <v>2758</v>
      </c>
    </row>
    <row r="69" spans="1:19" ht="45" x14ac:dyDescent="0.25">
      <c r="A69" s="175" t="s">
        <v>2944</v>
      </c>
      <c r="B69" s="175" t="s">
        <v>2740</v>
      </c>
      <c r="C69" s="217">
        <v>1</v>
      </c>
      <c r="D69" s="174" t="s">
        <v>67</v>
      </c>
      <c r="E69" s="174" t="s">
        <v>66</v>
      </c>
      <c r="F69" s="3" t="str">
        <f>UnitControlCenter!$B$8</f>
        <v>billion 2019 dollars / year</v>
      </c>
      <c r="G69" s="3" t="s">
        <v>2753</v>
      </c>
      <c r="H69" s="3" t="s">
        <v>2749</v>
      </c>
      <c r="I69" s="3" t="s">
        <v>2751</v>
      </c>
    </row>
    <row r="70" spans="1:19" ht="45" x14ac:dyDescent="0.25">
      <c r="A70" s="175" t="s">
        <v>2944</v>
      </c>
      <c r="B70" s="175" t="s">
        <v>2741</v>
      </c>
      <c r="C70" s="217">
        <v>1</v>
      </c>
      <c r="D70" s="174" t="s">
        <v>67</v>
      </c>
      <c r="E70" s="174" t="s">
        <v>66</v>
      </c>
      <c r="F70" s="3" t="str">
        <f>UnitControlCenter!$B$8</f>
        <v>billion 2019 dollars / year</v>
      </c>
      <c r="G70" s="3" t="s">
        <v>2754</v>
      </c>
      <c r="H70" s="3" t="s">
        <v>2749</v>
      </c>
      <c r="I70" s="3" t="s">
        <v>2752</v>
      </c>
    </row>
    <row r="71" spans="1:19" ht="60" x14ac:dyDescent="0.25">
      <c r="A71" s="175" t="s">
        <v>2944</v>
      </c>
      <c r="B71" s="175" t="s">
        <v>2742</v>
      </c>
      <c r="C71" s="217">
        <v>1</v>
      </c>
      <c r="D71" s="174" t="s">
        <v>67</v>
      </c>
      <c r="E71" s="174" t="s">
        <v>66</v>
      </c>
      <c r="F71" s="3" t="str">
        <f>UnitControlCenter!$B$8</f>
        <v>billion 2019 dollars / year</v>
      </c>
      <c r="G71" s="3" t="s">
        <v>2760</v>
      </c>
      <c r="H71" s="3" t="s">
        <v>2757</v>
      </c>
      <c r="I71" s="3" t="s">
        <v>2758</v>
      </c>
    </row>
    <row r="72" spans="1:19" ht="60" x14ac:dyDescent="0.25">
      <c r="A72" s="175" t="s">
        <v>2944</v>
      </c>
      <c r="B72" s="175" t="s">
        <v>2743</v>
      </c>
      <c r="C72" s="217">
        <v>1</v>
      </c>
      <c r="D72" s="174" t="s">
        <v>67</v>
      </c>
      <c r="E72" s="174" t="s">
        <v>66</v>
      </c>
      <c r="F72" s="3" t="str">
        <f>UnitControlCenter!$B$8</f>
        <v>billion 2019 dollars / year</v>
      </c>
      <c r="G72" s="3" t="s">
        <v>2761</v>
      </c>
      <c r="H72" s="3" t="s">
        <v>2757</v>
      </c>
      <c r="I72" s="3" t="s">
        <v>2758</v>
      </c>
    </row>
    <row r="73" spans="1:19" ht="75" x14ac:dyDescent="0.25">
      <c r="A73" s="175" t="s">
        <v>2944</v>
      </c>
      <c r="B73" s="175" t="s">
        <v>2744</v>
      </c>
      <c r="C73" s="217">
        <v>1</v>
      </c>
      <c r="D73" s="174" t="s">
        <v>67</v>
      </c>
      <c r="E73" s="174" t="s">
        <v>66</v>
      </c>
      <c r="F73" s="3" t="str">
        <f>UnitControlCenter!$B$8</f>
        <v>billion 2019 dollars / year</v>
      </c>
      <c r="G73" s="3" t="s">
        <v>2762</v>
      </c>
      <c r="H73" s="3" t="s">
        <v>2757</v>
      </c>
      <c r="I73" s="3" t="s">
        <v>2758</v>
      </c>
    </row>
    <row r="74" spans="1:19" ht="75" x14ac:dyDescent="0.25">
      <c r="A74" s="175" t="s">
        <v>2944</v>
      </c>
      <c r="B74" s="175" t="s">
        <v>2768</v>
      </c>
      <c r="C74" s="217">
        <v>1</v>
      </c>
      <c r="D74" s="174" t="s">
        <v>67</v>
      </c>
      <c r="E74" s="174" t="s">
        <v>66</v>
      </c>
      <c r="F74" s="3" t="str">
        <f>UnitControlCenter!$B$8</f>
        <v>billion 2019 dollars / year</v>
      </c>
      <c r="G74" s="3" t="s">
        <v>2766</v>
      </c>
      <c r="H74" s="3" t="s">
        <v>2757</v>
      </c>
      <c r="I74" s="3" t="s">
        <v>2764</v>
      </c>
    </row>
    <row r="75" spans="1:19" ht="60.75" thickBot="1" x14ac:dyDescent="0.3">
      <c r="A75" s="209" t="s">
        <v>2944</v>
      </c>
      <c r="B75" s="209" t="s">
        <v>2769</v>
      </c>
      <c r="C75" s="224">
        <v>1</v>
      </c>
      <c r="D75" s="210" t="s">
        <v>67</v>
      </c>
      <c r="E75" s="210" t="s">
        <v>66</v>
      </c>
      <c r="F75" s="213" t="str">
        <f>UnitControlCenter!$B$8</f>
        <v>billion 2019 dollars / year</v>
      </c>
      <c r="G75" s="213" t="s">
        <v>2767</v>
      </c>
      <c r="H75" s="213" t="s">
        <v>2757</v>
      </c>
      <c r="I75" s="213" t="s">
        <v>2765</v>
      </c>
      <c r="J75" s="211"/>
      <c r="K75" s="211"/>
      <c r="L75" s="211"/>
      <c r="M75" s="211"/>
      <c r="N75" s="211"/>
      <c r="O75" s="211"/>
      <c r="P75" s="211"/>
      <c r="Q75" s="211"/>
      <c r="R75" s="211"/>
      <c r="S75" s="211"/>
    </row>
    <row r="76" spans="1:19" ht="30" x14ac:dyDescent="0.25">
      <c r="A76" s="175" t="s">
        <v>2361</v>
      </c>
      <c r="B76" s="175" t="s">
        <v>3091</v>
      </c>
      <c r="C76" s="237">
        <v>1</v>
      </c>
      <c r="D76" s="174" t="s">
        <v>65</v>
      </c>
      <c r="E76" s="174" t="s">
        <v>3094</v>
      </c>
      <c r="F76" s="3" t="str">
        <f>UnitControlCenter!$B$11</f>
        <v>incidents / year</v>
      </c>
      <c r="G76" s="174" t="s">
        <v>2991</v>
      </c>
      <c r="I76" s="174"/>
    </row>
    <row r="77" spans="1:19" x14ac:dyDescent="0.25">
      <c r="A77" s="175" t="s">
        <v>2361</v>
      </c>
      <c r="B77" s="175" t="s">
        <v>3332</v>
      </c>
      <c r="C77" s="251">
        <v>1</v>
      </c>
      <c r="D77" s="174" t="s">
        <v>65</v>
      </c>
      <c r="E77" s="174" t="s">
        <v>66</v>
      </c>
      <c r="F77" s="3" t="str">
        <f>UnitControlCenter!$B$12</f>
        <v>% change</v>
      </c>
      <c r="G77" s="174" t="s">
        <v>3333</v>
      </c>
      <c r="I77" s="174"/>
    </row>
    <row r="78" spans="1:19" ht="30" x14ac:dyDescent="0.25">
      <c r="A78" s="175" t="s">
        <v>2361</v>
      </c>
      <c r="B78" s="175" t="s">
        <v>3410</v>
      </c>
      <c r="C78" s="251">
        <v>1</v>
      </c>
      <c r="D78" s="174" t="s">
        <v>67</v>
      </c>
      <c r="E78" s="174" t="s">
        <v>68</v>
      </c>
      <c r="F78" s="3" t="str">
        <f>UnitControlCenter!$B$11</f>
        <v>incidents / year</v>
      </c>
      <c r="G78" s="174" t="s">
        <v>3316</v>
      </c>
      <c r="H78" s="216" t="s">
        <v>3304</v>
      </c>
      <c r="I78" s="174" t="s">
        <v>3305</v>
      </c>
    </row>
    <row r="79" spans="1:19" ht="30" x14ac:dyDescent="0.25">
      <c r="A79" s="175" t="s">
        <v>2361</v>
      </c>
      <c r="B79" s="175" t="s">
        <v>3411</v>
      </c>
      <c r="C79" s="251">
        <v>1</v>
      </c>
      <c r="D79" s="174" t="s">
        <v>67</v>
      </c>
      <c r="E79" s="174" t="s">
        <v>66</v>
      </c>
      <c r="F79" s="3" t="str">
        <f>UnitControlCenter!$B$12</f>
        <v>% change</v>
      </c>
      <c r="G79" s="174" t="s">
        <v>3327</v>
      </c>
      <c r="H79" s="216" t="s">
        <v>3304</v>
      </c>
      <c r="I79" s="174" t="s">
        <v>3305</v>
      </c>
    </row>
    <row r="80" spans="1:19" ht="45" x14ac:dyDescent="0.25">
      <c r="A80" s="175" t="s">
        <v>2361</v>
      </c>
      <c r="B80" s="175" t="s">
        <v>3314</v>
      </c>
      <c r="C80" s="251">
        <v>1</v>
      </c>
      <c r="D80" s="174" t="s">
        <v>67</v>
      </c>
      <c r="E80" s="174" t="s">
        <v>68</v>
      </c>
      <c r="F80" s="3" t="str">
        <f>UnitControlCenter!$B$11</f>
        <v>incidents / year</v>
      </c>
      <c r="G80" s="174" t="s">
        <v>3317</v>
      </c>
      <c r="H80" s="216" t="s">
        <v>3306</v>
      </c>
      <c r="I80" s="185" t="s">
        <v>3307</v>
      </c>
    </row>
    <row r="81" spans="1:19" ht="45" x14ac:dyDescent="0.25">
      <c r="A81" s="175" t="s">
        <v>2361</v>
      </c>
      <c r="B81" s="175" t="s">
        <v>3330</v>
      </c>
      <c r="C81" s="251">
        <v>1</v>
      </c>
      <c r="D81" s="174" t="s">
        <v>67</v>
      </c>
      <c r="E81" s="174" t="s">
        <v>66</v>
      </c>
      <c r="F81" s="3" t="str">
        <f>UnitControlCenter!$B$12</f>
        <v>% change</v>
      </c>
      <c r="G81" s="174" t="s">
        <v>3328</v>
      </c>
      <c r="H81" s="216" t="s">
        <v>3306</v>
      </c>
      <c r="I81" s="185" t="s">
        <v>3307</v>
      </c>
    </row>
    <row r="82" spans="1:19" ht="30" x14ac:dyDescent="0.25">
      <c r="A82" s="175" t="s">
        <v>2361</v>
      </c>
      <c r="B82" s="175" t="s">
        <v>3315</v>
      </c>
      <c r="C82" s="251">
        <v>1</v>
      </c>
      <c r="D82" s="174" t="s">
        <v>67</v>
      </c>
      <c r="E82" s="174" t="s">
        <v>68</v>
      </c>
      <c r="F82" s="3" t="str">
        <f>UnitControlCenter!$B$11</f>
        <v>incidents / year</v>
      </c>
      <c r="G82" s="48" t="s">
        <v>3318</v>
      </c>
      <c r="H82" s="216" t="s">
        <v>3309</v>
      </c>
      <c r="I82" s="174" t="s">
        <v>3310</v>
      </c>
    </row>
    <row r="83" spans="1:19" ht="30" x14ac:dyDescent="0.25">
      <c r="A83" s="175" t="s">
        <v>2361</v>
      </c>
      <c r="B83" s="175" t="s">
        <v>3331</v>
      </c>
      <c r="C83" s="251">
        <v>1</v>
      </c>
      <c r="D83" s="174" t="s">
        <v>67</v>
      </c>
      <c r="E83" s="174" t="s">
        <v>66</v>
      </c>
      <c r="F83" s="3" t="str">
        <f>UnitControlCenter!$B$12</f>
        <v>% change</v>
      </c>
      <c r="G83" s="48" t="s">
        <v>3329</v>
      </c>
      <c r="H83" s="216" t="s">
        <v>3309</v>
      </c>
      <c r="I83" s="174" t="s">
        <v>3310</v>
      </c>
    </row>
    <row r="84" spans="1:19" x14ac:dyDescent="0.25">
      <c r="A84" s="175" t="s">
        <v>2361</v>
      </c>
      <c r="B84" s="175" t="s">
        <v>2983</v>
      </c>
      <c r="C84" s="217">
        <v>0</v>
      </c>
      <c r="D84" s="174" t="s">
        <v>65</v>
      </c>
      <c r="E84" s="174" t="s">
        <v>66</v>
      </c>
      <c r="F84" s="3" t="str">
        <f>UnitControlCenter!$B$11</f>
        <v>incidents / year</v>
      </c>
      <c r="G84" s="174" t="s">
        <v>2991</v>
      </c>
      <c r="I84" s="174"/>
    </row>
    <row r="85" spans="1:19" ht="30" x14ac:dyDescent="0.25">
      <c r="A85" s="175" t="s">
        <v>2361</v>
      </c>
      <c r="B85" s="175" t="s">
        <v>2362</v>
      </c>
      <c r="C85" s="225">
        <v>1</v>
      </c>
      <c r="D85" s="174" t="s">
        <v>65</v>
      </c>
      <c r="E85" s="174" t="s">
        <v>66</v>
      </c>
      <c r="F85" s="5" t="str">
        <f>UnitControlCenter!$B$8</f>
        <v>billion 2019 dollars / year</v>
      </c>
      <c r="G85" s="174" t="s">
        <v>69</v>
      </c>
      <c r="H85" s="216"/>
      <c r="I85" s="174"/>
    </row>
    <row r="86" spans="1:19" x14ac:dyDescent="0.25">
      <c r="A86" s="175" t="s">
        <v>2361</v>
      </c>
      <c r="B86" s="175" t="s">
        <v>2984</v>
      </c>
      <c r="C86" s="225">
        <v>1</v>
      </c>
      <c r="D86" s="174" t="s">
        <v>65</v>
      </c>
      <c r="E86" s="174" t="s">
        <v>66</v>
      </c>
      <c r="F86" s="3" t="str">
        <f>UnitControlCenter!$B$11</f>
        <v>incidents / year</v>
      </c>
      <c r="G86" s="174" t="s">
        <v>2992</v>
      </c>
      <c r="H86" s="216"/>
      <c r="I86" s="174"/>
    </row>
    <row r="87" spans="1:19" ht="30" x14ac:dyDescent="0.25">
      <c r="A87" s="175" t="s">
        <v>2361</v>
      </c>
      <c r="B87" s="175" t="s">
        <v>2985</v>
      </c>
      <c r="C87" s="225">
        <v>1</v>
      </c>
      <c r="D87" s="174" t="s">
        <v>65</v>
      </c>
      <c r="E87" s="174" t="s">
        <v>66</v>
      </c>
      <c r="F87" s="3" t="str">
        <f>UnitControlCenter!$B$11</f>
        <v>incidents / year</v>
      </c>
      <c r="G87" s="174" t="s">
        <v>2993</v>
      </c>
      <c r="H87" s="216"/>
      <c r="I87" s="174"/>
    </row>
    <row r="88" spans="1:19" x14ac:dyDescent="0.25">
      <c r="A88" s="175" t="s">
        <v>2361</v>
      </c>
      <c r="B88" s="175" t="s">
        <v>2998</v>
      </c>
      <c r="C88" s="225">
        <v>1</v>
      </c>
      <c r="D88" s="174" t="s">
        <v>65</v>
      </c>
      <c r="E88" s="174" t="s">
        <v>66</v>
      </c>
      <c r="F88" s="3" t="str">
        <f>UnitControlCenter!$B$11</f>
        <v>incidents / year</v>
      </c>
      <c r="G88" s="174" t="s">
        <v>2999</v>
      </c>
      <c r="H88" s="216"/>
      <c r="I88" s="174"/>
    </row>
    <row r="89" spans="1:19" ht="30" x14ac:dyDescent="0.25">
      <c r="A89" s="175" t="s">
        <v>2361</v>
      </c>
      <c r="B89" s="175" t="s">
        <v>2986</v>
      </c>
      <c r="C89" s="225">
        <v>1</v>
      </c>
      <c r="D89" s="174" t="s">
        <v>65</v>
      </c>
      <c r="E89" s="174" t="s">
        <v>66</v>
      </c>
      <c r="F89" s="3" t="str">
        <f>UnitControlCenter!$B$11</f>
        <v>incidents / year</v>
      </c>
      <c r="G89" s="174" t="s">
        <v>2994</v>
      </c>
      <c r="H89" s="216"/>
      <c r="I89" s="174"/>
    </row>
    <row r="90" spans="1:19" x14ac:dyDescent="0.25">
      <c r="A90" s="175" t="s">
        <v>2361</v>
      </c>
      <c r="B90" s="175" t="s">
        <v>2987</v>
      </c>
      <c r="C90" s="225">
        <v>1</v>
      </c>
      <c r="D90" s="174" t="s">
        <v>65</v>
      </c>
      <c r="E90" s="174" t="s">
        <v>66</v>
      </c>
      <c r="F90" s="3" t="str">
        <f>UnitControlCenter!$B$11</f>
        <v>incidents / year</v>
      </c>
      <c r="G90" s="174" t="s">
        <v>2995</v>
      </c>
      <c r="H90" s="216"/>
      <c r="I90" s="174"/>
    </row>
    <row r="91" spans="1:19" x14ac:dyDescent="0.25">
      <c r="A91" s="175" t="s">
        <v>2361</v>
      </c>
      <c r="B91" s="175" t="s">
        <v>2988</v>
      </c>
      <c r="C91" s="225">
        <v>1</v>
      </c>
      <c r="D91" s="174" t="s">
        <v>65</v>
      </c>
      <c r="E91" s="174" t="s">
        <v>66</v>
      </c>
      <c r="F91" s="3" t="str">
        <f>UnitControlCenter!$B$11</f>
        <v>incidents / year</v>
      </c>
      <c r="G91" s="174" t="s">
        <v>2996</v>
      </c>
      <c r="H91" s="216"/>
      <c r="I91" s="174"/>
    </row>
    <row r="92" spans="1:19" ht="30.75" thickBot="1" x14ac:dyDescent="0.3">
      <c r="A92" s="209" t="s">
        <v>2361</v>
      </c>
      <c r="B92" s="209" t="s">
        <v>2989</v>
      </c>
      <c r="C92" s="224">
        <v>1</v>
      </c>
      <c r="D92" s="210" t="s">
        <v>65</v>
      </c>
      <c r="E92" s="210" t="s">
        <v>66</v>
      </c>
      <c r="F92" s="213" t="str">
        <f>UnitControlCenter!$B$11</f>
        <v>incidents / year</v>
      </c>
      <c r="G92" s="210" t="s">
        <v>2997</v>
      </c>
      <c r="H92" s="211"/>
      <c r="I92" s="210"/>
      <c r="J92" s="211"/>
      <c r="K92" s="211"/>
      <c r="L92" s="211"/>
      <c r="M92" s="211"/>
      <c r="N92" s="211"/>
      <c r="O92" s="211"/>
      <c r="P92" s="211"/>
      <c r="Q92" s="211"/>
      <c r="R92" s="211"/>
      <c r="S92" s="211"/>
    </row>
    <row r="93" spans="1:19" ht="135" x14ac:dyDescent="0.25">
      <c r="A93" s="175" t="s">
        <v>2499</v>
      </c>
      <c r="B93" s="175" t="s">
        <v>2363</v>
      </c>
      <c r="C93" s="217">
        <v>1</v>
      </c>
      <c r="D93" s="174" t="s">
        <v>67</v>
      </c>
      <c r="E93" s="174" t="s">
        <v>68</v>
      </c>
      <c r="F93" s="3" t="str">
        <f>UnitControlCenter!$B$15</f>
        <v>terawatt-hours (TWh) / year</v>
      </c>
      <c r="G93" s="174" t="s">
        <v>2535</v>
      </c>
      <c r="H93" s="48" t="s">
        <v>2536</v>
      </c>
      <c r="I93" s="174" t="s">
        <v>2543</v>
      </c>
    </row>
    <row r="94" spans="1:19" ht="165" x14ac:dyDescent="0.25">
      <c r="A94" s="175" t="s">
        <v>2499</v>
      </c>
      <c r="B94" s="175" t="s">
        <v>2364</v>
      </c>
      <c r="C94" s="217">
        <v>1</v>
      </c>
      <c r="D94" s="174" t="s">
        <v>67</v>
      </c>
      <c r="E94" s="174" t="s">
        <v>66</v>
      </c>
      <c r="F94" s="3" t="str">
        <f>UnitControlCenter!$B$15</f>
        <v>terawatt-hours (TWh) / year</v>
      </c>
      <c r="G94" s="174" t="s">
        <v>2537</v>
      </c>
      <c r="H94" s="48" t="s">
        <v>2538</v>
      </c>
      <c r="I94" s="174" t="s">
        <v>2544</v>
      </c>
    </row>
    <row r="95" spans="1:19" ht="135" x14ac:dyDescent="0.25">
      <c r="A95" s="175" t="s">
        <v>2499</v>
      </c>
      <c r="B95" s="175" t="s">
        <v>2365</v>
      </c>
      <c r="C95" s="217">
        <v>1</v>
      </c>
      <c r="D95" s="174" t="s">
        <v>67</v>
      </c>
      <c r="E95" s="174" t="s">
        <v>68</v>
      </c>
      <c r="F95" s="3" t="str">
        <f>UnitControlCenter!$B$16</f>
        <v>gigawatts (GW) / year</v>
      </c>
      <c r="G95" s="174" t="s">
        <v>2539</v>
      </c>
      <c r="H95" s="48" t="s">
        <v>2540</v>
      </c>
      <c r="I95" s="174" t="s">
        <v>2545</v>
      </c>
    </row>
    <row r="96" spans="1:19" ht="150" x14ac:dyDescent="0.25">
      <c r="A96" s="175" t="s">
        <v>2499</v>
      </c>
      <c r="B96" s="175" t="s">
        <v>2366</v>
      </c>
      <c r="C96" s="217">
        <v>1</v>
      </c>
      <c r="D96" s="174" t="s">
        <v>67</v>
      </c>
      <c r="E96" s="174" t="s">
        <v>66</v>
      </c>
      <c r="F96" s="3" t="str">
        <f>UnitControlCenter!$B$16</f>
        <v>gigawatts (GW) / year</v>
      </c>
      <c r="G96" s="174" t="s">
        <v>2541</v>
      </c>
      <c r="H96" s="48" t="s">
        <v>2542</v>
      </c>
      <c r="I96" s="174" t="s">
        <v>2546</v>
      </c>
    </row>
    <row r="97" spans="1:19" ht="45.75" thickBot="1" x14ac:dyDescent="0.3">
      <c r="A97" s="209" t="s">
        <v>2499</v>
      </c>
      <c r="B97" s="209" t="s">
        <v>2500</v>
      </c>
      <c r="C97" s="224">
        <v>1</v>
      </c>
      <c r="D97" s="210" t="s">
        <v>67</v>
      </c>
      <c r="E97" s="210" t="s">
        <v>68</v>
      </c>
      <c r="F97" s="213" t="str">
        <f>UnitControlCenter!$B$15</f>
        <v>terawatt-hours (TWh) / year</v>
      </c>
      <c r="G97" s="210" t="s">
        <v>2912</v>
      </c>
      <c r="H97" s="210" t="s">
        <v>2913</v>
      </c>
      <c r="I97" s="210" t="s">
        <v>2547</v>
      </c>
      <c r="J97" s="211"/>
      <c r="K97" s="211"/>
      <c r="L97" s="211"/>
      <c r="M97" s="211"/>
      <c r="N97" s="211"/>
      <c r="O97" s="211"/>
      <c r="P97" s="211"/>
      <c r="Q97" s="211"/>
      <c r="R97" s="211"/>
      <c r="S97" s="211"/>
    </row>
    <row r="98" spans="1:19" ht="120" x14ac:dyDescent="0.25">
      <c r="A98" s="175" t="s">
        <v>3250</v>
      </c>
      <c r="B98" s="175" t="s">
        <v>2367</v>
      </c>
      <c r="C98" s="217">
        <v>1</v>
      </c>
      <c r="D98" s="174" t="s">
        <v>67</v>
      </c>
      <c r="E98" s="174" t="s">
        <v>2384</v>
      </c>
      <c r="F98" s="3" t="str">
        <f>UnitControlCenter!$B$17</f>
        <v>2019 dollars / megawatt-hour (MWh)</v>
      </c>
      <c r="G98" s="174" t="s">
        <v>2548</v>
      </c>
      <c r="H98" s="48" t="s">
        <v>2549</v>
      </c>
      <c r="I98" s="174" t="s">
        <v>2550</v>
      </c>
    </row>
    <row r="99" spans="1:19" ht="30" x14ac:dyDescent="0.25">
      <c r="A99" s="175" t="s">
        <v>3250</v>
      </c>
      <c r="B99" s="175" t="s">
        <v>2368</v>
      </c>
      <c r="C99" s="217">
        <v>1</v>
      </c>
      <c r="D99" s="174" t="s">
        <v>67</v>
      </c>
      <c r="E99" s="174" t="s">
        <v>68</v>
      </c>
      <c r="F99" s="3" t="str">
        <f>UnitControlCenter!$B$15</f>
        <v>terawatt-hours (TWh) / year</v>
      </c>
      <c r="G99" s="174" t="s">
        <v>2850</v>
      </c>
      <c r="H99" s="48" t="s">
        <v>2851</v>
      </c>
      <c r="I99" s="174" t="s">
        <v>2852</v>
      </c>
    </row>
    <row r="100" spans="1:19" ht="75" x14ac:dyDescent="0.25">
      <c r="A100" s="175" t="s">
        <v>3250</v>
      </c>
      <c r="B100" s="175" t="s">
        <v>3251</v>
      </c>
      <c r="C100" s="251">
        <v>1</v>
      </c>
      <c r="D100" s="174" t="s">
        <v>67</v>
      </c>
      <c r="E100" s="174" t="s">
        <v>68</v>
      </c>
      <c r="F100" s="3" t="str">
        <f>UnitControlCenter!$B$3</f>
        <v>million metric tons / year</v>
      </c>
      <c r="G100" s="174" t="s">
        <v>3254</v>
      </c>
      <c r="H100" s="48" t="s">
        <v>3252</v>
      </c>
      <c r="I100" s="174" t="s">
        <v>3253</v>
      </c>
    </row>
    <row r="101" spans="1:19" ht="105" x14ac:dyDescent="0.25">
      <c r="A101" s="175" t="s">
        <v>3250</v>
      </c>
      <c r="B101" s="175" t="s">
        <v>2493</v>
      </c>
      <c r="C101" s="217">
        <v>1</v>
      </c>
      <c r="D101" s="174" t="s">
        <v>67</v>
      </c>
      <c r="E101" s="174" t="s">
        <v>68</v>
      </c>
      <c r="F101" s="3" t="str">
        <f>UnitControlCenter!$B$18</f>
        <v>cubic km / yr</v>
      </c>
      <c r="G101" s="174" t="s">
        <v>2551</v>
      </c>
      <c r="H101" s="48" t="s">
        <v>2552</v>
      </c>
      <c r="I101" s="174" t="s">
        <v>2553</v>
      </c>
    </row>
    <row r="102" spans="1:19" ht="120.75" thickBot="1" x14ac:dyDescent="0.3">
      <c r="A102" s="209" t="s">
        <v>3250</v>
      </c>
      <c r="B102" s="209" t="s">
        <v>2494</v>
      </c>
      <c r="C102" s="224">
        <v>1</v>
      </c>
      <c r="D102" s="210" t="s">
        <v>67</v>
      </c>
      <c r="E102" s="210" t="s">
        <v>68</v>
      </c>
      <c r="F102" s="213" t="str">
        <f>UnitControlCenter!$B$18</f>
        <v>cubic km / yr</v>
      </c>
      <c r="G102" s="210" t="s">
        <v>2554</v>
      </c>
      <c r="H102" s="211" t="s">
        <v>2555</v>
      </c>
      <c r="I102" s="210" t="s">
        <v>2556</v>
      </c>
    </row>
    <row r="103" spans="1:19" ht="90" x14ac:dyDescent="0.25">
      <c r="A103" s="175" t="s">
        <v>2819</v>
      </c>
      <c r="B103" s="175" t="s">
        <v>2820</v>
      </c>
      <c r="C103" s="217">
        <v>1</v>
      </c>
      <c r="D103" s="174" t="s">
        <v>67</v>
      </c>
      <c r="E103" s="174" t="s">
        <v>68</v>
      </c>
      <c r="F103" s="3" t="str">
        <f>UnitControlCenter!$B$21</f>
        <v>million vehicles / year</v>
      </c>
      <c r="G103" s="174" t="s">
        <v>2669</v>
      </c>
      <c r="H103" s="174" t="s">
        <v>2670</v>
      </c>
      <c r="I103" s="174" t="s">
        <v>2671</v>
      </c>
    </row>
    <row r="104" spans="1:19" ht="90" x14ac:dyDescent="0.25">
      <c r="A104" s="175" t="s">
        <v>2819</v>
      </c>
      <c r="B104" s="175" t="s">
        <v>2821</v>
      </c>
      <c r="C104" s="217">
        <v>1</v>
      </c>
      <c r="D104" s="174" t="s">
        <v>67</v>
      </c>
      <c r="E104" s="174" t="s">
        <v>68</v>
      </c>
      <c r="F104" s="3" t="str">
        <f>UnitControlCenter!$B$22</f>
        <v>thousand vehicles / year</v>
      </c>
      <c r="G104" s="174" t="s">
        <v>2672</v>
      </c>
      <c r="H104" s="174" t="s">
        <v>2673</v>
      </c>
      <c r="I104" s="174" t="s">
        <v>2674</v>
      </c>
    </row>
    <row r="105" spans="1:19" ht="90" x14ac:dyDescent="0.25">
      <c r="A105" s="175" t="s">
        <v>2819</v>
      </c>
      <c r="B105" s="175" t="s">
        <v>3255</v>
      </c>
      <c r="C105" s="217">
        <v>1</v>
      </c>
      <c r="D105" s="174" t="s">
        <v>67</v>
      </c>
      <c r="E105" s="174" t="s">
        <v>68</v>
      </c>
      <c r="F105" s="3" t="str">
        <f>UnitControlCenter!$B$22</f>
        <v>thousand vehicles / year</v>
      </c>
      <c r="G105" s="174" t="s">
        <v>2675</v>
      </c>
      <c r="H105" s="174" t="s">
        <v>2670</v>
      </c>
      <c r="I105" s="174" t="s">
        <v>2671</v>
      </c>
    </row>
    <row r="106" spans="1:19" ht="90" x14ac:dyDescent="0.25">
      <c r="A106" s="175" t="s">
        <v>2819</v>
      </c>
      <c r="B106" s="175" t="s">
        <v>3258</v>
      </c>
      <c r="C106" s="217">
        <v>1</v>
      </c>
      <c r="D106" s="174" t="s">
        <v>67</v>
      </c>
      <c r="E106" s="174" t="s">
        <v>68</v>
      </c>
      <c r="F106" s="3" t="str">
        <f>UnitControlCenter!$B$22</f>
        <v>thousand vehicles / year</v>
      </c>
      <c r="G106" s="174" t="s">
        <v>2676</v>
      </c>
      <c r="H106" s="174" t="s">
        <v>2673</v>
      </c>
      <c r="I106" s="174" t="s">
        <v>2674</v>
      </c>
    </row>
    <row r="107" spans="1:19" ht="30" x14ac:dyDescent="0.25">
      <c r="A107" s="175" t="s">
        <v>2819</v>
      </c>
      <c r="B107" s="175" t="s">
        <v>2822</v>
      </c>
      <c r="C107" s="217">
        <v>1</v>
      </c>
      <c r="D107" s="174" t="s">
        <v>67</v>
      </c>
      <c r="E107" s="174" t="s">
        <v>68</v>
      </c>
      <c r="F107" s="3" t="str">
        <f>UnitControlCenter!$B$22</f>
        <v>thousand vehicles / year</v>
      </c>
      <c r="G107" s="174" t="s">
        <v>2557</v>
      </c>
      <c r="H107" s="174" t="s">
        <v>2558</v>
      </c>
      <c r="I107" s="174" t="s">
        <v>2658</v>
      </c>
    </row>
    <row r="108" spans="1:19" ht="75" x14ac:dyDescent="0.25">
      <c r="A108" s="175" t="s">
        <v>2819</v>
      </c>
      <c r="B108" s="175" t="s">
        <v>2823</v>
      </c>
      <c r="C108" s="217">
        <v>1</v>
      </c>
      <c r="D108" s="174" t="s">
        <v>67</v>
      </c>
      <c r="E108" s="174" t="s">
        <v>68</v>
      </c>
      <c r="F108" s="3" t="str">
        <f>UnitControlCenter!$B$23</f>
        <v>million vehicles</v>
      </c>
      <c r="G108" s="174" t="s">
        <v>2677</v>
      </c>
      <c r="H108" s="174" t="s">
        <v>2670</v>
      </c>
      <c r="I108" s="174" t="s">
        <v>2671</v>
      </c>
    </row>
    <row r="109" spans="1:19" ht="90" x14ac:dyDescent="0.25">
      <c r="A109" s="175" t="s">
        <v>2819</v>
      </c>
      <c r="B109" s="175" t="s">
        <v>2824</v>
      </c>
      <c r="C109" s="217">
        <v>1</v>
      </c>
      <c r="D109" s="174" t="s">
        <v>67</v>
      </c>
      <c r="E109" s="174" t="s">
        <v>68</v>
      </c>
      <c r="F109" s="3" t="str">
        <f>UnitControlCenter!$B$24</f>
        <v>thousand vehicles</v>
      </c>
      <c r="G109" s="174" t="s">
        <v>2910</v>
      </c>
      <c r="H109" s="174" t="s">
        <v>2673</v>
      </c>
      <c r="I109" s="174" t="s">
        <v>2674</v>
      </c>
    </row>
    <row r="110" spans="1:19" ht="75" x14ac:dyDescent="0.25">
      <c r="A110" s="175" t="s">
        <v>2819</v>
      </c>
      <c r="B110" s="175" t="s">
        <v>3256</v>
      </c>
      <c r="C110" s="217">
        <v>1</v>
      </c>
      <c r="D110" s="174" t="s">
        <v>67</v>
      </c>
      <c r="E110" s="174" t="s">
        <v>68</v>
      </c>
      <c r="F110" s="3" t="str">
        <f>UnitControlCenter!$B$23</f>
        <v>million vehicles</v>
      </c>
      <c r="G110" s="174" t="s">
        <v>2678</v>
      </c>
      <c r="H110" s="174" t="s">
        <v>2670</v>
      </c>
      <c r="I110" s="174" t="s">
        <v>2671</v>
      </c>
    </row>
    <row r="111" spans="1:19" ht="75" x14ac:dyDescent="0.25">
      <c r="A111" s="175" t="s">
        <v>2819</v>
      </c>
      <c r="B111" s="175" t="s">
        <v>3259</v>
      </c>
      <c r="C111" s="217">
        <v>1</v>
      </c>
      <c r="D111" s="174" t="s">
        <v>67</v>
      </c>
      <c r="E111" s="174" t="s">
        <v>68</v>
      </c>
      <c r="F111" s="3" t="str">
        <f>UnitControlCenter!$B$23</f>
        <v>million vehicles</v>
      </c>
      <c r="G111" s="174" t="s">
        <v>2679</v>
      </c>
      <c r="H111" s="174" t="s">
        <v>2673</v>
      </c>
      <c r="I111" s="174" t="s">
        <v>2674</v>
      </c>
    </row>
    <row r="112" spans="1:19" ht="30.75" thickBot="1" x14ac:dyDescent="0.3">
      <c r="A112" s="209" t="s">
        <v>2819</v>
      </c>
      <c r="B112" s="209" t="s">
        <v>2825</v>
      </c>
      <c r="C112" s="224">
        <v>1</v>
      </c>
      <c r="D112" s="210" t="s">
        <v>67</v>
      </c>
      <c r="E112" s="210" t="s">
        <v>68</v>
      </c>
      <c r="F112" s="213" t="str">
        <f>UnitControlCenter!$B$23</f>
        <v>million vehicles</v>
      </c>
      <c r="G112" s="210" t="s">
        <v>2659</v>
      </c>
      <c r="H112" s="210" t="s">
        <v>2558</v>
      </c>
      <c r="I112" s="210" t="s">
        <v>2658</v>
      </c>
      <c r="J112" s="211"/>
      <c r="K112" s="211"/>
      <c r="L112" s="211"/>
      <c r="M112" s="211"/>
      <c r="N112" s="211"/>
      <c r="O112" s="211"/>
      <c r="P112" s="211"/>
      <c r="Q112" s="211"/>
      <c r="R112" s="211"/>
      <c r="S112" s="211"/>
    </row>
    <row r="113" spans="1:19" ht="150" x14ac:dyDescent="0.25">
      <c r="A113" s="175" t="s">
        <v>2940</v>
      </c>
      <c r="B113" s="175" t="s">
        <v>2370</v>
      </c>
      <c r="C113" s="217">
        <v>1</v>
      </c>
      <c r="D113" s="174" t="s">
        <v>67</v>
      </c>
      <c r="E113" s="174" t="s">
        <v>68</v>
      </c>
      <c r="F113" s="3" t="str">
        <f>UnitControlCenter!$B$3</f>
        <v>million metric tons / year</v>
      </c>
      <c r="G113" s="174" t="s">
        <v>2660</v>
      </c>
      <c r="H113" s="174" t="s">
        <v>3263</v>
      </c>
      <c r="I113" s="174" t="s">
        <v>2661</v>
      </c>
    </row>
    <row r="114" spans="1:19" ht="105" x14ac:dyDescent="0.25">
      <c r="A114" s="175" t="s">
        <v>2940</v>
      </c>
      <c r="B114" s="175" t="s">
        <v>2371</v>
      </c>
      <c r="C114" s="217">
        <v>1</v>
      </c>
      <c r="D114" s="174" t="s">
        <v>67</v>
      </c>
      <c r="E114" s="174" t="s">
        <v>68</v>
      </c>
      <c r="F114" s="3" t="str">
        <f>UnitControlCenter!$B$25</f>
        <v>quads / year</v>
      </c>
      <c r="G114" s="174" t="s">
        <v>2849</v>
      </c>
      <c r="H114" s="174" t="s">
        <v>2680</v>
      </c>
      <c r="I114" s="174" t="s">
        <v>2681</v>
      </c>
    </row>
    <row r="115" spans="1:19" ht="135" x14ac:dyDescent="0.25">
      <c r="A115" s="175" t="s">
        <v>2940</v>
      </c>
      <c r="B115" s="175" t="s">
        <v>2423</v>
      </c>
      <c r="C115" s="225">
        <v>1</v>
      </c>
      <c r="D115" s="174" t="s">
        <v>67</v>
      </c>
      <c r="E115" s="174" t="s">
        <v>68</v>
      </c>
      <c r="F115" s="5" t="str">
        <f>UnitControlCenter!$B$25</f>
        <v>quads / year</v>
      </c>
      <c r="G115" s="174" t="s">
        <v>2662</v>
      </c>
      <c r="H115" s="174" t="s">
        <v>3263</v>
      </c>
      <c r="I115" s="174" t="s">
        <v>2661</v>
      </c>
    </row>
    <row r="116" spans="1:19" ht="45" x14ac:dyDescent="0.25">
      <c r="A116" s="175" t="s">
        <v>2940</v>
      </c>
      <c r="B116" s="175" t="s">
        <v>2941</v>
      </c>
      <c r="C116" s="225">
        <v>1</v>
      </c>
      <c r="D116" s="174" t="s">
        <v>67</v>
      </c>
      <c r="E116" s="174" t="s">
        <v>68</v>
      </c>
      <c r="F116" s="5" t="str">
        <f>UnitControlCenter!$B$19</f>
        <v>trillion passenger-miles / year</v>
      </c>
      <c r="G116" s="174" t="s">
        <v>2385</v>
      </c>
      <c r="H116" s="216" t="s">
        <v>2619</v>
      </c>
      <c r="I116" s="174" t="s">
        <v>2620</v>
      </c>
    </row>
    <row r="117" spans="1:19" ht="45.75" thickBot="1" x14ac:dyDescent="0.3">
      <c r="A117" s="209" t="s">
        <v>2940</v>
      </c>
      <c r="B117" s="209" t="s">
        <v>2942</v>
      </c>
      <c r="C117" s="224">
        <v>1</v>
      </c>
      <c r="D117" s="210" t="s">
        <v>67</v>
      </c>
      <c r="E117" s="210" t="s">
        <v>68</v>
      </c>
      <c r="F117" s="213" t="str">
        <f>UnitControlCenter!$B$20</f>
        <v>trillion freight ton-miles / year</v>
      </c>
      <c r="G117" s="210" t="s">
        <v>2656</v>
      </c>
      <c r="H117" s="211" t="s">
        <v>3264</v>
      </c>
      <c r="I117" s="210" t="s">
        <v>2657</v>
      </c>
      <c r="J117" s="211"/>
      <c r="K117" s="211"/>
      <c r="L117" s="211"/>
      <c r="M117" s="211"/>
      <c r="N117" s="211"/>
      <c r="O117" s="211"/>
      <c r="P117" s="211"/>
      <c r="Q117" s="211"/>
      <c r="R117" s="211"/>
      <c r="S117" s="211"/>
    </row>
    <row r="118" spans="1:19" ht="315" x14ac:dyDescent="0.25">
      <c r="A118" s="177" t="s">
        <v>2372</v>
      </c>
      <c r="B118" s="175" t="s">
        <v>2810</v>
      </c>
      <c r="C118" s="217">
        <v>1</v>
      </c>
      <c r="D118" s="174" t="s">
        <v>67</v>
      </c>
      <c r="E118" s="174" t="s">
        <v>68</v>
      </c>
      <c r="F118" s="3" t="str">
        <f>UnitControlCenter!$B$25</f>
        <v>quads / year</v>
      </c>
      <c r="G118" s="174" t="s">
        <v>3186</v>
      </c>
      <c r="H118" s="48" t="s">
        <v>3184</v>
      </c>
      <c r="I118" s="250" t="s">
        <v>3185</v>
      </c>
    </row>
    <row r="119" spans="1:19" ht="120" x14ac:dyDescent="0.25">
      <c r="A119" s="47" t="s">
        <v>2372</v>
      </c>
      <c r="B119" s="175" t="s">
        <v>2811</v>
      </c>
      <c r="C119" s="225">
        <v>1</v>
      </c>
      <c r="D119" s="174" t="s">
        <v>67</v>
      </c>
      <c r="E119" s="174" t="s">
        <v>68</v>
      </c>
      <c r="F119" s="5" t="str">
        <f>UnitControlCenter!$B$25</f>
        <v>quads / year</v>
      </c>
      <c r="G119" s="174" t="s">
        <v>2812</v>
      </c>
      <c r="H119" s="216" t="s">
        <v>2806</v>
      </c>
      <c r="I119" s="174" t="s">
        <v>2807</v>
      </c>
      <c r="J119" s="216"/>
      <c r="K119" s="216"/>
      <c r="L119" s="216"/>
      <c r="M119" s="216"/>
      <c r="N119" s="216"/>
      <c r="O119" s="216"/>
      <c r="P119" s="216"/>
      <c r="Q119" s="216"/>
      <c r="R119" s="216"/>
      <c r="S119" s="216"/>
    </row>
    <row r="120" spans="1:19" ht="240" x14ac:dyDescent="0.25">
      <c r="A120" s="177" t="s">
        <v>2372</v>
      </c>
      <c r="B120" s="175" t="s">
        <v>2808</v>
      </c>
      <c r="C120" s="217">
        <v>1</v>
      </c>
      <c r="D120" s="174" t="s">
        <v>67</v>
      </c>
      <c r="E120" s="174" t="s">
        <v>68</v>
      </c>
      <c r="F120" s="3" t="str">
        <f>UnitControlCenter!$B$25</f>
        <v>quads / year</v>
      </c>
      <c r="G120" s="174" t="s">
        <v>3183</v>
      </c>
      <c r="H120" s="48" t="s">
        <v>3184</v>
      </c>
      <c r="I120" s="250" t="s">
        <v>3185</v>
      </c>
    </row>
    <row r="121" spans="1:19" ht="90.75" thickBot="1" x14ac:dyDescent="0.3">
      <c r="A121" s="212" t="s">
        <v>2372</v>
      </c>
      <c r="B121" s="209" t="s">
        <v>2809</v>
      </c>
      <c r="C121" s="224">
        <v>1</v>
      </c>
      <c r="D121" s="210" t="s">
        <v>67</v>
      </c>
      <c r="E121" s="210" t="s">
        <v>68</v>
      </c>
      <c r="F121" s="213" t="str">
        <f>UnitControlCenter!$B$25</f>
        <v>quads / year</v>
      </c>
      <c r="G121" s="210" t="s">
        <v>2805</v>
      </c>
      <c r="H121" s="211" t="s">
        <v>2806</v>
      </c>
      <c r="I121" s="210" t="s">
        <v>2807</v>
      </c>
      <c r="J121" s="211"/>
      <c r="K121" s="211"/>
      <c r="L121" s="211"/>
      <c r="M121" s="211"/>
      <c r="N121" s="211"/>
      <c r="O121" s="211"/>
      <c r="P121" s="211"/>
      <c r="Q121" s="211"/>
      <c r="R121" s="211"/>
      <c r="S121" s="211"/>
    </row>
    <row r="122" spans="1:19" ht="285" x14ac:dyDescent="0.25">
      <c r="A122" s="177" t="s">
        <v>2894</v>
      </c>
      <c r="B122" s="175" t="s">
        <v>2419</v>
      </c>
      <c r="C122" s="217">
        <v>1</v>
      </c>
      <c r="D122" s="174" t="s">
        <v>67</v>
      </c>
      <c r="E122" s="174" t="s">
        <v>68</v>
      </c>
      <c r="F122" s="3" t="str">
        <f>UnitControlCenter!$B$3</f>
        <v>million metric tons / year</v>
      </c>
      <c r="G122" s="174" t="s">
        <v>3187</v>
      </c>
      <c r="H122" s="48" t="s">
        <v>3184</v>
      </c>
      <c r="I122" s="250" t="s">
        <v>3185</v>
      </c>
    </row>
    <row r="123" spans="1:19" ht="45" x14ac:dyDescent="0.25">
      <c r="A123" s="177" t="s">
        <v>2894</v>
      </c>
      <c r="B123" s="175" t="s">
        <v>2420</v>
      </c>
      <c r="C123" s="217">
        <v>1</v>
      </c>
      <c r="D123" s="174" t="s">
        <v>67</v>
      </c>
      <c r="E123" s="174" t="s">
        <v>68</v>
      </c>
      <c r="F123" s="3" t="str">
        <f>UnitControlCenter!$B$3</f>
        <v>million metric tons / year</v>
      </c>
      <c r="G123" s="174" t="s">
        <v>2667</v>
      </c>
      <c r="H123" s="48" t="s">
        <v>2665</v>
      </c>
      <c r="I123" s="174" t="s">
        <v>2666</v>
      </c>
    </row>
    <row r="124" spans="1:19" ht="270" x14ac:dyDescent="0.25">
      <c r="A124" s="177" t="s">
        <v>2894</v>
      </c>
      <c r="B124" s="175" t="s">
        <v>2421</v>
      </c>
      <c r="C124" s="217">
        <v>1</v>
      </c>
      <c r="D124" s="174" t="s">
        <v>67</v>
      </c>
      <c r="E124" s="174" t="s">
        <v>68</v>
      </c>
      <c r="F124" s="3" t="str">
        <f>UnitControlCenter!$B$3</f>
        <v>million metric tons / year</v>
      </c>
      <c r="G124" s="174" t="s">
        <v>3249</v>
      </c>
      <c r="H124" s="48" t="s">
        <v>3184</v>
      </c>
      <c r="I124" s="250" t="s">
        <v>3185</v>
      </c>
    </row>
    <row r="125" spans="1:19" ht="45" x14ac:dyDescent="0.25">
      <c r="A125" s="177" t="s">
        <v>2894</v>
      </c>
      <c r="B125" s="175" t="s">
        <v>2422</v>
      </c>
      <c r="C125" s="225">
        <v>1</v>
      </c>
      <c r="D125" s="174" t="s">
        <v>67</v>
      </c>
      <c r="E125" s="174" t="s">
        <v>68</v>
      </c>
      <c r="F125" s="5" t="str">
        <f>UnitControlCenter!$B$3</f>
        <v>million metric tons / year</v>
      </c>
      <c r="G125" s="174" t="s">
        <v>2668</v>
      </c>
      <c r="H125" s="216" t="s">
        <v>2665</v>
      </c>
      <c r="I125" s="174" t="s">
        <v>2666</v>
      </c>
    </row>
    <row r="126" spans="1:19" s="216" customFormat="1" ht="330" x14ac:dyDescent="0.25">
      <c r="A126" s="177" t="s">
        <v>2894</v>
      </c>
      <c r="B126" s="175" t="s">
        <v>2892</v>
      </c>
      <c r="C126" s="225">
        <v>1</v>
      </c>
      <c r="D126" s="174" t="s">
        <v>67</v>
      </c>
      <c r="E126" s="174" t="s">
        <v>68</v>
      </c>
      <c r="F126" s="5" t="str">
        <f>UnitControlCenter!$B$3</f>
        <v>million metric tons / year</v>
      </c>
      <c r="G126" s="174" t="s">
        <v>3188</v>
      </c>
      <c r="H126" s="48" t="s">
        <v>3184</v>
      </c>
      <c r="I126" s="250" t="s">
        <v>3185</v>
      </c>
    </row>
    <row r="127" spans="1:19" ht="45.75" thickBot="1" x14ac:dyDescent="0.3">
      <c r="A127" s="212" t="s">
        <v>2894</v>
      </c>
      <c r="B127" s="209" t="s">
        <v>2893</v>
      </c>
      <c r="C127" s="224">
        <v>1</v>
      </c>
      <c r="D127" s="210" t="s">
        <v>67</v>
      </c>
      <c r="E127" s="210" t="s">
        <v>68</v>
      </c>
      <c r="F127" s="213" t="str">
        <f>UnitControlCenter!$B$3</f>
        <v>million metric tons / year</v>
      </c>
      <c r="G127" s="210" t="s">
        <v>2937</v>
      </c>
      <c r="H127" s="211" t="s">
        <v>2895</v>
      </c>
      <c r="I127" s="210" t="s">
        <v>2896</v>
      </c>
      <c r="J127" s="211"/>
      <c r="K127" s="211"/>
      <c r="L127" s="211"/>
      <c r="M127" s="211"/>
      <c r="N127" s="211"/>
      <c r="O127" s="211"/>
      <c r="P127" s="211"/>
      <c r="Q127" s="211"/>
      <c r="R127" s="211"/>
      <c r="S127" s="211"/>
    </row>
    <row r="128" spans="1:19" ht="60" x14ac:dyDescent="0.25">
      <c r="A128" s="177" t="s">
        <v>2373</v>
      </c>
      <c r="B128" s="175" t="s">
        <v>2374</v>
      </c>
      <c r="C128" s="225">
        <v>1</v>
      </c>
      <c r="D128" s="174" t="s">
        <v>67</v>
      </c>
      <c r="E128" s="174" t="s">
        <v>68</v>
      </c>
      <c r="F128" s="3" t="str">
        <f>UnitControlCenter!$B$25</f>
        <v>quads / year</v>
      </c>
      <c r="G128" s="174" t="s">
        <v>2388</v>
      </c>
      <c r="H128" s="48" t="s">
        <v>2389</v>
      </c>
      <c r="I128" s="174" t="s">
        <v>2649</v>
      </c>
    </row>
    <row r="129" spans="1:19" ht="30" x14ac:dyDescent="0.25">
      <c r="A129" s="177" t="s">
        <v>2373</v>
      </c>
      <c r="B129" s="175" t="s">
        <v>2375</v>
      </c>
      <c r="C129" s="225">
        <v>1</v>
      </c>
      <c r="D129" s="174" t="s">
        <v>67</v>
      </c>
      <c r="E129" s="174" t="s">
        <v>68</v>
      </c>
      <c r="F129" s="3" t="str">
        <f>UnitControlCenter!$B$25</f>
        <v>quads / year</v>
      </c>
      <c r="G129" s="174" t="s">
        <v>2406</v>
      </c>
      <c r="H129" s="48" t="s">
        <v>2390</v>
      </c>
      <c r="I129" s="174" t="s">
        <v>2391</v>
      </c>
    </row>
    <row r="130" spans="1:19" ht="90.75" thickBot="1" x14ac:dyDescent="0.3">
      <c r="A130" s="212" t="s">
        <v>2373</v>
      </c>
      <c r="B130" s="209" t="s">
        <v>2376</v>
      </c>
      <c r="C130" s="224">
        <v>1</v>
      </c>
      <c r="D130" s="210" t="s">
        <v>67</v>
      </c>
      <c r="E130" s="210" t="s">
        <v>68</v>
      </c>
      <c r="F130" s="213" t="str">
        <f>UnitControlCenter!$B$25</f>
        <v>quads / year</v>
      </c>
      <c r="G130" s="210" t="s">
        <v>2690</v>
      </c>
      <c r="H130" s="211" t="s">
        <v>2692</v>
      </c>
      <c r="I130" s="210" t="s">
        <v>2691</v>
      </c>
      <c r="J130" s="211"/>
      <c r="K130" s="211"/>
      <c r="L130" s="211"/>
      <c r="M130" s="211"/>
      <c r="N130" s="211"/>
      <c r="O130" s="211"/>
      <c r="P130" s="211"/>
      <c r="Q130" s="211"/>
      <c r="R130" s="211"/>
      <c r="S130" s="211"/>
    </row>
    <row r="131" spans="1:19" ht="105" x14ac:dyDescent="0.25">
      <c r="A131" s="175" t="s">
        <v>2443</v>
      </c>
      <c r="B131" s="175" t="s">
        <v>2444</v>
      </c>
      <c r="C131" s="225">
        <v>1</v>
      </c>
      <c r="D131" s="174" t="s">
        <v>67</v>
      </c>
      <c r="E131" s="174" t="s">
        <v>68</v>
      </c>
      <c r="F131" s="3" t="str">
        <f>UnitControlCenter!$B$25</f>
        <v>quads / year</v>
      </c>
      <c r="G131" s="174" t="s">
        <v>2710</v>
      </c>
      <c r="H131" s="174" t="s">
        <v>2711</v>
      </c>
      <c r="I131" s="174" t="s">
        <v>2712</v>
      </c>
    </row>
    <row r="132" spans="1:19" ht="60" x14ac:dyDescent="0.25">
      <c r="A132" s="175" t="s">
        <v>2443</v>
      </c>
      <c r="B132" s="175" t="s">
        <v>2445</v>
      </c>
      <c r="C132" s="225">
        <v>1</v>
      </c>
      <c r="D132" s="174" t="s">
        <v>67</v>
      </c>
      <c r="E132" s="174" t="s">
        <v>68</v>
      </c>
      <c r="F132" s="3" t="str">
        <f>UnitControlCenter!$B$25</f>
        <v>quads / year</v>
      </c>
      <c r="G132" s="174" t="s">
        <v>2845</v>
      </c>
      <c r="H132" s="174" t="s">
        <v>2846</v>
      </c>
      <c r="I132" s="174" t="s">
        <v>2847</v>
      </c>
    </row>
    <row r="133" spans="1:19" x14ac:dyDescent="0.25">
      <c r="A133" s="175" t="s">
        <v>2443</v>
      </c>
      <c r="B133" s="175" t="s">
        <v>2956</v>
      </c>
      <c r="C133" s="225">
        <v>0</v>
      </c>
      <c r="D133" s="174" t="s">
        <v>65</v>
      </c>
      <c r="E133" s="174" t="s">
        <v>66</v>
      </c>
      <c r="F133" s="1" t="str">
        <f>UnitControlCenter!$B$26</f>
        <v>thousand BTU / 2019 dollar</v>
      </c>
      <c r="G133" s="174" t="s">
        <v>2905</v>
      </c>
      <c r="H133" s="174"/>
      <c r="I133" s="174"/>
    </row>
    <row r="134" spans="1:19" x14ac:dyDescent="0.25">
      <c r="A134" s="175" t="s">
        <v>2443</v>
      </c>
      <c r="B134" s="175" t="s">
        <v>2446</v>
      </c>
      <c r="C134" s="225">
        <v>1</v>
      </c>
      <c r="D134" s="174" t="s">
        <v>65</v>
      </c>
      <c r="E134" s="174" t="s">
        <v>66</v>
      </c>
      <c r="F134" s="3" t="str">
        <f>UnitControlCenter!$B$15</f>
        <v>terawatt-hours (TWh) / year</v>
      </c>
      <c r="G134" s="174" t="s">
        <v>2330</v>
      </c>
      <c r="I134" s="174"/>
    </row>
    <row r="135" spans="1:19" x14ac:dyDescent="0.25">
      <c r="A135" s="175" t="s">
        <v>2443</v>
      </c>
      <c r="B135" s="175" t="s">
        <v>2447</v>
      </c>
      <c r="C135" s="225">
        <v>1</v>
      </c>
      <c r="D135" s="174" t="s">
        <v>65</v>
      </c>
      <c r="E135" s="174" t="s">
        <v>66</v>
      </c>
      <c r="F135" s="3" t="str">
        <f>UnitControlCenter!$B$27</f>
        <v>millions of short tons / year</v>
      </c>
      <c r="G135" s="174" t="s">
        <v>2329</v>
      </c>
      <c r="I135" s="174"/>
    </row>
    <row r="136" spans="1:19" x14ac:dyDescent="0.25">
      <c r="A136" s="175" t="s">
        <v>2443</v>
      </c>
      <c r="B136" s="175" t="s">
        <v>2448</v>
      </c>
      <c r="C136" s="225">
        <v>1</v>
      </c>
      <c r="D136" s="174" t="s">
        <v>65</v>
      </c>
      <c r="E136" s="174" t="s">
        <v>66</v>
      </c>
      <c r="F136" s="3" t="str">
        <f>UnitControlCenter!$B$27</f>
        <v>millions of short tons / year</v>
      </c>
      <c r="G136" s="174" t="s">
        <v>2328</v>
      </c>
      <c r="I136" s="174"/>
    </row>
    <row r="137" spans="1:19" x14ac:dyDescent="0.25">
      <c r="A137" s="175" t="s">
        <v>2443</v>
      </c>
      <c r="B137" s="175" t="s">
        <v>2449</v>
      </c>
      <c r="C137" s="225">
        <v>1</v>
      </c>
      <c r="D137" s="174" t="s">
        <v>65</v>
      </c>
      <c r="E137" s="174" t="s">
        <v>66</v>
      </c>
      <c r="F137" s="3" t="str">
        <f>UnitControlCenter!$B$28</f>
        <v>trillion cubic feet / year</v>
      </c>
      <c r="G137" s="174" t="s">
        <v>2327</v>
      </c>
      <c r="I137" s="174"/>
    </row>
    <row r="138" spans="1:19" ht="30" x14ac:dyDescent="0.25">
      <c r="A138" s="175" t="s">
        <v>2443</v>
      </c>
      <c r="B138" s="175" t="s">
        <v>2450</v>
      </c>
      <c r="C138" s="225">
        <v>1</v>
      </c>
      <c r="D138" s="174" t="s">
        <v>65</v>
      </c>
      <c r="E138" s="174" t="s">
        <v>66</v>
      </c>
      <c r="F138" s="3" t="str">
        <f>UnitControlCenter!$B$29</f>
        <v>million barrels / year</v>
      </c>
      <c r="G138" s="174" t="s">
        <v>2326</v>
      </c>
      <c r="I138" s="174"/>
    </row>
    <row r="139" spans="1:19" x14ac:dyDescent="0.25">
      <c r="A139" s="175" t="s">
        <v>2443</v>
      </c>
      <c r="B139" s="175" t="s">
        <v>2451</v>
      </c>
      <c r="C139" s="225">
        <v>1</v>
      </c>
      <c r="D139" s="174" t="s">
        <v>65</v>
      </c>
      <c r="E139" s="174" t="s">
        <v>66</v>
      </c>
      <c r="F139" s="3" t="str">
        <f>UnitControlCenter!$B$29</f>
        <v>million barrels / year</v>
      </c>
      <c r="G139" s="174" t="s">
        <v>2394</v>
      </c>
      <c r="I139" s="174"/>
    </row>
    <row r="140" spans="1:19" x14ac:dyDescent="0.25">
      <c r="A140" s="175" t="s">
        <v>2443</v>
      </c>
      <c r="B140" s="175" t="s">
        <v>2452</v>
      </c>
      <c r="C140" s="225">
        <v>1</v>
      </c>
      <c r="D140" s="174" t="s">
        <v>65</v>
      </c>
      <c r="E140" s="174" t="s">
        <v>66</v>
      </c>
      <c r="F140" s="3" t="str">
        <f>UnitControlCenter!$B$27</f>
        <v>millions of short tons / year</v>
      </c>
      <c r="G140" s="174" t="s">
        <v>2395</v>
      </c>
      <c r="I140" s="174"/>
    </row>
    <row r="141" spans="1:19" ht="30" x14ac:dyDescent="0.25">
      <c r="A141" s="175" t="s">
        <v>2443</v>
      </c>
      <c r="B141" s="175" t="s">
        <v>2693</v>
      </c>
      <c r="C141" s="225">
        <v>1</v>
      </c>
      <c r="D141" s="174" t="s">
        <v>65</v>
      </c>
      <c r="E141" s="174" t="s">
        <v>66</v>
      </c>
      <c r="F141" s="3" t="str">
        <f>UnitControlCenter!$B$30</f>
        <v>million gallons / year</v>
      </c>
      <c r="G141" s="174" t="s">
        <v>2697</v>
      </c>
      <c r="I141" s="174"/>
    </row>
    <row r="142" spans="1:19" ht="30" x14ac:dyDescent="0.25">
      <c r="A142" s="175" t="s">
        <v>2443</v>
      </c>
      <c r="B142" s="175" t="s">
        <v>2694</v>
      </c>
      <c r="C142" s="225">
        <v>1</v>
      </c>
      <c r="D142" s="174" t="s">
        <v>65</v>
      </c>
      <c r="E142" s="174" t="s">
        <v>66</v>
      </c>
      <c r="F142" s="3" t="str">
        <f>UnitControlCenter!$B$27</f>
        <v>millions of short tons / year</v>
      </c>
      <c r="G142" s="174" t="s">
        <v>2698</v>
      </c>
      <c r="I142" s="174"/>
    </row>
    <row r="143" spans="1:19" ht="15.75" thickBot="1" x14ac:dyDescent="0.3">
      <c r="A143" s="209" t="s">
        <v>2443</v>
      </c>
      <c r="B143" s="209" t="s">
        <v>2695</v>
      </c>
      <c r="C143" s="224">
        <v>1</v>
      </c>
      <c r="D143" s="210" t="s">
        <v>65</v>
      </c>
      <c r="E143" s="210" t="s">
        <v>66</v>
      </c>
      <c r="F143" s="213" t="str">
        <f>UnitControlCenter!$B$5</f>
        <v>thousand metric tons / year</v>
      </c>
      <c r="G143" s="210" t="s">
        <v>2699</v>
      </c>
      <c r="H143" s="211"/>
      <c r="I143" s="210"/>
      <c r="J143" s="211"/>
      <c r="K143" s="211"/>
      <c r="L143" s="211"/>
      <c r="M143" s="211"/>
      <c r="N143" s="211"/>
      <c r="O143" s="211"/>
      <c r="P143" s="211"/>
      <c r="Q143" s="211"/>
      <c r="R143" s="211"/>
      <c r="S143" s="211"/>
    </row>
    <row r="144" spans="1:19" ht="60" x14ac:dyDescent="0.25">
      <c r="A144" s="175" t="s">
        <v>2831</v>
      </c>
      <c r="B144" s="175" t="s">
        <v>2705</v>
      </c>
      <c r="C144" s="225">
        <v>1</v>
      </c>
      <c r="D144" s="174" t="s">
        <v>67</v>
      </c>
      <c r="E144" s="174" t="s">
        <v>68</v>
      </c>
      <c r="F144" s="3" t="str">
        <f>UnitControlCenter!$B$31</f>
        <v>trillion BTU / year</v>
      </c>
      <c r="G144" s="174" t="s">
        <v>2713</v>
      </c>
      <c r="H144" s="48" t="s">
        <v>2714</v>
      </c>
      <c r="I144" s="174" t="s">
        <v>2715</v>
      </c>
    </row>
    <row r="145" spans="1:19" ht="60" x14ac:dyDescent="0.25">
      <c r="A145" s="175" t="s">
        <v>2831</v>
      </c>
      <c r="B145" s="175" t="s">
        <v>2453</v>
      </c>
      <c r="C145" s="225">
        <v>1</v>
      </c>
      <c r="D145" s="174" t="s">
        <v>67</v>
      </c>
      <c r="E145" s="174" t="s">
        <v>66</v>
      </c>
      <c r="F145" s="3" t="str">
        <f>UnitControlCenter!$B$31</f>
        <v>trillion BTU / year</v>
      </c>
      <c r="G145" s="174" t="s">
        <v>2716</v>
      </c>
      <c r="H145" s="48" t="s">
        <v>2714</v>
      </c>
      <c r="I145" s="174" t="s">
        <v>2715</v>
      </c>
    </row>
    <row r="146" spans="1:19" ht="60" x14ac:dyDescent="0.25">
      <c r="A146" s="175" t="s">
        <v>2831</v>
      </c>
      <c r="B146" s="175" t="s">
        <v>2706</v>
      </c>
      <c r="C146" s="225">
        <v>1</v>
      </c>
      <c r="D146" s="174" t="s">
        <v>67</v>
      </c>
      <c r="E146" s="174" t="s">
        <v>68</v>
      </c>
      <c r="F146" s="3" t="str">
        <f>UnitControlCenter!$B$8</f>
        <v>billion 2019 dollars / year</v>
      </c>
      <c r="G146" s="174" t="s">
        <v>2717</v>
      </c>
      <c r="H146" s="48" t="s">
        <v>2714</v>
      </c>
      <c r="I146" s="174" t="s">
        <v>2715</v>
      </c>
    </row>
    <row r="147" spans="1:19" ht="75" x14ac:dyDescent="0.25">
      <c r="A147" s="175" t="s">
        <v>2831</v>
      </c>
      <c r="B147" s="175" t="s">
        <v>2703</v>
      </c>
      <c r="C147" s="225">
        <v>1</v>
      </c>
      <c r="D147" s="174" t="s">
        <v>67</v>
      </c>
      <c r="E147" s="174" t="s">
        <v>66</v>
      </c>
      <c r="F147" s="3" t="str">
        <f>UnitControlCenter!$B$8</f>
        <v>billion 2019 dollars / year</v>
      </c>
      <c r="G147" s="174" t="s">
        <v>2718</v>
      </c>
      <c r="H147" s="48" t="s">
        <v>2714</v>
      </c>
      <c r="I147" s="174" t="s">
        <v>2715</v>
      </c>
    </row>
    <row r="148" spans="1:19" ht="60" x14ac:dyDescent="0.25">
      <c r="A148" s="175" t="s">
        <v>2831</v>
      </c>
      <c r="B148" s="175" t="s">
        <v>2977</v>
      </c>
      <c r="C148" s="225">
        <v>1</v>
      </c>
      <c r="D148" s="174" t="s">
        <v>67</v>
      </c>
      <c r="E148" s="174" t="s">
        <v>68</v>
      </c>
      <c r="F148" s="3" t="str">
        <f>UnitControlCenter!B3</f>
        <v>million metric tons / year</v>
      </c>
      <c r="G148" s="174" t="s">
        <v>2981</v>
      </c>
      <c r="H148" s="48" t="s">
        <v>2979</v>
      </c>
      <c r="I148" s="174" t="s">
        <v>2980</v>
      </c>
    </row>
    <row r="149" spans="1:19" ht="60" x14ac:dyDescent="0.25">
      <c r="A149" s="175" t="s">
        <v>2831</v>
      </c>
      <c r="B149" s="175" t="s">
        <v>2978</v>
      </c>
      <c r="C149" s="225">
        <v>1</v>
      </c>
      <c r="D149" s="174" t="s">
        <v>67</v>
      </c>
      <c r="E149" s="174" t="s">
        <v>66</v>
      </c>
      <c r="F149" s="3" t="str">
        <f>UnitControlCenter!B3</f>
        <v>million metric tons / year</v>
      </c>
      <c r="G149" s="174" t="s">
        <v>2982</v>
      </c>
      <c r="H149" s="48" t="s">
        <v>2979</v>
      </c>
      <c r="I149" s="174" t="s">
        <v>2980</v>
      </c>
    </row>
    <row r="150" spans="1:19" ht="60" x14ac:dyDescent="0.25">
      <c r="A150" s="175" t="s">
        <v>2831</v>
      </c>
      <c r="B150" s="175" t="s">
        <v>2707</v>
      </c>
      <c r="C150" s="225">
        <v>1</v>
      </c>
      <c r="D150" s="174" t="s">
        <v>67</v>
      </c>
      <c r="E150" s="174" t="s">
        <v>68</v>
      </c>
      <c r="F150" s="3" t="str">
        <f>UnitControlCenter!$B$31</f>
        <v>trillion BTU / year</v>
      </c>
      <c r="G150" s="174" t="s">
        <v>2800</v>
      </c>
      <c r="H150" s="48" t="s">
        <v>2795</v>
      </c>
      <c r="I150" s="174" t="s">
        <v>2796</v>
      </c>
    </row>
    <row r="151" spans="1:19" ht="75" x14ac:dyDescent="0.25">
      <c r="A151" s="175" t="s">
        <v>2831</v>
      </c>
      <c r="B151" s="175" t="s">
        <v>2454</v>
      </c>
      <c r="C151" s="225">
        <v>1</v>
      </c>
      <c r="D151" s="174" t="s">
        <v>67</v>
      </c>
      <c r="E151" s="174" t="s">
        <v>66</v>
      </c>
      <c r="F151" s="3" t="str">
        <f>UnitControlCenter!$B$31</f>
        <v>trillion BTU / year</v>
      </c>
      <c r="G151" s="174" t="s">
        <v>2801</v>
      </c>
      <c r="H151" s="48" t="s">
        <v>2795</v>
      </c>
      <c r="I151" s="174" t="s">
        <v>2797</v>
      </c>
    </row>
    <row r="152" spans="1:19" ht="75" x14ac:dyDescent="0.25">
      <c r="A152" s="175" t="s">
        <v>2831</v>
      </c>
      <c r="B152" s="175" t="s">
        <v>2708</v>
      </c>
      <c r="C152" s="225">
        <v>1</v>
      </c>
      <c r="D152" s="174" t="s">
        <v>67</v>
      </c>
      <c r="E152" s="174" t="s">
        <v>68</v>
      </c>
      <c r="F152" s="3" t="str">
        <f>UnitControlCenter!$B$8</f>
        <v>billion 2019 dollars / year</v>
      </c>
      <c r="G152" s="174" t="s">
        <v>2802</v>
      </c>
      <c r="H152" s="48" t="s">
        <v>2795</v>
      </c>
      <c r="I152" s="174" t="s">
        <v>2798</v>
      </c>
    </row>
    <row r="153" spans="1:19" ht="90" x14ac:dyDescent="0.25">
      <c r="A153" s="175" t="s">
        <v>2831</v>
      </c>
      <c r="B153" s="175" t="s">
        <v>2704</v>
      </c>
      <c r="C153" s="225">
        <v>1</v>
      </c>
      <c r="D153" s="174" t="s">
        <v>67</v>
      </c>
      <c r="E153" s="174" t="s">
        <v>66</v>
      </c>
      <c r="F153" s="3" t="str">
        <f>UnitControlCenter!$B$8</f>
        <v>billion 2019 dollars / year</v>
      </c>
      <c r="G153" s="174" t="s">
        <v>2803</v>
      </c>
      <c r="H153" s="48" t="s">
        <v>2795</v>
      </c>
      <c r="I153" s="174" t="s">
        <v>2799</v>
      </c>
    </row>
    <row r="154" spans="1:19" ht="105" x14ac:dyDescent="0.25">
      <c r="A154" s="175" t="s">
        <v>2831</v>
      </c>
      <c r="B154" s="175" t="s">
        <v>2832</v>
      </c>
      <c r="C154" s="225">
        <v>1</v>
      </c>
      <c r="D154" s="174" t="s">
        <v>67</v>
      </c>
      <c r="E154" s="174" t="s">
        <v>68</v>
      </c>
      <c r="F154" s="3" t="str">
        <f>UnitControlCenter!$B$25</f>
        <v>quads / year</v>
      </c>
      <c r="G154" s="174" t="s">
        <v>2834</v>
      </c>
      <c r="H154" s="48" t="s">
        <v>2836</v>
      </c>
      <c r="I154" s="174" t="s">
        <v>2837</v>
      </c>
    </row>
    <row r="155" spans="1:19" ht="120.75" thickBot="1" x14ac:dyDescent="0.3">
      <c r="A155" s="209" t="s">
        <v>2831</v>
      </c>
      <c r="B155" s="209" t="s">
        <v>2833</v>
      </c>
      <c r="C155" s="224">
        <v>1</v>
      </c>
      <c r="D155" s="210" t="s">
        <v>67</v>
      </c>
      <c r="E155" s="210" t="s">
        <v>66</v>
      </c>
      <c r="F155" s="213" t="str">
        <f>UnitControlCenter!$B$25</f>
        <v>quads / year</v>
      </c>
      <c r="G155" s="210" t="s">
        <v>2835</v>
      </c>
      <c r="H155" s="211" t="s">
        <v>2836</v>
      </c>
      <c r="I155" s="210" t="s">
        <v>2837</v>
      </c>
      <c r="J155" s="211"/>
      <c r="K155" s="211"/>
      <c r="L155" s="211"/>
      <c r="M155" s="211"/>
      <c r="N155" s="211"/>
      <c r="O155" s="211"/>
      <c r="P155" s="211"/>
      <c r="Q155" s="211"/>
      <c r="R155" s="211"/>
      <c r="S155" s="211"/>
    </row>
    <row r="156" spans="1:19" ht="75" x14ac:dyDescent="0.25">
      <c r="A156" s="177" t="s">
        <v>2377</v>
      </c>
      <c r="B156" s="175" t="s">
        <v>98</v>
      </c>
      <c r="C156" s="225">
        <v>1</v>
      </c>
      <c r="D156" s="174" t="s">
        <v>67</v>
      </c>
      <c r="E156" s="174" t="s">
        <v>2384</v>
      </c>
      <c r="F156" s="3" t="str">
        <f>UnitControlCenter!$B$17</f>
        <v>2019 dollars / megawatt-hour (MWh)</v>
      </c>
      <c r="G156" s="174" t="s">
        <v>2719</v>
      </c>
      <c r="H156" s="48" t="s">
        <v>2914</v>
      </c>
      <c r="I156" s="174" t="s">
        <v>2720</v>
      </c>
    </row>
    <row r="157" spans="1:19" ht="45" x14ac:dyDescent="0.25">
      <c r="A157" s="177" t="s">
        <v>2377</v>
      </c>
      <c r="B157" s="175" t="s">
        <v>455</v>
      </c>
      <c r="C157" s="225">
        <v>1</v>
      </c>
      <c r="D157" s="174" t="s">
        <v>67</v>
      </c>
      <c r="E157" s="174" t="s">
        <v>2384</v>
      </c>
      <c r="F157" s="3" t="str">
        <f>UnitControlCenter!$B$32</f>
        <v>2019 dollars / short ton</v>
      </c>
      <c r="G157" s="174" t="s">
        <v>2729</v>
      </c>
      <c r="H157" s="48" t="s">
        <v>2730</v>
      </c>
      <c r="I157" s="174" t="s">
        <v>2731</v>
      </c>
    </row>
    <row r="158" spans="1:19" x14ac:dyDescent="0.25">
      <c r="A158" s="177" t="s">
        <v>2377</v>
      </c>
      <c r="B158" s="175" t="s">
        <v>452</v>
      </c>
      <c r="C158" s="225">
        <v>1</v>
      </c>
      <c r="D158" s="174" t="s">
        <v>67</v>
      </c>
      <c r="E158" s="174" t="s">
        <v>2384</v>
      </c>
      <c r="F158" s="3" t="str">
        <f>UnitControlCenter!$B$32</f>
        <v>2019 dollars / short ton</v>
      </c>
      <c r="G158" s="174" t="s">
        <v>2397</v>
      </c>
      <c r="H158" s="48" t="s">
        <v>351</v>
      </c>
      <c r="I158" s="174" t="s">
        <v>2602</v>
      </c>
    </row>
    <row r="159" spans="1:19" ht="75" x14ac:dyDescent="0.25">
      <c r="A159" s="177" t="s">
        <v>2377</v>
      </c>
      <c r="B159" s="175" t="s">
        <v>92</v>
      </c>
      <c r="C159" s="225">
        <v>1</v>
      </c>
      <c r="D159" s="174" t="s">
        <v>67</v>
      </c>
      <c r="E159" s="174" t="s">
        <v>2384</v>
      </c>
      <c r="F159" s="3" t="str">
        <f>UnitControlCenter!$B$33</f>
        <v>2019 dollars / thousand cubic feet</v>
      </c>
      <c r="G159" s="174" t="s">
        <v>2721</v>
      </c>
      <c r="H159" s="48" t="s">
        <v>2722</v>
      </c>
      <c r="I159" s="174" t="s">
        <v>2723</v>
      </c>
    </row>
    <row r="160" spans="1:19" x14ac:dyDescent="0.25">
      <c r="A160" s="177" t="s">
        <v>2377</v>
      </c>
      <c r="B160" s="175" t="s">
        <v>100</v>
      </c>
      <c r="C160" s="225">
        <v>1</v>
      </c>
      <c r="D160" s="174" t="s">
        <v>67</v>
      </c>
      <c r="E160" s="174" t="s">
        <v>2384</v>
      </c>
      <c r="F160" s="3" t="str">
        <f>UnitControlCenter!$B$34</f>
        <v>2019 dollars / gallon</v>
      </c>
      <c r="G160" s="174" t="s">
        <v>2399</v>
      </c>
      <c r="H160" s="48" t="s">
        <v>346</v>
      </c>
      <c r="I160" s="46">
        <v>969696</v>
      </c>
    </row>
    <row r="161" spans="1:19" ht="90" x14ac:dyDescent="0.25">
      <c r="A161" s="177" t="s">
        <v>2377</v>
      </c>
      <c r="B161" s="175" t="s">
        <v>101</v>
      </c>
      <c r="C161" s="225">
        <v>1</v>
      </c>
      <c r="D161" s="174" t="s">
        <v>67</v>
      </c>
      <c r="E161" s="174" t="s">
        <v>2384</v>
      </c>
      <c r="F161" s="3" t="str">
        <f>UnitControlCenter!$B$34</f>
        <v>2019 dollars / gallon</v>
      </c>
      <c r="G161" s="174" t="s">
        <v>2724</v>
      </c>
      <c r="H161" s="48" t="s">
        <v>2722</v>
      </c>
      <c r="I161" s="174" t="s">
        <v>2723</v>
      </c>
    </row>
    <row r="162" spans="1:19" ht="60" x14ac:dyDescent="0.25">
      <c r="A162" s="177" t="s">
        <v>2377</v>
      </c>
      <c r="B162" s="175" t="s">
        <v>97</v>
      </c>
      <c r="C162" s="225">
        <v>1</v>
      </c>
      <c r="D162" s="174" t="s">
        <v>67</v>
      </c>
      <c r="E162" s="174" t="s">
        <v>2384</v>
      </c>
      <c r="F162" s="3" t="str">
        <f>UnitControlCenter!$B$32</f>
        <v>2019 dollars / short ton</v>
      </c>
      <c r="G162" s="174" t="s">
        <v>2725</v>
      </c>
      <c r="H162" s="48" t="s">
        <v>2726</v>
      </c>
      <c r="I162" s="174" t="s">
        <v>2727</v>
      </c>
    </row>
    <row r="163" spans="1:19" ht="60" x14ac:dyDescent="0.25">
      <c r="A163" s="177" t="s">
        <v>2377</v>
      </c>
      <c r="B163" s="175" t="s">
        <v>2652</v>
      </c>
      <c r="C163" s="225">
        <v>1</v>
      </c>
      <c r="D163" s="174" t="s">
        <v>67</v>
      </c>
      <c r="E163" s="174" t="s">
        <v>2384</v>
      </c>
      <c r="F163" s="3" t="str">
        <f>UnitControlCenter!$B$35</f>
        <v>2019 dollars / barrel</v>
      </c>
      <c r="G163" s="174" t="s">
        <v>2792</v>
      </c>
      <c r="H163" s="48" t="s">
        <v>2793</v>
      </c>
      <c r="I163" s="174" t="s">
        <v>2794</v>
      </c>
    </row>
    <row r="164" spans="1:19" ht="60" x14ac:dyDescent="0.25">
      <c r="A164" s="177" t="s">
        <v>2377</v>
      </c>
      <c r="B164" s="175" t="s">
        <v>2728</v>
      </c>
      <c r="C164" s="225">
        <v>1</v>
      </c>
      <c r="D164" s="174" t="s">
        <v>67</v>
      </c>
      <c r="E164" s="174" t="s">
        <v>2384</v>
      </c>
      <c r="F164" s="3" t="str">
        <f>UnitControlCenter!$B$34</f>
        <v>2019 dollars / gallon</v>
      </c>
      <c r="G164" s="174" t="s">
        <v>2732</v>
      </c>
      <c r="H164" s="48" t="s">
        <v>2396</v>
      </c>
      <c r="I164" s="174" t="s">
        <v>2648</v>
      </c>
    </row>
    <row r="165" spans="1:19" ht="30.75" thickBot="1" x14ac:dyDescent="0.3">
      <c r="A165" s="212" t="s">
        <v>2377</v>
      </c>
      <c r="B165" s="209" t="s">
        <v>2508</v>
      </c>
      <c r="C165" s="224">
        <v>1</v>
      </c>
      <c r="D165" s="210" t="s">
        <v>67</v>
      </c>
      <c r="E165" s="210" t="s">
        <v>2384</v>
      </c>
      <c r="F165" s="213" t="str">
        <f>UnitControlCenter!$B$36</f>
        <v>2019 dollars / kg</v>
      </c>
      <c r="G165" s="210" t="s">
        <v>2842</v>
      </c>
      <c r="H165" s="211" t="s">
        <v>2843</v>
      </c>
      <c r="I165" s="210" t="s">
        <v>2844</v>
      </c>
      <c r="J165" s="211"/>
      <c r="K165" s="211"/>
      <c r="L165" s="211"/>
      <c r="M165" s="211"/>
      <c r="N165" s="211"/>
      <c r="O165" s="211"/>
      <c r="P165" s="211"/>
      <c r="Q165" s="211"/>
      <c r="R165" s="211"/>
      <c r="S165" s="211"/>
    </row>
    <row r="166" spans="1:19" x14ac:dyDescent="0.25">
      <c r="A166" s="177" t="s">
        <v>2378</v>
      </c>
      <c r="B166" s="175" t="s">
        <v>2379</v>
      </c>
      <c r="C166" s="225">
        <v>1</v>
      </c>
      <c r="D166" s="174" t="s">
        <v>65</v>
      </c>
      <c r="E166" s="174" t="s">
        <v>66</v>
      </c>
      <c r="F166" s="3" t="str">
        <f>UnitControlCenter!$B$37</f>
        <v>2019 dollars / kilowatt-hour (kWh)</v>
      </c>
      <c r="G166" s="174" t="s">
        <v>2400</v>
      </c>
      <c r="I166" s="174"/>
    </row>
    <row r="167" spans="1:19" ht="30" x14ac:dyDescent="0.25">
      <c r="A167" s="177" t="s">
        <v>2378</v>
      </c>
      <c r="B167" s="175" t="s">
        <v>2380</v>
      </c>
      <c r="C167" s="225">
        <v>1</v>
      </c>
      <c r="D167" s="174" t="s">
        <v>67</v>
      </c>
      <c r="E167" s="174" t="s">
        <v>66</v>
      </c>
      <c r="F167" s="3" t="str">
        <f>UnitControlCenter!$B$38</f>
        <v>cost of eqpt. to capture 1 metric ton CO2e/yr (2019 dollars)</v>
      </c>
      <c r="G167" s="174" t="s">
        <v>2404</v>
      </c>
      <c r="H167" s="48" t="s">
        <v>2405</v>
      </c>
      <c r="I167" s="174" t="s">
        <v>2609</v>
      </c>
    </row>
    <row r="168" spans="1:19" ht="30" x14ac:dyDescent="0.25">
      <c r="A168" s="177" t="s">
        <v>2378</v>
      </c>
      <c r="B168" s="175" t="s">
        <v>2381</v>
      </c>
      <c r="C168" s="225">
        <v>1</v>
      </c>
      <c r="D168" s="174" t="s">
        <v>65</v>
      </c>
      <c r="E168" s="174" t="s">
        <v>66</v>
      </c>
      <c r="F168" s="3" t="str">
        <f>UnitControlCenter!$B$39</f>
        <v>million 2019 dollars / megawatt (MW)</v>
      </c>
      <c r="G168" s="174" t="s">
        <v>2401</v>
      </c>
      <c r="I168" s="174"/>
    </row>
    <row r="169" spans="1:19" ht="30" x14ac:dyDescent="0.25">
      <c r="A169" s="177" t="s">
        <v>2378</v>
      </c>
      <c r="B169" s="175" t="s">
        <v>2382</v>
      </c>
      <c r="C169" s="225">
        <v>1</v>
      </c>
      <c r="D169" s="174" t="s">
        <v>65</v>
      </c>
      <c r="E169" s="174" t="s">
        <v>66</v>
      </c>
      <c r="F169" s="3" t="str">
        <f>UnitControlCenter!$B$39</f>
        <v>million 2019 dollars / megawatt (MW)</v>
      </c>
      <c r="G169" s="174" t="s">
        <v>2402</v>
      </c>
      <c r="I169" s="174"/>
    </row>
    <row r="170" spans="1:19" ht="30" x14ac:dyDescent="0.25">
      <c r="A170" s="177" t="s">
        <v>2378</v>
      </c>
      <c r="B170" s="175" t="s">
        <v>2383</v>
      </c>
      <c r="C170" s="225">
        <v>1</v>
      </c>
      <c r="D170" s="174" t="s">
        <v>65</v>
      </c>
      <c r="E170" s="174" t="s">
        <v>66</v>
      </c>
      <c r="F170" s="3" t="str">
        <f>UnitControlCenter!$B$39</f>
        <v>million 2019 dollars / megawatt (MW)</v>
      </c>
      <c r="G170" s="174" t="s">
        <v>2403</v>
      </c>
      <c r="I170" s="174"/>
    </row>
    <row r="171" spans="1:19" ht="30.75" thickBot="1" x14ac:dyDescent="0.3">
      <c r="A171" s="212" t="s">
        <v>2378</v>
      </c>
      <c r="B171" s="209" t="s">
        <v>2524</v>
      </c>
      <c r="C171" s="224">
        <v>1</v>
      </c>
      <c r="D171" s="210" t="s">
        <v>65</v>
      </c>
      <c r="E171" s="210" t="s">
        <v>66</v>
      </c>
      <c r="F171" s="213" t="str">
        <f>UnitControlCenter!$B$40</f>
        <v>cost of eqpt. to produce 1 kg H2/yr (2019 dollars)</v>
      </c>
      <c r="G171" s="210" t="s">
        <v>2525</v>
      </c>
      <c r="H171" s="211"/>
      <c r="I171" s="210"/>
      <c r="J171" s="211"/>
      <c r="K171" s="211"/>
      <c r="L171" s="211"/>
      <c r="M171" s="211"/>
      <c r="N171" s="211"/>
      <c r="O171" s="211"/>
      <c r="P171" s="211"/>
      <c r="Q171" s="211"/>
      <c r="R171" s="211"/>
      <c r="S171" s="211"/>
    </row>
  </sheetData>
  <conditionalFormatting sqref="C2:C43 C63:C171 C47:C60">
    <cfRule type="cellIs" dxfId="7" priority="7" operator="equal">
      <formula>0</formula>
    </cfRule>
    <cfRule type="cellIs" dxfId="6" priority="8" operator="equal">
      <formula>1</formula>
    </cfRule>
  </conditionalFormatting>
  <conditionalFormatting sqref="C61:C6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98 F141 F24 F109 F47 F84 F61 F64 F44 F49:F55" formula="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D276"/>
  <sheetViews>
    <sheetView workbookViewId="0">
      <selection activeCell="I29" sqref="I29"/>
    </sheetView>
  </sheetViews>
  <sheetFormatPr defaultColWidth="8.85546875" defaultRowHeight="15" x14ac:dyDescent="0.25"/>
  <cols>
    <col min="1" max="1" width="13.28515625" customWidth="1"/>
    <col min="2" max="2" width="8.85546875" style="185"/>
    <col min="4" max="4" width="46" customWidth="1"/>
  </cols>
  <sheetData>
    <row r="1" spans="1:4" x14ac:dyDescent="0.25">
      <c r="A1" s="166" t="s">
        <v>2596</v>
      </c>
      <c r="B1" s="183"/>
      <c r="C1" s="164"/>
      <c r="D1" s="164"/>
    </row>
    <row r="2" spans="1:4" x14ac:dyDescent="0.25">
      <c r="A2" s="182" t="s">
        <v>2560</v>
      </c>
      <c r="B2" s="184" t="s">
        <v>2561</v>
      </c>
      <c r="C2" s="182" t="s">
        <v>2562</v>
      </c>
      <c r="D2" s="182" t="s">
        <v>2563</v>
      </c>
    </row>
    <row r="3" spans="1:4" x14ac:dyDescent="0.25">
      <c r="A3" s="173" t="s">
        <v>2570</v>
      </c>
      <c r="B3" s="185" t="s">
        <v>2581</v>
      </c>
      <c r="C3" s="191"/>
      <c r="D3" t="s">
        <v>445</v>
      </c>
    </row>
    <row r="4" spans="1:4" x14ac:dyDescent="0.25">
      <c r="A4" s="173" t="s">
        <v>2578</v>
      </c>
      <c r="B4" s="186" t="s">
        <v>2579</v>
      </c>
      <c r="C4" s="190"/>
      <c r="D4" t="s">
        <v>97</v>
      </c>
    </row>
    <row r="5" spans="1:4" x14ac:dyDescent="0.25">
      <c r="A5" t="s">
        <v>2607</v>
      </c>
      <c r="B5" s="185" t="s">
        <v>2601</v>
      </c>
      <c r="C5" s="201"/>
      <c r="D5" t="s">
        <v>96</v>
      </c>
    </row>
    <row r="6" spans="1:4" x14ac:dyDescent="0.25">
      <c r="A6" s="173" t="s">
        <v>2585</v>
      </c>
      <c r="B6" s="185" t="s">
        <v>2602</v>
      </c>
      <c r="C6" s="195"/>
      <c r="D6" t="s">
        <v>2597</v>
      </c>
    </row>
    <row r="7" spans="1:4" x14ac:dyDescent="0.25">
      <c r="A7" s="173" t="s">
        <v>2608</v>
      </c>
      <c r="B7" s="185" t="s">
        <v>2398</v>
      </c>
      <c r="C7" s="200"/>
      <c r="D7" t="s">
        <v>2598</v>
      </c>
    </row>
    <row r="8" spans="1:4" x14ac:dyDescent="0.25">
      <c r="A8" t="s">
        <v>2606</v>
      </c>
      <c r="B8" s="185" t="s">
        <v>2603</v>
      </c>
      <c r="C8" s="203"/>
      <c r="D8" t="s">
        <v>460</v>
      </c>
    </row>
    <row r="9" spans="1:4" x14ac:dyDescent="0.25">
      <c r="A9" s="173" t="s">
        <v>2586</v>
      </c>
      <c r="B9" s="185" t="s">
        <v>2582</v>
      </c>
      <c r="C9" s="194"/>
      <c r="D9" t="s">
        <v>463</v>
      </c>
    </row>
    <row r="10" spans="1:4" x14ac:dyDescent="0.25">
      <c r="A10" s="173" t="s">
        <v>2559</v>
      </c>
      <c r="B10" s="187" t="s">
        <v>2566</v>
      </c>
      <c r="C10" s="181"/>
      <c r="D10" t="s">
        <v>94</v>
      </c>
    </row>
    <row r="11" spans="1:4" x14ac:dyDescent="0.25">
      <c r="A11" s="173" t="s">
        <v>2587</v>
      </c>
      <c r="B11" s="185" t="s">
        <v>2583</v>
      </c>
      <c r="C11" s="196"/>
      <c r="D11" t="s">
        <v>93</v>
      </c>
    </row>
    <row r="12" spans="1:4" x14ac:dyDescent="0.25">
      <c r="A12" s="173" t="s">
        <v>2569</v>
      </c>
      <c r="B12" s="186" t="s">
        <v>2574</v>
      </c>
      <c r="C12" s="192"/>
      <c r="D12" t="s">
        <v>2599</v>
      </c>
    </row>
    <row r="13" spans="1:4" x14ac:dyDescent="0.25">
      <c r="A13" t="s">
        <v>2610</v>
      </c>
      <c r="B13" s="185" t="s">
        <v>2604</v>
      </c>
      <c r="C13" s="202"/>
      <c r="D13" t="s">
        <v>2507</v>
      </c>
    </row>
    <row r="14" spans="1:4" x14ac:dyDescent="0.25">
      <c r="A14" s="173" t="s">
        <v>2572</v>
      </c>
      <c r="B14" s="186" t="s">
        <v>2573</v>
      </c>
      <c r="C14" s="180"/>
      <c r="D14" t="s">
        <v>318</v>
      </c>
    </row>
    <row r="15" spans="1:4" s="173" customFormat="1" x14ac:dyDescent="0.25">
      <c r="A15" s="173" t="s">
        <v>2653</v>
      </c>
      <c r="B15" s="186" t="s">
        <v>2655</v>
      </c>
      <c r="C15" s="206"/>
      <c r="D15" s="173" t="s">
        <v>2652</v>
      </c>
    </row>
    <row r="16" spans="1:4" s="173" customFormat="1" x14ac:dyDescent="0.25">
      <c r="A16" s="173" t="s">
        <v>2654</v>
      </c>
      <c r="B16" s="186">
        <v>740000</v>
      </c>
      <c r="C16" s="207"/>
      <c r="D16" s="173" t="s">
        <v>2505</v>
      </c>
    </row>
    <row r="17" spans="1:4" x14ac:dyDescent="0.25">
      <c r="A17" s="173" t="s">
        <v>2588</v>
      </c>
      <c r="B17" s="185" t="s">
        <v>2584</v>
      </c>
      <c r="C17" s="197"/>
      <c r="D17" t="s">
        <v>319</v>
      </c>
    </row>
    <row r="18" spans="1:4" x14ac:dyDescent="0.25">
      <c r="A18" s="173" t="s">
        <v>2571</v>
      </c>
      <c r="B18" s="186" t="s">
        <v>2576</v>
      </c>
      <c r="C18" s="189"/>
      <c r="D18" t="s">
        <v>315</v>
      </c>
    </row>
    <row r="19" spans="1:4" x14ac:dyDescent="0.25">
      <c r="A19" s="179" t="s">
        <v>2595</v>
      </c>
      <c r="B19" s="198" t="s">
        <v>2594</v>
      </c>
      <c r="C19" s="199"/>
      <c r="D19" t="s">
        <v>452</v>
      </c>
    </row>
    <row r="20" spans="1:4" x14ac:dyDescent="0.25">
      <c r="A20" s="173" t="s">
        <v>2565</v>
      </c>
      <c r="B20" s="186" t="s">
        <v>2575</v>
      </c>
      <c r="C20" s="188"/>
      <c r="D20" t="s">
        <v>455</v>
      </c>
    </row>
    <row r="21" spans="1:4" x14ac:dyDescent="0.25">
      <c r="A21" t="s">
        <v>2611</v>
      </c>
      <c r="B21" s="185" t="s">
        <v>2605</v>
      </c>
      <c r="C21" s="204"/>
      <c r="D21" t="s">
        <v>2600</v>
      </c>
    </row>
    <row r="23" spans="1:4" s="173" customFormat="1" x14ac:dyDescent="0.25">
      <c r="A23" s="166" t="s">
        <v>2580</v>
      </c>
      <c r="B23" s="183"/>
      <c r="C23" s="164"/>
      <c r="D23" s="164"/>
    </row>
    <row r="24" spans="1:4" s="182" customFormat="1" x14ac:dyDescent="0.25">
      <c r="A24" s="182" t="s">
        <v>2560</v>
      </c>
      <c r="B24" s="184" t="s">
        <v>2561</v>
      </c>
      <c r="C24" s="182" t="s">
        <v>2562</v>
      </c>
      <c r="D24" s="182" t="s">
        <v>2645</v>
      </c>
    </row>
    <row r="25" spans="1:4" x14ac:dyDescent="0.25">
      <c r="A25" t="s">
        <v>2586</v>
      </c>
      <c r="B25" s="185" t="s">
        <v>2582</v>
      </c>
      <c r="C25" s="194"/>
      <c r="D25" t="s">
        <v>2647</v>
      </c>
    </row>
    <row r="26" spans="1:4" s="173" customFormat="1" x14ac:dyDescent="0.25">
      <c r="A26" s="173" t="s">
        <v>2559</v>
      </c>
      <c r="B26" s="187" t="s">
        <v>2566</v>
      </c>
      <c r="C26" s="181"/>
      <c r="D26" s="173" t="s">
        <v>2646</v>
      </c>
    </row>
    <row r="27" spans="1:4" x14ac:dyDescent="0.25">
      <c r="A27" t="s">
        <v>2571</v>
      </c>
      <c r="B27" s="185" t="s">
        <v>2576</v>
      </c>
      <c r="C27" s="189"/>
      <c r="D27" t="s">
        <v>4</v>
      </c>
    </row>
    <row r="28" spans="1:4" x14ac:dyDescent="0.25">
      <c r="A28" t="s">
        <v>2585</v>
      </c>
      <c r="B28" s="185" t="s">
        <v>2602</v>
      </c>
      <c r="C28" s="195"/>
      <c r="D28" t="s">
        <v>98</v>
      </c>
    </row>
    <row r="29" spans="1:4" x14ac:dyDescent="0.25">
      <c r="A29" t="s">
        <v>2565</v>
      </c>
      <c r="B29" s="185">
        <v>969696</v>
      </c>
      <c r="C29" s="188"/>
      <c r="D29" t="s">
        <v>9</v>
      </c>
    </row>
    <row r="30" spans="1:4" x14ac:dyDescent="0.25">
      <c r="A30" t="s">
        <v>2578</v>
      </c>
      <c r="B30" s="185" t="s">
        <v>2579</v>
      </c>
      <c r="C30" s="190"/>
      <c r="D30" t="s">
        <v>2459</v>
      </c>
    </row>
    <row r="31" spans="1:4" x14ac:dyDescent="0.25">
      <c r="A31" t="s">
        <v>2587</v>
      </c>
      <c r="B31" s="185" t="s">
        <v>2583</v>
      </c>
      <c r="C31" s="196"/>
      <c r="D31" t="s">
        <v>140</v>
      </c>
    </row>
    <row r="32" spans="1:4" s="173" customFormat="1" x14ac:dyDescent="0.25">
      <c r="A32" s="173" t="s">
        <v>2588</v>
      </c>
      <c r="B32" s="185" t="s">
        <v>2584</v>
      </c>
      <c r="C32" s="197"/>
      <c r="D32" s="173" t="s">
        <v>2468</v>
      </c>
    </row>
    <row r="33" spans="1:4" x14ac:dyDescent="0.25">
      <c r="A33" t="s">
        <v>2570</v>
      </c>
      <c r="B33" s="185" t="s">
        <v>2581</v>
      </c>
      <c r="C33" s="193"/>
      <c r="D33" t="s">
        <v>2523</v>
      </c>
    </row>
    <row r="34" spans="1:4" s="173" customFormat="1" x14ac:dyDescent="0.25">
      <c r="A34" s="173" t="s">
        <v>2653</v>
      </c>
      <c r="B34" s="186" t="s">
        <v>2655</v>
      </c>
      <c r="C34" s="206"/>
      <c r="D34" s="173" t="s">
        <v>2878</v>
      </c>
    </row>
    <row r="36" spans="1:4" s="173" customFormat="1" x14ac:dyDescent="0.25">
      <c r="A36" s="166" t="s">
        <v>2589</v>
      </c>
      <c r="B36" s="183"/>
      <c r="C36" s="164"/>
      <c r="D36" s="164"/>
    </row>
    <row r="37" spans="1:4" s="173" customFormat="1" x14ac:dyDescent="0.25">
      <c r="A37" s="182" t="s">
        <v>2560</v>
      </c>
      <c r="B37" s="184" t="s">
        <v>2561</v>
      </c>
      <c r="C37" s="182" t="s">
        <v>2562</v>
      </c>
      <c r="D37" s="182" t="s">
        <v>2563</v>
      </c>
    </row>
    <row r="38" spans="1:4" s="173" customFormat="1" x14ac:dyDescent="0.25">
      <c r="A38" s="173" t="s">
        <v>2571</v>
      </c>
      <c r="B38" s="186" t="s">
        <v>2576</v>
      </c>
      <c r="C38" s="189"/>
      <c r="D38" s="173" t="s">
        <v>2590</v>
      </c>
    </row>
    <row r="39" spans="1:4" s="173" customFormat="1" x14ac:dyDescent="0.25">
      <c r="A39" s="173" t="s">
        <v>2565</v>
      </c>
      <c r="B39" s="185">
        <v>969696</v>
      </c>
      <c r="C39" s="188"/>
      <c r="D39" s="173" t="s">
        <v>2591</v>
      </c>
    </row>
    <row r="40" spans="1:4" s="173" customFormat="1" x14ac:dyDescent="0.25">
      <c r="A40" s="173" t="s">
        <v>2578</v>
      </c>
      <c r="B40" s="185" t="s">
        <v>2579</v>
      </c>
      <c r="C40" s="190"/>
      <c r="D40" s="173" t="s">
        <v>2592</v>
      </c>
    </row>
    <row r="41" spans="1:4" s="173" customFormat="1" x14ac:dyDescent="0.25">
      <c r="A41" s="173" t="s">
        <v>2653</v>
      </c>
      <c r="B41" s="186" t="s">
        <v>2655</v>
      </c>
      <c r="C41" s="206"/>
      <c r="D41" s="173" t="s">
        <v>2879</v>
      </c>
    </row>
    <row r="42" spans="1:4" s="179" customFormat="1" x14ac:dyDescent="0.25">
      <c r="B42" s="198"/>
    </row>
    <row r="43" spans="1:4" s="179" customFormat="1" x14ac:dyDescent="0.25">
      <c r="A43" s="166" t="s">
        <v>2593</v>
      </c>
      <c r="B43" s="183"/>
      <c r="C43" s="164"/>
      <c r="D43" s="164"/>
    </row>
    <row r="44" spans="1:4" s="179" customFormat="1" x14ac:dyDescent="0.25">
      <c r="A44" s="182" t="s">
        <v>2560</v>
      </c>
      <c r="B44" s="184" t="s">
        <v>2561</v>
      </c>
      <c r="C44" s="182" t="s">
        <v>2562</v>
      </c>
      <c r="D44" s="182" t="s">
        <v>2563</v>
      </c>
    </row>
    <row r="45" spans="1:4" s="179" customFormat="1" x14ac:dyDescent="0.25">
      <c r="A45" s="173" t="s">
        <v>2578</v>
      </c>
      <c r="B45" s="185" t="s">
        <v>2579</v>
      </c>
      <c r="C45" s="190"/>
      <c r="D45" s="179" t="s">
        <v>2251</v>
      </c>
    </row>
    <row r="46" spans="1:4" s="179" customFormat="1" x14ac:dyDescent="0.25">
      <c r="A46" s="173" t="s">
        <v>2572</v>
      </c>
      <c r="B46" s="186" t="s">
        <v>2573</v>
      </c>
      <c r="C46" s="180"/>
      <c r="D46" s="179" t="s">
        <v>860</v>
      </c>
    </row>
    <row r="47" spans="1:4" s="179" customFormat="1" x14ac:dyDescent="0.25">
      <c r="A47" s="173" t="s">
        <v>2571</v>
      </c>
      <c r="B47" s="186" t="s">
        <v>2576</v>
      </c>
      <c r="C47" s="189"/>
      <c r="D47" s="179" t="s">
        <v>2249</v>
      </c>
    </row>
    <row r="48" spans="1:4" s="179" customFormat="1" x14ac:dyDescent="0.25">
      <c r="A48" s="173" t="s">
        <v>2565</v>
      </c>
      <c r="B48" s="186" t="s">
        <v>2575</v>
      </c>
      <c r="C48" s="188"/>
      <c r="D48" s="179" t="s">
        <v>2233</v>
      </c>
    </row>
    <row r="49" spans="1:4" s="179" customFormat="1" x14ac:dyDescent="0.25">
      <c r="B49" s="205"/>
    </row>
    <row r="50" spans="1:4" s="179" customFormat="1" x14ac:dyDescent="0.25">
      <c r="A50" s="166" t="s">
        <v>2745</v>
      </c>
      <c r="B50" s="183"/>
      <c r="C50" s="164"/>
      <c r="D50" s="164"/>
    </row>
    <row r="51" spans="1:4" s="179" customFormat="1" x14ac:dyDescent="0.25">
      <c r="A51" s="182" t="s">
        <v>2560</v>
      </c>
      <c r="B51" s="184" t="s">
        <v>2561</v>
      </c>
      <c r="C51" s="182" t="s">
        <v>2562</v>
      </c>
      <c r="D51" s="182" t="s">
        <v>2563</v>
      </c>
    </row>
    <row r="52" spans="1:4" s="179" customFormat="1" x14ac:dyDescent="0.25">
      <c r="A52" s="173" t="s">
        <v>2571</v>
      </c>
      <c r="B52" s="186" t="s">
        <v>2576</v>
      </c>
      <c r="C52" s="189"/>
      <c r="D52" s="179" t="s">
        <v>2623</v>
      </c>
    </row>
    <row r="53" spans="1:4" s="179" customFormat="1" x14ac:dyDescent="0.25">
      <c r="A53" s="173" t="s">
        <v>2586</v>
      </c>
      <c r="B53" s="185" t="s">
        <v>2582</v>
      </c>
      <c r="C53" s="194"/>
      <c r="D53" s="179" t="s">
        <v>2624</v>
      </c>
    </row>
    <row r="54" spans="1:4" s="179" customFormat="1" x14ac:dyDescent="0.25">
      <c r="A54" s="173" t="s">
        <v>2585</v>
      </c>
      <c r="B54" s="185" t="s">
        <v>2602</v>
      </c>
      <c r="C54" s="195"/>
      <c r="D54" s="179" t="s">
        <v>2625</v>
      </c>
    </row>
    <row r="55" spans="1:4" s="179" customFormat="1" x14ac:dyDescent="0.25">
      <c r="A55" s="173" t="s">
        <v>2578</v>
      </c>
      <c r="B55" s="186" t="s">
        <v>2579</v>
      </c>
      <c r="C55" s="190"/>
      <c r="D55" s="179" t="s">
        <v>2626</v>
      </c>
    </row>
    <row r="56" spans="1:4" s="179" customFormat="1" x14ac:dyDescent="0.25">
      <c r="A56" s="173" t="s">
        <v>2572</v>
      </c>
      <c r="B56" s="186" t="s">
        <v>2573</v>
      </c>
      <c r="C56" s="180"/>
      <c r="D56" s="179" t="s">
        <v>2627</v>
      </c>
    </row>
    <row r="57" spans="1:4" s="173" customFormat="1" x14ac:dyDescent="0.25">
      <c r="B57" s="185"/>
      <c r="C57" s="179"/>
    </row>
    <row r="58" spans="1:4" s="173" customFormat="1" x14ac:dyDescent="0.25">
      <c r="A58" s="166" t="s">
        <v>3047</v>
      </c>
      <c r="B58" s="183"/>
      <c r="C58" s="164"/>
      <c r="D58" s="164"/>
    </row>
    <row r="59" spans="1:4" s="173" customFormat="1" x14ac:dyDescent="0.25">
      <c r="A59" s="182" t="s">
        <v>2560</v>
      </c>
      <c r="B59" s="184" t="s">
        <v>2561</v>
      </c>
      <c r="C59" s="182" t="s">
        <v>2562</v>
      </c>
      <c r="D59" s="182" t="s">
        <v>2563</v>
      </c>
    </row>
    <row r="60" spans="1:4" s="173" customFormat="1" x14ac:dyDescent="0.25">
      <c r="A60" s="173" t="s">
        <v>2586</v>
      </c>
      <c r="B60" s="185" t="s">
        <v>2582</v>
      </c>
      <c r="C60" s="194"/>
      <c r="D60" s="173" t="s">
        <v>3035</v>
      </c>
    </row>
    <row r="61" spans="1:4" s="173" customFormat="1" x14ac:dyDescent="0.25">
      <c r="A61" s="173" t="s">
        <v>2571</v>
      </c>
      <c r="B61" s="186" t="s">
        <v>2576</v>
      </c>
      <c r="C61" s="189"/>
      <c r="D61" s="179" t="s">
        <v>3034</v>
      </c>
    </row>
    <row r="62" spans="1:4" s="173" customFormat="1" x14ac:dyDescent="0.25">
      <c r="A62" s="173" t="s">
        <v>2570</v>
      </c>
      <c r="B62" s="185" t="s">
        <v>2581</v>
      </c>
      <c r="C62" s="193"/>
      <c r="D62" s="173" t="s">
        <v>3031</v>
      </c>
    </row>
    <row r="63" spans="1:4" s="173" customFormat="1" x14ac:dyDescent="0.25">
      <c r="A63" s="173" t="s">
        <v>2611</v>
      </c>
      <c r="B63" s="185" t="s">
        <v>2605</v>
      </c>
      <c r="C63" s="204"/>
      <c r="D63" s="173" t="s">
        <v>3032</v>
      </c>
    </row>
    <row r="64" spans="1:4" s="173" customFormat="1" x14ac:dyDescent="0.25">
      <c r="A64" s="173" t="s">
        <v>2588</v>
      </c>
      <c r="B64" s="185" t="s">
        <v>2584</v>
      </c>
      <c r="C64" s="197"/>
      <c r="D64" s="179" t="s">
        <v>3033</v>
      </c>
    </row>
    <row r="65" spans="1:4" s="179" customFormat="1" x14ac:dyDescent="0.25">
      <c r="B65" s="198"/>
    </row>
    <row r="66" spans="1:4" s="179" customFormat="1" x14ac:dyDescent="0.25">
      <c r="A66" s="166" t="s">
        <v>3135</v>
      </c>
      <c r="B66" s="183"/>
      <c r="C66" s="164"/>
      <c r="D66" s="164"/>
    </row>
    <row r="67" spans="1:4" s="179" customFormat="1" x14ac:dyDescent="0.25">
      <c r="A67" s="182" t="s">
        <v>2560</v>
      </c>
      <c r="B67" s="184" t="s">
        <v>2561</v>
      </c>
      <c r="C67" s="182" t="s">
        <v>2562</v>
      </c>
      <c r="D67" s="182" t="s">
        <v>2563</v>
      </c>
    </row>
    <row r="68" spans="1:4" s="179" customFormat="1" x14ac:dyDescent="0.25">
      <c r="A68" s="173" t="s">
        <v>2653</v>
      </c>
      <c r="B68" s="186" t="s">
        <v>2655</v>
      </c>
      <c r="C68" s="206"/>
      <c r="D68" s="173" t="s">
        <v>3054</v>
      </c>
    </row>
    <row r="69" spans="1:4" s="179" customFormat="1" x14ac:dyDescent="0.25">
      <c r="A69" s="173" t="s">
        <v>2586</v>
      </c>
      <c r="B69" s="185" t="s">
        <v>2582</v>
      </c>
      <c r="C69" s="194"/>
      <c r="D69" s="173" t="s">
        <v>3055</v>
      </c>
    </row>
    <row r="70" spans="1:4" s="179" customFormat="1" x14ac:dyDescent="0.25">
      <c r="A70" s="173" t="s">
        <v>2588</v>
      </c>
      <c r="B70" s="185" t="s">
        <v>2584</v>
      </c>
      <c r="C70" s="197"/>
      <c r="D70" s="173" t="s">
        <v>467</v>
      </c>
    </row>
    <row r="71" spans="1:4" s="179" customFormat="1" x14ac:dyDescent="0.25">
      <c r="A71" s="173" t="s">
        <v>2587</v>
      </c>
      <c r="B71" s="185" t="s">
        <v>2583</v>
      </c>
      <c r="C71" s="196"/>
      <c r="D71" s="173" t="s">
        <v>3056</v>
      </c>
    </row>
    <row r="72" spans="1:4" s="179" customFormat="1" x14ac:dyDescent="0.25">
      <c r="A72" s="173" t="s">
        <v>2585</v>
      </c>
      <c r="B72" s="185" t="s">
        <v>2602</v>
      </c>
      <c r="C72" s="195"/>
      <c r="D72" s="173" t="s">
        <v>3057</v>
      </c>
    </row>
    <row r="73" spans="1:4" s="179" customFormat="1" x14ac:dyDescent="0.25">
      <c r="A73" s="173" t="s">
        <v>2565</v>
      </c>
      <c r="B73" s="186" t="s">
        <v>2575</v>
      </c>
      <c r="C73" s="188"/>
      <c r="D73" s="173" t="s">
        <v>266</v>
      </c>
    </row>
    <row r="74" spans="1:4" s="179" customFormat="1" x14ac:dyDescent="0.25">
      <c r="A74" s="173" t="s">
        <v>2571</v>
      </c>
      <c r="B74" s="186" t="s">
        <v>2576</v>
      </c>
      <c r="C74" s="189"/>
      <c r="D74" s="173" t="s">
        <v>3058</v>
      </c>
    </row>
    <row r="75" spans="1:4" s="179" customFormat="1" x14ac:dyDescent="0.25">
      <c r="A75" s="173" t="s">
        <v>2578</v>
      </c>
      <c r="B75" s="186" t="s">
        <v>2579</v>
      </c>
      <c r="C75" s="190"/>
      <c r="D75" s="173" t="s">
        <v>3059</v>
      </c>
    </row>
    <row r="76" spans="1:4" s="179" customFormat="1" x14ac:dyDescent="0.25">
      <c r="A76" s="173" t="s">
        <v>2570</v>
      </c>
      <c r="B76" s="185" t="s">
        <v>2581</v>
      </c>
      <c r="C76" s="193"/>
      <c r="D76" s="173" t="s">
        <v>3060</v>
      </c>
    </row>
    <row r="77" spans="1:4" s="179" customFormat="1" x14ac:dyDescent="0.25">
      <c r="A77" s="173" t="s">
        <v>2572</v>
      </c>
      <c r="B77" s="186" t="s">
        <v>2573</v>
      </c>
      <c r="C77" s="180"/>
      <c r="D77" s="179" t="s">
        <v>2627</v>
      </c>
    </row>
    <row r="78" spans="1:4" s="179" customFormat="1" x14ac:dyDescent="0.25">
      <c r="A78" s="173"/>
      <c r="B78" s="186"/>
    </row>
    <row r="79" spans="1:4" s="179" customFormat="1" x14ac:dyDescent="0.25">
      <c r="A79" s="166" t="s">
        <v>3016</v>
      </c>
      <c r="B79" s="183"/>
      <c r="C79" s="164"/>
      <c r="D79" s="164"/>
    </row>
    <row r="80" spans="1:4" s="179" customFormat="1" x14ac:dyDescent="0.25">
      <c r="A80" s="182" t="s">
        <v>2560</v>
      </c>
      <c r="B80" s="184" t="s">
        <v>2561</v>
      </c>
      <c r="C80" s="182" t="s">
        <v>2562</v>
      </c>
      <c r="D80" s="182" t="s">
        <v>2563</v>
      </c>
    </row>
    <row r="81" spans="1:4" s="179" customFormat="1" x14ac:dyDescent="0.25">
      <c r="A81" s="173" t="s">
        <v>2571</v>
      </c>
      <c r="B81" s="186" t="s">
        <v>2576</v>
      </c>
      <c r="C81" s="189"/>
      <c r="D81" s="179" t="s">
        <v>2947</v>
      </c>
    </row>
    <row r="82" spans="1:4" s="179" customFormat="1" x14ac:dyDescent="0.25">
      <c r="A82" s="173" t="s">
        <v>2586</v>
      </c>
      <c r="B82" s="185" t="s">
        <v>2582</v>
      </c>
      <c r="C82" s="194"/>
      <c r="D82" s="179" t="s">
        <v>2948</v>
      </c>
    </row>
    <row r="83" spans="1:4" s="179" customFormat="1" x14ac:dyDescent="0.25">
      <c r="A83" s="173" t="s">
        <v>2585</v>
      </c>
      <c r="B83" s="185" t="s">
        <v>2602</v>
      </c>
      <c r="C83" s="195"/>
      <c r="D83" s="179" t="s">
        <v>2949</v>
      </c>
    </row>
    <row r="84" spans="1:4" s="179" customFormat="1" x14ac:dyDescent="0.25">
      <c r="A84" s="173" t="s">
        <v>2572</v>
      </c>
      <c r="B84" s="186" t="s">
        <v>2573</v>
      </c>
      <c r="C84" s="180"/>
      <c r="D84" s="179" t="s">
        <v>2627</v>
      </c>
    </row>
    <row r="85" spans="1:4" s="173" customFormat="1" x14ac:dyDescent="0.25">
      <c r="B85" s="185"/>
    </row>
    <row r="86" spans="1:4" s="173" customFormat="1" x14ac:dyDescent="0.25">
      <c r="A86" s="166" t="s">
        <v>3412</v>
      </c>
      <c r="B86" s="183"/>
      <c r="C86" s="164"/>
      <c r="D86" s="164"/>
    </row>
    <row r="87" spans="1:4" s="173" customFormat="1" x14ac:dyDescent="0.25">
      <c r="A87" s="182" t="s">
        <v>2560</v>
      </c>
      <c r="B87" s="184" t="s">
        <v>2561</v>
      </c>
      <c r="C87" s="182" t="s">
        <v>2562</v>
      </c>
      <c r="D87" s="182" t="s">
        <v>2563</v>
      </c>
    </row>
    <row r="88" spans="1:4" s="173" customFormat="1" x14ac:dyDescent="0.25">
      <c r="A88" s="173" t="s">
        <v>2607</v>
      </c>
      <c r="B88" s="185" t="s">
        <v>2601</v>
      </c>
      <c r="C88" s="201"/>
      <c r="D88" s="173" t="s">
        <v>3285</v>
      </c>
    </row>
    <row r="89" spans="1:4" s="173" customFormat="1" x14ac:dyDescent="0.25">
      <c r="A89" s="173" t="s">
        <v>2578</v>
      </c>
      <c r="B89" s="186" t="s">
        <v>2579</v>
      </c>
      <c r="C89" s="190"/>
      <c r="D89" s="173" t="s">
        <v>3286</v>
      </c>
    </row>
    <row r="90" spans="1:4" s="173" customFormat="1" x14ac:dyDescent="0.25">
      <c r="B90" s="185"/>
    </row>
    <row r="91" spans="1:4" s="173" customFormat="1" x14ac:dyDescent="0.25">
      <c r="A91" s="166" t="s">
        <v>3287</v>
      </c>
      <c r="B91" s="183"/>
      <c r="C91" s="164"/>
      <c r="D91" s="164"/>
    </row>
    <row r="92" spans="1:4" s="173" customFormat="1" x14ac:dyDescent="0.25">
      <c r="A92" s="182" t="s">
        <v>2560</v>
      </c>
      <c r="B92" s="184" t="s">
        <v>2561</v>
      </c>
      <c r="C92" s="182" t="s">
        <v>2562</v>
      </c>
      <c r="D92" s="182" t="s">
        <v>2563</v>
      </c>
    </row>
    <row r="93" spans="1:4" s="173" customFormat="1" x14ac:dyDescent="0.25">
      <c r="A93" s="173" t="s">
        <v>2571</v>
      </c>
      <c r="B93" s="186" t="s">
        <v>2576</v>
      </c>
      <c r="C93" s="189"/>
      <c r="D93" s="173" t="s">
        <v>3288</v>
      </c>
    </row>
    <row r="94" spans="1:4" s="173" customFormat="1" x14ac:dyDescent="0.25">
      <c r="A94" s="173" t="s">
        <v>2585</v>
      </c>
      <c r="B94" s="185" t="s">
        <v>2602</v>
      </c>
      <c r="C94" s="195"/>
      <c r="D94" s="173" t="s">
        <v>3289</v>
      </c>
    </row>
    <row r="95" spans="1:4" s="173" customFormat="1" x14ac:dyDescent="0.25">
      <c r="A95" s="173" t="s">
        <v>2578</v>
      </c>
      <c r="B95" s="186" t="s">
        <v>2579</v>
      </c>
      <c r="C95" s="190"/>
      <c r="D95" s="173" t="s">
        <v>3290</v>
      </c>
    </row>
    <row r="96" spans="1:4" s="173" customFormat="1" x14ac:dyDescent="0.25">
      <c r="A96" s="173" t="s">
        <v>2586</v>
      </c>
      <c r="B96" s="185" t="s">
        <v>2582</v>
      </c>
      <c r="C96" s="194"/>
      <c r="D96" s="173" t="s">
        <v>3291</v>
      </c>
    </row>
    <row r="97" spans="1:4" s="173" customFormat="1" x14ac:dyDescent="0.25">
      <c r="B97" s="185"/>
    </row>
    <row r="98" spans="1:4" s="173" customFormat="1" x14ac:dyDescent="0.25">
      <c r="A98" s="166" t="s">
        <v>3292</v>
      </c>
      <c r="B98" s="183"/>
      <c r="C98" s="164"/>
      <c r="D98" s="164"/>
    </row>
    <row r="99" spans="1:4" s="173" customFormat="1" x14ac:dyDescent="0.25">
      <c r="A99" s="182" t="s">
        <v>2560</v>
      </c>
      <c r="B99" s="184" t="s">
        <v>2561</v>
      </c>
      <c r="C99" s="182" t="s">
        <v>2562</v>
      </c>
      <c r="D99" s="182" t="s">
        <v>2563</v>
      </c>
    </row>
    <row r="100" spans="1:4" s="173" customFormat="1" x14ac:dyDescent="0.25">
      <c r="A100" s="173" t="s">
        <v>2611</v>
      </c>
      <c r="B100" s="185" t="s">
        <v>2605</v>
      </c>
      <c r="C100" s="204"/>
      <c r="D100" s="173" t="s">
        <v>3293</v>
      </c>
    </row>
    <row r="101" spans="1:4" s="173" customFormat="1" x14ac:dyDescent="0.25">
      <c r="A101" s="173" t="s">
        <v>2587</v>
      </c>
      <c r="B101" s="185" t="s">
        <v>2583</v>
      </c>
      <c r="C101" s="196"/>
      <c r="D101" s="173" t="s">
        <v>3294</v>
      </c>
    </row>
    <row r="102" spans="1:4" s="173" customFormat="1" x14ac:dyDescent="0.25">
      <c r="B102" s="185"/>
    </row>
    <row r="103" spans="1:4" s="173" customFormat="1" x14ac:dyDescent="0.25">
      <c r="A103" s="166" t="s">
        <v>3295</v>
      </c>
      <c r="B103" s="183"/>
      <c r="C103" s="164"/>
      <c r="D103" s="164"/>
    </row>
    <row r="104" spans="1:4" s="173" customFormat="1" x14ac:dyDescent="0.25">
      <c r="A104" s="182" t="s">
        <v>2560</v>
      </c>
      <c r="B104" s="184" t="s">
        <v>2561</v>
      </c>
      <c r="C104" s="182" t="s">
        <v>2562</v>
      </c>
      <c r="D104" s="182" t="s">
        <v>2563</v>
      </c>
    </row>
    <row r="105" spans="1:4" s="173" customFormat="1" x14ac:dyDescent="0.25">
      <c r="A105" s="173" t="s">
        <v>2607</v>
      </c>
      <c r="B105" s="185" t="s">
        <v>2601</v>
      </c>
      <c r="C105" s="201"/>
      <c r="D105" s="173" t="s">
        <v>3296</v>
      </c>
    </row>
    <row r="106" spans="1:4" s="173" customFormat="1" x14ac:dyDescent="0.25">
      <c r="A106" s="173" t="s">
        <v>2586</v>
      </c>
      <c r="B106" s="185" t="s">
        <v>2582</v>
      </c>
      <c r="C106" s="194"/>
      <c r="D106" s="173" t="s">
        <v>3297</v>
      </c>
    </row>
    <row r="107" spans="1:4" s="173" customFormat="1" x14ac:dyDescent="0.25">
      <c r="A107" s="173" t="s">
        <v>2588</v>
      </c>
      <c r="B107" s="185" t="s">
        <v>2584</v>
      </c>
      <c r="C107" s="197"/>
      <c r="D107" s="173" t="s">
        <v>3298</v>
      </c>
    </row>
    <row r="108" spans="1:4" s="173" customFormat="1" x14ac:dyDescent="0.25">
      <c r="A108" s="173" t="s">
        <v>2578</v>
      </c>
      <c r="B108" s="186" t="s">
        <v>2579</v>
      </c>
      <c r="C108" s="190"/>
      <c r="D108" s="173" t="s">
        <v>3299</v>
      </c>
    </row>
    <row r="109" spans="1:4" s="173" customFormat="1" x14ac:dyDescent="0.25">
      <c r="A109" s="173" t="s">
        <v>2585</v>
      </c>
      <c r="B109" s="185" t="s">
        <v>2602</v>
      </c>
      <c r="C109" s="195"/>
      <c r="D109" s="173" t="s">
        <v>3300</v>
      </c>
    </row>
    <row r="110" spans="1:4" s="173" customFormat="1" x14ac:dyDescent="0.25">
      <c r="A110" s="173" t="s">
        <v>2565</v>
      </c>
      <c r="B110" s="186" t="s">
        <v>2575</v>
      </c>
      <c r="C110" s="188"/>
      <c r="D110" s="173" t="s">
        <v>3301</v>
      </c>
    </row>
    <row r="111" spans="1:4" s="173" customFormat="1" x14ac:dyDescent="0.25">
      <c r="A111" s="173" t="s">
        <v>2571</v>
      </c>
      <c r="B111" s="186" t="s">
        <v>2576</v>
      </c>
      <c r="C111" s="189"/>
      <c r="D111" s="173" t="s">
        <v>3302</v>
      </c>
    </row>
    <row r="112" spans="1:4" s="173" customFormat="1" x14ac:dyDescent="0.25">
      <c r="B112" s="185"/>
    </row>
    <row r="113" spans="1:4" s="173" customFormat="1" x14ac:dyDescent="0.25">
      <c r="A113" s="166" t="s">
        <v>2961</v>
      </c>
      <c r="B113" s="183"/>
      <c r="C113" s="164"/>
      <c r="D113" s="164"/>
    </row>
    <row r="114" spans="1:4" s="173" customFormat="1" x14ac:dyDescent="0.25">
      <c r="A114" s="182" t="s">
        <v>2560</v>
      </c>
      <c r="B114" s="184" t="s">
        <v>2561</v>
      </c>
      <c r="C114" s="182" t="s">
        <v>2562</v>
      </c>
      <c r="D114" s="182" t="s">
        <v>2563</v>
      </c>
    </row>
    <row r="115" spans="1:4" s="173" customFormat="1" x14ac:dyDescent="0.25">
      <c r="A115" s="173" t="s">
        <v>2586</v>
      </c>
      <c r="B115" s="185" t="s">
        <v>2582</v>
      </c>
      <c r="C115" s="194"/>
      <c r="D115" s="179" t="s">
        <v>2962</v>
      </c>
    </row>
    <row r="116" spans="1:4" s="173" customFormat="1" x14ac:dyDescent="0.25">
      <c r="A116" s="173" t="s">
        <v>2578</v>
      </c>
      <c r="B116" s="186" t="s">
        <v>2579</v>
      </c>
      <c r="C116" s="190"/>
      <c r="D116" s="179" t="s">
        <v>2963</v>
      </c>
    </row>
    <row r="117" spans="1:4" s="173" customFormat="1" x14ac:dyDescent="0.25">
      <c r="A117" s="173" t="s">
        <v>2572</v>
      </c>
      <c r="B117" s="186" t="s">
        <v>2573</v>
      </c>
      <c r="C117" s="180"/>
      <c r="D117" s="179" t="s">
        <v>2627</v>
      </c>
    </row>
    <row r="118" spans="1:4" s="173" customFormat="1" x14ac:dyDescent="0.25">
      <c r="B118" s="186"/>
      <c r="C118" s="179"/>
      <c r="D118" s="179"/>
    </row>
    <row r="119" spans="1:4" s="173" customFormat="1" x14ac:dyDescent="0.25">
      <c r="A119" s="166" t="s">
        <v>3017</v>
      </c>
      <c r="B119" s="183"/>
      <c r="C119" s="164"/>
      <c r="D119" s="164"/>
    </row>
    <row r="120" spans="1:4" s="173" customFormat="1" x14ac:dyDescent="0.25">
      <c r="A120" s="182" t="s">
        <v>2560</v>
      </c>
      <c r="B120" s="184" t="s">
        <v>2561</v>
      </c>
      <c r="C120" s="182" t="s">
        <v>2562</v>
      </c>
      <c r="D120" s="182" t="s">
        <v>2563</v>
      </c>
    </row>
    <row r="121" spans="1:4" s="173" customFormat="1" x14ac:dyDescent="0.25">
      <c r="A121" s="173" t="s">
        <v>2571</v>
      </c>
      <c r="B121" s="186" t="s">
        <v>2576</v>
      </c>
      <c r="C121" s="189"/>
      <c r="D121" s="179" t="s">
        <v>3018</v>
      </c>
    </row>
    <row r="122" spans="1:4" s="173" customFormat="1" x14ac:dyDescent="0.25">
      <c r="A122" s="173" t="s">
        <v>2611</v>
      </c>
      <c r="B122" s="185" t="s">
        <v>2605</v>
      </c>
      <c r="C122" s="204"/>
      <c r="D122" s="179" t="s">
        <v>3019</v>
      </c>
    </row>
    <row r="123" spans="1:4" s="173" customFormat="1" x14ac:dyDescent="0.25">
      <c r="A123" s="173" t="s">
        <v>2588</v>
      </c>
      <c r="B123" s="185" t="s">
        <v>2584</v>
      </c>
      <c r="C123" s="197"/>
      <c r="D123" s="179" t="s">
        <v>3020</v>
      </c>
    </row>
    <row r="124" spans="1:4" s="173" customFormat="1" x14ac:dyDescent="0.25">
      <c r="A124" s="173" t="s">
        <v>2572</v>
      </c>
      <c r="B124" s="186" t="s">
        <v>2573</v>
      </c>
      <c r="C124" s="180"/>
      <c r="D124" s="179" t="s">
        <v>2627</v>
      </c>
    </row>
    <row r="125" spans="1:4" s="173" customFormat="1" x14ac:dyDescent="0.25">
      <c r="B125" s="185"/>
    </row>
    <row r="126" spans="1:4" s="173" customFormat="1" x14ac:dyDescent="0.25">
      <c r="A126" s="166" t="s">
        <v>2629</v>
      </c>
      <c r="B126" s="183"/>
      <c r="C126" s="164"/>
      <c r="D126" s="164"/>
    </row>
    <row r="127" spans="1:4" s="173" customFormat="1" x14ac:dyDescent="0.25">
      <c r="A127" s="182" t="s">
        <v>2560</v>
      </c>
      <c r="B127" s="184" t="s">
        <v>2561</v>
      </c>
      <c r="C127" s="182" t="s">
        <v>2562</v>
      </c>
      <c r="D127" s="182" t="s">
        <v>2563</v>
      </c>
    </row>
    <row r="128" spans="1:4" s="173" customFormat="1" x14ac:dyDescent="0.25">
      <c r="A128" s="173" t="s">
        <v>2572</v>
      </c>
      <c r="B128" s="186" t="s">
        <v>2573</v>
      </c>
      <c r="C128" s="180"/>
      <c r="D128" s="173" t="s">
        <v>2630</v>
      </c>
    </row>
    <row r="129" spans="1:4" s="173" customFormat="1" x14ac:dyDescent="0.25">
      <c r="A129" s="173" t="s">
        <v>2586</v>
      </c>
      <c r="B129" s="185" t="s">
        <v>2582</v>
      </c>
      <c r="C129" s="194"/>
      <c r="D129" s="173" t="s">
        <v>2631</v>
      </c>
    </row>
    <row r="130" spans="1:4" s="173" customFormat="1" x14ac:dyDescent="0.25">
      <c r="A130" s="173" t="s">
        <v>2588</v>
      </c>
      <c r="B130" s="185" t="s">
        <v>2584</v>
      </c>
      <c r="C130" s="197"/>
      <c r="D130" s="173" t="s">
        <v>2737</v>
      </c>
    </row>
    <row r="131" spans="1:4" s="173" customFormat="1" x14ac:dyDescent="0.25">
      <c r="A131" s="173" t="s">
        <v>2587</v>
      </c>
      <c r="B131" s="185" t="s">
        <v>2583</v>
      </c>
      <c r="C131" s="196"/>
      <c r="D131" s="173" t="s">
        <v>2632</v>
      </c>
    </row>
    <row r="132" spans="1:4" s="173" customFormat="1" x14ac:dyDescent="0.25">
      <c r="A132" s="173" t="s">
        <v>2585</v>
      </c>
      <c r="B132" s="185" t="s">
        <v>2602</v>
      </c>
      <c r="C132" s="195"/>
      <c r="D132" s="173" t="s">
        <v>2633</v>
      </c>
    </row>
    <row r="133" spans="1:4" s="173" customFormat="1" x14ac:dyDescent="0.25">
      <c r="A133" s="173" t="s">
        <v>2565</v>
      </c>
      <c r="B133" s="186" t="s">
        <v>2575</v>
      </c>
      <c r="C133" s="188"/>
      <c r="D133" s="173" t="s">
        <v>2634</v>
      </c>
    </row>
    <row r="134" spans="1:4" s="173" customFormat="1" x14ac:dyDescent="0.25">
      <c r="A134" s="173" t="s">
        <v>2571</v>
      </c>
      <c r="B134" s="186" t="s">
        <v>2576</v>
      </c>
      <c r="C134" s="189"/>
      <c r="D134" s="173" t="s">
        <v>2635</v>
      </c>
    </row>
    <row r="135" spans="1:4" s="173" customFormat="1" x14ac:dyDescent="0.25">
      <c r="A135" s="173" t="s">
        <v>2578</v>
      </c>
      <c r="B135" s="186" t="s">
        <v>2579</v>
      </c>
      <c r="C135" s="190"/>
      <c r="D135" s="173" t="s">
        <v>2636</v>
      </c>
    </row>
    <row r="136" spans="1:4" s="173" customFormat="1" x14ac:dyDescent="0.25">
      <c r="A136" s="173" t="s">
        <v>2570</v>
      </c>
      <c r="B136" s="185" t="s">
        <v>2581</v>
      </c>
      <c r="C136" s="193"/>
      <c r="D136" s="173" t="s">
        <v>2637</v>
      </c>
    </row>
    <row r="137" spans="1:4" s="173" customFormat="1" x14ac:dyDescent="0.25">
      <c r="B137" s="185"/>
      <c r="C137" s="179"/>
    </row>
    <row r="138" spans="1:4" s="173" customFormat="1" x14ac:dyDescent="0.25">
      <c r="A138" s="166" t="s">
        <v>2628</v>
      </c>
      <c r="B138" s="183"/>
      <c r="C138" s="164"/>
      <c r="D138" s="164"/>
    </row>
    <row r="139" spans="1:4" s="173" customFormat="1" x14ac:dyDescent="0.25">
      <c r="A139" s="182" t="s">
        <v>2560</v>
      </c>
      <c r="B139" s="184" t="s">
        <v>2561</v>
      </c>
      <c r="C139" s="182" t="s">
        <v>2562</v>
      </c>
      <c r="D139" s="182" t="s">
        <v>2563</v>
      </c>
    </row>
    <row r="140" spans="1:4" s="173" customFormat="1" x14ac:dyDescent="0.25">
      <c r="A140" s="173" t="s">
        <v>2578</v>
      </c>
      <c r="B140" s="186" t="s">
        <v>2579</v>
      </c>
      <c r="C140" s="190"/>
      <c r="D140" s="173" t="s">
        <v>2755</v>
      </c>
    </row>
    <row r="141" spans="1:4" s="173" customFormat="1" x14ac:dyDescent="0.25">
      <c r="A141" s="173" t="s">
        <v>2585</v>
      </c>
      <c r="B141" s="185" t="s">
        <v>2602</v>
      </c>
      <c r="C141" s="195"/>
      <c r="D141" s="179" t="s">
        <v>2756</v>
      </c>
    </row>
    <row r="142" spans="1:4" s="173" customFormat="1" x14ac:dyDescent="0.25">
      <c r="A142" s="173" t="s">
        <v>2571</v>
      </c>
      <c r="B142" s="186" t="s">
        <v>2576</v>
      </c>
      <c r="C142" s="189"/>
      <c r="D142" s="173" t="s">
        <v>2746</v>
      </c>
    </row>
    <row r="143" spans="1:4" s="173" customFormat="1" x14ac:dyDescent="0.25">
      <c r="A143" s="173" t="s">
        <v>2586</v>
      </c>
      <c r="B143" s="185" t="s">
        <v>2582</v>
      </c>
      <c r="C143" s="194"/>
      <c r="D143" s="173" t="s">
        <v>2747</v>
      </c>
    </row>
    <row r="144" spans="1:4" s="173" customFormat="1" x14ac:dyDescent="0.25">
      <c r="A144" s="173" t="s">
        <v>2572</v>
      </c>
      <c r="B144" s="186" t="s">
        <v>2573</v>
      </c>
      <c r="C144" s="180"/>
      <c r="D144" s="179" t="s">
        <v>2627</v>
      </c>
    </row>
    <row r="145" spans="1:4" s="173" customFormat="1" x14ac:dyDescent="0.25">
      <c r="B145" s="185"/>
      <c r="C145" s="179"/>
    </row>
    <row r="146" spans="1:4" x14ac:dyDescent="0.25">
      <c r="A146" s="166" t="s">
        <v>2564</v>
      </c>
      <c r="B146" s="183"/>
      <c r="C146" s="164"/>
      <c r="D146" s="164"/>
    </row>
    <row r="147" spans="1:4" x14ac:dyDescent="0.25">
      <c r="A147" s="182" t="s">
        <v>2560</v>
      </c>
      <c r="B147" s="184" t="s">
        <v>2561</v>
      </c>
      <c r="C147" s="182" t="s">
        <v>2562</v>
      </c>
      <c r="D147" s="182" t="s">
        <v>2563</v>
      </c>
    </row>
    <row r="148" spans="1:4" x14ac:dyDescent="0.25">
      <c r="A148" s="173" t="s">
        <v>2585</v>
      </c>
      <c r="B148" s="185" t="s">
        <v>2602</v>
      </c>
      <c r="C148" s="195"/>
      <c r="D148" t="s">
        <v>2258</v>
      </c>
    </row>
    <row r="149" spans="1:4" x14ac:dyDescent="0.25">
      <c r="A149" t="s">
        <v>2565</v>
      </c>
      <c r="B149" s="186" t="s">
        <v>2575</v>
      </c>
      <c r="C149" s="188"/>
      <c r="D149" t="s">
        <v>2260</v>
      </c>
    </row>
    <row r="150" spans="1:4" x14ac:dyDescent="0.25">
      <c r="A150" t="s">
        <v>2571</v>
      </c>
      <c r="B150" s="186" t="s">
        <v>2576</v>
      </c>
      <c r="C150" s="189"/>
      <c r="D150" t="s">
        <v>2259</v>
      </c>
    </row>
    <row r="151" spans="1:4" x14ac:dyDescent="0.25">
      <c r="A151" t="s">
        <v>2570</v>
      </c>
      <c r="B151" s="185" t="s">
        <v>2581</v>
      </c>
      <c r="C151" s="191"/>
      <c r="D151" t="s">
        <v>2567</v>
      </c>
    </row>
    <row r="152" spans="1:4" x14ac:dyDescent="0.25">
      <c r="A152" s="173" t="s">
        <v>2586</v>
      </c>
      <c r="B152" s="185" t="s">
        <v>2582</v>
      </c>
      <c r="C152" s="194"/>
      <c r="D152" t="s">
        <v>2568</v>
      </c>
    </row>
    <row r="153" spans="1:4" x14ac:dyDescent="0.25">
      <c r="A153" t="s">
        <v>2572</v>
      </c>
      <c r="B153" s="186" t="s">
        <v>2573</v>
      </c>
      <c r="C153" s="180"/>
      <c r="D153" t="s">
        <v>2261</v>
      </c>
    </row>
    <row r="154" spans="1:4" x14ac:dyDescent="0.25">
      <c r="A154" t="s">
        <v>2578</v>
      </c>
      <c r="B154" s="186" t="s">
        <v>2579</v>
      </c>
      <c r="C154" s="190"/>
      <c r="D154" t="s">
        <v>2577</v>
      </c>
    </row>
    <row r="156" spans="1:4" x14ac:dyDescent="0.25">
      <c r="A156" s="166" t="s">
        <v>2612</v>
      </c>
      <c r="B156" s="183"/>
      <c r="C156" s="164"/>
      <c r="D156" s="164"/>
    </row>
    <row r="157" spans="1:4" x14ac:dyDescent="0.25">
      <c r="A157" s="182" t="s">
        <v>2560</v>
      </c>
      <c r="B157" s="184" t="s">
        <v>2561</v>
      </c>
      <c r="C157" s="182" t="s">
        <v>2562</v>
      </c>
      <c r="D157" s="182" t="s">
        <v>2563</v>
      </c>
    </row>
    <row r="158" spans="1:4" x14ac:dyDescent="0.25">
      <c r="A158" s="173" t="s">
        <v>2571</v>
      </c>
      <c r="B158" s="186" t="s">
        <v>2576</v>
      </c>
      <c r="C158" s="189"/>
      <c r="D158" t="s">
        <v>151</v>
      </c>
    </row>
    <row r="159" spans="1:4" x14ac:dyDescent="0.25">
      <c r="A159" s="173" t="s">
        <v>2559</v>
      </c>
      <c r="B159" s="187" t="s">
        <v>2566</v>
      </c>
      <c r="C159" s="181"/>
      <c r="D159" t="s">
        <v>2614</v>
      </c>
    </row>
    <row r="160" spans="1:4" x14ac:dyDescent="0.25">
      <c r="A160" s="173" t="s">
        <v>2611</v>
      </c>
      <c r="B160" s="185" t="s">
        <v>2605</v>
      </c>
      <c r="C160" s="204"/>
      <c r="D160" t="s">
        <v>2621</v>
      </c>
    </row>
    <row r="161" spans="1:4" x14ac:dyDescent="0.25">
      <c r="A161" s="173" t="s">
        <v>2578</v>
      </c>
      <c r="B161" s="186" t="s">
        <v>2579</v>
      </c>
      <c r="C161" s="190"/>
      <c r="D161" t="s">
        <v>2615</v>
      </c>
    </row>
    <row r="162" spans="1:4" x14ac:dyDescent="0.25">
      <c r="A162" s="173" t="s">
        <v>2587</v>
      </c>
      <c r="B162" s="185" t="s">
        <v>2583</v>
      </c>
      <c r="C162" s="196"/>
      <c r="D162" t="s">
        <v>2616</v>
      </c>
    </row>
    <row r="163" spans="1:4" x14ac:dyDescent="0.25">
      <c r="A163" s="173" t="s">
        <v>2586</v>
      </c>
      <c r="B163" s="185" t="s">
        <v>2582</v>
      </c>
      <c r="C163" s="194"/>
      <c r="D163" t="s">
        <v>2617</v>
      </c>
    </row>
    <row r="164" spans="1:4" x14ac:dyDescent="0.25">
      <c r="A164" s="173" t="s">
        <v>2606</v>
      </c>
      <c r="B164" s="185" t="s">
        <v>2603</v>
      </c>
      <c r="C164" s="203"/>
      <c r="D164" t="s">
        <v>2618</v>
      </c>
    </row>
    <row r="165" spans="1:4" x14ac:dyDescent="0.25">
      <c r="A165" s="173" t="s">
        <v>2572</v>
      </c>
      <c r="B165" s="186" t="s">
        <v>2573</v>
      </c>
      <c r="C165" s="180"/>
      <c r="D165" t="s">
        <v>2622</v>
      </c>
    </row>
    <row r="166" spans="1:4" x14ac:dyDescent="0.25">
      <c r="A166" s="173" t="s">
        <v>2585</v>
      </c>
      <c r="B166" s="185" t="s">
        <v>2602</v>
      </c>
      <c r="C166" s="195"/>
      <c r="D166" t="s">
        <v>2369</v>
      </c>
    </row>
    <row r="167" spans="1:4" x14ac:dyDescent="0.25">
      <c r="A167" s="173" t="s">
        <v>2588</v>
      </c>
      <c r="B167" s="185" t="s">
        <v>2584</v>
      </c>
      <c r="C167" s="197"/>
      <c r="D167" t="s">
        <v>3257</v>
      </c>
    </row>
    <row r="168" spans="1:4" x14ac:dyDescent="0.25">
      <c r="A168" s="173" t="s">
        <v>2565</v>
      </c>
      <c r="B168" s="186" t="s">
        <v>2575</v>
      </c>
      <c r="C168" s="188"/>
      <c r="D168" t="s">
        <v>2613</v>
      </c>
    </row>
    <row r="170" spans="1:4" x14ac:dyDescent="0.25">
      <c r="A170" s="166" t="s">
        <v>2638</v>
      </c>
      <c r="B170" s="183"/>
      <c r="C170" s="164"/>
      <c r="D170" s="164"/>
    </row>
    <row r="171" spans="1:4" x14ac:dyDescent="0.25">
      <c r="A171" s="182" t="s">
        <v>2560</v>
      </c>
      <c r="B171" s="184" t="s">
        <v>2561</v>
      </c>
      <c r="C171" s="182" t="s">
        <v>2562</v>
      </c>
      <c r="D171" s="182" t="s">
        <v>2563</v>
      </c>
    </row>
    <row r="172" spans="1:4" x14ac:dyDescent="0.25">
      <c r="A172" s="173" t="s">
        <v>2565</v>
      </c>
      <c r="B172" s="186" t="s">
        <v>2575</v>
      </c>
      <c r="C172" s="188"/>
      <c r="D172" s="173" t="s">
        <v>2841</v>
      </c>
    </row>
    <row r="173" spans="1:4" x14ac:dyDescent="0.25">
      <c r="A173" s="173" t="s">
        <v>2571</v>
      </c>
      <c r="B173" s="186" t="s">
        <v>2576</v>
      </c>
      <c r="C173" s="189"/>
      <c r="D173" s="173" t="s">
        <v>3155</v>
      </c>
    </row>
    <row r="174" spans="1:4" x14ac:dyDescent="0.25">
      <c r="A174" s="173" t="s">
        <v>2570</v>
      </c>
      <c r="B174" s="185" t="s">
        <v>2581</v>
      </c>
      <c r="C174" s="191"/>
      <c r="D174" s="173" t="s">
        <v>3156</v>
      </c>
    </row>
    <row r="175" spans="1:4" x14ac:dyDescent="0.25">
      <c r="A175" s="173" t="s">
        <v>2607</v>
      </c>
      <c r="B175" s="185" t="s">
        <v>2601</v>
      </c>
      <c r="C175" s="201"/>
      <c r="D175" s="173" t="s">
        <v>3157</v>
      </c>
    </row>
    <row r="176" spans="1:4" x14ac:dyDescent="0.25">
      <c r="A176" s="173" t="s">
        <v>2608</v>
      </c>
      <c r="B176" s="185" t="s">
        <v>2398</v>
      </c>
      <c r="C176" s="200"/>
      <c r="D176" s="173" t="s">
        <v>3158</v>
      </c>
    </row>
    <row r="177" spans="1:4" x14ac:dyDescent="0.25">
      <c r="A177" s="173" t="s">
        <v>2578</v>
      </c>
      <c r="B177" s="186" t="s">
        <v>2579</v>
      </c>
      <c r="C177" s="190"/>
      <c r="D177" s="173" t="s">
        <v>3159</v>
      </c>
    </row>
    <row r="178" spans="1:4" x14ac:dyDescent="0.25">
      <c r="A178" s="173" t="s">
        <v>2587</v>
      </c>
      <c r="B178" s="185" t="s">
        <v>2583</v>
      </c>
      <c r="C178" s="196"/>
      <c r="D178" s="173" t="s">
        <v>3160</v>
      </c>
    </row>
    <row r="179" spans="1:4" x14ac:dyDescent="0.25">
      <c r="A179" s="173" t="s">
        <v>2572</v>
      </c>
      <c r="B179" s="186" t="s">
        <v>2573</v>
      </c>
      <c r="C179" s="180"/>
      <c r="D179" s="173" t="s">
        <v>3161</v>
      </c>
    </row>
    <row r="180" spans="1:4" x14ac:dyDescent="0.25">
      <c r="A180" s="173" t="s">
        <v>2585</v>
      </c>
      <c r="B180" s="185" t="s">
        <v>2602</v>
      </c>
      <c r="C180" s="195"/>
      <c r="D180" s="173" t="s">
        <v>2639</v>
      </c>
    </row>
    <row r="181" spans="1:4" x14ac:dyDescent="0.25">
      <c r="A181" s="173" t="s">
        <v>2610</v>
      </c>
      <c r="B181" s="185" t="s">
        <v>2604</v>
      </c>
      <c r="C181" s="202"/>
      <c r="D181" s="173" t="s">
        <v>3162</v>
      </c>
    </row>
    <row r="182" spans="1:4" x14ac:dyDescent="0.25">
      <c r="A182" s="173" t="s">
        <v>2653</v>
      </c>
      <c r="B182" s="186" t="s">
        <v>2655</v>
      </c>
      <c r="C182" s="206"/>
      <c r="D182" s="173" t="s">
        <v>3163</v>
      </c>
    </row>
    <row r="183" spans="1:4" x14ac:dyDescent="0.25">
      <c r="A183" s="173" t="s">
        <v>2606</v>
      </c>
      <c r="B183" s="185" t="s">
        <v>2603</v>
      </c>
      <c r="C183" s="203"/>
      <c r="D183" s="173" t="s">
        <v>3164</v>
      </c>
    </row>
    <row r="184" spans="1:4" x14ac:dyDescent="0.25">
      <c r="A184" s="173" t="s">
        <v>2559</v>
      </c>
      <c r="B184" s="187" t="s">
        <v>2566</v>
      </c>
      <c r="C184" s="181"/>
      <c r="D184" s="173" t="s">
        <v>2640</v>
      </c>
    </row>
    <row r="185" spans="1:4" x14ac:dyDescent="0.25">
      <c r="A185" s="173" t="s">
        <v>2586</v>
      </c>
      <c r="B185" s="185" t="s">
        <v>2582</v>
      </c>
      <c r="C185" s="194"/>
      <c r="D185" s="173" t="s">
        <v>3165</v>
      </c>
    </row>
    <row r="186" spans="1:4" x14ac:dyDescent="0.25">
      <c r="A186" s="173" t="s">
        <v>2654</v>
      </c>
      <c r="B186" s="186">
        <v>740000</v>
      </c>
      <c r="C186" s="207"/>
      <c r="D186" s="173" t="s">
        <v>3166</v>
      </c>
    </row>
    <row r="187" spans="1:4" x14ac:dyDescent="0.25">
      <c r="A187" s="173" t="s">
        <v>2588</v>
      </c>
      <c r="B187" s="185" t="s">
        <v>2584</v>
      </c>
      <c r="C187" s="197"/>
      <c r="D187" s="173" t="s">
        <v>3167</v>
      </c>
    </row>
    <row r="188" spans="1:4" x14ac:dyDescent="0.25">
      <c r="A188" s="179" t="s">
        <v>2595</v>
      </c>
      <c r="B188" s="198" t="s">
        <v>2594</v>
      </c>
      <c r="C188" s="199"/>
      <c r="D188" s="173" t="s">
        <v>3168</v>
      </c>
    </row>
    <row r="189" spans="1:4" x14ac:dyDescent="0.25">
      <c r="A189" s="173" t="s">
        <v>2611</v>
      </c>
      <c r="B189" s="185" t="s">
        <v>2605</v>
      </c>
      <c r="C189" s="204"/>
      <c r="D189" s="173" t="s">
        <v>3169</v>
      </c>
    </row>
    <row r="190" spans="1:4" x14ac:dyDescent="0.25">
      <c r="A190" s="173" t="s">
        <v>2569</v>
      </c>
      <c r="B190" s="186" t="s">
        <v>2574</v>
      </c>
      <c r="C190" s="192"/>
      <c r="D190" s="173" t="s">
        <v>3170</v>
      </c>
    </row>
    <row r="191" spans="1:4" x14ac:dyDescent="0.25">
      <c r="A191" t="s">
        <v>3182</v>
      </c>
      <c r="B191" s="244" t="s">
        <v>3175</v>
      </c>
      <c r="C191" s="243"/>
      <c r="D191" s="173" t="s">
        <v>3171</v>
      </c>
    </row>
    <row r="192" spans="1:4" x14ac:dyDescent="0.25">
      <c r="A192" s="173" t="s">
        <v>3179</v>
      </c>
      <c r="B192" s="186" t="s">
        <v>3176</v>
      </c>
      <c r="C192" s="245"/>
      <c r="D192" s="173" t="s">
        <v>3172</v>
      </c>
    </row>
    <row r="193" spans="1:4" s="173" customFormat="1" x14ac:dyDescent="0.25">
      <c r="A193" s="173" t="s">
        <v>3180</v>
      </c>
      <c r="B193" s="173" t="s">
        <v>3177</v>
      </c>
      <c r="C193" s="246"/>
      <c r="D193" s="173" t="s">
        <v>3173</v>
      </c>
    </row>
    <row r="194" spans="1:4" s="173" customFormat="1" x14ac:dyDescent="0.25">
      <c r="A194" s="249" t="s">
        <v>3181</v>
      </c>
      <c r="B194" s="248" t="s">
        <v>3178</v>
      </c>
      <c r="C194" s="247"/>
      <c r="D194" s="173" t="s">
        <v>3174</v>
      </c>
    </row>
    <row r="195" spans="1:4" s="173" customFormat="1" x14ac:dyDescent="0.25">
      <c r="B195" s="185"/>
    </row>
    <row r="196" spans="1:4" s="173" customFormat="1" x14ac:dyDescent="0.25">
      <c r="A196" s="166" t="s">
        <v>2641</v>
      </c>
      <c r="B196" s="183"/>
      <c r="C196" s="164"/>
      <c r="D196" s="164"/>
    </row>
    <row r="197" spans="1:4" s="173" customFormat="1" x14ac:dyDescent="0.25">
      <c r="A197" s="182" t="s">
        <v>2560</v>
      </c>
      <c r="B197" s="184" t="s">
        <v>2561</v>
      </c>
      <c r="C197" s="182" t="s">
        <v>2562</v>
      </c>
      <c r="D197" s="182" t="s">
        <v>2563</v>
      </c>
    </row>
    <row r="198" spans="1:4" s="173" customFormat="1" x14ac:dyDescent="0.25">
      <c r="A198" s="173" t="s">
        <v>2572</v>
      </c>
      <c r="B198" s="186" t="s">
        <v>2573</v>
      </c>
      <c r="C198" s="180"/>
      <c r="D198" t="s">
        <v>131</v>
      </c>
    </row>
    <row r="199" spans="1:4" s="173" customFormat="1" x14ac:dyDescent="0.25">
      <c r="A199" s="173" t="s">
        <v>2578</v>
      </c>
      <c r="B199" s="186" t="s">
        <v>2579</v>
      </c>
      <c r="C199" s="190"/>
      <c r="D199" t="s">
        <v>130</v>
      </c>
    </row>
    <row r="200" spans="1:4" s="173" customFormat="1" x14ac:dyDescent="0.25">
      <c r="A200" s="173" t="s">
        <v>2585</v>
      </c>
      <c r="B200" s="185" t="s">
        <v>2602</v>
      </c>
      <c r="C200" s="195"/>
      <c r="D200" t="s">
        <v>129</v>
      </c>
    </row>
    <row r="201" spans="1:4" s="173" customFormat="1" x14ac:dyDescent="0.25">
      <c r="A201" s="173" t="s">
        <v>2586</v>
      </c>
      <c r="B201" s="185" t="s">
        <v>2582</v>
      </c>
      <c r="C201" s="194"/>
      <c r="D201" t="s">
        <v>127</v>
      </c>
    </row>
    <row r="202" spans="1:4" s="173" customFormat="1" x14ac:dyDescent="0.25">
      <c r="A202" s="173" t="s">
        <v>2571</v>
      </c>
      <c r="B202" s="186" t="s">
        <v>2576</v>
      </c>
      <c r="C202" s="189"/>
      <c r="D202" t="s">
        <v>126</v>
      </c>
    </row>
    <row r="203" spans="1:4" s="173" customFormat="1" x14ac:dyDescent="0.25">
      <c r="A203"/>
      <c r="B203" s="185"/>
      <c r="C203"/>
      <c r="D203"/>
    </row>
    <row r="204" spans="1:4" s="173" customFormat="1" x14ac:dyDescent="0.25">
      <c r="A204" s="166" t="s">
        <v>2642</v>
      </c>
      <c r="B204" s="183"/>
      <c r="C204" s="164"/>
      <c r="D204" s="164"/>
    </row>
    <row r="205" spans="1:4" s="173" customFormat="1" x14ac:dyDescent="0.25">
      <c r="A205" s="182" t="s">
        <v>2560</v>
      </c>
      <c r="B205" s="184" t="s">
        <v>2561</v>
      </c>
      <c r="C205" s="182" t="s">
        <v>2562</v>
      </c>
      <c r="D205" s="182" t="s">
        <v>2563</v>
      </c>
    </row>
    <row r="206" spans="1:4" s="173" customFormat="1" x14ac:dyDescent="0.25">
      <c r="A206" s="173" t="s">
        <v>2559</v>
      </c>
      <c r="B206" s="187" t="s">
        <v>2566</v>
      </c>
      <c r="C206" s="181"/>
      <c r="D206" t="s">
        <v>166</v>
      </c>
    </row>
    <row r="207" spans="1:4" s="173" customFormat="1" x14ac:dyDescent="0.25">
      <c r="A207" s="173" t="s">
        <v>2578</v>
      </c>
      <c r="B207" s="186" t="s">
        <v>2579</v>
      </c>
      <c r="C207" s="190"/>
      <c r="D207" t="s">
        <v>283</v>
      </c>
    </row>
    <row r="208" spans="1:4" s="173" customFormat="1" x14ac:dyDescent="0.25">
      <c r="A208" s="173" t="s">
        <v>2565</v>
      </c>
      <c r="B208" s="186" t="s">
        <v>2575</v>
      </c>
      <c r="C208" s="188"/>
      <c r="D208" t="s">
        <v>284</v>
      </c>
    </row>
    <row r="209" spans="1:4" s="173" customFormat="1" x14ac:dyDescent="0.25">
      <c r="A209"/>
      <c r="B209" s="185"/>
      <c r="C209"/>
      <c r="D209"/>
    </row>
    <row r="210" spans="1:4" s="173" customFormat="1" x14ac:dyDescent="0.25">
      <c r="A210" s="166" t="s">
        <v>2683</v>
      </c>
      <c r="B210" s="183"/>
      <c r="C210" s="164"/>
      <c r="D210" s="164"/>
    </row>
    <row r="211" spans="1:4" s="173" customFormat="1" x14ac:dyDescent="0.25">
      <c r="A211" s="182" t="s">
        <v>2560</v>
      </c>
      <c r="B211" s="184" t="s">
        <v>2561</v>
      </c>
      <c r="C211" s="182" t="s">
        <v>2562</v>
      </c>
      <c r="D211" s="182" t="s">
        <v>2563</v>
      </c>
    </row>
    <row r="212" spans="1:4" s="173" customFormat="1" x14ac:dyDescent="0.25">
      <c r="A212" s="173" t="s">
        <v>2570</v>
      </c>
      <c r="B212" s="185" t="s">
        <v>2581</v>
      </c>
      <c r="C212" s="191"/>
      <c r="D212" s="173" t="s">
        <v>2508</v>
      </c>
    </row>
    <row r="213" spans="1:4" s="173" customFormat="1" x14ac:dyDescent="0.25">
      <c r="A213" s="173" t="s">
        <v>2585</v>
      </c>
      <c r="B213" s="185" t="s">
        <v>2602</v>
      </c>
      <c r="C213" s="195"/>
      <c r="D213" s="173" t="s">
        <v>98</v>
      </c>
    </row>
    <row r="214" spans="1:4" s="173" customFormat="1" x14ac:dyDescent="0.25">
      <c r="A214" s="173" t="s">
        <v>2571</v>
      </c>
      <c r="B214" s="186" t="s">
        <v>2576</v>
      </c>
      <c r="C214" s="189"/>
      <c r="D214" s="173" t="s">
        <v>92</v>
      </c>
    </row>
    <row r="215" spans="1:4" s="173" customFormat="1" x14ac:dyDescent="0.25">
      <c r="A215" s="173" t="s">
        <v>2606</v>
      </c>
      <c r="B215" s="185" t="s">
        <v>2603</v>
      </c>
      <c r="C215" s="203"/>
      <c r="D215" s="173" t="s">
        <v>2684</v>
      </c>
    </row>
    <row r="216" spans="1:4" s="173" customFormat="1" x14ac:dyDescent="0.25">
      <c r="A216" s="173" t="s">
        <v>2586</v>
      </c>
      <c r="B216" s="185" t="s">
        <v>2582</v>
      </c>
      <c r="C216" s="194"/>
      <c r="D216" s="173" t="s">
        <v>2685</v>
      </c>
    </row>
    <row r="217" spans="1:4" s="173" customFormat="1" x14ac:dyDescent="0.25">
      <c r="A217" s="173" t="s">
        <v>2578</v>
      </c>
      <c r="B217" s="186" t="s">
        <v>2579</v>
      </c>
      <c r="C217" s="190"/>
      <c r="D217" s="173" t="s">
        <v>103</v>
      </c>
    </row>
    <row r="218" spans="1:4" s="173" customFormat="1" x14ac:dyDescent="0.25">
      <c r="A218" s="173" t="s">
        <v>2587</v>
      </c>
      <c r="B218" s="185" t="s">
        <v>2583</v>
      </c>
      <c r="C218" s="196"/>
      <c r="D218" s="173" t="s">
        <v>102</v>
      </c>
    </row>
    <row r="219" spans="1:4" s="173" customFormat="1" x14ac:dyDescent="0.25">
      <c r="A219" s="173" t="s">
        <v>2572</v>
      </c>
      <c r="B219" s="186" t="s">
        <v>2573</v>
      </c>
      <c r="C219" s="180"/>
      <c r="D219" s="173" t="s">
        <v>101</v>
      </c>
    </row>
    <row r="220" spans="1:4" s="173" customFormat="1" x14ac:dyDescent="0.25">
      <c r="A220" s="173" t="s">
        <v>2565</v>
      </c>
      <c r="B220" s="186" t="s">
        <v>2575</v>
      </c>
      <c r="C220" s="188"/>
      <c r="D220" s="173" t="s">
        <v>100</v>
      </c>
    </row>
    <row r="221" spans="1:4" s="173" customFormat="1" x14ac:dyDescent="0.25">
      <c r="B221" s="185"/>
    </row>
    <row r="222" spans="1:4" s="173" customFormat="1" x14ac:dyDescent="0.25">
      <c r="A222" s="166" t="s">
        <v>2688</v>
      </c>
      <c r="B222" s="183"/>
      <c r="C222" s="164"/>
      <c r="D222" s="164"/>
    </row>
    <row r="223" spans="1:4" s="173" customFormat="1" x14ac:dyDescent="0.25">
      <c r="A223" s="182" t="s">
        <v>2560</v>
      </c>
      <c r="B223" s="184" t="s">
        <v>2561</v>
      </c>
      <c r="C223" s="182" t="s">
        <v>2562</v>
      </c>
      <c r="D223" s="182" t="s">
        <v>2563</v>
      </c>
    </row>
    <row r="224" spans="1:4" s="173" customFormat="1" x14ac:dyDescent="0.25">
      <c r="A224" s="173" t="s">
        <v>2570</v>
      </c>
      <c r="B224" s="185" t="s">
        <v>2581</v>
      </c>
      <c r="C224" s="191"/>
      <c r="D224" s="173" t="s">
        <v>2508</v>
      </c>
    </row>
    <row r="225" spans="1:4" s="173" customFormat="1" x14ac:dyDescent="0.25">
      <c r="A225" s="173" t="s">
        <v>2588</v>
      </c>
      <c r="B225" s="185" t="s">
        <v>2584</v>
      </c>
      <c r="C225" s="197"/>
      <c r="D225" s="173" t="s">
        <v>2644</v>
      </c>
    </row>
    <row r="226" spans="1:4" s="173" customFormat="1" x14ac:dyDescent="0.25">
      <c r="A226" s="173" t="s">
        <v>2578</v>
      </c>
      <c r="B226" s="186" t="s">
        <v>2579</v>
      </c>
      <c r="C226" s="190"/>
      <c r="D226" s="173" t="s">
        <v>97</v>
      </c>
    </row>
    <row r="227" spans="1:4" s="173" customFormat="1" x14ac:dyDescent="0.25">
      <c r="A227" s="173" t="s">
        <v>2585</v>
      </c>
      <c r="B227" s="185" t="s">
        <v>2602</v>
      </c>
      <c r="C227" s="195"/>
      <c r="D227" s="173" t="s">
        <v>98</v>
      </c>
    </row>
    <row r="228" spans="1:4" s="173" customFormat="1" x14ac:dyDescent="0.25">
      <c r="A228" s="173" t="s">
        <v>2571</v>
      </c>
      <c r="B228" s="186" t="s">
        <v>2576</v>
      </c>
      <c r="C228" s="189"/>
      <c r="D228" s="173" t="s">
        <v>92</v>
      </c>
    </row>
    <row r="229" spans="1:4" s="173" customFormat="1" x14ac:dyDescent="0.25">
      <c r="A229" s="173" t="s">
        <v>2586</v>
      </c>
      <c r="B229" s="185" t="s">
        <v>2582</v>
      </c>
      <c r="C229" s="194"/>
      <c r="D229" s="173" t="s">
        <v>2686</v>
      </c>
    </row>
    <row r="230" spans="1:4" s="173" customFormat="1" x14ac:dyDescent="0.25">
      <c r="A230" s="173" t="s">
        <v>2565</v>
      </c>
      <c r="B230" s="186" t="s">
        <v>2575</v>
      </c>
      <c r="C230" s="188"/>
      <c r="D230" s="173" t="s">
        <v>455</v>
      </c>
    </row>
    <row r="231" spans="1:4" x14ac:dyDescent="0.25">
      <c r="A231" s="173" t="s">
        <v>2653</v>
      </c>
      <c r="B231" s="186" t="s">
        <v>2655</v>
      </c>
      <c r="C231" s="206"/>
      <c r="D231" s="173" t="s">
        <v>2652</v>
      </c>
    </row>
    <row r="232" spans="1:4" x14ac:dyDescent="0.25">
      <c r="A232" s="173" t="s">
        <v>2654</v>
      </c>
      <c r="B232" s="186">
        <v>740000</v>
      </c>
      <c r="C232" s="207"/>
      <c r="D232" s="173" t="s">
        <v>2505</v>
      </c>
    </row>
    <row r="233" spans="1:4" x14ac:dyDescent="0.25">
      <c r="A233" s="173" t="s">
        <v>2572</v>
      </c>
      <c r="B233" s="186" t="s">
        <v>2573</v>
      </c>
      <c r="C233" s="180"/>
      <c r="D233" s="173" t="s">
        <v>2687</v>
      </c>
    </row>
    <row r="234" spans="1:4" x14ac:dyDescent="0.25">
      <c r="A234" s="173"/>
      <c r="C234" s="173"/>
      <c r="D234" s="173"/>
    </row>
    <row r="235" spans="1:4" s="173" customFormat="1" x14ac:dyDescent="0.25">
      <c r="A235" s="166" t="s">
        <v>2689</v>
      </c>
      <c r="B235" s="183"/>
      <c r="C235" s="164"/>
      <c r="D235" s="164"/>
    </row>
    <row r="236" spans="1:4" x14ac:dyDescent="0.25">
      <c r="A236" s="182" t="s">
        <v>2560</v>
      </c>
      <c r="B236" s="184" t="s">
        <v>2561</v>
      </c>
      <c r="C236" s="182" t="s">
        <v>2562</v>
      </c>
      <c r="D236" s="182" t="s">
        <v>2563</v>
      </c>
    </row>
    <row r="237" spans="1:4" x14ac:dyDescent="0.25">
      <c r="A237" s="173" t="s">
        <v>2570</v>
      </c>
      <c r="B237" s="185" t="s">
        <v>2581</v>
      </c>
      <c r="C237" s="191"/>
      <c r="D237" s="173" t="s">
        <v>2508</v>
      </c>
    </row>
    <row r="238" spans="1:4" x14ac:dyDescent="0.25">
      <c r="A238" s="173" t="s">
        <v>2565</v>
      </c>
      <c r="B238" s="186" t="s">
        <v>2575</v>
      </c>
      <c r="C238" s="188"/>
      <c r="D238" s="173" t="s">
        <v>455</v>
      </c>
    </row>
    <row r="239" spans="1:4" x14ac:dyDescent="0.25">
      <c r="A239" s="173" t="s">
        <v>2588</v>
      </c>
      <c r="B239" s="185" t="s">
        <v>2584</v>
      </c>
      <c r="C239" s="197"/>
      <c r="D239" s="173" t="s">
        <v>2644</v>
      </c>
    </row>
    <row r="240" spans="1:4" x14ac:dyDescent="0.25">
      <c r="A240" s="173" t="s">
        <v>2578</v>
      </c>
      <c r="B240" s="186" t="s">
        <v>2579</v>
      </c>
      <c r="C240" s="190"/>
      <c r="D240" s="173" t="s">
        <v>97</v>
      </c>
    </row>
    <row r="241" spans="1:4" x14ac:dyDescent="0.25">
      <c r="A241" s="173" t="s">
        <v>2606</v>
      </c>
      <c r="B241" s="185" t="s">
        <v>2603</v>
      </c>
      <c r="C241" s="203"/>
      <c r="D241" s="173" t="s">
        <v>2682</v>
      </c>
    </row>
    <row r="242" spans="1:4" x14ac:dyDescent="0.25">
      <c r="A242" s="173" t="s">
        <v>2653</v>
      </c>
      <c r="B242" s="186" t="s">
        <v>2655</v>
      </c>
      <c r="C242" s="206"/>
      <c r="D242" s="173" t="s">
        <v>2652</v>
      </c>
    </row>
    <row r="243" spans="1:4" x14ac:dyDescent="0.25">
      <c r="A243" s="173" t="s">
        <v>2572</v>
      </c>
      <c r="B243" s="186" t="s">
        <v>2573</v>
      </c>
      <c r="C243" s="180"/>
      <c r="D243" s="173" t="s">
        <v>2687</v>
      </c>
    </row>
    <row r="244" spans="1:4" x14ac:dyDescent="0.25">
      <c r="A244" s="173" t="s">
        <v>2586</v>
      </c>
      <c r="B244" s="185" t="s">
        <v>2582</v>
      </c>
      <c r="C244" s="194"/>
      <c r="D244" s="173" t="s">
        <v>2686</v>
      </c>
    </row>
    <row r="245" spans="1:4" s="173" customFormat="1" x14ac:dyDescent="0.25">
      <c r="A245" s="173" t="s">
        <v>2571</v>
      </c>
      <c r="B245" s="186" t="s">
        <v>2576</v>
      </c>
      <c r="C245" s="189"/>
      <c r="D245" s="173" t="s">
        <v>92</v>
      </c>
    </row>
    <row r="246" spans="1:4" s="173" customFormat="1" x14ac:dyDescent="0.25">
      <c r="A246" s="173" t="s">
        <v>2585</v>
      </c>
      <c r="B246" s="185" t="s">
        <v>2602</v>
      </c>
      <c r="C246" s="195"/>
      <c r="D246" s="173" t="s">
        <v>98</v>
      </c>
    </row>
    <row r="247" spans="1:4" x14ac:dyDescent="0.25">
      <c r="A247" s="173"/>
      <c r="C247" s="173"/>
      <c r="D247" s="173"/>
    </row>
    <row r="248" spans="1:4" x14ac:dyDescent="0.25">
      <c r="A248" s="166" t="s">
        <v>2663</v>
      </c>
      <c r="B248" s="183"/>
      <c r="C248" s="164"/>
      <c r="D248" s="164"/>
    </row>
    <row r="249" spans="1:4" x14ac:dyDescent="0.25">
      <c r="A249" s="182" t="s">
        <v>2560</v>
      </c>
      <c r="B249" s="184" t="s">
        <v>2561</v>
      </c>
      <c r="C249" s="182" t="s">
        <v>2562</v>
      </c>
      <c r="D249" s="182" t="s">
        <v>2563</v>
      </c>
    </row>
    <row r="250" spans="1:4" x14ac:dyDescent="0.25">
      <c r="A250" s="173" t="s">
        <v>2570</v>
      </c>
      <c r="B250" s="185" t="s">
        <v>2581</v>
      </c>
      <c r="C250" s="191"/>
      <c r="D250" s="173" t="s">
        <v>445</v>
      </c>
    </row>
    <row r="251" spans="1:4" s="173" customFormat="1" x14ac:dyDescent="0.25">
      <c r="A251" s="173" t="s">
        <v>2611</v>
      </c>
      <c r="B251" s="185" t="s">
        <v>2605</v>
      </c>
      <c r="C251" s="204"/>
      <c r="D251" t="s">
        <v>2643</v>
      </c>
    </row>
    <row r="252" spans="1:4" x14ac:dyDescent="0.25">
      <c r="A252" s="173" t="s">
        <v>2610</v>
      </c>
      <c r="B252" s="185" t="s">
        <v>2604</v>
      </c>
      <c r="C252" s="202"/>
      <c r="D252" s="173" t="s">
        <v>2507</v>
      </c>
    </row>
    <row r="253" spans="1:4" x14ac:dyDescent="0.25">
      <c r="A253" s="173" t="s">
        <v>2578</v>
      </c>
      <c r="B253" s="186" t="s">
        <v>2579</v>
      </c>
      <c r="C253" s="190"/>
      <c r="D253" t="s">
        <v>97</v>
      </c>
    </row>
    <row r="254" spans="1:4" x14ac:dyDescent="0.25">
      <c r="A254" s="173" t="s">
        <v>2585</v>
      </c>
      <c r="B254" s="185" t="s">
        <v>2602</v>
      </c>
      <c r="C254" s="195"/>
      <c r="D254" t="s">
        <v>2650</v>
      </c>
    </row>
    <row r="255" spans="1:4" x14ac:dyDescent="0.25">
      <c r="A255" s="173" t="s">
        <v>2606</v>
      </c>
      <c r="B255" s="185" t="s">
        <v>2603</v>
      </c>
      <c r="C255" s="203"/>
      <c r="D255" t="s">
        <v>2651</v>
      </c>
    </row>
    <row r="256" spans="1:4" x14ac:dyDescent="0.25">
      <c r="A256" s="173" t="s">
        <v>2559</v>
      </c>
      <c r="B256" s="187" t="s">
        <v>2566</v>
      </c>
      <c r="C256" s="181"/>
      <c r="D256" t="s">
        <v>94</v>
      </c>
    </row>
    <row r="257" spans="1:4" x14ac:dyDescent="0.25">
      <c r="A257" s="173" t="s">
        <v>2587</v>
      </c>
      <c r="B257" s="185" t="s">
        <v>2583</v>
      </c>
      <c r="C257" s="196"/>
      <c r="D257" t="s">
        <v>93</v>
      </c>
    </row>
    <row r="258" spans="1:4" x14ac:dyDescent="0.25">
      <c r="A258" s="173" t="s">
        <v>2572</v>
      </c>
      <c r="B258" s="186" t="s">
        <v>2573</v>
      </c>
      <c r="C258" s="180"/>
      <c r="D258" t="s">
        <v>2700</v>
      </c>
    </row>
    <row r="259" spans="1:4" x14ac:dyDescent="0.25">
      <c r="A259" s="173" t="s">
        <v>2571</v>
      </c>
      <c r="B259" s="186" t="s">
        <v>2576</v>
      </c>
      <c r="C259" s="189"/>
      <c r="D259" t="s">
        <v>92</v>
      </c>
    </row>
    <row r="260" spans="1:4" x14ac:dyDescent="0.25">
      <c r="A260" s="179" t="s">
        <v>2595</v>
      </c>
      <c r="B260" s="198" t="s">
        <v>2594</v>
      </c>
      <c r="C260" s="199"/>
      <c r="D260" t="s">
        <v>452</v>
      </c>
    </row>
    <row r="261" spans="1:4" x14ac:dyDescent="0.25">
      <c r="A261" s="173" t="s">
        <v>2565</v>
      </c>
      <c r="B261" s="186" t="s">
        <v>2575</v>
      </c>
      <c r="C261" s="188"/>
      <c r="D261" t="s">
        <v>455</v>
      </c>
    </row>
    <row r="262" spans="1:4" x14ac:dyDescent="0.25">
      <c r="A262" s="173" t="s">
        <v>2654</v>
      </c>
      <c r="B262" s="186">
        <v>740000</v>
      </c>
      <c r="C262" s="207"/>
      <c r="D262" s="173" t="s">
        <v>2505</v>
      </c>
    </row>
    <row r="263" spans="1:4" x14ac:dyDescent="0.25">
      <c r="A263" s="173"/>
      <c r="B263" s="173"/>
      <c r="C263" s="173"/>
      <c r="D263" s="173"/>
    </row>
    <row r="264" spans="1:4" x14ac:dyDescent="0.25">
      <c r="A264" s="166" t="s">
        <v>2830</v>
      </c>
      <c r="B264" s="183"/>
      <c r="C264" s="164"/>
      <c r="D264" s="164"/>
    </row>
    <row r="265" spans="1:4" x14ac:dyDescent="0.25">
      <c r="A265" s="182" t="s">
        <v>2560</v>
      </c>
      <c r="B265" s="184" t="s">
        <v>2561</v>
      </c>
      <c r="C265" s="182" t="s">
        <v>2562</v>
      </c>
      <c r="D265" s="182" t="s">
        <v>2563</v>
      </c>
    </row>
    <row r="266" spans="1:4" x14ac:dyDescent="0.25">
      <c r="A266" s="173" t="s">
        <v>2570</v>
      </c>
      <c r="B266" s="185" t="s">
        <v>2581</v>
      </c>
      <c r="C266" s="191"/>
      <c r="D266" s="173" t="s">
        <v>2508</v>
      </c>
    </row>
    <row r="267" spans="1:4" x14ac:dyDescent="0.25">
      <c r="A267" s="173" t="s">
        <v>2585</v>
      </c>
      <c r="B267" s="185" t="s">
        <v>2602</v>
      </c>
      <c r="C267" s="195"/>
      <c r="D267" s="173" t="s">
        <v>98</v>
      </c>
    </row>
    <row r="268" spans="1:4" x14ac:dyDescent="0.25">
      <c r="A268" s="173" t="s">
        <v>2588</v>
      </c>
      <c r="B268" s="185" t="s">
        <v>2584</v>
      </c>
      <c r="C268" s="197"/>
      <c r="D268" s="173" t="s">
        <v>2644</v>
      </c>
    </row>
    <row r="269" spans="1:4" x14ac:dyDescent="0.25">
      <c r="A269" s="173" t="s">
        <v>2610</v>
      </c>
      <c r="B269" s="185" t="s">
        <v>2604</v>
      </c>
      <c r="C269" s="202"/>
      <c r="D269" s="173" t="s">
        <v>2507</v>
      </c>
    </row>
    <row r="270" spans="1:4" x14ac:dyDescent="0.25">
      <c r="A270" s="173" t="s">
        <v>2611</v>
      </c>
      <c r="B270" s="185" t="s">
        <v>2605</v>
      </c>
      <c r="C270" s="204"/>
      <c r="D270" s="173" t="s">
        <v>2643</v>
      </c>
    </row>
    <row r="271" spans="1:4" x14ac:dyDescent="0.25">
      <c r="A271" s="173" t="s">
        <v>2578</v>
      </c>
      <c r="B271" s="186" t="s">
        <v>2579</v>
      </c>
      <c r="C271" s="190"/>
      <c r="D271" s="173" t="s">
        <v>97</v>
      </c>
    </row>
    <row r="272" spans="1:4" x14ac:dyDescent="0.25">
      <c r="A272" s="173" t="s">
        <v>2587</v>
      </c>
      <c r="B272" s="185" t="s">
        <v>2583</v>
      </c>
      <c r="C272" s="196"/>
      <c r="D272" s="173" t="s">
        <v>2702</v>
      </c>
    </row>
    <row r="273" spans="1:4" x14ac:dyDescent="0.25">
      <c r="A273" s="173" t="s">
        <v>2565</v>
      </c>
      <c r="B273" s="186" t="s">
        <v>2575</v>
      </c>
      <c r="C273" s="188"/>
      <c r="D273" s="173" t="s">
        <v>2701</v>
      </c>
    </row>
    <row r="274" spans="1:4" x14ac:dyDescent="0.25">
      <c r="A274" s="173" t="s">
        <v>2571</v>
      </c>
      <c r="B274" s="186" t="s">
        <v>2576</v>
      </c>
      <c r="C274" s="189"/>
      <c r="D274" s="173" t="s">
        <v>92</v>
      </c>
    </row>
    <row r="275" spans="1:4" x14ac:dyDescent="0.25">
      <c r="A275" s="173" t="s">
        <v>2572</v>
      </c>
      <c r="B275" s="186" t="s">
        <v>2573</v>
      </c>
      <c r="C275" s="180"/>
      <c r="D275" s="173" t="s">
        <v>2700</v>
      </c>
    </row>
    <row r="276" spans="1:4" x14ac:dyDescent="0.25">
      <c r="A276" s="173" t="s">
        <v>2654</v>
      </c>
      <c r="B276" s="186">
        <v>740000</v>
      </c>
      <c r="C276" s="207"/>
      <c r="D276" s="173" t="s">
        <v>2505</v>
      </c>
    </row>
  </sheetData>
  <pageMargins left="0.7" right="0.7" top="0.75" bottom="0.75" header="0.3" footer="0.3"/>
  <pageSetup orientation="portrait" r:id="rId1"/>
  <ignoredErrors>
    <ignoredError sqref="B149:B150 B153 B56 B128:B133 B10:B30 B48 B159:B169 B248:B250 B46 B196:B209 B253:B261 B35:B38 B84 B172 B179:B182 B184:B191" numberStoredAsText="1"/>
  </ignoredError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12C2CE-E454-4C83-A8FF-A849A568800E}">
  <sheetPr>
    <tabColor rgb="FFCCFF33"/>
  </sheetPr>
  <dimension ref="A1:Y29"/>
  <sheetViews>
    <sheetView workbookViewId="0">
      <selection activeCell="B6" sqref="B6"/>
    </sheetView>
  </sheetViews>
  <sheetFormatPr defaultColWidth="11.42578125" defaultRowHeight="15" x14ac:dyDescent="0.25"/>
  <cols>
    <col min="1" max="1" width="47.85546875" style="462" bestFit="1" customWidth="1"/>
    <col min="2" max="16384" width="11.42578125" style="462"/>
  </cols>
  <sheetData>
    <row r="1" spans="1:3" x14ac:dyDescent="0.25">
      <c r="A1" s="496" t="s">
        <v>3603</v>
      </c>
      <c r="B1" s="497"/>
    </row>
    <row r="3" spans="1:3" s="499" customFormat="1" x14ac:dyDescent="0.25">
      <c r="A3" s="498" t="s">
        <v>3604</v>
      </c>
    </row>
    <row r="4" spans="1:3" x14ac:dyDescent="0.25">
      <c r="A4" s="462" t="s">
        <v>3605</v>
      </c>
    </row>
    <row r="5" spans="1:3" x14ac:dyDescent="0.25">
      <c r="A5" s="494" t="s">
        <v>3606</v>
      </c>
      <c r="B5" s="494">
        <v>2019</v>
      </c>
      <c r="C5" s="494">
        <v>2050</v>
      </c>
    </row>
    <row r="6" spans="1:3" x14ac:dyDescent="0.25">
      <c r="A6" s="462" t="s">
        <v>3607</v>
      </c>
      <c r="B6" s="462">
        <v>40.299999999999997</v>
      </c>
      <c r="C6" s="462">
        <v>27.4</v>
      </c>
    </row>
    <row r="7" spans="1:3" x14ac:dyDescent="0.25">
      <c r="A7" s="462" t="s">
        <v>3608</v>
      </c>
      <c r="B7" s="462">
        <v>99.2</v>
      </c>
      <c r="C7" s="462">
        <v>97.899999999999991</v>
      </c>
    </row>
    <row r="8" spans="1:3" x14ac:dyDescent="0.25">
      <c r="A8" s="462" t="s">
        <v>3609</v>
      </c>
      <c r="B8" s="462">
        <v>3.7</v>
      </c>
      <c r="C8" s="462">
        <v>3.3</v>
      </c>
    </row>
    <row r="9" spans="1:3" x14ac:dyDescent="0.25">
      <c r="A9" s="462" t="s">
        <v>3610</v>
      </c>
      <c r="B9" s="462">
        <v>100</v>
      </c>
      <c r="C9" s="462">
        <v>100</v>
      </c>
    </row>
    <row r="10" spans="1:3" x14ac:dyDescent="0.25">
      <c r="A10" s="462" t="s">
        <v>3611</v>
      </c>
      <c r="B10" s="462">
        <v>65.600000000000009</v>
      </c>
      <c r="C10" s="462">
        <v>79.400000000000006</v>
      </c>
    </row>
    <row r="11" spans="1:3" x14ac:dyDescent="0.25">
      <c r="A11" s="462" t="s">
        <v>3612</v>
      </c>
      <c r="B11" s="462">
        <v>37.200000000000003</v>
      </c>
      <c r="C11" s="462">
        <v>32.1</v>
      </c>
    </row>
    <row r="12" spans="1:3" x14ac:dyDescent="0.25">
      <c r="A12" s="462" t="s">
        <v>3613</v>
      </c>
      <c r="B12" s="462">
        <v>99.9</v>
      </c>
      <c r="C12" s="462">
        <v>99.9</v>
      </c>
    </row>
    <row r="13" spans="1:3" x14ac:dyDescent="0.25">
      <c r="A13" s="462" t="s">
        <v>3614</v>
      </c>
      <c r="B13" s="462">
        <v>7.6</v>
      </c>
      <c r="C13" s="462">
        <v>8.5</v>
      </c>
    </row>
    <row r="14" spans="1:3" x14ac:dyDescent="0.25">
      <c r="A14" s="462" t="s">
        <v>3615</v>
      </c>
      <c r="B14" s="462">
        <v>100</v>
      </c>
      <c r="C14" s="462">
        <v>100</v>
      </c>
    </row>
    <row r="15" spans="1:3" x14ac:dyDescent="0.25">
      <c r="A15" s="462" t="s">
        <v>3616</v>
      </c>
      <c r="B15" s="462">
        <v>100</v>
      </c>
      <c r="C15" s="462">
        <v>100</v>
      </c>
    </row>
    <row r="16" spans="1:3" x14ac:dyDescent="0.25">
      <c r="A16" s="462" t="s">
        <v>3617</v>
      </c>
      <c r="B16" s="462">
        <v>37.200000000000003</v>
      </c>
      <c r="C16" s="462">
        <v>32.1</v>
      </c>
    </row>
    <row r="17" spans="1:25" x14ac:dyDescent="0.25">
      <c r="A17" s="462" t="s">
        <v>3618</v>
      </c>
      <c r="B17" s="462">
        <v>99.9</v>
      </c>
      <c r="C17" s="462">
        <v>99.9</v>
      </c>
    </row>
    <row r="18" spans="1:25" x14ac:dyDescent="0.25">
      <c r="A18" s="462" t="s">
        <v>3619</v>
      </c>
      <c r="B18" s="462">
        <v>7.6</v>
      </c>
      <c r="C18" s="462">
        <v>8.5</v>
      </c>
    </row>
    <row r="19" spans="1:25" x14ac:dyDescent="0.25">
      <c r="A19" s="462" t="s">
        <v>3620</v>
      </c>
      <c r="B19" s="462">
        <v>100</v>
      </c>
      <c r="C19" s="462">
        <v>100</v>
      </c>
    </row>
    <row r="20" spans="1:25" x14ac:dyDescent="0.25">
      <c r="A20" s="462" t="s">
        <v>3621</v>
      </c>
      <c r="B20" s="462">
        <v>100</v>
      </c>
      <c r="C20" s="462">
        <v>100</v>
      </c>
    </row>
    <row r="22" spans="1:25" s="499" customFormat="1" x14ac:dyDescent="0.25">
      <c r="A22" s="498" t="s">
        <v>3622</v>
      </c>
    </row>
    <row r="23" spans="1:25" x14ac:dyDescent="0.25">
      <c r="A23" s="494"/>
      <c r="B23" s="494">
        <v>2019</v>
      </c>
      <c r="C23" s="494">
        <v>2050</v>
      </c>
    </row>
    <row r="24" spans="1:25" x14ac:dyDescent="0.25">
      <c r="A24" s="462" t="s">
        <v>3623</v>
      </c>
      <c r="B24" s="462">
        <v>13</v>
      </c>
      <c r="C24" s="462">
        <v>4331.4750000000004</v>
      </c>
    </row>
    <row r="26" spans="1:25" s="499" customFormat="1" x14ac:dyDescent="0.25">
      <c r="A26" s="498" t="s">
        <v>3624</v>
      </c>
    </row>
    <row r="27" spans="1:25" x14ac:dyDescent="0.25">
      <c r="A27" s="494"/>
      <c r="B27" s="500" t="s">
        <v>3529</v>
      </c>
      <c r="C27" s="501"/>
      <c r="D27" s="501"/>
      <c r="E27" s="501"/>
      <c r="F27" s="501"/>
      <c r="G27" s="501"/>
      <c r="H27" s="501"/>
      <c r="I27" s="501"/>
      <c r="J27" s="500" t="s">
        <v>3551</v>
      </c>
      <c r="K27" s="501"/>
      <c r="L27" s="501"/>
      <c r="M27" s="501"/>
      <c r="N27" s="501"/>
      <c r="O27" s="501"/>
      <c r="P27" s="501"/>
      <c r="Q27" s="501"/>
      <c r="R27" s="500" t="s">
        <v>3531</v>
      </c>
      <c r="S27" s="501"/>
      <c r="T27" s="501"/>
      <c r="U27" s="501"/>
      <c r="V27" s="501"/>
      <c r="W27" s="501"/>
      <c r="X27" s="501"/>
      <c r="Y27" s="501"/>
    </row>
    <row r="28" spans="1:25" s="494" customFormat="1" x14ac:dyDescent="0.25">
      <c r="B28" s="494" t="s">
        <v>2501</v>
      </c>
      <c r="C28" s="494" t="s">
        <v>458</v>
      </c>
      <c r="D28" s="494" t="s">
        <v>3532</v>
      </c>
      <c r="E28" s="494" t="s">
        <v>2509</v>
      </c>
      <c r="F28" s="494" t="s">
        <v>2502</v>
      </c>
      <c r="G28" s="494" t="s">
        <v>48</v>
      </c>
      <c r="H28" s="494" t="s">
        <v>56</v>
      </c>
      <c r="I28" s="494" t="s">
        <v>55</v>
      </c>
      <c r="J28" s="494" t="s">
        <v>2501</v>
      </c>
      <c r="K28" s="494" t="s">
        <v>458</v>
      </c>
      <c r="L28" s="494" t="s">
        <v>3532</v>
      </c>
      <c r="M28" s="494" t="s">
        <v>2509</v>
      </c>
      <c r="N28" s="494" t="s">
        <v>2502</v>
      </c>
      <c r="O28" s="494" t="s">
        <v>48</v>
      </c>
      <c r="P28" s="494" t="s">
        <v>56</v>
      </c>
      <c r="Q28" s="494" t="s">
        <v>55</v>
      </c>
      <c r="R28" s="494" t="s">
        <v>2501</v>
      </c>
      <c r="S28" s="494" t="s">
        <v>458</v>
      </c>
      <c r="T28" s="494" t="s">
        <v>3532</v>
      </c>
      <c r="U28" s="494" t="s">
        <v>2509</v>
      </c>
      <c r="V28" s="494" t="s">
        <v>2502</v>
      </c>
      <c r="W28" s="494" t="s">
        <v>48</v>
      </c>
      <c r="X28" s="494" t="s">
        <v>56</v>
      </c>
      <c r="Y28" s="494" t="s">
        <v>55</v>
      </c>
    </row>
    <row r="29" spans="1:25" x14ac:dyDescent="0.25">
      <c r="A29" s="494" t="s">
        <v>3625</v>
      </c>
      <c r="B29" s="462">
        <v>1085693161000000</v>
      </c>
      <c r="C29" s="462">
        <v>0</v>
      </c>
      <c r="D29" s="462">
        <v>0</v>
      </c>
      <c r="E29" s="462">
        <v>0</v>
      </c>
      <c r="F29" s="462">
        <v>0</v>
      </c>
      <c r="G29" s="462">
        <v>1720904160000000</v>
      </c>
      <c r="H29" s="462">
        <v>0</v>
      </c>
      <c r="I29" s="462">
        <v>0</v>
      </c>
      <c r="J29" s="462">
        <v>1085693161000000</v>
      </c>
      <c r="K29" s="462">
        <v>249641566800000</v>
      </c>
      <c r="L29" s="462">
        <v>0</v>
      </c>
      <c r="M29" s="462">
        <v>0</v>
      </c>
      <c r="N29" s="462">
        <v>0</v>
      </c>
      <c r="O29" s="462">
        <v>2287978160000000</v>
      </c>
      <c r="P29" s="462">
        <v>0</v>
      </c>
      <c r="Q29" s="462">
        <v>0</v>
      </c>
      <c r="R29" s="462">
        <f t="shared" ref="R29:Y29" si="0">IF(J29&lt;&gt;0,B29/J29,0)</f>
        <v>1</v>
      </c>
      <c r="S29" s="462">
        <f t="shared" si="0"/>
        <v>0</v>
      </c>
      <c r="T29" s="462">
        <f t="shared" si="0"/>
        <v>0</v>
      </c>
      <c r="U29" s="462">
        <f t="shared" si="0"/>
        <v>0</v>
      </c>
      <c r="V29" s="462">
        <f t="shared" si="0"/>
        <v>0</v>
      </c>
      <c r="W29" s="462">
        <f t="shared" si="0"/>
        <v>0.75215060619284935</v>
      </c>
      <c r="X29" s="462">
        <f t="shared" si="0"/>
        <v>0</v>
      </c>
      <c r="Y29" s="462">
        <f t="shared" si="0"/>
        <v>0</v>
      </c>
    </row>
  </sheetData>
  <mergeCells count="3">
    <mergeCell ref="B27:I27"/>
    <mergeCell ref="J27:Q27"/>
    <mergeCell ref="R27:Y27"/>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64C153-B3DB-4E6C-AF19-9DA6B620EC9E}">
  <sheetPr>
    <tabColor rgb="FFCCFF33"/>
  </sheetPr>
  <dimension ref="A1:M26"/>
  <sheetViews>
    <sheetView workbookViewId="0">
      <selection activeCell="C1" sqref="C1"/>
    </sheetView>
  </sheetViews>
  <sheetFormatPr defaultColWidth="10.85546875" defaultRowHeight="15" x14ac:dyDescent="0.25"/>
  <cols>
    <col min="1" max="1" width="23.85546875" style="503" customWidth="1"/>
    <col min="2" max="2" width="66.7109375" style="503" hidden="1" customWidth="1"/>
    <col min="3" max="3" width="44.28515625" style="503" customWidth="1"/>
    <col min="4" max="4" width="93.7109375" style="503" customWidth="1"/>
    <col min="5" max="5" width="41.42578125" style="503" customWidth="1"/>
    <col min="6" max="6" width="10.85546875" style="503" customWidth="1"/>
    <col min="7" max="7" width="24.28515625" style="503" customWidth="1"/>
    <col min="8" max="8" width="37.140625" style="503" customWidth="1"/>
    <col min="9" max="12" width="10.85546875" style="503" customWidth="1"/>
    <col min="13" max="16384" width="10.85546875" style="503"/>
  </cols>
  <sheetData>
    <row r="1" spans="1:13" ht="15.95" customHeight="1" x14ac:dyDescent="0.25">
      <c r="A1" s="502" t="s">
        <v>3626</v>
      </c>
      <c r="B1" s="502" t="s">
        <v>3509</v>
      </c>
      <c r="C1" s="503" t="str">
        <f>About!B1</f>
        <v>Louisiana</v>
      </c>
    </row>
    <row r="2" spans="1:13" ht="15.95" customHeight="1" x14ac:dyDescent="0.25">
      <c r="H2" s="504" t="s">
        <v>3627</v>
      </c>
      <c r="I2" s="505"/>
      <c r="J2" s="505"/>
      <c r="K2" s="505"/>
      <c r="L2" s="505"/>
      <c r="M2" s="505"/>
    </row>
    <row r="3" spans="1:13" x14ac:dyDescent="0.25">
      <c r="H3" s="503">
        <v>2006</v>
      </c>
      <c r="I3" s="503">
        <v>2009</v>
      </c>
      <c r="J3" s="503">
        <v>2012</v>
      </c>
      <c r="K3" s="503">
        <v>2015</v>
      </c>
      <c r="L3" s="503">
        <v>2018</v>
      </c>
      <c r="M3" s="503">
        <v>2021</v>
      </c>
    </row>
    <row r="4" spans="1:13" ht="15.95" customHeight="1" x14ac:dyDescent="0.25">
      <c r="A4" s="506" t="s">
        <v>3628</v>
      </c>
      <c r="H4" s="503" t="s">
        <v>3629</v>
      </c>
      <c r="I4" s="507">
        <v>0.1</v>
      </c>
      <c r="J4" s="507">
        <v>0.2</v>
      </c>
      <c r="K4" s="508">
        <v>0.115</v>
      </c>
      <c r="L4" s="507">
        <v>0.05</v>
      </c>
      <c r="M4" s="507">
        <v>0.1</v>
      </c>
    </row>
    <row r="5" spans="1:13" ht="45.95" customHeight="1" x14ac:dyDescent="0.25">
      <c r="A5" s="509" t="s">
        <v>3630</v>
      </c>
      <c r="B5" s="509"/>
      <c r="C5" s="509" t="s">
        <v>3631</v>
      </c>
      <c r="D5" s="510" t="s">
        <v>3632</v>
      </c>
      <c r="E5" s="511" t="s">
        <v>3633</v>
      </c>
    </row>
    <row r="6" spans="1:13" ht="182.1" customHeight="1" x14ac:dyDescent="0.25">
      <c r="A6" s="503" t="s">
        <v>3634</v>
      </c>
      <c r="B6" s="502" t="s">
        <v>3635</v>
      </c>
      <c r="C6" s="503" t="s">
        <v>3636</v>
      </c>
      <c r="D6" s="503" t="str">
        <f>IFERROR(INDEX(G6:H7,MATCH(C1,G6:G7,0),2),"In 'Assessment of Electricity Savings in the U.S. Achievable through New Appliance / Equipment Efficiency Standards and Building Efficiency Codes, 2010-2025' (2011), "&amp;"the Edison Foundation considered a 30% reduction in whole-building energy use (moderate case) and 40-45% (aggressive case) relative to BAU from 2010 to 2025. ")</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E6" s="512" t="s">
        <v>3637</v>
      </c>
      <c r="G6" s="503" t="s">
        <v>3509</v>
      </c>
      <c r="H6" s="503" t="str">
        <f>_xlfn.CONCAT("In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",C1," adopted 2018 IECC codes in 2020-- according to US DOE, this will save buildings 30 percent in site energy use and 32 percent in energy costs. ","These savings are not included in the BAU.")</f>
        <v>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Louisiana adopted 2018 IECC codes in 2020-- according to US DOE, this will save buildings 30 percent in site energy use and 32 percent in energy costs. These savings are not included in the BAU.</v>
      </c>
    </row>
    <row r="7" spans="1:13" ht="191.1" customHeight="1" x14ac:dyDescent="0.25">
      <c r="A7" s="503" t="s">
        <v>3638</v>
      </c>
      <c r="B7" s="503" t="s">
        <v>3639</v>
      </c>
      <c r="C7" s="503" t="s">
        <v>3640</v>
      </c>
      <c r="D7" s="513" t="s">
        <v>3641</v>
      </c>
      <c r="E7" s="514"/>
      <c r="G7" s="503" t="s">
        <v>3527</v>
      </c>
      <c r="H7" s="503" t="str">
        <f>_xlfn.CONCAT("In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",G2," adopted 2015 IECC codes in 2018-- according to US DOE, this will save buildings 11 percent in site energy use and 11 percent in energy costs compared to 2012 IECC codes. ")</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adopted 2015 IECC codes in 2018-- according to US DOE, this will save buildings 11 percent in site energy use and 11 percent in energy costs compared to 2012 IECC codes. </v>
      </c>
    </row>
    <row r="8" spans="1:13" ht="48" customHeight="1" x14ac:dyDescent="0.25">
      <c r="A8" s="503" t="s">
        <v>3642</v>
      </c>
      <c r="C8" s="503" t="s">
        <v>3643</v>
      </c>
      <c r="D8" s="515" t="s">
        <v>3644</v>
      </c>
    </row>
    <row r="9" spans="1:13" ht="63.95" customHeight="1" x14ac:dyDescent="0.25">
      <c r="B9" s="502" t="s">
        <v>3645</v>
      </c>
      <c r="C9" s="503" t="s">
        <v>3646</v>
      </c>
      <c r="D9" s="515" t="s">
        <v>3647</v>
      </c>
    </row>
    <row r="11" spans="1:13" ht="63.95" customHeight="1" x14ac:dyDescent="0.25">
      <c r="B11" s="502" t="s">
        <v>3648</v>
      </c>
    </row>
    <row r="12" spans="1:13" ht="63.95" customHeight="1" x14ac:dyDescent="0.25">
      <c r="B12" s="502" t="s">
        <v>3649</v>
      </c>
    </row>
    <row r="13" spans="1:13" ht="63.95" customHeight="1" x14ac:dyDescent="0.25">
      <c r="B13" s="502" t="s">
        <v>3650</v>
      </c>
    </row>
    <row r="14" spans="1:13" ht="63.95" customHeight="1" x14ac:dyDescent="0.25">
      <c r="B14" s="502" t="s">
        <v>3651</v>
      </c>
    </row>
    <row r="15" spans="1:13" ht="63.95" customHeight="1" x14ac:dyDescent="0.25">
      <c r="B15" s="502" t="s">
        <v>3652</v>
      </c>
    </row>
    <row r="16" spans="1:13" ht="63.95" customHeight="1" x14ac:dyDescent="0.25">
      <c r="B16" s="502" t="s">
        <v>3653</v>
      </c>
    </row>
    <row r="17" spans="2:2" ht="63.95" customHeight="1" x14ac:dyDescent="0.25">
      <c r="B17" s="502" t="s">
        <v>3654</v>
      </c>
    </row>
    <row r="18" spans="2:2" ht="63.95" customHeight="1" x14ac:dyDescent="0.25">
      <c r="B18" s="502" t="s">
        <v>3655</v>
      </c>
    </row>
    <row r="19" spans="2:2" ht="63.95" customHeight="1" x14ac:dyDescent="0.25">
      <c r="B19" s="502" t="s">
        <v>3656</v>
      </c>
    </row>
    <row r="20" spans="2:2" ht="63.95" customHeight="1" x14ac:dyDescent="0.25">
      <c r="B20" s="502" t="s">
        <v>3657</v>
      </c>
    </row>
    <row r="21" spans="2:2" ht="63.95" customHeight="1" x14ac:dyDescent="0.25">
      <c r="B21" s="502" t="s">
        <v>3658</v>
      </c>
    </row>
    <row r="22" spans="2:2" ht="63.95" customHeight="1" x14ac:dyDescent="0.25">
      <c r="B22" s="502" t="s">
        <v>3659</v>
      </c>
    </row>
    <row r="23" spans="2:2" ht="63.95" customHeight="1" x14ac:dyDescent="0.25">
      <c r="B23" s="502" t="s">
        <v>3660</v>
      </c>
    </row>
    <row r="24" spans="2:2" ht="63.95" customHeight="1" x14ac:dyDescent="0.25">
      <c r="B24" s="502" t="s">
        <v>3661</v>
      </c>
    </row>
    <row r="25" spans="2:2" ht="48" customHeight="1" x14ac:dyDescent="0.25">
      <c r="B25" s="502" t="s">
        <v>3662</v>
      </c>
    </row>
    <row r="26" spans="2:2" ht="63.95" customHeight="1" x14ac:dyDescent="0.25">
      <c r="B26" s="502" t="s">
        <v>3663</v>
      </c>
    </row>
  </sheetData>
  <mergeCells count="1">
    <mergeCell ref="H2:M2"/>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election activeCell="B4" sqref="B4"/>
    </sheetView>
  </sheetViews>
  <sheetFormatPr defaultColWidth="8.85546875" defaultRowHeight="15" x14ac:dyDescent="0.25"/>
  <cols>
    <col min="1" max="1" width="31.42578125" style="6" customWidth="1"/>
    <col min="2" max="2" width="28.140625" style="6" customWidth="1"/>
    <col min="3" max="3" width="68" style="6" customWidth="1"/>
    <col min="4" max="16384" width="8.85546875" style="6"/>
  </cols>
  <sheetData>
    <row r="1" spans="1:3" x14ac:dyDescent="0.25">
      <c r="A1" s="45" t="s">
        <v>74</v>
      </c>
      <c r="B1" s="45" t="s">
        <v>75</v>
      </c>
    </row>
    <row r="2" spans="1:3" ht="60" x14ac:dyDescent="0.25">
      <c r="A2" s="6" t="s">
        <v>145</v>
      </c>
      <c r="B2" s="6" t="s">
        <v>3030</v>
      </c>
      <c r="C2" s="235" t="s">
        <v>3041</v>
      </c>
    </row>
    <row r="3" spans="1:3" x14ac:dyDescent="0.25">
      <c r="A3" s="6" t="s">
        <v>3283</v>
      </c>
      <c r="B3" s="6" t="s">
        <v>3284</v>
      </c>
    </row>
    <row r="4" spans="1:3" x14ac:dyDescent="0.25">
      <c r="A4" s="6" t="s">
        <v>3265</v>
      </c>
      <c r="B4" s="6" t="s">
        <v>3266</v>
      </c>
    </row>
  </sheetData>
  <pageMargins left="0.7" right="0.7" top="0.75" bottom="0.75" header="0.3" footer="0.3"/>
  <pageSetup orientation="portrait" horizontalDpi="1200" verticalDpi="1200"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673" zoomScale="90" zoomScaleNormal="90" workbookViewId="0">
      <selection activeCell="A684" sqref="A684:J692"/>
    </sheetView>
  </sheetViews>
  <sheetFormatPr defaultColWidth="8.85546875" defaultRowHeight="15" x14ac:dyDescent="0.25"/>
  <cols>
    <col min="1" max="1" width="49.28515625" style="3" customWidth="1"/>
    <col min="2" max="2" width="10.42578125" style="3" customWidth="1"/>
    <col min="3" max="3" width="12.85546875" style="3" customWidth="1"/>
    <col min="4" max="4" width="13.7109375" style="3" customWidth="1"/>
    <col min="5" max="5" width="20.7109375" style="3" customWidth="1"/>
    <col min="6" max="6" width="8.85546875" style="6"/>
    <col min="7" max="7" width="14" style="6" customWidth="1"/>
    <col min="8" max="9" width="8.85546875" style="6"/>
    <col min="10" max="10" width="9.5703125" style="6" bestFit="1" customWidth="1"/>
    <col min="11" max="13" width="8.85546875" style="6"/>
    <col min="14" max="15" width="12.140625" style="6" bestFit="1" customWidth="1"/>
    <col min="16" max="16" width="12.5703125" style="6" bestFit="1" customWidth="1"/>
    <col min="17" max="16384" width="8.85546875" style="6"/>
  </cols>
  <sheetData>
    <row r="1" spans="1:8" s="3" customFormat="1" x14ac:dyDescent="0.25">
      <c r="A1" s="238"/>
      <c r="B1" s="239"/>
      <c r="C1" s="239"/>
      <c r="D1" s="239"/>
      <c r="E1" s="238"/>
    </row>
    <row r="2" spans="1:8" ht="15.75" x14ac:dyDescent="0.25">
      <c r="A2" s="393" t="s">
        <v>490</v>
      </c>
      <c r="B2" s="393"/>
      <c r="C2" s="255"/>
      <c r="D2" s="255"/>
      <c r="E2" s="255"/>
      <c r="F2" s="255"/>
      <c r="G2" s="255"/>
      <c r="H2" s="384" t="s">
        <v>491</v>
      </c>
    </row>
    <row r="3" spans="1:8" ht="15.75" x14ac:dyDescent="0.25">
      <c r="A3" s="255" t="s">
        <v>736</v>
      </c>
      <c r="B3" s="255"/>
      <c r="C3" s="255"/>
      <c r="D3" s="255"/>
      <c r="E3" s="255"/>
      <c r="F3" s="255"/>
      <c r="G3" s="255"/>
      <c r="H3" s="384" t="s">
        <v>3408</v>
      </c>
    </row>
    <row r="4" spans="1:8" x14ac:dyDescent="0.25">
      <c r="A4" s="257"/>
      <c r="B4" s="257"/>
      <c r="C4" s="257"/>
      <c r="D4" s="257"/>
      <c r="E4" s="257"/>
      <c r="F4" s="257"/>
      <c r="G4" s="256"/>
      <c r="H4" s="384" t="s">
        <v>492</v>
      </c>
    </row>
    <row r="5" spans="1:8" x14ac:dyDescent="0.25">
      <c r="A5" s="257"/>
      <c r="B5" s="257"/>
      <c r="C5" s="257"/>
      <c r="D5" s="257"/>
      <c r="E5" s="257"/>
      <c r="F5" s="257"/>
      <c r="G5" s="257"/>
      <c r="H5" s="257"/>
    </row>
    <row r="6" spans="1:8" x14ac:dyDescent="0.25">
      <c r="A6" s="394" t="s">
        <v>493</v>
      </c>
      <c r="B6" s="323" t="s">
        <v>494</v>
      </c>
      <c r="C6" s="323" t="s">
        <v>495</v>
      </c>
      <c r="D6" s="323" t="s">
        <v>496</v>
      </c>
      <c r="E6" s="323" t="s">
        <v>497</v>
      </c>
      <c r="F6" s="323" t="s">
        <v>498</v>
      </c>
      <c r="G6" s="323" t="s">
        <v>499</v>
      </c>
      <c r="H6" s="323" t="s">
        <v>500</v>
      </c>
    </row>
    <row r="7" spans="1:8" ht="15.75" thickBot="1" x14ac:dyDescent="0.3">
      <c r="A7" s="395"/>
      <c r="B7" s="396" t="s">
        <v>501</v>
      </c>
      <c r="C7" s="397"/>
      <c r="D7" s="397"/>
      <c r="E7" s="397"/>
      <c r="F7" s="397"/>
      <c r="G7" s="397"/>
      <c r="H7" s="398"/>
    </row>
    <row r="8" spans="1:8" ht="15.75" thickTop="1" x14ac:dyDescent="0.25">
      <c r="A8" s="324" t="s">
        <v>502</v>
      </c>
      <c r="B8" s="325">
        <v>5932599.6289760331</v>
      </c>
      <c r="C8" s="325">
        <v>11733.375501038239</v>
      </c>
      <c r="D8" s="325">
        <v>256.12078517135075</v>
      </c>
      <c r="E8" s="325">
        <v>16601.736021301014</v>
      </c>
      <c r="F8" s="325">
        <v>64984.511311122282</v>
      </c>
      <c r="G8" s="325">
        <v>7190.5073165207414</v>
      </c>
      <c r="H8" s="325">
        <v>12364.091048770906</v>
      </c>
    </row>
    <row r="9" spans="1:8" x14ac:dyDescent="0.25">
      <c r="A9" s="326" t="s">
        <v>503</v>
      </c>
      <c r="B9" s="325">
        <v>5895355.24157112</v>
      </c>
      <c r="C9" s="325">
        <v>471.45668024581687</v>
      </c>
      <c r="D9" s="325">
        <v>256.02211621946361</v>
      </c>
      <c r="E9" s="325">
        <v>16392.841699559172</v>
      </c>
      <c r="F9" s="325">
        <v>64879.039506516223</v>
      </c>
      <c r="G9" s="325">
        <v>6834.5332094970663</v>
      </c>
      <c r="H9" s="325">
        <v>12298.979757295287</v>
      </c>
    </row>
    <row r="10" spans="1:8" x14ac:dyDescent="0.25">
      <c r="A10" s="327" t="s">
        <v>504</v>
      </c>
      <c r="B10" s="325">
        <v>2536779.2265180089</v>
      </c>
      <c r="C10" s="325">
        <v>38.041270916860228</v>
      </c>
      <c r="D10" s="325">
        <v>101.32393509195673</v>
      </c>
      <c r="E10" s="325">
        <v>3546.3367720364731</v>
      </c>
      <c r="F10" s="325">
        <v>794.66570664443441</v>
      </c>
      <c r="G10" s="325">
        <v>197.74109991391563</v>
      </c>
      <c r="H10" s="325">
        <v>9554.1507363760447</v>
      </c>
    </row>
    <row r="11" spans="1:8" x14ac:dyDescent="0.25">
      <c r="A11" s="328" t="s">
        <v>505</v>
      </c>
      <c r="B11" s="325">
        <v>2400057.4856406469</v>
      </c>
      <c r="C11" s="325">
        <v>34.823479419570468</v>
      </c>
      <c r="D11" s="325">
        <v>100.86538569159121</v>
      </c>
      <c r="E11" s="329">
        <v>3434.4290996747714</v>
      </c>
      <c r="F11" s="329">
        <v>581.83867235005948</v>
      </c>
      <c r="G11" s="329">
        <v>43.701395420034459</v>
      </c>
      <c r="H11" s="329">
        <v>9439.0432746602182</v>
      </c>
    </row>
    <row r="12" spans="1:8" x14ac:dyDescent="0.25">
      <c r="A12" s="328" t="s">
        <v>506</v>
      </c>
      <c r="B12" s="325">
        <v>89593.949221728457</v>
      </c>
      <c r="C12" s="325">
        <v>1.65477355037977</v>
      </c>
      <c r="D12" s="325">
        <v>0.25058877413691999</v>
      </c>
      <c r="E12" s="329">
        <v>111.9076723617019</v>
      </c>
      <c r="F12" s="329">
        <v>212.82703429437495</v>
      </c>
      <c r="G12" s="329">
        <v>154.03970449388117</v>
      </c>
      <c r="H12" s="329">
        <v>115.10746171582606</v>
      </c>
    </row>
    <row r="13" spans="1:8" x14ac:dyDescent="0.25">
      <c r="A13" s="328" t="s">
        <v>508</v>
      </c>
      <c r="B13" s="325">
        <v>47127.791655633242</v>
      </c>
      <c r="C13" s="325">
        <v>1.5630179469099901</v>
      </c>
      <c r="D13" s="325">
        <v>0.20796062622860001</v>
      </c>
      <c r="E13" s="329" t="s">
        <v>509</v>
      </c>
      <c r="F13" s="329" t="s">
        <v>509</v>
      </c>
      <c r="G13" s="329" t="s">
        <v>509</v>
      </c>
      <c r="H13" s="329" t="s">
        <v>509</v>
      </c>
    </row>
    <row r="14" spans="1:8" x14ac:dyDescent="0.25">
      <c r="A14" s="330" t="s">
        <v>510</v>
      </c>
      <c r="B14" s="325">
        <v>715881.23822130868</v>
      </c>
      <c r="C14" s="325">
        <v>66.332427151355944</v>
      </c>
      <c r="D14" s="325">
        <v>9.3750160318137894</v>
      </c>
      <c r="E14" s="325">
        <v>1515.3616266750041</v>
      </c>
      <c r="F14" s="325">
        <v>1044.8381666781022</v>
      </c>
      <c r="G14" s="325">
        <v>120.23413844415886</v>
      </c>
      <c r="H14" s="325">
        <v>1574.0871153371656</v>
      </c>
    </row>
    <row r="15" spans="1:8" x14ac:dyDescent="0.25">
      <c r="A15" s="328" t="s">
        <v>511</v>
      </c>
      <c r="B15" s="325">
        <v>14558.872168514019</v>
      </c>
      <c r="C15" s="325">
        <v>0.26506107425178999</v>
      </c>
      <c r="D15" s="325">
        <v>3.4431093875209998E-2</v>
      </c>
      <c r="E15" s="329" t="s">
        <v>509</v>
      </c>
      <c r="F15" s="329" t="s">
        <v>509</v>
      </c>
      <c r="G15" s="329" t="s">
        <v>509</v>
      </c>
      <c r="H15" s="329" t="s">
        <v>509</v>
      </c>
    </row>
    <row r="16" spans="1:8" x14ac:dyDescent="0.25">
      <c r="A16" s="328" t="s">
        <v>512</v>
      </c>
      <c r="B16" s="325">
        <v>4324.0266958123129</v>
      </c>
      <c r="C16" s="325">
        <v>0.21993490848121999</v>
      </c>
      <c r="D16" s="325">
        <v>3.1755858181610003E-2</v>
      </c>
      <c r="E16" s="329" t="s">
        <v>509</v>
      </c>
      <c r="F16" s="329" t="s">
        <v>509</v>
      </c>
      <c r="G16" s="329" t="s">
        <v>509</v>
      </c>
      <c r="H16" s="329" t="s">
        <v>509</v>
      </c>
    </row>
    <row r="17" spans="1:8" x14ac:dyDescent="0.25">
      <c r="A17" s="328" t="s">
        <v>513</v>
      </c>
      <c r="B17" s="325">
        <v>68062.59585493186</v>
      </c>
      <c r="C17" s="325">
        <v>2.1634295884067098</v>
      </c>
      <c r="D17" s="325">
        <v>0.32207738930322999</v>
      </c>
      <c r="E17" s="329" t="s">
        <v>509</v>
      </c>
      <c r="F17" s="329" t="s">
        <v>509</v>
      </c>
      <c r="G17" s="329" t="s">
        <v>509</v>
      </c>
      <c r="H17" s="329" t="s">
        <v>509</v>
      </c>
    </row>
    <row r="18" spans="1:8" x14ac:dyDescent="0.25">
      <c r="A18" s="328" t="s">
        <v>514</v>
      </c>
      <c r="B18" s="325">
        <v>42643.232056364206</v>
      </c>
      <c r="C18" s="325">
        <v>2.9129032519703002</v>
      </c>
      <c r="D18" s="325">
        <v>0.49111046929190999</v>
      </c>
      <c r="E18" s="329" t="s">
        <v>509</v>
      </c>
      <c r="F18" s="329" t="s">
        <v>509</v>
      </c>
      <c r="G18" s="329" t="s">
        <v>509</v>
      </c>
      <c r="H18" s="329" t="s">
        <v>509</v>
      </c>
    </row>
    <row r="19" spans="1:8" x14ac:dyDescent="0.25">
      <c r="A19" s="328" t="s">
        <v>515</v>
      </c>
      <c r="B19" s="325">
        <v>32687.652624332597</v>
      </c>
      <c r="C19" s="325">
        <v>2.1724960612470801</v>
      </c>
      <c r="D19" s="325">
        <v>0.32965613051379999</v>
      </c>
      <c r="E19" s="329" t="s">
        <v>509</v>
      </c>
      <c r="F19" s="329" t="s">
        <v>509</v>
      </c>
      <c r="G19" s="329" t="s">
        <v>509</v>
      </c>
      <c r="H19" s="329" t="s">
        <v>509</v>
      </c>
    </row>
    <row r="20" spans="1:8" x14ac:dyDescent="0.25">
      <c r="A20" s="328" t="s">
        <v>516</v>
      </c>
      <c r="B20" s="325">
        <v>38327.06069611937</v>
      </c>
      <c r="C20" s="325">
        <v>2.7616536525147199</v>
      </c>
      <c r="D20" s="325">
        <v>0.41262766327205003</v>
      </c>
      <c r="E20" s="329" t="s">
        <v>509</v>
      </c>
      <c r="F20" s="329" t="s">
        <v>509</v>
      </c>
      <c r="G20" s="329" t="s">
        <v>509</v>
      </c>
      <c r="H20" s="329" t="s">
        <v>509</v>
      </c>
    </row>
    <row r="21" spans="1:8" x14ac:dyDescent="0.25">
      <c r="A21" s="331" t="s">
        <v>3366</v>
      </c>
      <c r="B21" s="325">
        <v>515277.79812523432</v>
      </c>
      <c r="C21" s="325">
        <v>55.836948614484129</v>
      </c>
      <c r="D21" s="325">
        <v>7.7533574273759802</v>
      </c>
      <c r="E21" s="329">
        <v>1515.3616266750041</v>
      </c>
      <c r="F21" s="329">
        <v>1044.8381666781022</v>
      </c>
      <c r="G21" s="329">
        <v>120.23413844415886</v>
      </c>
      <c r="H21" s="329">
        <v>1574.0871153371656</v>
      </c>
    </row>
    <row r="22" spans="1:8" x14ac:dyDescent="0.25">
      <c r="A22" s="330" t="s">
        <v>517</v>
      </c>
      <c r="B22" s="325">
        <v>1831014.9512207536</v>
      </c>
      <c r="C22" s="325">
        <v>157.60957929075553</v>
      </c>
      <c r="D22" s="325">
        <v>138.66194983315438</v>
      </c>
      <c r="E22" s="325">
        <v>10294.630529494003</v>
      </c>
      <c r="F22" s="325">
        <v>58614.797849139453</v>
      </c>
      <c r="G22" s="325">
        <v>5723.5980346497408</v>
      </c>
      <c r="H22" s="325">
        <v>618.63077203361581</v>
      </c>
    </row>
    <row r="23" spans="1:8" x14ac:dyDescent="0.25">
      <c r="A23" s="328" t="s">
        <v>518</v>
      </c>
      <c r="B23" s="325">
        <v>171223.03700227189</v>
      </c>
      <c r="C23" s="325">
        <v>2.0771880881664</v>
      </c>
      <c r="D23" s="325">
        <v>5.2994341437007098</v>
      </c>
      <c r="E23" s="329">
        <v>40.811932568812999</v>
      </c>
      <c r="F23" s="329">
        <v>207.24271059858924</v>
      </c>
      <c r="G23" s="329">
        <v>20.972782413204179</v>
      </c>
      <c r="H23" s="329">
        <v>7.9863698191035404</v>
      </c>
    </row>
    <row r="24" spans="1:8" x14ac:dyDescent="0.25">
      <c r="A24" s="328" t="s">
        <v>519</v>
      </c>
      <c r="B24" s="325">
        <v>1543321.2357623461</v>
      </c>
      <c r="C24" s="325">
        <v>96.244370350390938</v>
      </c>
      <c r="D24" s="325">
        <v>107.93538834374699</v>
      </c>
      <c r="E24" s="329">
        <v>7564.0039070770663</v>
      </c>
      <c r="F24" s="329">
        <v>38851.488066997837</v>
      </c>
      <c r="G24" s="329">
        <v>3123.5335919534832</v>
      </c>
      <c r="H24" s="329">
        <v>155.69594484037685</v>
      </c>
    </row>
    <row r="25" spans="1:8" x14ac:dyDescent="0.25">
      <c r="A25" s="328" t="s">
        <v>520</v>
      </c>
      <c r="B25" s="325">
        <v>46055.912865416663</v>
      </c>
      <c r="C25" s="325">
        <v>3.5201759225</v>
      </c>
      <c r="D25" s="325">
        <v>1.1264562951999999</v>
      </c>
      <c r="E25" s="329">
        <v>504.06504986911966</v>
      </c>
      <c r="F25" s="329">
        <v>79.731529299018959</v>
      </c>
      <c r="G25" s="329">
        <v>38.628071801561717</v>
      </c>
      <c r="H25" s="329">
        <v>59.549191471448658</v>
      </c>
    </row>
    <row r="26" spans="1:8" x14ac:dyDescent="0.25">
      <c r="A26" s="328" t="s">
        <v>521</v>
      </c>
      <c r="B26" s="325">
        <v>38024.133926124283</v>
      </c>
      <c r="C26" s="325">
        <v>16.188389581899191</v>
      </c>
      <c r="D26" s="325">
        <v>0.73365765457023002</v>
      </c>
      <c r="E26" s="329">
        <v>564.78322714808633</v>
      </c>
      <c r="F26" s="329">
        <v>1625.6330147817607</v>
      </c>
      <c r="G26" s="329">
        <v>797.79002364334588</v>
      </c>
      <c r="H26" s="329">
        <v>168.62503652225149</v>
      </c>
    </row>
    <row r="27" spans="1:8" ht="15.75" thickBot="1" x14ac:dyDescent="0.3">
      <c r="A27" s="328" t="s">
        <v>522</v>
      </c>
      <c r="B27" s="325">
        <v>32390.631664594664</v>
      </c>
      <c r="C27" s="325">
        <v>39.579455347798998</v>
      </c>
      <c r="D27" s="325">
        <v>23.567013395936449</v>
      </c>
      <c r="E27" s="329">
        <v>1620.9664128309175</v>
      </c>
      <c r="F27" s="329">
        <v>17850.702527462247</v>
      </c>
      <c r="G27" s="329">
        <v>1742.6735648381459</v>
      </c>
      <c r="H27" s="329">
        <v>226.77422938043526</v>
      </c>
    </row>
    <row r="28" spans="1:8" ht="15.75" thickTop="1" x14ac:dyDescent="0.25">
      <c r="A28" s="332" t="s">
        <v>523</v>
      </c>
      <c r="B28" s="325">
        <v>586319.50932829198</v>
      </c>
      <c r="C28" s="325">
        <v>205.35377590972996</v>
      </c>
      <c r="D28" s="325">
        <v>4.1010308449579398</v>
      </c>
      <c r="E28" s="325">
        <v>908.26373148672474</v>
      </c>
      <c r="F28" s="325">
        <v>3021.6454373622296</v>
      </c>
      <c r="G28" s="325">
        <v>551.67725417600798</v>
      </c>
      <c r="H28" s="325">
        <v>527.57585355553215</v>
      </c>
    </row>
    <row r="29" spans="1:8" x14ac:dyDescent="0.25">
      <c r="A29" s="328" t="s">
        <v>524</v>
      </c>
      <c r="B29" s="325">
        <v>227130.37102570775</v>
      </c>
      <c r="C29" s="325">
        <v>43.127101050750518</v>
      </c>
      <c r="D29" s="325">
        <v>1.16099880972741</v>
      </c>
      <c r="E29" s="329">
        <v>490.17465541376572</v>
      </c>
      <c r="F29" s="329">
        <v>165.62633435353089</v>
      </c>
      <c r="G29" s="329">
        <v>33.353786412534873</v>
      </c>
      <c r="H29" s="329">
        <v>369.97578072655716</v>
      </c>
    </row>
    <row r="30" spans="1:8" x14ac:dyDescent="0.25">
      <c r="A30" s="328" t="s">
        <v>525</v>
      </c>
      <c r="B30" s="325">
        <v>358897.51072027022</v>
      </c>
      <c r="C30" s="325">
        <v>162.20807697148538</v>
      </c>
      <c r="D30" s="325">
        <v>2.9373316220328798</v>
      </c>
      <c r="E30" s="329">
        <v>418.08907607295907</v>
      </c>
      <c r="F30" s="329">
        <v>2856.0191030086989</v>
      </c>
      <c r="G30" s="329">
        <v>518.3234677634731</v>
      </c>
      <c r="H30" s="329">
        <v>157.60007282897502</v>
      </c>
    </row>
    <row r="31" spans="1:8" x14ac:dyDescent="0.25">
      <c r="A31" s="328" t="s">
        <v>526</v>
      </c>
      <c r="B31" s="325">
        <v>291.62758231404649</v>
      </c>
      <c r="C31" s="325">
        <v>1.8597887494070001E-2</v>
      </c>
      <c r="D31" s="325">
        <v>2.7004131976500001E-3</v>
      </c>
      <c r="E31" s="329" t="s">
        <v>509</v>
      </c>
      <c r="F31" s="329" t="s">
        <v>509</v>
      </c>
      <c r="G31" s="329" t="s">
        <v>509</v>
      </c>
      <c r="H31" s="329" t="s">
        <v>509</v>
      </c>
    </row>
    <row r="32" spans="1:8" x14ac:dyDescent="0.25">
      <c r="A32" s="330" t="s">
        <v>3367</v>
      </c>
      <c r="B32" s="325">
        <v>225360.31628275706</v>
      </c>
      <c r="C32" s="325">
        <v>4.1196269771152103</v>
      </c>
      <c r="D32" s="325">
        <v>2.5601844175807398</v>
      </c>
      <c r="E32" s="325">
        <v>128.24903986696705</v>
      </c>
      <c r="F32" s="325">
        <v>1403.092346692003</v>
      </c>
      <c r="G32" s="325">
        <v>241.28268231324299</v>
      </c>
      <c r="H32" s="325">
        <v>24.535279992929539</v>
      </c>
    </row>
    <row r="33" spans="1:8" x14ac:dyDescent="0.25">
      <c r="A33" s="328" t="s">
        <v>527</v>
      </c>
      <c r="B33" s="325">
        <v>197727.56395066719</v>
      </c>
      <c r="C33" s="325">
        <v>3.63136019854521</v>
      </c>
      <c r="D33" s="325">
        <v>1.7785747835824199</v>
      </c>
      <c r="E33" s="329">
        <v>128.24903986696705</v>
      </c>
      <c r="F33" s="329">
        <v>1403.092346692003</v>
      </c>
      <c r="G33" s="329">
        <v>241.28268231324299</v>
      </c>
      <c r="H33" s="329">
        <v>24.535279992929539</v>
      </c>
    </row>
    <row r="34" spans="1:8" x14ac:dyDescent="0.25">
      <c r="A34" s="328" t="s">
        <v>528</v>
      </c>
      <c r="B34" s="325">
        <v>27632.752332089869</v>
      </c>
      <c r="C34" s="325">
        <v>0.48826677857</v>
      </c>
      <c r="D34" s="325">
        <v>0.78160963399831995</v>
      </c>
      <c r="E34" s="329" t="s">
        <v>507</v>
      </c>
      <c r="F34" s="329" t="s">
        <v>507</v>
      </c>
      <c r="G34" s="329" t="s">
        <v>507</v>
      </c>
      <c r="H34" s="329" t="s">
        <v>507</v>
      </c>
    </row>
    <row r="35" spans="1:8" x14ac:dyDescent="0.25">
      <c r="A35" s="333" t="s">
        <v>529</v>
      </c>
      <c r="B35" s="325">
        <v>37244.387404913439</v>
      </c>
      <c r="C35" s="325">
        <v>11261.918820792424</v>
      </c>
      <c r="D35" s="325">
        <v>9.8668951887160003E-2</v>
      </c>
      <c r="E35" s="325">
        <v>208.89432174184356</v>
      </c>
      <c r="F35" s="325">
        <v>105.47180460606191</v>
      </c>
      <c r="G35" s="325">
        <v>355.97410702367489</v>
      </c>
      <c r="H35" s="325">
        <v>65.111291475618813</v>
      </c>
    </row>
    <row r="36" spans="1:8" x14ac:dyDescent="0.25">
      <c r="A36" s="330" t="s">
        <v>531</v>
      </c>
      <c r="B36" s="325" t="s">
        <v>3270</v>
      </c>
      <c r="C36" s="325">
        <v>2828.7193306107342</v>
      </c>
      <c r="D36" s="325" t="s">
        <v>507</v>
      </c>
      <c r="E36" s="325" t="s">
        <v>507</v>
      </c>
      <c r="F36" s="325" t="s">
        <v>507</v>
      </c>
      <c r="G36" s="325" t="s">
        <v>507</v>
      </c>
      <c r="H36" s="325" t="s">
        <v>507</v>
      </c>
    </row>
    <row r="37" spans="1:8" x14ac:dyDescent="0.25">
      <c r="A37" s="328" t="s">
        <v>533</v>
      </c>
      <c r="B37" s="325" t="s">
        <v>534</v>
      </c>
      <c r="C37" s="325">
        <v>2828.7193306107342</v>
      </c>
      <c r="D37" s="329" t="s">
        <v>507</v>
      </c>
      <c r="E37" s="329" t="s">
        <v>507</v>
      </c>
      <c r="F37" s="329" t="s">
        <v>507</v>
      </c>
      <c r="G37" s="329" t="s">
        <v>507</v>
      </c>
      <c r="H37" s="334" t="s">
        <v>187</v>
      </c>
    </row>
    <row r="38" spans="1:8" x14ac:dyDescent="0.25">
      <c r="A38" s="328" t="s">
        <v>535</v>
      </c>
      <c r="B38" s="325" t="s">
        <v>509</v>
      </c>
      <c r="C38" s="325" t="s">
        <v>509</v>
      </c>
      <c r="D38" s="329" t="s">
        <v>507</v>
      </c>
      <c r="E38" s="329" t="s">
        <v>507</v>
      </c>
      <c r="F38" s="329" t="s">
        <v>507</v>
      </c>
      <c r="G38" s="329" t="s">
        <v>507</v>
      </c>
      <c r="H38" s="329" t="s">
        <v>507</v>
      </c>
    </row>
    <row r="39" spans="1:8" x14ac:dyDescent="0.25">
      <c r="A39" s="328" t="s">
        <v>3368</v>
      </c>
      <c r="B39" s="325" t="s">
        <v>536</v>
      </c>
      <c r="C39" s="325" t="s">
        <v>536</v>
      </c>
      <c r="D39" s="329" t="s">
        <v>507</v>
      </c>
      <c r="E39" s="325" t="s">
        <v>507</v>
      </c>
      <c r="F39" s="325" t="s">
        <v>507</v>
      </c>
      <c r="G39" s="325" t="s">
        <v>507</v>
      </c>
      <c r="H39" s="325" t="s">
        <v>507</v>
      </c>
    </row>
    <row r="40" spans="1:8" x14ac:dyDescent="0.25">
      <c r="A40" s="330" t="s">
        <v>537</v>
      </c>
      <c r="B40" s="325">
        <v>37244.387404913439</v>
      </c>
      <c r="C40" s="325">
        <v>8433.1994901816888</v>
      </c>
      <c r="D40" s="325">
        <v>9.8668951887160003E-2</v>
      </c>
      <c r="E40" s="325">
        <v>208.89432174184356</v>
      </c>
      <c r="F40" s="325">
        <v>105.47180460606191</v>
      </c>
      <c r="G40" s="325">
        <v>355.97410702367489</v>
      </c>
      <c r="H40" s="325">
        <v>65.111291475618813</v>
      </c>
    </row>
    <row r="41" spans="1:8" x14ac:dyDescent="0.25">
      <c r="A41" s="328" t="s">
        <v>538</v>
      </c>
      <c r="B41" s="325">
        <v>12063.700405245312</v>
      </c>
      <c r="C41" s="325">
        <v>1817.0207526802458</v>
      </c>
      <c r="D41" s="325">
        <v>3.5386466609699997E-2</v>
      </c>
      <c r="E41" s="329" t="s">
        <v>509</v>
      </c>
      <c r="F41" s="329" t="s">
        <v>509</v>
      </c>
      <c r="G41" s="329" t="s">
        <v>509</v>
      </c>
      <c r="H41" s="329" t="s">
        <v>509</v>
      </c>
    </row>
    <row r="42" spans="1:8" x14ac:dyDescent="0.25">
      <c r="A42" s="328" t="s">
        <v>539</v>
      </c>
      <c r="B42" s="325">
        <v>25180.686999668131</v>
      </c>
      <c r="C42" s="325">
        <v>6616.1787375014428</v>
      </c>
      <c r="D42" s="334" t="s">
        <v>187</v>
      </c>
      <c r="E42" s="334" t="s">
        <v>187</v>
      </c>
      <c r="F42" s="334" t="s">
        <v>187</v>
      </c>
      <c r="G42" s="329" t="s">
        <v>509</v>
      </c>
      <c r="H42" s="329" t="s">
        <v>509</v>
      </c>
    </row>
    <row r="43" spans="1:8" x14ac:dyDescent="0.25">
      <c r="A43" s="328" t="s">
        <v>540</v>
      </c>
      <c r="B43" s="325" t="s">
        <v>509</v>
      </c>
      <c r="C43" s="325" t="s">
        <v>509</v>
      </c>
      <c r="D43" s="325">
        <v>6.3282485277459999E-2</v>
      </c>
      <c r="E43" s="329" t="s">
        <v>509</v>
      </c>
      <c r="F43" s="329" t="s">
        <v>509</v>
      </c>
      <c r="G43" s="329" t="s">
        <v>509</v>
      </c>
      <c r="H43" s="329" t="s">
        <v>509</v>
      </c>
    </row>
    <row r="44" spans="1:8" x14ac:dyDescent="0.25">
      <c r="A44" s="328" t="s">
        <v>3369</v>
      </c>
      <c r="B44" s="325" t="s">
        <v>536</v>
      </c>
      <c r="C44" s="325" t="s">
        <v>536</v>
      </c>
      <c r="D44" s="325" t="s">
        <v>536</v>
      </c>
      <c r="E44" s="325">
        <v>208.89432174184356</v>
      </c>
      <c r="F44" s="325">
        <v>105.47180460606191</v>
      </c>
      <c r="G44" s="325">
        <v>355.97410702367489</v>
      </c>
      <c r="H44" s="325">
        <v>65.111291475618813</v>
      </c>
    </row>
    <row r="45" spans="1:8" x14ac:dyDescent="0.25">
      <c r="A45" s="335" t="s">
        <v>3271</v>
      </c>
      <c r="B45" s="325" t="s">
        <v>541</v>
      </c>
      <c r="C45" s="334" t="s">
        <v>187</v>
      </c>
      <c r="D45" s="334" t="s">
        <v>187</v>
      </c>
      <c r="E45" s="334" t="s">
        <v>187</v>
      </c>
      <c r="F45" s="334" t="s">
        <v>187</v>
      </c>
      <c r="G45" s="334" t="s">
        <v>187</v>
      </c>
      <c r="H45" s="334" t="s">
        <v>187</v>
      </c>
    </row>
    <row r="46" spans="1:8" x14ac:dyDescent="0.25">
      <c r="A46" s="330" t="s">
        <v>3370</v>
      </c>
      <c r="B46" s="325" t="s">
        <v>509</v>
      </c>
      <c r="C46" s="334" t="s">
        <v>187</v>
      </c>
      <c r="D46" s="334" t="s">
        <v>187</v>
      </c>
      <c r="E46" s="334" t="s">
        <v>187</v>
      </c>
      <c r="F46" s="334" t="s">
        <v>187</v>
      </c>
      <c r="G46" s="334" t="s">
        <v>187</v>
      </c>
      <c r="H46" s="334" t="s">
        <v>187</v>
      </c>
    </row>
    <row r="47" spans="1:8" x14ac:dyDescent="0.25">
      <c r="A47" s="330" t="s">
        <v>542</v>
      </c>
      <c r="B47" s="325" t="s">
        <v>509</v>
      </c>
      <c r="C47" s="334" t="s">
        <v>187</v>
      </c>
      <c r="D47" s="334" t="s">
        <v>187</v>
      </c>
      <c r="E47" s="334" t="s">
        <v>187</v>
      </c>
      <c r="F47" s="334" t="s">
        <v>187</v>
      </c>
      <c r="G47" s="334" t="s">
        <v>187</v>
      </c>
      <c r="H47" s="334" t="s">
        <v>187</v>
      </c>
    </row>
    <row r="48" spans="1:8" x14ac:dyDescent="0.25">
      <c r="A48" s="327" t="s">
        <v>543</v>
      </c>
      <c r="B48" s="325" t="s">
        <v>541</v>
      </c>
      <c r="C48" s="334" t="s">
        <v>187</v>
      </c>
      <c r="D48" s="334" t="s">
        <v>187</v>
      </c>
      <c r="E48" s="334" t="s">
        <v>187</v>
      </c>
      <c r="F48" s="334" t="s">
        <v>187</v>
      </c>
      <c r="G48" s="334" t="s">
        <v>187</v>
      </c>
      <c r="H48" s="334" t="s">
        <v>187</v>
      </c>
    </row>
    <row r="49" spans="1:8" x14ac:dyDescent="0.25">
      <c r="A49" s="335" t="s">
        <v>3272</v>
      </c>
      <c r="B49" s="334" t="s">
        <v>187</v>
      </c>
      <c r="C49" s="334" t="s">
        <v>187</v>
      </c>
      <c r="D49" s="334" t="s">
        <v>187</v>
      </c>
      <c r="E49" s="334" t="s">
        <v>187</v>
      </c>
      <c r="F49" s="334" t="s">
        <v>187</v>
      </c>
      <c r="G49" s="334" t="s">
        <v>187</v>
      </c>
      <c r="H49" s="334" t="s">
        <v>187</v>
      </c>
    </row>
    <row r="50" spans="1:8" x14ac:dyDescent="0.25">
      <c r="A50" s="327" t="s">
        <v>544</v>
      </c>
      <c r="B50" s="325">
        <v>113232.30135064154</v>
      </c>
      <c r="C50" s="325">
        <v>5.2928930187330101</v>
      </c>
      <c r="D50" s="325">
        <v>3.2815608782569399</v>
      </c>
      <c r="E50" s="325">
        <v>1704.0134032501867</v>
      </c>
      <c r="F50" s="325">
        <v>132.66675861432418</v>
      </c>
      <c r="G50" s="325">
        <v>53.948263992089871</v>
      </c>
      <c r="H50" s="325" t="s">
        <v>534</v>
      </c>
    </row>
    <row r="51" spans="1:8" x14ac:dyDescent="0.25">
      <c r="A51" s="336" t="s">
        <v>545</v>
      </c>
      <c r="B51" s="325">
        <v>60125.445140869939</v>
      </c>
      <c r="C51" s="325" t="s">
        <v>569</v>
      </c>
      <c r="D51" s="325">
        <v>1.9373340798485601</v>
      </c>
      <c r="E51" s="329">
        <v>242.16675998106996</v>
      </c>
      <c r="F51" s="329">
        <v>100.74137215212509</v>
      </c>
      <c r="G51" s="329">
        <v>15.11120582281877</v>
      </c>
      <c r="H51" s="329" t="s">
        <v>534</v>
      </c>
    </row>
    <row r="52" spans="1:8" x14ac:dyDescent="0.25">
      <c r="A52" s="336" t="s">
        <v>546</v>
      </c>
      <c r="B52" s="325">
        <v>53106.856209771599</v>
      </c>
      <c r="C52" s="325">
        <v>5.2928930187330101</v>
      </c>
      <c r="D52" s="325">
        <v>1.34422679840838</v>
      </c>
      <c r="E52" s="329">
        <v>1461.8466432691168</v>
      </c>
      <c r="F52" s="329">
        <v>31.9253864621991</v>
      </c>
      <c r="G52" s="329">
        <v>38.837058169271103</v>
      </c>
      <c r="H52" s="329" t="s">
        <v>534</v>
      </c>
    </row>
    <row r="53" spans="1:8" x14ac:dyDescent="0.25">
      <c r="A53" s="327" t="s">
        <v>547</v>
      </c>
      <c r="B53" s="325" t="s">
        <v>509</v>
      </c>
      <c r="C53" s="325" t="s">
        <v>509</v>
      </c>
      <c r="D53" s="325" t="s">
        <v>509</v>
      </c>
      <c r="E53" s="329" t="s">
        <v>509</v>
      </c>
      <c r="F53" s="329" t="s">
        <v>509</v>
      </c>
      <c r="G53" s="329" t="s">
        <v>509</v>
      </c>
      <c r="H53" s="329" t="s">
        <v>534</v>
      </c>
    </row>
    <row r="54" spans="1:8" x14ac:dyDescent="0.25">
      <c r="A54" s="337" t="s">
        <v>3273</v>
      </c>
      <c r="B54" s="325">
        <v>230699.51036740557</v>
      </c>
      <c r="C54" s="334" t="s">
        <v>187</v>
      </c>
      <c r="D54" s="334" t="s">
        <v>187</v>
      </c>
      <c r="E54" s="334" t="s">
        <v>187</v>
      </c>
      <c r="F54" s="334" t="s">
        <v>187</v>
      </c>
      <c r="G54" s="334" t="s">
        <v>187</v>
      </c>
      <c r="H54" s="334" t="s">
        <v>187</v>
      </c>
    </row>
    <row r="55" spans="1:8" x14ac:dyDescent="0.25">
      <c r="A55" s="258" t="s">
        <v>3274</v>
      </c>
      <c r="B55" s="325" t="s">
        <v>569</v>
      </c>
      <c r="C55" s="334" t="s">
        <v>187</v>
      </c>
      <c r="D55" s="334" t="s">
        <v>187</v>
      </c>
      <c r="E55" s="334" t="s">
        <v>187</v>
      </c>
      <c r="F55" s="334" t="s">
        <v>187</v>
      </c>
      <c r="G55" s="334" t="s">
        <v>187</v>
      </c>
      <c r="H55" s="334" t="s">
        <v>187</v>
      </c>
    </row>
    <row r="56" spans="1:8" x14ac:dyDescent="0.25">
      <c r="A56" s="338" t="s">
        <v>548</v>
      </c>
      <c r="B56" s="329" t="s">
        <v>507</v>
      </c>
      <c r="C56" s="334" t="s">
        <v>187</v>
      </c>
      <c r="D56" s="334" t="s">
        <v>187</v>
      </c>
      <c r="E56" s="334" t="s">
        <v>187</v>
      </c>
      <c r="F56" s="334" t="s">
        <v>187</v>
      </c>
      <c r="G56" s="334" t="s">
        <v>187</v>
      </c>
      <c r="H56" s="334" t="s">
        <v>187</v>
      </c>
    </row>
    <row r="57" spans="1:8" x14ac:dyDescent="0.25">
      <c r="A57" s="338" t="s">
        <v>549</v>
      </c>
      <c r="B57" s="329" t="s">
        <v>507</v>
      </c>
      <c r="C57" s="334" t="s">
        <v>187</v>
      </c>
      <c r="D57" s="334" t="s">
        <v>187</v>
      </c>
      <c r="E57" s="334" t="s">
        <v>187</v>
      </c>
      <c r="F57" s="334" t="s">
        <v>187</v>
      </c>
      <c r="G57" s="334" t="s">
        <v>187</v>
      </c>
      <c r="H57" s="334" t="s">
        <v>187</v>
      </c>
    </row>
    <row r="58" spans="1:8" x14ac:dyDescent="0.25">
      <c r="C58" s="4"/>
      <c r="D58" s="4"/>
    </row>
    <row r="59" spans="1:8" x14ac:dyDescent="0.25">
      <c r="A59" s="51" t="s">
        <v>550</v>
      </c>
      <c r="B59" s="52">
        <f>B8+B50</f>
        <v>6045831.9303266751</v>
      </c>
      <c r="C59" s="52">
        <f t="shared" ref="C59:G59" si="0">C8+C50</f>
        <v>11738.668394056973</v>
      </c>
      <c r="D59" s="52">
        <f t="shared" si="0"/>
        <v>259.40234604960767</v>
      </c>
      <c r="E59" s="52">
        <f t="shared" si="0"/>
        <v>18305.749424551203</v>
      </c>
      <c r="F59" s="52">
        <f t="shared" si="0"/>
        <v>65117.178069736605</v>
      </c>
      <c r="G59" s="52">
        <f t="shared" si="0"/>
        <v>7244.4555805128311</v>
      </c>
      <c r="H59" s="52">
        <f>H8</f>
        <v>12364.091048770906</v>
      </c>
    </row>
    <row r="60" spans="1:8" x14ac:dyDescent="0.25">
      <c r="A60" s="51" t="s">
        <v>98</v>
      </c>
      <c r="B60" s="52">
        <f>B11</f>
        <v>2400057.4856406469</v>
      </c>
      <c r="C60" s="52">
        <f t="shared" ref="C60:H60" si="1">C11</f>
        <v>34.823479419570468</v>
      </c>
      <c r="D60" s="52">
        <f t="shared" si="1"/>
        <v>100.86538569159121</v>
      </c>
      <c r="E60" s="52">
        <f t="shared" si="1"/>
        <v>3434.4290996747714</v>
      </c>
      <c r="F60" s="52">
        <f t="shared" si="1"/>
        <v>581.83867235005948</v>
      </c>
      <c r="G60" s="52">
        <f t="shared" si="1"/>
        <v>43.701395420034459</v>
      </c>
      <c r="H60" s="52">
        <f t="shared" si="1"/>
        <v>9439.0432746602182</v>
      </c>
    </row>
    <row r="61" spans="1:8" x14ac:dyDescent="0.25">
      <c r="A61" s="51" t="s">
        <v>4</v>
      </c>
      <c r="B61" s="52">
        <f>SUM(B22,B50)-G293</f>
        <v>1911856.6209068005</v>
      </c>
      <c r="C61" s="52">
        <f t="shared" ref="C61:H61" si="2">SUM(C22,C50)</f>
        <v>162.90247230948853</v>
      </c>
      <c r="D61" s="52">
        <f t="shared" si="2"/>
        <v>141.94351071141131</v>
      </c>
      <c r="E61" s="52">
        <f t="shared" si="2"/>
        <v>11998.643932744189</v>
      </c>
      <c r="F61" s="52">
        <f t="shared" si="2"/>
        <v>58747.464607753776</v>
      </c>
      <c r="G61" s="52">
        <f t="shared" si="2"/>
        <v>5777.5462986418306</v>
      </c>
      <c r="H61" s="52">
        <f t="shared" si="2"/>
        <v>618.63077203361581</v>
      </c>
    </row>
    <row r="62" spans="1:8" x14ac:dyDescent="0.25">
      <c r="A62" s="51" t="s">
        <v>2458</v>
      </c>
      <c r="B62" s="52">
        <f>SUM(B29:B30)</f>
        <v>586027.88174597803</v>
      </c>
      <c r="C62" s="52">
        <f t="shared" ref="C62:H62" si="3">SUM(C29:C30)</f>
        <v>205.33517802223591</v>
      </c>
      <c r="D62" s="52">
        <f t="shared" si="3"/>
        <v>4.0983304317602895</v>
      </c>
      <c r="E62" s="52">
        <f t="shared" si="3"/>
        <v>908.26373148672474</v>
      </c>
      <c r="F62" s="52">
        <f t="shared" si="3"/>
        <v>3021.64543736223</v>
      </c>
      <c r="G62" s="52">
        <f t="shared" si="3"/>
        <v>551.67725417600798</v>
      </c>
      <c r="H62" s="52">
        <f t="shared" si="3"/>
        <v>527.57585355553215</v>
      </c>
    </row>
    <row r="63" spans="1:8" x14ac:dyDescent="0.25">
      <c r="A63" s="51" t="s">
        <v>9</v>
      </c>
      <c r="B63" s="52">
        <f>SUM(B12:B14,B35,B45,B32)+G293-G374</f>
        <v>1134885.2223943246</v>
      </c>
      <c r="C63" s="52">
        <f>SUM(C12:C14,C35,C45,C32)-H374</f>
        <v>11335.583471714261</v>
      </c>
      <c r="D63" s="52">
        <f>SUM(D12:D14,D35,D45,D32)-I374</f>
        <v>11.193742820309819</v>
      </c>
      <c r="E63" s="52">
        <f t="shared" ref="E63:H63" si="4">SUM(E12:E14,E35,E45,E32)</f>
        <v>1964.4126606455166</v>
      </c>
      <c r="F63" s="52">
        <f t="shared" si="4"/>
        <v>2766.2293522705422</v>
      </c>
      <c r="G63" s="52">
        <f t="shared" si="4"/>
        <v>871.53063227495795</v>
      </c>
      <c r="H63" s="52">
        <f t="shared" si="4"/>
        <v>1778.8411485215402</v>
      </c>
    </row>
    <row r="64" spans="1:8" x14ac:dyDescent="0.25">
      <c r="A64" s="51" t="s">
        <v>140</v>
      </c>
      <c r="B64" s="52">
        <f>B31</f>
        <v>291.62758231404649</v>
      </c>
      <c r="C64" s="52">
        <f t="shared" ref="C64:H64" si="5">C31</f>
        <v>1.8597887494070001E-2</v>
      </c>
      <c r="D64" s="52">
        <f t="shared" si="5"/>
        <v>2.7004131976500001E-3</v>
      </c>
      <c r="E64" s="52" t="str">
        <f t="shared" si="5"/>
        <v>IE</v>
      </c>
      <c r="F64" s="52" t="str">
        <f t="shared" si="5"/>
        <v>IE</v>
      </c>
      <c r="G64" s="52" t="str">
        <f t="shared" si="5"/>
        <v>IE</v>
      </c>
      <c r="H64" s="52" t="str">
        <f t="shared" si="5"/>
        <v>IE</v>
      </c>
    </row>
    <row r="65" spans="1:10" x14ac:dyDescent="0.25">
      <c r="A65" s="51" t="s">
        <v>3261</v>
      </c>
      <c r="B65" s="52">
        <f>G374</f>
        <v>12713.092056610814</v>
      </c>
      <c r="C65" s="52">
        <f t="shared" ref="C65:D65" si="6">H374</f>
        <v>5.1947039253499999E-3</v>
      </c>
      <c r="D65" s="52">
        <f t="shared" si="6"/>
        <v>1.29867598133739</v>
      </c>
      <c r="E65" s="52"/>
      <c r="F65" s="52"/>
      <c r="G65" s="52"/>
      <c r="H65" s="52"/>
    </row>
    <row r="66" spans="1:10" ht="60" x14ac:dyDescent="0.25">
      <c r="A66" s="3" t="s">
        <v>3262</v>
      </c>
      <c r="B66" s="4"/>
      <c r="C66" s="4"/>
      <c r="D66" s="4"/>
      <c r="E66" s="4"/>
      <c r="F66" s="4"/>
      <c r="G66" s="4"/>
      <c r="H66" s="4"/>
    </row>
    <row r="67" spans="1:10" ht="15.75" thickBot="1" x14ac:dyDescent="0.3">
      <c r="B67" s="85"/>
      <c r="C67" s="85"/>
      <c r="D67" s="85"/>
      <c r="E67" s="85"/>
      <c r="F67" s="85"/>
      <c r="G67" s="85"/>
      <c r="H67" s="85"/>
    </row>
    <row r="68" spans="1:10" ht="15.75" x14ac:dyDescent="0.25">
      <c r="A68" s="399" t="s">
        <v>551</v>
      </c>
      <c r="B68" s="400"/>
      <c r="C68" s="259"/>
      <c r="D68" s="259"/>
      <c r="E68" s="259"/>
      <c r="F68" s="259"/>
      <c r="G68" s="259"/>
      <c r="H68" s="259"/>
      <c r="I68" s="55"/>
      <c r="J68" s="385" t="s">
        <v>491</v>
      </c>
    </row>
    <row r="69" spans="1:10" ht="15.75" x14ac:dyDescent="0.25">
      <c r="A69" s="260" t="s">
        <v>552</v>
      </c>
      <c r="B69" s="261"/>
      <c r="C69" s="262"/>
      <c r="D69" s="262"/>
      <c r="E69" s="262"/>
      <c r="F69" s="262"/>
      <c r="G69" s="262"/>
      <c r="H69" s="262"/>
      <c r="I69" s="55"/>
      <c r="J69" s="385" t="s">
        <v>3408</v>
      </c>
    </row>
    <row r="70" spans="1:10" ht="15.75" x14ac:dyDescent="0.25">
      <c r="A70" s="49"/>
      <c r="B70" s="53"/>
      <c r="C70" s="54"/>
      <c r="D70" s="54"/>
      <c r="E70" s="54"/>
      <c r="F70" s="54"/>
      <c r="G70" s="54"/>
      <c r="H70" s="50"/>
      <c r="I70" s="55"/>
      <c r="J70" s="385" t="s">
        <v>492</v>
      </c>
    </row>
    <row r="71" spans="1:10" x14ac:dyDescent="0.25">
      <c r="A71" s="401" t="s">
        <v>493</v>
      </c>
      <c r="B71" s="404" t="s">
        <v>553</v>
      </c>
      <c r="C71" s="405"/>
      <c r="D71" s="404" t="s">
        <v>554</v>
      </c>
      <c r="E71" s="406"/>
      <c r="F71" s="407"/>
      <c r="G71" s="404" t="s">
        <v>555</v>
      </c>
      <c r="H71" s="408"/>
      <c r="I71" s="408"/>
      <c r="J71" s="405"/>
    </row>
    <row r="72" spans="1:10" x14ac:dyDescent="0.25">
      <c r="A72" s="402"/>
      <c r="B72" s="409" t="s">
        <v>556</v>
      </c>
      <c r="C72" s="410"/>
      <c r="D72" s="413" t="s">
        <v>557</v>
      </c>
      <c r="E72" s="409" t="s">
        <v>495</v>
      </c>
      <c r="F72" s="410" t="s">
        <v>496</v>
      </c>
      <c r="G72" s="413" t="s">
        <v>558</v>
      </c>
      <c r="H72" s="413" t="s">
        <v>495</v>
      </c>
      <c r="I72" s="413" t="s">
        <v>496</v>
      </c>
      <c r="J72" s="319" t="s">
        <v>494</v>
      </c>
    </row>
    <row r="73" spans="1:10" x14ac:dyDescent="0.25">
      <c r="A73" s="402"/>
      <c r="B73" s="411"/>
      <c r="C73" s="412"/>
      <c r="D73" s="414"/>
      <c r="E73" s="411"/>
      <c r="F73" s="412"/>
      <c r="G73" s="415"/>
      <c r="H73" s="414"/>
      <c r="I73" s="414"/>
      <c r="J73" s="319" t="s">
        <v>559</v>
      </c>
    </row>
    <row r="74" spans="1:10" ht="15.75" thickBot="1" x14ac:dyDescent="0.3">
      <c r="A74" s="403"/>
      <c r="B74" s="322" t="s">
        <v>560</v>
      </c>
      <c r="C74" s="56" t="s">
        <v>561</v>
      </c>
      <c r="D74" s="56" t="s">
        <v>562</v>
      </c>
      <c r="E74" s="421" t="s">
        <v>563</v>
      </c>
      <c r="F74" s="422"/>
      <c r="G74" s="421" t="s">
        <v>501</v>
      </c>
      <c r="H74" s="419"/>
      <c r="I74" s="419"/>
      <c r="J74" s="420"/>
    </row>
    <row r="75" spans="1:10" ht="15.75" thickTop="1" x14ac:dyDescent="0.25">
      <c r="A75" s="57" t="s">
        <v>564</v>
      </c>
      <c r="B75" s="339">
        <v>91137862.196821675</v>
      </c>
      <c r="C75" s="339" t="s">
        <v>565</v>
      </c>
      <c r="D75" s="334" t="s">
        <v>187</v>
      </c>
      <c r="E75" s="334" t="s">
        <v>187</v>
      </c>
      <c r="F75" s="334" t="s">
        <v>187</v>
      </c>
      <c r="G75" s="339">
        <v>5895355.24157112</v>
      </c>
      <c r="H75" s="339">
        <v>471.45668024581687</v>
      </c>
      <c r="I75" s="339">
        <v>256.02211621946361</v>
      </c>
      <c r="J75" s="339" t="s">
        <v>569</v>
      </c>
    </row>
    <row r="76" spans="1:10" x14ac:dyDescent="0.25">
      <c r="A76" s="340" t="s">
        <v>566</v>
      </c>
      <c r="B76" s="339">
        <v>41043265.44914683</v>
      </c>
      <c r="C76" s="339" t="s">
        <v>565</v>
      </c>
      <c r="D76" s="339">
        <v>62.84904662471471</v>
      </c>
      <c r="E76" s="339">
        <v>4.4582659657373203</v>
      </c>
      <c r="F76" s="339">
        <v>3.4887046842559699</v>
      </c>
      <c r="G76" s="339">
        <v>2579530.1038439716</v>
      </c>
      <c r="H76" s="339">
        <v>182.9817934746539</v>
      </c>
      <c r="I76" s="339">
        <v>143.18783242959987</v>
      </c>
      <c r="J76" s="339" t="s">
        <v>507</v>
      </c>
    </row>
    <row r="77" spans="1:10" x14ac:dyDescent="0.25">
      <c r="A77" s="340" t="s">
        <v>567</v>
      </c>
      <c r="B77" s="339">
        <v>23547856.46013758</v>
      </c>
      <c r="C77" s="339" t="s">
        <v>565</v>
      </c>
      <c r="D77" s="339">
        <v>90.390222007608685</v>
      </c>
      <c r="E77" s="339">
        <v>1.3293847084140999</v>
      </c>
      <c r="F77" s="339">
        <v>4.0838943275543604</v>
      </c>
      <c r="G77" s="339">
        <v>2128495.9732351382</v>
      </c>
      <c r="H77" s="339">
        <v>31.304160294037182</v>
      </c>
      <c r="I77" s="339">
        <v>96.166957423620119</v>
      </c>
      <c r="J77" s="339" t="s">
        <v>507</v>
      </c>
    </row>
    <row r="78" spans="1:10" x14ac:dyDescent="0.25">
      <c r="A78" s="340" t="s">
        <v>568</v>
      </c>
      <c r="B78" s="339">
        <v>23571618.577340122</v>
      </c>
      <c r="C78" s="339" t="s">
        <v>565</v>
      </c>
      <c r="D78" s="339">
        <v>49.812237156145379</v>
      </c>
      <c r="E78" s="339">
        <v>3.11233754212514</v>
      </c>
      <c r="F78" s="339">
        <v>0.33678108860792</v>
      </c>
      <c r="G78" s="339">
        <v>1174155.0547286684</v>
      </c>
      <c r="H78" s="339">
        <v>73.362833426910115</v>
      </c>
      <c r="I78" s="339">
        <v>7.9384753647272399</v>
      </c>
      <c r="J78" s="339" t="s">
        <v>507</v>
      </c>
    </row>
    <row r="79" spans="1:10" x14ac:dyDescent="0.25">
      <c r="A79" s="340" t="s">
        <v>3371</v>
      </c>
      <c r="B79" s="339">
        <v>354960.13390164654</v>
      </c>
      <c r="C79" s="339" t="s">
        <v>565</v>
      </c>
      <c r="D79" s="339">
        <v>37.1143362454117</v>
      </c>
      <c r="E79" s="339">
        <v>1.46346122542E-2</v>
      </c>
      <c r="F79" s="339">
        <v>3.6586530635500401</v>
      </c>
      <c r="G79" s="339">
        <v>13174.10976334207</v>
      </c>
      <c r="H79" s="339">
        <v>5.1947039253499999E-3</v>
      </c>
      <c r="I79" s="339">
        <v>1.29867598133739</v>
      </c>
      <c r="J79" s="339" t="s">
        <v>569</v>
      </c>
    </row>
    <row r="80" spans="1:10" x14ac:dyDescent="0.25">
      <c r="A80" s="340" t="s">
        <v>3372</v>
      </c>
      <c r="B80" s="339" t="s">
        <v>536</v>
      </c>
      <c r="C80" s="339" t="s">
        <v>565</v>
      </c>
      <c r="D80" s="339" t="s">
        <v>536</v>
      </c>
      <c r="E80" s="339" t="s">
        <v>536</v>
      </c>
      <c r="F80" s="339" t="s">
        <v>536</v>
      </c>
      <c r="G80" s="339" t="s">
        <v>536</v>
      </c>
      <c r="H80" s="339" t="s">
        <v>536</v>
      </c>
      <c r="I80" s="339" t="s">
        <v>536</v>
      </c>
      <c r="J80" s="339" t="s">
        <v>536</v>
      </c>
    </row>
    <row r="81" spans="1:10" x14ac:dyDescent="0.25">
      <c r="A81" s="340" t="s">
        <v>3373</v>
      </c>
      <c r="B81" s="339">
        <v>2620161.5762954974</v>
      </c>
      <c r="C81" s="339" t="s">
        <v>565</v>
      </c>
      <c r="D81" s="339">
        <v>88.047818292785962</v>
      </c>
      <c r="E81" s="339">
        <v>70.149375522924387</v>
      </c>
      <c r="F81" s="339">
        <v>2.8357697812987901</v>
      </c>
      <c r="G81" s="334" t="s">
        <v>187</v>
      </c>
      <c r="H81" s="339">
        <v>183.80269834629033</v>
      </c>
      <c r="I81" s="339">
        <v>7.4301750201789796</v>
      </c>
      <c r="J81" s="339" t="s">
        <v>507</v>
      </c>
    </row>
    <row r="82" spans="1:10" x14ac:dyDescent="0.25">
      <c r="A82" s="341" t="s">
        <v>570</v>
      </c>
      <c r="B82" s="339">
        <v>32389766.968968615</v>
      </c>
      <c r="C82" s="339" t="s">
        <v>565</v>
      </c>
      <c r="D82" s="334" t="s">
        <v>187</v>
      </c>
      <c r="E82" s="334" t="s">
        <v>187</v>
      </c>
      <c r="F82" s="334" t="s">
        <v>187</v>
      </c>
      <c r="G82" s="339">
        <v>2536779.2265180089</v>
      </c>
      <c r="H82" s="339">
        <v>38.041270916860228</v>
      </c>
      <c r="I82" s="339">
        <v>101.32393509195673</v>
      </c>
      <c r="J82" s="339" t="s">
        <v>569</v>
      </c>
    </row>
    <row r="83" spans="1:10" x14ac:dyDescent="0.25">
      <c r="A83" s="342" t="s">
        <v>566</v>
      </c>
      <c r="B83" s="339">
        <v>1341824.3940511984</v>
      </c>
      <c r="C83" s="339" t="s">
        <v>565</v>
      </c>
      <c r="D83" s="339">
        <v>75.791010443823595</v>
      </c>
      <c r="E83" s="339">
        <v>0.72442924400886</v>
      </c>
      <c r="F83" s="339">
        <v>0.32133945451558998</v>
      </c>
      <c r="G83" s="339">
        <v>101698.22666331165</v>
      </c>
      <c r="H83" s="339">
        <v>0.97205683137514998</v>
      </c>
      <c r="I83" s="339">
        <v>0.43118111884012</v>
      </c>
      <c r="J83" s="339" t="s">
        <v>507</v>
      </c>
    </row>
    <row r="84" spans="1:10" x14ac:dyDescent="0.25">
      <c r="A84" s="342" t="s">
        <v>567</v>
      </c>
      <c r="B84" s="339">
        <v>21970021.331539605</v>
      </c>
      <c r="C84" s="339" t="s">
        <v>565</v>
      </c>
      <c r="D84" s="339">
        <v>90.620563081369596</v>
      </c>
      <c r="E84" s="339">
        <v>0.73461217854264005</v>
      </c>
      <c r="F84" s="339">
        <v>4.2883790815637504</v>
      </c>
      <c r="G84" s="339">
        <v>1990935.7039738202</v>
      </c>
      <c r="H84" s="339">
        <v>16.139445232990571</v>
      </c>
      <c r="I84" s="339">
        <v>94.215779899683724</v>
      </c>
      <c r="J84" s="339" t="s">
        <v>507</v>
      </c>
    </row>
    <row r="85" spans="1:10" x14ac:dyDescent="0.25">
      <c r="A85" s="342" t="s">
        <v>568</v>
      </c>
      <c r="B85" s="339">
        <v>8829876.3098276611</v>
      </c>
      <c r="C85" s="339" t="s">
        <v>565</v>
      </c>
      <c r="D85" s="339">
        <v>50.248073994006518</v>
      </c>
      <c r="E85" s="339">
        <v>2.3689668073318502</v>
      </c>
      <c r="F85" s="339">
        <v>0.75481115226358997</v>
      </c>
      <c r="G85" s="339">
        <v>443684.27817414561</v>
      </c>
      <c r="H85" s="339">
        <v>20.9176838908276</v>
      </c>
      <c r="I85" s="339">
        <v>6.6648891117659703</v>
      </c>
      <c r="J85" s="339" t="s">
        <v>507</v>
      </c>
    </row>
    <row r="86" spans="1:10" x14ac:dyDescent="0.25">
      <c r="A86" s="342" t="s">
        <v>3371</v>
      </c>
      <c r="B86" s="339">
        <v>52888.087323471489</v>
      </c>
      <c r="C86" s="339" t="s">
        <v>565</v>
      </c>
      <c r="D86" s="339">
        <v>8.7168534553273496</v>
      </c>
      <c r="E86" s="339" t="s">
        <v>3275</v>
      </c>
      <c r="F86" s="339" t="s">
        <v>3275</v>
      </c>
      <c r="G86" s="339">
        <v>461.01770673125719</v>
      </c>
      <c r="H86" s="339" t="s">
        <v>3275</v>
      </c>
      <c r="I86" s="339" t="s">
        <v>3275</v>
      </c>
      <c r="J86" s="339" t="s">
        <v>569</v>
      </c>
    </row>
    <row r="87" spans="1:10" x14ac:dyDescent="0.25">
      <c r="A87" s="342" t="s">
        <v>3372</v>
      </c>
      <c r="B87" s="339" t="s">
        <v>536</v>
      </c>
      <c r="C87" s="339" t="s">
        <v>565</v>
      </c>
      <c r="D87" s="339" t="s">
        <v>536</v>
      </c>
      <c r="E87" s="339" t="s">
        <v>536</v>
      </c>
      <c r="F87" s="339" t="s">
        <v>536</v>
      </c>
      <c r="G87" s="339" t="s">
        <v>536</v>
      </c>
      <c r="H87" s="339" t="s">
        <v>536</v>
      </c>
      <c r="I87" s="339" t="s">
        <v>536</v>
      </c>
      <c r="J87" s="339" t="s">
        <v>536</v>
      </c>
    </row>
    <row r="88" spans="1:10" x14ac:dyDescent="0.25">
      <c r="A88" s="342" t="s">
        <v>3373</v>
      </c>
      <c r="B88" s="339">
        <v>195156.84622667928</v>
      </c>
      <c r="C88" s="339" t="s">
        <v>565</v>
      </c>
      <c r="D88" s="339">
        <v>97.735736802039924</v>
      </c>
      <c r="E88" s="339">
        <v>6.192435418265E-2</v>
      </c>
      <c r="F88" s="339">
        <v>6.192435418265E-2</v>
      </c>
      <c r="G88" s="339">
        <v>19073.798157926904</v>
      </c>
      <c r="H88" s="339">
        <v>1.2084961666909999E-2</v>
      </c>
      <c r="I88" s="339">
        <v>1.2084961666909999E-2</v>
      </c>
      <c r="J88" s="339" t="s">
        <v>507</v>
      </c>
    </row>
    <row r="89" spans="1:10" x14ac:dyDescent="0.25">
      <c r="A89" s="343" t="s">
        <v>3374</v>
      </c>
      <c r="B89" s="339">
        <v>29762022.261531696</v>
      </c>
      <c r="C89" s="339" t="s">
        <v>565</v>
      </c>
      <c r="D89" s="334" t="s">
        <v>187</v>
      </c>
      <c r="E89" s="334" t="s">
        <v>187</v>
      </c>
      <c r="F89" s="334" t="s">
        <v>187</v>
      </c>
      <c r="G89" s="339">
        <v>2400057.4856406469</v>
      </c>
      <c r="H89" s="339">
        <v>34.823479419570468</v>
      </c>
      <c r="I89" s="339">
        <v>100.86538569159121</v>
      </c>
      <c r="J89" s="339" t="s">
        <v>569</v>
      </c>
    </row>
    <row r="90" spans="1:10" x14ac:dyDescent="0.25">
      <c r="A90" s="342" t="s">
        <v>566</v>
      </c>
      <c r="B90" s="339">
        <v>1289345.7754762077</v>
      </c>
      <c r="C90" s="339" t="s">
        <v>565</v>
      </c>
      <c r="D90" s="339">
        <v>75.981710695644367</v>
      </c>
      <c r="E90" s="339">
        <v>0.66331306705496995</v>
      </c>
      <c r="F90" s="339">
        <v>0.25283307148143003</v>
      </c>
      <c r="G90" s="339">
        <v>97966.697698884454</v>
      </c>
      <c r="H90" s="339">
        <v>0.85523990082548995</v>
      </c>
      <c r="I90" s="339">
        <v>0.32598925261525002</v>
      </c>
      <c r="J90" s="339" t="s">
        <v>507</v>
      </c>
    </row>
    <row r="91" spans="1:10" x14ac:dyDescent="0.25">
      <c r="A91" s="342" t="s">
        <v>567</v>
      </c>
      <c r="B91" s="339">
        <v>21878947.484241422</v>
      </c>
      <c r="C91" s="339" t="s">
        <v>565</v>
      </c>
      <c r="D91" s="339">
        <v>90.624623010701626</v>
      </c>
      <c r="E91" s="339">
        <v>0.69812515865578995</v>
      </c>
      <c r="F91" s="339">
        <v>4.3002982540659396</v>
      </c>
      <c r="G91" s="339">
        <v>1982771.3676303178</v>
      </c>
      <c r="H91" s="339">
        <v>15.27424368365784</v>
      </c>
      <c r="I91" s="339">
        <v>94.085999667283815</v>
      </c>
      <c r="J91" s="339" t="s">
        <v>507</v>
      </c>
    </row>
    <row r="92" spans="1:10" x14ac:dyDescent="0.25">
      <c r="A92" s="342" t="s">
        <v>568</v>
      </c>
      <c r="B92" s="339">
        <v>6345684.0682639154</v>
      </c>
      <c r="C92" s="339" t="s">
        <v>565</v>
      </c>
      <c r="D92" s="339">
        <v>50.248073994006518</v>
      </c>
      <c r="E92" s="339">
        <v>2.9440341927598199</v>
      </c>
      <c r="F92" s="339">
        <v>1.01506972939916</v>
      </c>
      <c r="G92" s="339">
        <v>318858.40260471357</v>
      </c>
      <c r="H92" s="339">
        <v>18.681910873420229</v>
      </c>
      <c r="I92" s="339">
        <v>6.4413118100252298</v>
      </c>
      <c r="J92" s="339" t="s">
        <v>507</v>
      </c>
    </row>
    <row r="93" spans="1:10" x14ac:dyDescent="0.25">
      <c r="A93" s="342" t="s">
        <v>3371</v>
      </c>
      <c r="B93" s="339">
        <v>52888.087323471489</v>
      </c>
      <c r="C93" s="339" t="s">
        <v>565</v>
      </c>
      <c r="D93" s="339">
        <v>8.7168534553273496</v>
      </c>
      <c r="E93" s="339" t="s">
        <v>541</v>
      </c>
      <c r="F93" s="339" t="s">
        <v>541</v>
      </c>
      <c r="G93" s="339">
        <v>461.01770673125719</v>
      </c>
      <c r="H93" s="339" t="s">
        <v>541</v>
      </c>
      <c r="I93" s="339" t="s">
        <v>541</v>
      </c>
      <c r="J93" s="339" t="s">
        <v>507</v>
      </c>
    </row>
    <row r="94" spans="1:10" x14ac:dyDescent="0.25">
      <c r="A94" s="342" t="s">
        <v>3372</v>
      </c>
      <c r="B94" s="339" t="s">
        <v>536</v>
      </c>
      <c r="C94" s="339" t="s">
        <v>565</v>
      </c>
      <c r="D94" s="339" t="s">
        <v>536</v>
      </c>
      <c r="E94" s="339" t="s">
        <v>536</v>
      </c>
      <c r="F94" s="339" t="s">
        <v>536</v>
      </c>
      <c r="G94" s="339" t="s">
        <v>536</v>
      </c>
      <c r="H94" s="339" t="s">
        <v>536</v>
      </c>
      <c r="I94" s="339" t="s">
        <v>536</v>
      </c>
      <c r="J94" s="339" t="s">
        <v>536</v>
      </c>
    </row>
    <row r="95" spans="1:10" x14ac:dyDescent="0.25">
      <c r="A95" s="342" t="s">
        <v>3373</v>
      </c>
      <c r="B95" s="339">
        <v>195156.84622667928</v>
      </c>
      <c r="C95" s="339" t="s">
        <v>565</v>
      </c>
      <c r="D95" s="339">
        <v>97.735736802039924</v>
      </c>
      <c r="E95" s="339">
        <v>6.192435418265E-2</v>
      </c>
      <c r="F95" s="339">
        <v>6.192435418265E-2</v>
      </c>
      <c r="G95" s="339">
        <v>19073.798157926904</v>
      </c>
      <c r="H95" s="339">
        <v>1.2084961666909999E-2</v>
      </c>
      <c r="I95" s="339">
        <v>1.2084961666909999E-2</v>
      </c>
      <c r="J95" s="339" t="s">
        <v>507</v>
      </c>
    </row>
    <row r="96" spans="1:10" x14ac:dyDescent="0.25">
      <c r="A96" s="344" t="s">
        <v>571</v>
      </c>
      <c r="B96" s="339">
        <v>29762022.261531696</v>
      </c>
      <c r="C96" s="339" t="s">
        <v>565</v>
      </c>
      <c r="D96" s="334" t="s">
        <v>187</v>
      </c>
      <c r="E96" s="334" t="s">
        <v>187</v>
      </c>
      <c r="F96" s="334" t="s">
        <v>187</v>
      </c>
      <c r="G96" s="339">
        <v>2400057.4856406469</v>
      </c>
      <c r="H96" s="339">
        <v>34.823479419570468</v>
      </c>
      <c r="I96" s="339">
        <v>100.86538569159121</v>
      </c>
      <c r="J96" s="339" t="s">
        <v>569</v>
      </c>
    </row>
    <row r="97" spans="1:10" x14ac:dyDescent="0.25">
      <c r="A97" s="345" t="s">
        <v>572</v>
      </c>
      <c r="B97" s="329">
        <v>1289345.7754762077</v>
      </c>
      <c r="C97" s="339" t="s">
        <v>565</v>
      </c>
      <c r="D97" s="339">
        <v>75.981710695644367</v>
      </c>
      <c r="E97" s="339">
        <v>0.66331306705496995</v>
      </c>
      <c r="F97" s="339">
        <v>0.25283307148143003</v>
      </c>
      <c r="G97" s="329">
        <v>97966.697698884454</v>
      </c>
      <c r="H97" s="329">
        <v>0.85523990082548995</v>
      </c>
      <c r="I97" s="329">
        <v>0.32598925261525002</v>
      </c>
      <c r="J97" s="329" t="s">
        <v>507</v>
      </c>
    </row>
    <row r="98" spans="1:10" x14ac:dyDescent="0.25">
      <c r="A98" s="345" t="s">
        <v>573</v>
      </c>
      <c r="B98" s="329">
        <v>21878947.484241422</v>
      </c>
      <c r="C98" s="339" t="s">
        <v>565</v>
      </c>
      <c r="D98" s="339">
        <v>90.624623010701626</v>
      </c>
      <c r="E98" s="339">
        <v>0.69812515865578995</v>
      </c>
      <c r="F98" s="339">
        <v>4.3002982540659396</v>
      </c>
      <c r="G98" s="329">
        <v>1982771.3676303178</v>
      </c>
      <c r="H98" s="329">
        <v>15.27424368365784</v>
      </c>
      <c r="I98" s="329">
        <v>94.085999667283815</v>
      </c>
      <c r="J98" s="329" t="s">
        <v>507</v>
      </c>
    </row>
    <row r="99" spans="1:10" x14ac:dyDescent="0.25">
      <c r="A99" s="345" t="s">
        <v>574</v>
      </c>
      <c r="B99" s="329">
        <v>6345684.0682639154</v>
      </c>
      <c r="C99" s="339" t="s">
        <v>565</v>
      </c>
      <c r="D99" s="339">
        <v>50.248073994006518</v>
      </c>
      <c r="E99" s="339">
        <v>2.9440341927598199</v>
      </c>
      <c r="F99" s="339">
        <v>1.01506972939916</v>
      </c>
      <c r="G99" s="329">
        <v>318858.40260471357</v>
      </c>
      <c r="H99" s="329">
        <v>18.681910873420229</v>
      </c>
      <c r="I99" s="329">
        <v>6.4413118100252298</v>
      </c>
      <c r="J99" s="329" t="s">
        <v>507</v>
      </c>
    </row>
    <row r="100" spans="1:10" x14ac:dyDescent="0.25">
      <c r="A100" s="345" t="s">
        <v>575</v>
      </c>
      <c r="B100" s="329">
        <v>52888.087323471489</v>
      </c>
      <c r="C100" s="339" t="s">
        <v>565</v>
      </c>
      <c r="D100" s="339">
        <v>8.7168534553273496</v>
      </c>
      <c r="E100" s="339" t="s">
        <v>507</v>
      </c>
      <c r="F100" s="339" t="s">
        <v>507</v>
      </c>
      <c r="G100" s="329">
        <v>461.01770673125719</v>
      </c>
      <c r="H100" s="329" t="s">
        <v>507</v>
      </c>
      <c r="I100" s="329" t="s">
        <v>507</v>
      </c>
      <c r="J100" s="329" t="s">
        <v>507</v>
      </c>
    </row>
    <row r="101" spans="1:10" x14ac:dyDescent="0.25">
      <c r="A101" s="345" t="s">
        <v>576</v>
      </c>
      <c r="B101" s="329" t="s">
        <v>536</v>
      </c>
      <c r="C101" s="339" t="s">
        <v>565</v>
      </c>
      <c r="D101" s="339" t="s">
        <v>536</v>
      </c>
      <c r="E101" s="339" t="s">
        <v>536</v>
      </c>
      <c r="F101" s="339" t="s">
        <v>536</v>
      </c>
      <c r="G101" s="329" t="s">
        <v>536</v>
      </c>
      <c r="H101" s="329" t="s">
        <v>536</v>
      </c>
      <c r="I101" s="329" t="s">
        <v>536</v>
      </c>
      <c r="J101" s="329" t="s">
        <v>536</v>
      </c>
    </row>
    <row r="102" spans="1:10" x14ac:dyDescent="0.25">
      <c r="A102" s="345" t="s">
        <v>97</v>
      </c>
      <c r="B102" s="329">
        <v>195156.84622667928</v>
      </c>
      <c r="C102" s="339" t="s">
        <v>565</v>
      </c>
      <c r="D102" s="339">
        <v>97.735736802039924</v>
      </c>
      <c r="E102" s="339">
        <v>6.192435418265E-2</v>
      </c>
      <c r="F102" s="339">
        <v>6.192435418265E-2</v>
      </c>
      <c r="G102" s="329">
        <v>19073.798157926904</v>
      </c>
      <c r="H102" s="329">
        <v>1.2084961666909999E-2</v>
      </c>
      <c r="I102" s="329">
        <v>1.2084961666909999E-2</v>
      </c>
      <c r="J102" s="329" t="s">
        <v>507</v>
      </c>
    </row>
    <row r="103" spans="1:10" x14ac:dyDescent="0.25">
      <c r="A103" s="344" t="s">
        <v>577</v>
      </c>
      <c r="B103" s="339" t="s">
        <v>3276</v>
      </c>
      <c r="C103" s="339" t="s">
        <v>565</v>
      </c>
      <c r="D103" s="334" t="s">
        <v>187</v>
      </c>
      <c r="E103" s="334" t="s">
        <v>187</v>
      </c>
      <c r="F103" s="334" t="s">
        <v>187</v>
      </c>
      <c r="G103" s="339" t="s">
        <v>3276</v>
      </c>
      <c r="H103" s="339" t="s">
        <v>581</v>
      </c>
      <c r="I103" s="339" t="s">
        <v>581</v>
      </c>
      <c r="J103" s="339" t="s">
        <v>569</v>
      </c>
    </row>
    <row r="104" spans="1:10" x14ac:dyDescent="0.25">
      <c r="A104" s="345" t="s">
        <v>572</v>
      </c>
      <c r="B104" s="329" t="s">
        <v>509</v>
      </c>
      <c r="C104" s="339" t="s">
        <v>565</v>
      </c>
      <c r="D104" s="339" t="s">
        <v>541</v>
      </c>
      <c r="E104" s="339" t="s">
        <v>509</v>
      </c>
      <c r="F104" s="339" t="s">
        <v>509</v>
      </c>
      <c r="G104" s="329" t="s">
        <v>509</v>
      </c>
      <c r="H104" s="329" t="s">
        <v>509</v>
      </c>
      <c r="I104" s="329" t="s">
        <v>509</v>
      </c>
      <c r="J104" s="329" t="s">
        <v>507</v>
      </c>
    </row>
    <row r="105" spans="1:10" x14ac:dyDescent="0.25">
      <c r="A105" s="345" t="s">
        <v>573</v>
      </c>
      <c r="B105" s="329" t="s">
        <v>509</v>
      </c>
      <c r="C105" s="339" t="s">
        <v>565</v>
      </c>
      <c r="D105" s="339" t="s">
        <v>541</v>
      </c>
      <c r="E105" s="339" t="s">
        <v>509</v>
      </c>
      <c r="F105" s="339" t="s">
        <v>509</v>
      </c>
      <c r="G105" s="329" t="s">
        <v>509</v>
      </c>
      <c r="H105" s="329" t="s">
        <v>509</v>
      </c>
      <c r="I105" s="329" t="s">
        <v>509</v>
      </c>
      <c r="J105" s="329" t="s">
        <v>507</v>
      </c>
    </row>
    <row r="106" spans="1:10" x14ac:dyDescent="0.25">
      <c r="A106" s="345" t="s">
        <v>574</v>
      </c>
      <c r="B106" s="329" t="s">
        <v>509</v>
      </c>
      <c r="C106" s="339" t="s">
        <v>565</v>
      </c>
      <c r="D106" s="339" t="s">
        <v>541</v>
      </c>
      <c r="E106" s="339" t="s">
        <v>509</v>
      </c>
      <c r="F106" s="339" t="s">
        <v>509</v>
      </c>
      <c r="G106" s="329" t="s">
        <v>509</v>
      </c>
      <c r="H106" s="329" t="s">
        <v>509</v>
      </c>
      <c r="I106" s="329" t="s">
        <v>509</v>
      </c>
      <c r="J106" s="329" t="s">
        <v>507</v>
      </c>
    </row>
    <row r="107" spans="1:10" x14ac:dyDescent="0.25">
      <c r="A107" s="345" t="s">
        <v>575</v>
      </c>
      <c r="B107" s="329" t="s">
        <v>509</v>
      </c>
      <c r="C107" s="339" t="s">
        <v>565</v>
      </c>
      <c r="D107" s="339" t="s">
        <v>541</v>
      </c>
      <c r="E107" s="339" t="s">
        <v>509</v>
      </c>
      <c r="F107" s="339" t="s">
        <v>509</v>
      </c>
      <c r="G107" s="329" t="s">
        <v>509</v>
      </c>
      <c r="H107" s="329" t="s">
        <v>509</v>
      </c>
      <c r="I107" s="329" t="s">
        <v>509</v>
      </c>
      <c r="J107" s="329" t="s">
        <v>507</v>
      </c>
    </row>
    <row r="108" spans="1:10" x14ac:dyDescent="0.25">
      <c r="A108" s="345" t="s">
        <v>576</v>
      </c>
      <c r="B108" s="329" t="s">
        <v>536</v>
      </c>
      <c r="C108" s="339" t="s">
        <v>565</v>
      </c>
      <c r="D108" s="339" t="s">
        <v>536</v>
      </c>
      <c r="E108" s="339" t="s">
        <v>536</v>
      </c>
      <c r="F108" s="339" t="s">
        <v>536</v>
      </c>
      <c r="G108" s="329" t="s">
        <v>536</v>
      </c>
      <c r="H108" s="329" t="s">
        <v>536</v>
      </c>
      <c r="I108" s="329" t="s">
        <v>536</v>
      </c>
      <c r="J108" s="329" t="s">
        <v>536</v>
      </c>
    </row>
    <row r="109" spans="1:10" x14ac:dyDescent="0.25">
      <c r="A109" s="345" t="s">
        <v>97</v>
      </c>
      <c r="B109" s="329" t="s">
        <v>509</v>
      </c>
      <c r="C109" s="339" t="s">
        <v>565</v>
      </c>
      <c r="D109" s="339" t="s">
        <v>541</v>
      </c>
      <c r="E109" s="339" t="s">
        <v>509</v>
      </c>
      <c r="F109" s="339" t="s">
        <v>509</v>
      </c>
      <c r="G109" s="329" t="s">
        <v>509</v>
      </c>
      <c r="H109" s="329" t="s">
        <v>509</v>
      </c>
      <c r="I109" s="329" t="s">
        <v>509</v>
      </c>
      <c r="J109" s="329" t="s">
        <v>507</v>
      </c>
    </row>
    <row r="110" spans="1:10" x14ac:dyDescent="0.25">
      <c r="A110" s="344" t="s">
        <v>578</v>
      </c>
      <c r="B110" s="339" t="s">
        <v>3276</v>
      </c>
      <c r="C110" s="339" t="s">
        <v>565</v>
      </c>
      <c r="D110" s="334" t="s">
        <v>187</v>
      </c>
      <c r="E110" s="334" t="s">
        <v>187</v>
      </c>
      <c r="F110" s="334" t="s">
        <v>187</v>
      </c>
      <c r="G110" s="339" t="s">
        <v>581</v>
      </c>
      <c r="H110" s="339" t="s">
        <v>3276</v>
      </c>
      <c r="I110" s="339" t="s">
        <v>581</v>
      </c>
      <c r="J110" s="339" t="s">
        <v>569</v>
      </c>
    </row>
    <row r="111" spans="1:10" x14ac:dyDescent="0.25">
      <c r="A111" s="345" t="s">
        <v>572</v>
      </c>
      <c r="B111" s="329" t="s">
        <v>509</v>
      </c>
      <c r="C111" s="339" t="s">
        <v>565</v>
      </c>
      <c r="D111" s="339" t="s">
        <v>541</v>
      </c>
      <c r="E111" s="339" t="s">
        <v>509</v>
      </c>
      <c r="F111" s="339" t="s">
        <v>509</v>
      </c>
      <c r="G111" s="329" t="s">
        <v>509</v>
      </c>
      <c r="H111" s="329" t="s">
        <v>509</v>
      </c>
      <c r="I111" s="329" t="s">
        <v>509</v>
      </c>
      <c r="J111" s="329" t="s">
        <v>507</v>
      </c>
    </row>
    <row r="112" spans="1:10" x14ac:dyDescent="0.25">
      <c r="A112" s="345" t="s">
        <v>573</v>
      </c>
      <c r="B112" s="329" t="s">
        <v>509</v>
      </c>
      <c r="C112" s="339" t="s">
        <v>565</v>
      </c>
      <c r="D112" s="339" t="s">
        <v>541</v>
      </c>
      <c r="E112" s="339" t="s">
        <v>509</v>
      </c>
      <c r="F112" s="339" t="s">
        <v>509</v>
      </c>
      <c r="G112" s="329" t="s">
        <v>509</v>
      </c>
      <c r="H112" s="329" t="s">
        <v>509</v>
      </c>
      <c r="I112" s="329" t="s">
        <v>509</v>
      </c>
      <c r="J112" s="329" t="s">
        <v>507</v>
      </c>
    </row>
    <row r="113" spans="1:10" x14ac:dyDescent="0.25">
      <c r="A113" s="345" t="s">
        <v>574</v>
      </c>
      <c r="B113" s="329" t="s">
        <v>509</v>
      </c>
      <c r="C113" s="339" t="s">
        <v>565</v>
      </c>
      <c r="D113" s="339" t="s">
        <v>541</v>
      </c>
      <c r="E113" s="339" t="s">
        <v>509</v>
      </c>
      <c r="F113" s="339" t="s">
        <v>509</v>
      </c>
      <c r="G113" s="329" t="s">
        <v>509</v>
      </c>
      <c r="H113" s="329" t="s">
        <v>509</v>
      </c>
      <c r="I113" s="329" t="s">
        <v>509</v>
      </c>
      <c r="J113" s="329" t="s">
        <v>507</v>
      </c>
    </row>
    <row r="114" spans="1:10" x14ac:dyDescent="0.25">
      <c r="A114" s="345" t="s">
        <v>575</v>
      </c>
      <c r="B114" s="329" t="s">
        <v>509</v>
      </c>
      <c r="C114" s="339" t="s">
        <v>565</v>
      </c>
      <c r="D114" s="339" t="s">
        <v>541</v>
      </c>
      <c r="E114" s="339" t="s">
        <v>509</v>
      </c>
      <c r="F114" s="339" t="s">
        <v>509</v>
      </c>
      <c r="G114" s="329" t="s">
        <v>509</v>
      </c>
      <c r="H114" s="329" t="s">
        <v>509</v>
      </c>
      <c r="I114" s="329" t="s">
        <v>509</v>
      </c>
      <c r="J114" s="329" t="s">
        <v>507</v>
      </c>
    </row>
    <row r="115" spans="1:10" x14ac:dyDescent="0.25">
      <c r="A115" s="345" t="s">
        <v>576</v>
      </c>
      <c r="B115" s="329" t="s">
        <v>536</v>
      </c>
      <c r="C115" s="339" t="s">
        <v>565</v>
      </c>
      <c r="D115" s="339" t="s">
        <v>536</v>
      </c>
      <c r="E115" s="339" t="s">
        <v>536</v>
      </c>
      <c r="F115" s="339" t="s">
        <v>536</v>
      </c>
      <c r="G115" s="329" t="s">
        <v>536</v>
      </c>
      <c r="H115" s="329" t="s">
        <v>536</v>
      </c>
      <c r="I115" s="329" t="s">
        <v>536</v>
      </c>
      <c r="J115" s="329" t="s">
        <v>536</v>
      </c>
    </row>
    <row r="116" spans="1:10" x14ac:dyDescent="0.25">
      <c r="A116" s="345" t="s">
        <v>97</v>
      </c>
      <c r="B116" s="329" t="s">
        <v>509</v>
      </c>
      <c r="C116" s="339" t="s">
        <v>565</v>
      </c>
      <c r="D116" s="339" t="s">
        <v>541</v>
      </c>
      <c r="E116" s="339" t="s">
        <v>509</v>
      </c>
      <c r="F116" s="339" t="s">
        <v>509</v>
      </c>
      <c r="G116" s="329" t="s">
        <v>509</v>
      </c>
      <c r="H116" s="329" t="s">
        <v>509</v>
      </c>
      <c r="I116" s="329" t="s">
        <v>509</v>
      </c>
      <c r="J116" s="329" t="s">
        <v>507</v>
      </c>
    </row>
    <row r="117" spans="1:10" x14ac:dyDescent="0.25">
      <c r="A117" s="346" t="s">
        <v>506</v>
      </c>
      <c r="B117" s="339">
        <v>1762804.2815129245</v>
      </c>
      <c r="C117" s="339" t="s">
        <v>565</v>
      </c>
      <c r="D117" s="334" t="s">
        <v>187</v>
      </c>
      <c r="E117" s="334" t="s">
        <v>187</v>
      </c>
      <c r="F117" s="334" t="s">
        <v>187</v>
      </c>
      <c r="G117" s="339">
        <v>89593.949221728457</v>
      </c>
      <c r="H117" s="339">
        <v>1.65477355037977</v>
      </c>
      <c r="I117" s="339">
        <v>0.25058877413691999</v>
      </c>
      <c r="J117" s="339" t="s">
        <v>569</v>
      </c>
    </row>
    <row r="118" spans="1:10" x14ac:dyDescent="0.25">
      <c r="A118" s="342" t="s">
        <v>566</v>
      </c>
      <c r="B118" s="329">
        <v>47606.342155162827</v>
      </c>
      <c r="C118" s="339" t="s">
        <v>565</v>
      </c>
      <c r="D118" s="339">
        <v>71.105701059850205</v>
      </c>
      <c r="E118" s="339">
        <v>2.22599096016092</v>
      </c>
      <c r="F118" s="339">
        <v>2.0044709460968599</v>
      </c>
      <c r="G118" s="329">
        <v>3385.0823338379528</v>
      </c>
      <c r="H118" s="329">
        <v>0.10597128728372</v>
      </c>
      <c r="I118" s="329">
        <v>9.5425529699969994E-2</v>
      </c>
      <c r="J118" s="329" t="s">
        <v>507</v>
      </c>
    </row>
    <row r="119" spans="1:10" x14ac:dyDescent="0.25">
      <c r="A119" s="342" t="s">
        <v>567</v>
      </c>
      <c r="B119" s="329">
        <v>595.8276365188334</v>
      </c>
      <c r="C119" s="339" t="s">
        <v>565</v>
      </c>
      <c r="D119" s="339">
        <v>89.645233903118736</v>
      </c>
      <c r="E119" s="339">
        <v>9.5000000000018208</v>
      </c>
      <c r="F119" s="339">
        <v>1.42500000000111</v>
      </c>
      <c r="G119" s="329">
        <v>53.413107841673231</v>
      </c>
      <c r="H119" s="329">
        <v>5.6603625469299999E-3</v>
      </c>
      <c r="I119" s="329">
        <v>8.4905438204000002E-4</v>
      </c>
      <c r="J119" s="329" t="s">
        <v>507</v>
      </c>
    </row>
    <row r="120" spans="1:10" x14ac:dyDescent="0.25">
      <c r="A120" s="342" t="s">
        <v>568</v>
      </c>
      <c r="B120" s="329">
        <v>1714602.1117212428</v>
      </c>
      <c r="C120" s="339" t="s">
        <v>565</v>
      </c>
      <c r="D120" s="339">
        <v>50.248073994006511</v>
      </c>
      <c r="E120" s="339">
        <v>0.9</v>
      </c>
      <c r="F120" s="339">
        <v>0.09</v>
      </c>
      <c r="G120" s="329">
        <v>86155.453780048832</v>
      </c>
      <c r="H120" s="329">
        <v>1.54314190054912</v>
      </c>
      <c r="I120" s="329">
        <v>0.15431419005491001</v>
      </c>
      <c r="J120" s="329" t="s">
        <v>507</v>
      </c>
    </row>
    <row r="121" spans="1:10" x14ac:dyDescent="0.25">
      <c r="A121" s="342" t="s">
        <v>3371</v>
      </c>
      <c r="B121" s="329" t="s">
        <v>536</v>
      </c>
      <c r="C121" s="339" t="s">
        <v>565</v>
      </c>
      <c r="D121" s="339" t="s">
        <v>536</v>
      </c>
      <c r="E121" s="339" t="s">
        <v>536</v>
      </c>
      <c r="F121" s="339" t="s">
        <v>536</v>
      </c>
      <c r="G121" s="329" t="s">
        <v>536</v>
      </c>
      <c r="H121" s="329" t="s">
        <v>536</v>
      </c>
      <c r="I121" s="329" t="s">
        <v>536</v>
      </c>
      <c r="J121" s="329" t="s">
        <v>536</v>
      </c>
    </row>
    <row r="122" spans="1:10" x14ac:dyDescent="0.25">
      <c r="A122" s="342" t="s">
        <v>3372</v>
      </c>
      <c r="B122" s="329" t="s">
        <v>536</v>
      </c>
      <c r="C122" s="339" t="s">
        <v>565</v>
      </c>
      <c r="D122" s="339" t="s">
        <v>536</v>
      </c>
      <c r="E122" s="339" t="s">
        <v>536</v>
      </c>
      <c r="F122" s="339" t="s">
        <v>536</v>
      </c>
      <c r="G122" s="329" t="s">
        <v>536</v>
      </c>
      <c r="H122" s="329" t="s">
        <v>536</v>
      </c>
      <c r="I122" s="329" t="s">
        <v>536</v>
      </c>
      <c r="J122" s="329" t="s">
        <v>536</v>
      </c>
    </row>
    <row r="123" spans="1:10" x14ac:dyDescent="0.25">
      <c r="A123" s="342" t="s">
        <v>3373</v>
      </c>
      <c r="B123" s="329" t="s">
        <v>509</v>
      </c>
      <c r="C123" s="339" t="s">
        <v>565</v>
      </c>
      <c r="D123" s="339" t="s">
        <v>541</v>
      </c>
      <c r="E123" s="339" t="s">
        <v>509</v>
      </c>
      <c r="F123" s="339" t="s">
        <v>509</v>
      </c>
      <c r="G123" s="329" t="s">
        <v>509</v>
      </c>
      <c r="H123" s="329" t="s">
        <v>509</v>
      </c>
      <c r="I123" s="329" t="s">
        <v>509</v>
      </c>
      <c r="J123" s="329" t="s">
        <v>507</v>
      </c>
    </row>
    <row r="124" spans="1:10" x14ac:dyDescent="0.25">
      <c r="A124" s="347" t="s">
        <v>3375</v>
      </c>
      <c r="B124" s="339">
        <v>864940.42592399509</v>
      </c>
      <c r="C124" s="339" t="s">
        <v>565</v>
      </c>
      <c r="D124" s="334" t="s">
        <v>187</v>
      </c>
      <c r="E124" s="334" t="s">
        <v>187</v>
      </c>
      <c r="F124" s="334" t="s">
        <v>187</v>
      </c>
      <c r="G124" s="339">
        <v>47127.791655633242</v>
      </c>
      <c r="H124" s="339">
        <v>1.5630179469099901</v>
      </c>
      <c r="I124" s="339">
        <v>0.20796062622860001</v>
      </c>
      <c r="J124" s="339" t="s">
        <v>569</v>
      </c>
    </row>
    <row r="125" spans="1:10" x14ac:dyDescent="0.25">
      <c r="A125" s="340" t="s">
        <v>566</v>
      </c>
      <c r="B125" s="339">
        <v>4872.2764198279274</v>
      </c>
      <c r="C125" s="339" t="s">
        <v>565</v>
      </c>
      <c r="D125" s="339">
        <v>71.105701059850205</v>
      </c>
      <c r="E125" s="339">
        <v>2.2259909601604702</v>
      </c>
      <c r="F125" s="339">
        <v>2.0044709460972898</v>
      </c>
      <c r="G125" s="339">
        <v>346.44663058924181</v>
      </c>
      <c r="H125" s="339">
        <v>1.0845643265939999E-2</v>
      </c>
      <c r="I125" s="339">
        <v>9.7663365249000007E-3</v>
      </c>
      <c r="J125" s="339" t="s">
        <v>507</v>
      </c>
    </row>
    <row r="126" spans="1:10" x14ac:dyDescent="0.25">
      <c r="A126" s="340" t="s">
        <v>567</v>
      </c>
      <c r="B126" s="339">
        <v>90478.019661663464</v>
      </c>
      <c r="C126" s="339" t="s">
        <v>565</v>
      </c>
      <c r="D126" s="339">
        <v>89.645233903118736</v>
      </c>
      <c r="E126" s="339">
        <v>9.4999999999999698</v>
      </c>
      <c r="F126" s="339">
        <v>1.425</v>
      </c>
      <c r="G126" s="339">
        <v>8110.9232356607972</v>
      </c>
      <c r="H126" s="339">
        <v>0.85954118678580005</v>
      </c>
      <c r="I126" s="339">
        <v>0.12893117801786999</v>
      </c>
      <c r="J126" s="339" t="s">
        <v>507</v>
      </c>
    </row>
    <row r="127" spans="1:10" x14ac:dyDescent="0.25">
      <c r="A127" s="340" t="s">
        <v>568</v>
      </c>
      <c r="B127" s="339">
        <v>769590.12984250369</v>
      </c>
      <c r="C127" s="339" t="s">
        <v>565</v>
      </c>
      <c r="D127" s="339">
        <v>50.248073994006511</v>
      </c>
      <c r="E127" s="339">
        <v>0.9</v>
      </c>
      <c r="F127" s="339">
        <v>9.0000000000010003E-2</v>
      </c>
      <c r="G127" s="339">
        <v>38670.421789383203</v>
      </c>
      <c r="H127" s="339">
        <v>0.69263111685824996</v>
      </c>
      <c r="I127" s="339">
        <v>6.9263111685830006E-2</v>
      </c>
      <c r="J127" s="339" t="s">
        <v>507</v>
      </c>
    </row>
    <row r="128" spans="1:10" x14ac:dyDescent="0.25">
      <c r="A128" s="340" t="s">
        <v>3371</v>
      </c>
      <c r="B128" s="339" t="s">
        <v>536</v>
      </c>
      <c r="C128" s="339" t="s">
        <v>565</v>
      </c>
      <c r="D128" s="339" t="s">
        <v>536</v>
      </c>
      <c r="E128" s="339" t="s">
        <v>536</v>
      </c>
      <c r="F128" s="339" t="s">
        <v>536</v>
      </c>
      <c r="G128" s="339" t="s">
        <v>536</v>
      </c>
      <c r="H128" s="339" t="s">
        <v>536</v>
      </c>
      <c r="I128" s="339" t="s">
        <v>536</v>
      </c>
      <c r="J128" s="339" t="s">
        <v>536</v>
      </c>
    </row>
    <row r="129" spans="1:10" x14ac:dyDescent="0.25">
      <c r="A129" s="340" t="s">
        <v>3372</v>
      </c>
      <c r="B129" s="339" t="s">
        <v>536</v>
      </c>
      <c r="C129" s="339" t="s">
        <v>565</v>
      </c>
      <c r="D129" s="339" t="s">
        <v>536</v>
      </c>
      <c r="E129" s="339" t="s">
        <v>536</v>
      </c>
      <c r="F129" s="339" t="s">
        <v>536</v>
      </c>
      <c r="G129" s="339" t="s">
        <v>536</v>
      </c>
      <c r="H129" s="339" t="s">
        <v>536</v>
      </c>
      <c r="I129" s="339" t="s">
        <v>536</v>
      </c>
      <c r="J129" s="339" t="s">
        <v>536</v>
      </c>
    </row>
    <row r="130" spans="1:10" x14ac:dyDescent="0.25">
      <c r="A130" s="340" t="s">
        <v>3373</v>
      </c>
      <c r="B130" s="339" t="s">
        <v>509</v>
      </c>
      <c r="C130" s="339" t="s">
        <v>565</v>
      </c>
      <c r="D130" s="339" t="s">
        <v>541</v>
      </c>
      <c r="E130" s="339" t="s">
        <v>509</v>
      </c>
      <c r="F130" s="339" t="s">
        <v>509</v>
      </c>
      <c r="G130" s="339" t="s">
        <v>509</v>
      </c>
      <c r="H130" s="339" t="s">
        <v>509</v>
      </c>
      <c r="I130" s="339" t="s">
        <v>509</v>
      </c>
      <c r="J130" s="339" t="s">
        <v>507</v>
      </c>
    </row>
    <row r="131" spans="1:10" x14ac:dyDescent="0.25">
      <c r="A131" s="344" t="s">
        <v>579</v>
      </c>
      <c r="B131" s="339">
        <v>864940.42592399509</v>
      </c>
      <c r="C131" s="339" t="s">
        <v>565</v>
      </c>
      <c r="D131" s="334" t="s">
        <v>187</v>
      </c>
      <c r="E131" s="334" t="s">
        <v>187</v>
      </c>
      <c r="F131" s="334" t="s">
        <v>187</v>
      </c>
      <c r="G131" s="339">
        <v>47127.791655633242</v>
      </c>
      <c r="H131" s="339">
        <v>1.5630179469099901</v>
      </c>
      <c r="I131" s="339">
        <v>0.20796062622860001</v>
      </c>
      <c r="J131" s="339" t="s">
        <v>569</v>
      </c>
    </row>
    <row r="132" spans="1:10" x14ac:dyDescent="0.25">
      <c r="A132" s="345" t="s">
        <v>572</v>
      </c>
      <c r="B132" s="329">
        <v>4872.2764198279274</v>
      </c>
      <c r="C132" s="339" t="s">
        <v>565</v>
      </c>
      <c r="D132" s="339">
        <v>71.105701059850205</v>
      </c>
      <c r="E132" s="339">
        <v>2.2259909601604702</v>
      </c>
      <c r="F132" s="339">
        <v>2.0044709460972898</v>
      </c>
      <c r="G132" s="329">
        <v>346.44663058924181</v>
      </c>
      <c r="H132" s="329">
        <v>1.0845643265939999E-2</v>
      </c>
      <c r="I132" s="329">
        <v>9.7663365249000007E-3</v>
      </c>
      <c r="J132" s="329" t="s">
        <v>507</v>
      </c>
    </row>
    <row r="133" spans="1:10" x14ac:dyDescent="0.25">
      <c r="A133" s="345" t="s">
        <v>573</v>
      </c>
      <c r="B133" s="329">
        <v>90478.019661663464</v>
      </c>
      <c r="C133" s="339" t="s">
        <v>565</v>
      </c>
      <c r="D133" s="339">
        <v>89.645233903118736</v>
      </c>
      <c r="E133" s="339">
        <v>9.4999999999999698</v>
      </c>
      <c r="F133" s="339">
        <v>1.425</v>
      </c>
      <c r="G133" s="329">
        <v>8110.9232356607972</v>
      </c>
      <c r="H133" s="329">
        <v>0.85954118678580005</v>
      </c>
      <c r="I133" s="329">
        <v>0.12893117801786999</v>
      </c>
      <c r="J133" s="329" t="s">
        <v>507</v>
      </c>
    </row>
    <row r="134" spans="1:10" x14ac:dyDescent="0.25">
      <c r="A134" s="345" t="s">
        <v>574</v>
      </c>
      <c r="B134" s="329">
        <v>769590.12984250369</v>
      </c>
      <c r="C134" s="339" t="s">
        <v>565</v>
      </c>
      <c r="D134" s="339">
        <v>50.248073994006511</v>
      </c>
      <c r="E134" s="339">
        <v>0.9</v>
      </c>
      <c r="F134" s="339">
        <v>9.0000000000010003E-2</v>
      </c>
      <c r="G134" s="329">
        <v>38670.421789383203</v>
      </c>
      <c r="H134" s="329">
        <v>0.69263111685824996</v>
      </c>
      <c r="I134" s="329">
        <v>6.9263111685830006E-2</v>
      </c>
      <c r="J134" s="329" t="s">
        <v>507</v>
      </c>
    </row>
    <row r="135" spans="1:10" x14ac:dyDescent="0.25">
      <c r="A135" s="345" t="s">
        <v>575</v>
      </c>
      <c r="B135" s="329" t="s">
        <v>536</v>
      </c>
      <c r="C135" s="339" t="s">
        <v>565</v>
      </c>
      <c r="D135" s="339" t="s">
        <v>536</v>
      </c>
      <c r="E135" s="339" t="s">
        <v>536</v>
      </c>
      <c r="F135" s="339" t="s">
        <v>536</v>
      </c>
      <c r="G135" s="329" t="s">
        <v>536</v>
      </c>
      <c r="H135" s="329" t="s">
        <v>536</v>
      </c>
      <c r="I135" s="329" t="s">
        <v>536</v>
      </c>
      <c r="J135" s="329" t="s">
        <v>536</v>
      </c>
    </row>
    <row r="136" spans="1:10" x14ac:dyDescent="0.25">
      <c r="A136" s="345" t="s">
        <v>576</v>
      </c>
      <c r="B136" s="329" t="s">
        <v>536</v>
      </c>
      <c r="C136" s="339" t="s">
        <v>565</v>
      </c>
      <c r="D136" s="339" t="s">
        <v>536</v>
      </c>
      <c r="E136" s="339" t="s">
        <v>536</v>
      </c>
      <c r="F136" s="339" t="s">
        <v>536</v>
      </c>
      <c r="G136" s="329" t="s">
        <v>536</v>
      </c>
      <c r="H136" s="329" t="s">
        <v>536</v>
      </c>
      <c r="I136" s="329" t="s">
        <v>536</v>
      </c>
      <c r="J136" s="329" t="s">
        <v>536</v>
      </c>
    </row>
    <row r="137" spans="1:10" x14ac:dyDescent="0.25">
      <c r="A137" s="345" t="s">
        <v>97</v>
      </c>
      <c r="B137" s="329" t="s">
        <v>509</v>
      </c>
      <c r="C137" s="339" t="s">
        <v>565</v>
      </c>
      <c r="D137" s="339" t="s">
        <v>541</v>
      </c>
      <c r="E137" s="339" t="s">
        <v>509</v>
      </c>
      <c r="F137" s="339" t="s">
        <v>509</v>
      </c>
      <c r="G137" s="329" t="s">
        <v>509</v>
      </c>
      <c r="H137" s="329" t="s">
        <v>509</v>
      </c>
      <c r="I137" s="329" t="s">
        <v>509</v>
      </c>
      <c r="J137" s="329" t="s">
        <v>507</v>
      </c>
    </row>
    <row r="138" spans="1:10" x14ac:dyDescent="0.25">
      <c r="A138" s="344" t="s">
        <v>580</v>
      </c>
      <c r="B138" s="339" t="s">
        <v>581</v>
      </c>
      <c r="C138" s="339" t="s">
        <v>565</v>
      </c>
      <c r="D138" s="334" t="s">
        <v>187</v>
      </c>
      <c r="E138" s="334" t="s">
        <v>187</v>
      </c>
      <c r="F138" s="334" t="s">
        <v>187</v>
      </c>
      <c r="G138" s="339" t="s">
        <v>581</v>
      </c>
      <c r="H138" s="339" t="s">
        <v>581</v>
      </c>
      <c r="I138" s="339" t="s">
        <v>581</v>
      </c>
      <c r="J138" s="339" t="s">
        <v>569</v>
      </c>
    </row>
    <row r="139" spans="1:10" x14ac:dyDescent="0.25">
      <c r="A139" s="345" t="s">
        <v>572</v>
      </c>
      <c r="B139" s="329" t="s">
        <v>509</v>
      </c>
      <c r="C139" s="339" t="s">
        <v>565</v>
      </c>
      <c r="D139" s="339" t="s">
        <v>541</v>
      </c>
      <c r="E139" s="339" t="s">
        <v>509</v>
      </c>
      <c r="F139" s="339" t="s">
        <v>509</v>
      </c>
      <c r="G139" s="329" t="s">
        <v>509</v>
      </c>
      <c r="H139" s="329" t="s">
        <v>509</v>
      </c>
      <c r="I139" s="329" t="s">
        <v>509</v>
      </c>
      <c r="J139" s="329" t="s">
        <v>507</v>
      </c>
    </row>
    <row r="140" spans="1:10" x14ac:dyDescent="0.25">
      <c r="A140" s="345" t="s">
        <v>573</v>
      </c>
      <c r="B140" s="329" t="s">
        <v>509</v>
      </c>
      <c r="C140" s="339" t="s">
        <v>565</v>
      </c>
      <c r="D140" s="339" t="s">
        <v>541</v>
      </c>
      <c r="E140" s="339" t="s">
        <v>509</v>
      </c>
      <c r="F140" s="339" t="s">
        <v>509</v>
      </c>
      <c r="G140" s="329" t="s">
        <v>509</v>
      </c>
      <c r="H140" s="329" t="s">
        <v>509</v>
      </c>
      <c r="I140" s="329" t="s">
        <v>509</v>
      </c>
      <c r="J140" s="329" t="s">
        <v>507</v>
      </c>
    </row>
    <row r="141" spans="1:10" x14ac:dyDescent="0.25">
      <c r="A141" s="345" t="s">
        <v>574</v>
      </c>
      <c r="B141" s="329" t="s">
        <v>509</v>
      </c>
      <c r="C141" s="339" t="s">
        <v>565</v>
      </c>
      <c r="D141" s="339" t="s">
        <v>541</v>
      </c>
      <c r="E141" s="339" t="s">
        <v>509</v>
      </c>
      <c r="F141" s="339" t="s">
        <v>509</v>
      </c>
      <c r="G141" s="329" t="s">
        <v>509</v>
      </c>
      <c r="H141" s="329" t="s">
        <v>509</v>
      </c>
      <c r="I141" s="329" t="s">
        <v>509</v>
      </c>
      <c r="J141" s="329" t="s">
        <v>507</v>
      </c>
    </row>
    <row r="142" spans="1:10" x14ac:dyDescent="0.25">
      <c r="A142" s="345" t="s">
        <v>575</v>
      </c>
      <c r="B142" s="329" t="s">
        <v>536</v>
      </c>
      <c r="C142" s="339" t="s">
        <v>565</v>
      </c>
      <c r="D142" s="339" t="s">
        <v>536</v>
      </c>
      <c r="E142" s="339" t="s">
        <v>536</v>
      </c>
      <c r="F142" s="339" t="s">
        <v>536</v>
      </c>
      <c r="G142" s="329" t="s">
        <v>536</v>
      </c>
      <c r="H142" s="329" t="s">
        <v>536</v>
      </c>
      <c r="I142" s="329" t="s">
        <v>536</v>
      </c>
      <c r="J142" s="329" t="s">
        <v>536</v>
      </c>
    </row>
    <row r="143" spans="1:10" x14ac:dyDescent="0.25">
      <c r="A143" s="345" t="s">
        <v>576</v>
      </c>
      <c r="B143" s="329" t="s">
        <v>536</v>
      </c>
      <c r="C143" s="339" t="s">
        <v>565</v>
      </c>
      <c r="D143" s="339" t="s">
        <v>536</v>
      </c>
      <c r="E143" s="339" t="s">
        <v>536</v>
      </c>
      <c r="F143" s="339" t="s">
        <v>536</v>
      </c>
      <c r="G143" s="329" t="s">
        <v>536</v>
      </c>
      <c r="H143" s="329" t="s">
        <v>536</v>
      </c>
      <c r="I143" s="329" t="s">
        <v>536</v>
      </c>
      <c r="J143" s="329" t="s">
        <v>536</v>
      </c>
    </row>
    <row r="144" spans="1:10" x14ac:dyDescent="0.25">
      <c r="A144" s="345" t="s">
        <v>97</v>
      </c>
      <c r="B144" s="329" t="s">
        <v>509</v>
      </c>
      <c r="C144" s="339" t="s">
        <v>565</v>
      </c>
      <c r="D144" s="339" t="s">
        <v>541</v>
      </c>
      <c r="E144" s="339" t="s">
        <v>509</v>
      </c>
      <c r="F144" s="339" t="s">
        <v>509</v>
      </c>
      <c r="G144" s="329" t="s">
        <v>509</v>
      </c>
      <c r="H144" s="329" t="s">
        <v>509</v>
      </c>
      <c r="I144" s="329" t="s">
        <v>509</v>
      </c>
      <c r="J144" s="329" t="s">
        <v>507</v>
      </c>
    </row>
    <row r="145" spans="1:10" x14ac:dyDescent="0.25">
      <c r="A145" s="344" t="s">
        <v>582</v>
      </c>
      <c r="B145" s="339" t="s">
        <v>581</v>
      </c>
      <c r="C145" s="339" t="s">
        <v>565</v>
      </c>
      <c r="D145" s="334" t="s">
        <v>187</v>
      </c>
      <c r="E145" s="334" t="s">
        <v>187</v>
      </c>
      <c r="F145" s="334" t="s">
        <v>187</v>
      </c>
      <c r="G145" s="339" t="s">
        <v>581</v>
      </c>
      <c r="H145" s="339" t="s">
        <v>581</v>
      </c>
      <c r="I145" s="339" t="s">
        <v>581</v>
      </c>
      <c r="J145" s="339" t="s">
        <v>569</v>
      </c>
    </row>
    <row r="146" spans="1:10" x14ac:dyDescent="0.25">
      <c r="A146" s="345" t="s">
        <v>572</v>
      </c>
      <c r="B146" s="329" t="s">
        <v>509</v>
      </c>
      <c r="C146" s="339" t="s">
        <v>565</v>
      </c>
      <c r="D146" s="339" t="s">
        <v>541</v>
      </c>
      <c r="E146" s="339" t="s">
        <v>509</v>
      </c>
      <c r="F146" s="339" t="s">
        <v>509</v>
      </c>
      <c r="G146" s="329" t="s">
        <v>509</v>
      </c>
      <c r="H146" s="329" t="s">
        <v>509</v>
      </c>
      <c r="I146" s="329" t="s">
        <v>509</v>
      </c>
      <c r="J146" s="329" t="s">
        <v>507</v>
      </c>
    </row>
    <row r="147" spans="1:10" x14ac:dyDescent="0.25">
      <c r="A147" s="345" t="s">
        <v>573</v>
      </c>
      <c r="B147" s="329" t="s">
        <v>509</v>
      </c>
      <c r="C147" s="339" t="s">
        <v>565</v>
      </c>
      <c r="D147" s="339" t="s">
        <v>541</v>
      </c>
      <c r="E147" s="339" t="s">
        <v>509</v>
      </c>
      <c r="F147" s="339" t="s">
        <v>509</v>
      </c>
      <c r="G147" s="329" t="s">
        <v>509</v>
      </c>
      <c r="H147" s="329" t="s">
        <v>509</v>
      </c>
      <c r="I147" s="329" t="s">
        <v>509</v>
      </c>
      <c r="J147" s="329" t="s">
        <v>507</v>
      </c>
    </row>
    <row r="148" spans="1:10" x14ac:dyDescent="0.25">
      <c r="A148" s="345" t="s">
        <v>574</v>
      </c>
      <c r="B148" s="329" t="s">
        <v>509</v>
      </c>
      <c r="C148" s="339" t="s">
        <v>565</v>
      </c>
      <c r="D148" s="339" t="s">
        <v>541</v>
      </c>
      <c r="E148" s="339" t="s">
        <v>509</v>
      </c>
      <c r="F148" s="339" t="s">
        <v>509</v>
      </c>
      <c r="G148" s="329" t="s">
        <v>509</v>
      </c>
      <c r="H148" s="329" t="s">
        <v>509</v>
      </c>
      <c r="I148" s="329" t="s">
        <v>509</v>
      </c>
      <c r="J148" s="329" t="s">
        <v>507</v>
      </c>
    </row>
    <row r="149" spans="1:10" x14ac:dyDescent="0.25">
      <c r="A149" s="345" t="s">
        <v>575</v>
      </c>
      <c r="B149" s="329" t="s">
        <v>536</v>
      </c>
      <c r="C149" s="339" t="s">
        <v>565</v>
      </c>
      <c r="D149" s="339" t="s">
        <v>536</v>
      </c>
      <c r="E149" s="339" t="s">
        <v>536</v>
      </c>
      <c r="F149" s="339" t="s">
        <v>536</v>
      </c>
      <c r="G149" s="329" t="s">
        <v>536</v>
      </c>
      <c r="H149" s="329" t="s">
        <v>536</v>
      </c>
      <c r="I149" s="329" t="s">
        <v>536</v>
      </c>
      <c r="J149" s="329" t="s">
        <v>536</v>
      </c>
    </row>
    <row r="150" spans="1:10" x14ac:dyDescent="0.25">
      <c r="A150" s="345" t="s">
        <v>576</v>
      </c>
      <c r="B150" s="329" t="s">
        <v>536</v>
      </c>
      <c r="C150" s="339" t="s">
        <v>565</v>
      </c>
      <c r="D150" s="339" t="s">
        <v>536</v>
      </c>
      <c r="E150" s="339" t="s">
        <v>536</v>
      </c>
      <c r="F150" s="339" t="s">
        <v>536</v>
      </c>
      <c r="G150" s="329" t="s">
        <v>536</v>
      </c>
      <c r="H150" s="329" t="s">
        <v>536</v>
      </c>
      <c r="I150" s="329" t="s">
        <v>536</v>
      </c>
      <c r="J150" s="329" t="s">
        <v>536</v>
      </c>
    </row>
    <row r="151" spans="1:10" x14ac:dyDescent="0.25">
      <c r="A151" s="345" t="s">
        <v>97</v>
      </c>
      <c r="B151" s="329" t="s">
        <v>509</v>
      </c>
      <c r="C151" s="339" t="s">
        <v>565</v>
      </c>
      <c r="D151" s="339" t="s">
        <v>541</v>
      </c>
      <c r="E151" s="339" t="s">
        <v>509</v>
      </c>
      <c r="F151" s="339" t="s">
        <v>509</v>
      </c>
      <c r="G151" s="329" t="s">
        <v>509</v>
      </c>
      <c r="H151" s="329" t="s">
        <v>509</v>
      </c>
      <c r="I151" s="329" t="s">
        <v>509</v>
      </c>
      <c r="J151" s="329" t="s">
        <v>507</v>
      </c>
    </row>
    <row r="152" spans="1:10" x14ac:dyDescent="0.25">
      <c r="A152" s="263" t="s">
        <v>583</v>
      </c>
      <c r="B152" s="339">
        <v>12838276.758914616</v>
      </c>
      <c r="C152" s="339" t="s">
        <v>565</v>
      </c>
      <c r="D152" s="334" t="s">
        <v>187</v>
      </c>
      <c r="E152" s="334" t="s">
        <v>187</v>
      </c>
      <c r="F152" s="334" t="s">
        <v>187</v>
      </c>
      <c r="G152" s="339">
        <v>715881.23822130868</v>
      </c>
      <c r="H152" s="339">
        <v>66.332427151355944</v>
      </c>
      <c r="I152" s="339">
        <v>9.3750160318137894</v>
      </c>
      <c r="J152" s="339" t="s">
        <v>569</v>
      </c>
    </row>
    <row r="153" spans="1:10" x14ac:dyDescent="0.25">
      <c r="A153" s="348" t="s">
        <v>566</v>
      </c>
      <c r="B153" s="339">
        <v>4819311.5680946754</v>
      </c>
      <c r="C153" s="339" t="s">
        <v>565</v>
      </c>
      <c r="D153" s="339">
        <v>71.105701059850205</v>
      </c>
      <c r="E153" s="339">
        <v>1.79440236063714</v>
      </c>
      <c r="F153" s="339">
        <v>0.34189445136586999</v>
      </c>
      <c r="G153" s="339">
        <v>342680.52767521783</v>
      </c>
      <c r="H153" s="339">
        <v>8.6477840544349505</v>
      </c>
      <c r="I153" s="339">
        <v>1.6476958845349201</v>
      </c>
      <c r="J153" s="339" t="s">
        <v>507</v>
      </c>
    </row>
    <row r="154" spans="1:10" x14ac:dyDescent="0.25">
      <c r="A154" s="348" t="s">
        <v>567</v>
      </c>
      <c r="B154" s="339">
        <v>1221823.531590312</v>
      </c>
      <c r="C154" s="339" t="s">
        <v>565</v>
      </c>
      <c r="D154" s="339">
        <v>89.645233903118736</v>
      </c>
      <c r="E154" s="339">
        <v>9.5000000000000107</v>
      </c>
      <c r="F154" s="339">
        <v>1.425</v>
      </c>
      <c r="G154" s="339">
        <v>109530.6562777481</v>
      </c>
      <c r="H154" s="339">
        <v>11.607323550107971</v>
      </c>
      <c r="I154" s="339">
        <v>1.7410985325162001</v>
      </c>
      <c r="J154" s="339" t="s">
        <v>507</v>
      </c>
    </row>
    <row r="155" spans="1:10" x14ac:dyDescent="0.25">
      <c r="A155" s="348" t="s">
        <v>568</v>
      </c>
      <c r="B155" s="339">
        <v>5247366.382635735</v>
      </c>
      <c r="C155" s="339" t="s">
        <v>565</v>
      </c>
      <c r="D155" s="339">
        <v>50.248073994006518</v>
      </c>
      <c r="E155" s="339">
        <v>0.9</v>
      </c>
      <c r="F155" s="339">
        <v>0.09</v>
      </c>
      <c r="G155" s="339">
        <v>263670.05426834273</v>
      </c>
      <c r="H155" s="339">
        <v>4.7226297443721696</v>
      </c>
      <c r="I155" s="339">
        <v>0.47226297443721998</v>
      </c>
      <c r="J155" s="339" t="s">
        <v>507</v>
      </c>
    </row>
    <row r="156" spans="1:10" x14ac:dyDescent="0.25">
      <c r="A156" s="348" t="s">
        <v>3376</v>
      </c>
      <c r="B156" s="339" t="s">
        <v>536</v>
      </c>
      <c r="C156" s="339" t="s">
        <v>565</v>
      </c>
      <c r="D156" s="339" t="s">
        <v>536</v>
      </c>
      <c r="E156" s="339" t="s">
        <v>536</v>
      </c>
      <c r="F156" s="339" t="s">
        <v>536</v>
      </c>
      <c r="G156" s="339" t="s">
        <v>536</v>
      </c>
      <c r="H156" s="339" t="s">
        <v>536</v>
      </c>
      <c r="I156" s="339" t="s">
        <v>536</v>
      </c>
      <c r="J156" s="339" t="s">
        <v>536</v>
      </c>
    </row>
    <row r="157" spans="1:10" x14ac:dyDescent="0.25">
      <c r="A157" s="348" t="s">
        <v>3377</v>
      </c>
      <c r="B157" s="339" t="s">
        <v>536</v>
      </c>
      <c r="C157" s="339" t="s">
        <v>565</v>
      </c>
      <c r="D157" s="339" t="s">
        <v>536</v>
      </c>
      <c r="E157" s="339" t="s">
        <v>536</v>
      </c>
      <c r="F157" s="339" t="s">
        <v>536</v>
      </c>
      <c r="G157" s="339" t="s">
        <v>536</v>
      </c>
      <c r="H157" s="339" t="s">
        <v>536</v>
      </c>
      <c r="I157" s="339" t="s">
        <v>536</v>
      </c>
      <c r="J157" s="339" t="s">
        <v>536</v>
      </c>
    </row>
    <row r="158" spans="1:10" x14ac:dyDescent="0.25">
      <c r="A158" s="348" t="s">
        <v>3378</v>
      </c>
      <c r="B158" s="339">
        <v>1549775.2765938945</v>
      </c>
      <c r="C158" s="339" t="s">
        <v>565</v>
      </c>
      <c r="D158" s="339">
        <v>88.686898270265601</v>
      </c>
      <c r="E158" s="339">
        <v>26.684313801501879</v>
      </c>
      <c r="F158" s="339">
        <v>3.5579085068669198</v>
      </c>
      <c r="G158" s="339">
        <v>137444.76229705545</v>
      </c>
      <c r="H158" s="339">
        <v>41.354689802440859</v>
      </c>
      <c r="I158" s="339">
        <v>5.5139586403254501</v>
      </c>
      <c r="J158" s="339" t="s">
        <v>507</v>
      </c>
    </row>
    <row r="159" spans="1:10" x14ac:dyDescent="0.25">
      <c r="A159" s="349" t="s">
        <v>511</v>
      </c>
      <c r="B159" s="339">
        <v>287888.52852704696</v>
      </c>
      <c r="C159" s="339" t="s">
        <v>565</v>
      </c>
      <c r="D159" s="334" t="s">
        <v>187</v>
      </c>
      <c r="E159" s="334" t="s">
        <v>187</v>
      </c>
      <c r="F159" s="334" t="s">
        <v>187</v>
      </c>
      <c r="G159" s="339">
        <v>14558.872168514019</v>
      </c>
      <c r="H159" s="339">
        <v>0.26506107425178999</v>
      </c>
      <c r="I159" s="339">
        <v>3.4431093875209998E-2</v>
      </c>
      <c r="J159" s="339" t="s">
        <v>569</v>
      </c>
    </row>
    <row r="160" spans="1:10" x14ac:dyDescent="0.25">
      <c r="A160" s="348" t="s">
        <v>566</v>
      </c>
      <c r="B160" s="329">
        <v>4445.4946217248898</v>
      </c>
      <c r="C160" s="339" t="s">
        <v>565</v>
      </c>
      <c r="D160" s="339">
        <v>71.105701059850205</v>
      </c>
      <c r="E160" s="339">
        <v>2.22599096016011</v>
      </c>
      <c r="F160" s="339">
        <v>2.0044709460974501</v>
      </c>
      <c r="G160" s="329">
        <v>316.10001163554188</v>
      </c>
      <c r="H160" s="329">
        <v>9.8956308414000008E-3</v>
      </c>
      <c r="I160" s="329">
        <v>8.9108648102800003E-3</v>
      </c>
      <c r="J160" s="329" t="s">
        <v>507</v>
      </c>
    </row>
    <row r="161" spans="1:10" x14ac:dyDescent="0.25">
      <c r="A161" s="348" t="s">
        <v>567</v>
      </c>
      <c r="B161" s="329">
        <v>7.7573134424458603</v>
      </c>
      <c r="C161" s="339" t="s">
        <v>565</v>
      </c>
      <c r="D161" s="339">
        <v>89.645233903119205</v>
      </c>
      <c r="E161" s="339">
        <v>9.4999999995828901</v>
      </c>
      <c r="F161" s="339">
        <v>1.4250000005819901</v>
      </c>
      <c r="G161" s="329">
        <v>0.69540617800786997</v>
      </c>
      <c r="H161" s="329">
        <v>7.3694477700000002E-5</v>
      </c>
      <c r="I161" s="329">
        <v>1.1054171659999999E-5</v>
      </c>
      <c r="J161" s="329" t="s">
        <v>507</v>
      </c>
    </row>
    <row r="162" spans="1:10" x14ac:dyDescent="0.25">
      <c r="A162" s="348" t="s">
        <v>568</v>
      </c>
      <c r="B162" s="329">
        <v>283435.27659187961</v>
      </c>
      <c r="C162" s="339" t="s">
        <v>565</v>
      </c>
      <c r="D162" s="339">
        <v>50.248073994006511</v>
      </c>
      <c r="E162" s="339">
        <v>0.89999999999999003</v>
      </c>
      <c r="F162" s="339">
        <v>0.09</v>
      </c>
      <c r="G162" s="329">
        <v>14242.076750700469</v>
      </c>
      <c r="H162" s="329">
        <v>0.25509174893268999</v>
      </c>
      <c r="I162" s="329">
        <v>2.5509174893269999E-2</v>
      </c>
      <c r="J162" s="329" t="s">
        <v>507</v>
      </c>
    </row>
    <row r="163" spans="1:10" x14ac:dyDescent="0.25">
      <c r="A163" s="348" t="s">
        <v>3376</v>
      </c>
      <c r="B163" s="329" t="s">
        <v>536</v>
      </c>
      <c r="C163" s="339" t="s">
        <v>565</v>
      </c>
      <c r="D163" s="339" t="s">
        <v>536</v>
      </c>
      <c r="E163" s="339" t="s">
        <v>536</v>
      </c>
      <c r="F163" s="339" t="s">
        <v>536</v>
      </c>
      <c r="G163" s="329" t="s">
        <v>536</v>
      </c>
      <c r="H163" s="329" t="s">
        <v>536</v>
      </c>
      <c r="I163" s="329" t="s">
        <v>536</v>
      </c>
      <c r="J163" s="329" t="s">
        <v>536</v>
      </c>
    </row>
    <row r="164" spans="1:10" x14ac:dyDescent="0.25">
      <c r="A164" s="348" t="s">
        <v>3377</v>
      </c>
      <c r="B164" s="329" t="s">
        <v>536</v>
      </c>
      <c r="C164" s="339" t="s">
        <v>565</v>
      </c>
      <c r="D164" s="339" t="s">
        <v>536</v>
      </c>
      <c r="E164" s="339" t="s">
        <v>536</v>
      </c>
      <c r="F164" s="339" t="s">
        <v>536</v>
      </c>
      <c r="G164" s="329" t="s">
        <v>536</v>
      </c>
      <c r="H164" s="329" t="s">
        <v>536</v>
      </c>
      <c r="I164" s="329" t="s">
        <v>536</v>
      </c>
      <c r="J164" s="329" t="s">
        <v>536</v>
      </c>
    </row>
    <row r="165" spans="1:10" x14ac:dyDescent="0.25">
      <c r="A165" s="348" t="s">
        <v>3378</v>
      </c>
      <c r="B165" s="329" t="s">
        <v>509</v>
      </c>
      <c r="C165" s="339" t="s">
        <v>565</v>
      </c>
      <c r="D165" s="339" t="s">
        <v>541</v>
      </c>
      <c r="E165" s="339" t="s">
        <v>509</v>
      </c>
      <c r="F165" s="339" t="s">
        <v>509</v>
      </c>
      <c r="G165" s="329" t="s">
        <v>509</v>
      </c>
      <c r="H165" s="329" t="s">
        <v>509</v>
      </c>
      <c r="I165" s="329" t="s">
        <v>509</v>
      </c>
      <c r="J165" s="329" t="s">
        <v>507</v>
      </c>
    </row>
    <row r="166" spans="1:10" x14ac:dyDescent="0.25">
      <c r="A166" s="349" t="s">
        <v>512</v>
      </c>
      <c r="B166" s="339">
        <v>71681.084862017902</v>
      </c>
      <c r="C166" s="339" t="s">
        <v>565</v>
      </c>
      <c r="D166" s="334" t="s">
        <v>187</v>
      </c>
      <c r="E166" s="334" t="s">
        <v>187</v>
      </c>
      <c r="F166" s="334" t="s">
        <v>187</v>
      </c>
      <c r="G166" s="339">
        <v>4324.0266958123129</v>
      </c>
      <c r="H166" s="339">
        <v>0.21993490848121999</v>
      </c>
      <c r="I166" s="339">
        <v>3.1755858181610003E-2</v>
      </c>
      <c r="J166" s="339" t="s">
        <v>569</v>
      </c>
    </row>
    <row r="167" spans="1:10" x14ac:dyDescent="0.25">
      <c r="A167" s="348" t="s">
        <v>566</v>
      </c>
      <c r="B167" s="329">
        <v>689.44926062650995</v>
      </c>
      <c r="C167" s="339" t="s">
        <v>565</v>
      </c>
      <c r="D167" s="339">
        <v>71.10570105985019</v>
      </c>
      <c r="E167" s="339">
        <v>2.2259909601547698</v>
      </c>
      <c r="F167" s="339">
        <v>2.0044709460913501</v>
      </c>
      <c r="G167" s="329">
        <v>49.023773022043358</v>
      </c>
      <c r="H167" s="329">
        <v>1.5347078216399999E-3</v>
      </c>
      <c r="I167" s="329">
        <v>1.38198101173E-3</v>
      </c>
      <c r="J167" s="329" t="s">
        <v>507</v>
      </c>
    </row>
    <row r="168" spans="1:10" x14ac:dyDescent="0.25">
      <c r="A168" s="348" t="s">
        <v>567</v>
      </c>
      <c r="B168" s="329">
        <v>17966.014955618604</v>
      </c>
      <c r="C168" s="339" t="s">
        <v>565</v>
      </c>
      <c r="D168" s="339">
        <v>89.645233903118736</v>
      </c>
      <c r="E168" s="339">
        <v>9.5000000000001794</v>
      </c>
      <c r="F168" s="339">
        <v>1.4250000000001899</v>
      </c>
      <c r="G168" s="329">
        <v>1610.5676130033592</v>
      </c>
      <c r="H168" s="329">
        <v>0.17067714207838</v>
      </c>
      <c r="I168" s="329">
        <v>2.560157131176E-2</v>
      </c>
      <c r="J168" s="329" t="s">
        <v>507</v>
      </c>
    </row>
    <row r="169" spans="1:10" x14ac:dyDescent="0.25">
      <c r="A169" s="348" t="s">
        <v>568</v>
      </c>
      <c r="B169" s="329">
        <v>53025.620645772789</v>
      </c>
      <c r="C169" s="339" t="s">
        <v>565</v>
      </c>
      <c r="D169" s="339">
        <v>50.248073994006518</v>
      </c>
      <c r="E169" s="339">
        <v>0.90000000000007996</v>
      </c>
      <c r="F169" s="339">
        <v>9.0000000000010003E-2</v>
      </c>
      <c r="G169" s="329">
        <v>2664.4353097869107</v>
      </c>
      <c r="H169" s="329">
        <v>4.7723058581199997E-2</v>
      </c>
      <c r="I169" s="329">
        <v>4.7723058581199997E-3</v>
      </c>
      <c r="J169" s="329" t="s">
        <v>507</v>
      </c>
    </row>
    <row r="170" spans="1:10" x14ac:dyDescent="0.25">
      <c r="A170" s="348" t="s">
        <v>3376</v>
      </c>
      <c r="B170" s="329" t="s">
        <v>536</v>
      </c>
      <c r="C170" s="339" t="s">
        <v>565</v>
      </c>
      <c r="D170" s="339" t="s">
        <v>536</v>
      </c>
      <c r="E170" s="339" t="s">
        <v>536</v>
      </c>
      <c r="F170" s="339" t="s">
        <v>536</v>
      </c>
      <c r="G170" s="329" t="s">
        <v>536</v>
      </c>
      <c r="H170" s="329" t="s">
        <v>536</v>
      </c>
      <c r="I170" s="329" t="s">
        <v>536</v>
      </c>
      <c r="J170" s="329" t="s">
        <v>536</v>
      </c>
    </row>
    <row r="171" spans="1:10" x14ac:dyDescent="0.25">
      <c r="A171" s="348" t="s">
        <v>3377</v>
      </c>
      <c r="B171" s="329" t="s">
        <v>536</v>
      </c>
      <c r="C171" s="339" t="s">
        <v>565</v>
      </c>
      <c r="D171" s="339" t="s">
        <v>536</v>
      </c>
      <c r="E171" s="339" t="s">
        <v>536</v>
      </c>
      <c r="F171" s="339" t="s">
        <v>536</v>
      </c>
      <c r="G171" s="329" t="s">
        <v>536</v>
      </c>
      <c r="H171" s="329" t="s">
        <v>536</v>
      </c>
      <c r="I171" s="329" t="s">
        <v>536</v>
      </c>
      <c r="J171" s="329" t="s">
        <v>536</v>
      </c>
    </row>
    <row r="172" spans="1:10" x14ac:dyDescent="0.25">
      <c r="A172" s="348" t="s">
        <v>3378</v>
      </c>
      <c r="B172" s="329" t="s">
        <v>509</v>
      </c>
      <c r="C172" s="339" t="s">
        <v>565</v>
      </c>
      <c r="D172" s="339" t="s">
        <v>541</v>
      </c>
      <c r="E172" s="339" t="s">
        <v>509</v>
      </c>
      <c r="F172" s="339" t="s">
        <v>509</v>
      </c>
      <c r="G172" s="329" t="s">
        <v>509</v>
      </c>
      <c r="H172" s="329" t="s">
        <v>509</v>
      </c>
      <c r="I172" s="329" t="s">
        <v>509</v>
      </c>
      <c r="J172" s="329" t="s">
        <v>507</v>
      </c>
    </row>
    <row r="173" spans="1:10" x14ac:dyDescent="0.25">
      <c r="A173" s="349" t="s">
        <v>513</v>
      </c>
      <c r="B173" s="339">
        <v>1251649.8675068016</v>
      </c>
      <c r="C173" s="339" t="s">
        <v>565</v>
      </c>
      <c r="D173" s="334" t="s">
        <v>187</v>
      </c>
      <c r="E173" s="334" t="s">
        <v>187</v>
      </c>
      <c r="F173" s="334" t="s">
        <v>187</v>
      </c>
      <c r="G173" s="339">
        <v>68062.59585493186</v>
      </c>
      <c r="H173" s="339">
        <v>2.1634295884067098</v>
      </c>
      <c r="I173" s="339">
        <v>0.32207738930322999</v>
      </c>
      <c r="J173" s="339" t="s">
        <v>569</v>
      </c>
    </row>
    <row r="174" spans="1:10" x14ac:dyDescent="0.25">
      <c r="A174" s="348" t="s">
        <v>566</v>
      </c>
      <c r="B174" s="329">
        <v>28362.611451098659</v>
      </c>
      <c r="C174" s="339" t="s">
        <v>565</v>
      </c>
      <c r="D174" s="339">
        <v>71.105701059850205</v>
      </c>
      <c r="E174" s="339">
        <v>2.2259909601608401</v>
      </c>
      <c r="F174" s="339">
        <v>2.0044709460968102</v>
      </c>
      <c r="G174" s="329">
        <v>2016.7433711185054</v>
      </c>
      <c r="H174" s="329">
        <v>6.3134916696700003E-2</v>
      </c>
      <c r="I174" s="329">
        <v>5.6852030609159998E-2</v>
      </c>
      <c r="J174" s="329" t="s">
        <v>507</v>
      </c>
    </row>
    <row r="175" spans="1:10" x14ac:dyDescent="0.25">
      <c r="A175" s="348" t="s">
        <v>567</v>
      </c>
      <c r="B175" s="329">
        <v>116201.87689068276</v>
      </c>
      <c r="C175" s="339" t="s">
        <v>565</v>
      </c>
      <c r="D175" s="339">
        <v>89.645233903118736</v>
      </c>
      <c r="E175" s="339">
        <v>9.5000000000000302</v>
      </c>
      <c r="F175" s="339">
        <v>1.4249999999999701</v>
      </c>
      <c r="G175" s="329">
        <v>10416.944433846664</v>
      </c>
      <c r="H175" s="329">
        <v>1.1039178304614901</v>
      </c>
      <c r="I175" s="329">
        <v>0.16558767456921999</v>
      </c>
      <c r="J175" s="329" t="s">
        <v>507</v>
      </c>
    </row>
    <row r="176" spans="1:10" x14ac:dyDescent="0.25">
      <c r="A176" s="348" t="s">
        <v>568</v>
      </c>
      <c r="B176" s="329">
        <v>1107085.3791650203</v>
      </c>
      <c r="C176" s="339" t="s">
        <v>565</v>
      </c>
      <c r="D176" s="339">
        <v>50.248073994006511</v>
      </c>
      <c r="E176" s="339">
        <v>0.9</v>
      </c>
      <c r="F176" s="339">
        <v>0.09</v>
      </c>
      <c r="G176" s="329">
        <v>55628.908049966696</v>
      </c>
      <c r="H176" s="329">
        <v>0.99637684124852</v>
      </c>
      <c r="I176" s="329">
        <v>9.9637684124849996E-2</v>
      </c>
      <c r="J176" s="329" t="s">
        <v>507</v>
      </c>
    </row>
    <row r="177" spans="1:10" x14ac:dyDescent="0.25">
      <c r="A177" s="348" t="s">
        <v>3376</v>
      </c>
      <c r="B177" s="329" t="s">
        <v>536</v>
      </c>
      <c r="C177" s="339" t="s">
        <v>565</v>
      </c>
      <c r="D177" s="339" t="s">
        <v>536</v>
      </c>
      <c r="E177" s="339" t="s">
        <v>536</v>
      </c>
      <c r="F177" s="339" t="s">
        <v>536</v>
      </c>
      <c r="G177" s="329" t="s">
        <v>536</v>
      </c>
      <c r="H177" s="329" t="s">
        <v>536</v>
      </c>
      <c r="I177" s="329" t="s">
        <v>536</v>
      </c>
      <c r="J177" s="329" t="s">
        <v>536</v>
      </c>
    </row>
    <row r="178" spans="1:10" x14ac:dyDescent="0.25">
      <c r="A178" s="348" t="s">
        <v>3377</v>
      </c>
      <c r="B178" s="329" t="s">
        <v>536</v>
      </c>
      <c r="C178" s="339" t="s">
        <v>565</v>
      </c>
      <c r="D178" s="339" t="s">
        <v>536</v>
      </c>
      <c r="E178" s="339" t="s">
        <v>536</v>
      </c>
      <c r="F178" s="339" t="s">
        <v>536</v>
      </c>
      <c r="G178" s="329" t="s">
        <v>536</v>
      </c>
      <c r="H178" s="329" t="s">
        <v>536</v>
      </c>
      <c r="I178" s="329" t="s">
        <v>536</v>
      </c>
      <c r="J178" s="329" t="s">
        <v>536</v>
      </c>
    </row>
    <row r="179" spans="1:10" x14ac:dyDescent="0.25">
      <c r="A179" s="348" t="s">
        <v>3378</v>
      </c>
      <c r="B179" s="329" t="s">
        <v>509</v>
      </c>
      <c r="C179" s="339" t="s">
        <v>565</v>
      </c>
      <c r="D179" s="339" t="s">
        <v>541</v>
      </c>
      <c r="E179" s="339" t="s">
        <v>509</v>
      </c>
      <c r="F179" s="339" t="s">
        <v>509</v>
      </c>
      <c r="G179" s="329" t="s">
        <v>509</v>
      </c>
      <c r="H179" s="329" t="s">
        <v>509</v>
      </c>
      <c r="I179" s="329" t="s">
        <v>509</v>
      </c>
      <c r="J179" s="329" t="s">
        <v>507</v>
      </c>
    </row>
    <row r="180" spans="1:10" x14ac:dyDescent="0.25">
      <c r="A180" s="349" t="s">
        <v>514</v>
      </c>
      <c r="B180" s="339">
        <v>622104.09703608055</v>
      </c>
      <c r="C180" s="339" t="s">
        <v>565</v>
      </c>
      <c r="D180" s="334" t="s">
        <v>187</v>
      </c>
      <c r="E180" s="334" t="s">
        <v>187</v>
      </c>
      <c r="F180" s="334" t="s">
        <v>187</v>
      </c>
      <c r="G180" s="339">
        <v>42643.232056364206</v>
      </c>
      <c r="H180" s="339">
        <v>2.9129032519703002</v>
      </c>
      <c r="I180" s="339">
        <v>0.49111046929190999</v>
      </c>
      <c r="J180" s="339" t="s">
        <v>569</v>
      </c>
    </row>
    <row r="181" spans="1:10" x14ac:dyDescent="0.25">
      <c r="A181" s="348" t="s">
        <v>566</v>
      </c>
      <c r="B181" s="329">
        <v>40884.945191305182</v>
      </c>
      <c r="C181" s="339" t="s">
        <v>565</v>
      </c>
      <c r="D181" s="339">
        <v>71.105701059850205</v>
      </c>
      <c r="E181" s="339">
        <v>2.22599096016092</v>
      </c>
      <c r="F181" s="339">
        <v>2.0044709460967698</v>
      </c>
      <c r="G181" s="329">
        <v>2907.1526906213062</v>
      </c>
      <c r="H181" s="329">
        <v>9.1009518402520001E-2</v>
      </c>
      <c r="I181" s="329">
        <v>8.1952684768729994E-2</v>
      </c>
      <c r="J181" s="329" t="s">
        <v>507</v>
      </c>
    </row>
    <row r="182" spans="1:10" x14ac:dyDescent="0.25">
      <c r="A182" s="348" t="s">
        <v>567</v>
      </c>
      <c r="B182" s="329">
        <v>267301.91824505618</v>
      </c>
      <c r="C182" s="339" t="s">
        <v>565</v>
      </c>
      <c r="D182" s="339">
        <v>89.645233903118736</v>
      </c>
      <c r="E182" s="339">
        <v>9.4999999999999893</v>
      </c>
      <c r="F182" s="339">
        <v>1.42500000000002</v>
      </c>
      <c r="G182" s="329">
        <v>23962.342983830382</v>
      </c>
      <c r="H182" s="329">
        <v>2.5393682233280299</v>
      </c>
      <c r="I182" s="329">
        <v>0.38090523349921002</v>
      </c>
      <c r="J182" s="329" t="s">
        <v>507</v>
      </c>
    </row>
    <row r="183" spans="1:10" x14ac:dyDescent="0.25">
      <c r="A183" s="348" t="s">
        <v>568</v>
      </c>
      <c r="B183" s="329">
        <v>313917.23359971918</v>
      </c>
      <c r="C183" s="339" t="s">
        <v>565</v>
      </c>
      <c r="D183" s="339">
        <v>50.248073994006511</v>
      </c>
      <c r="E183" s="339">
        <v>0.90000000000001001</v>
      </c>
      <c r="F183" s="339">
        <v>8.9999999999979999E-2</v>
      </c>
      <c r="G183" s="329">
        <v>15773.736381912517</v>
      </c>
      <c r="H183" s="329">
        <v>0.28252551023974998</v>
      </c>
      <c r="I183" s="329">
        <v>2.825255102397E-2</v>
      </c>
      <c r="J183" s="329" t="s">
        <v>507</v>
      </c>
    </row>
    <row r="184" spans="1:10" x14ac:dyDescent="0.25">
      <c r="A184" s="348" t="s">
        <v>3376</v>
      </c>
      <c r="B184" s="329" t="s">
        <v>536</v>
      </c>
      <c r="C184" s="339" t="s">
        <v>565</v>
      </c>
      <c r="D184" s="339" t="s">
        <v>536</v>
      </c>
      <c r="E184" s="339" t="s">
        <v>536</v>
      </c>
      <c r="F184" s="339" t="s">
        <v>536</v>
      </c>
      <c r="G184" s="329" t="s">
        <v>536</v>
      </c>
      <c r="H184" s="329" t="s">
        <v>536</v>
      </c>
      <c r="I184" s="329" t="s">
        <v>536</v>
      </c>
      <c r="J184" s="329" t="s">
        <v>536</v>
      </c>
    </row>
    <row r="185" spans="1:10" x14ac:dyDescent="0.25">
      <c r="A185" s="348" t="s">
        <v>3377</v>
      </c>
      <c r="B185" s="329" t="s">
        <v>536</v>
      </c>
      <c r="C185" s="339" t="s">
        <v>565</v>
      </c>
      <c r="D185" s="339" t="s">
        <v>536</v>
      </c>
      <c r="E185" s="339" t="s">
        <v>536</v>
      </c>
      <c r="F185" s="339" t="s">
        <v>536</v>
      </c>
      <c r="G185" s="329" t="s">
        <v>536</v>
      </c>
      <c r="H185" s="329" t="s">
        <v>536</v>
      </c>
      <c r="I185" s="329" t="s">
        <v>536</v>
      </c>
      <c r="J185" s="329" t="s">
        <v>536</v>
      </c>
    </row>
    <row r="186" spans="1:10" x14ac:dyDescent="0.25">
      <c r="A186" s="348" t="s">
        <v>3378</v>
      </c>
      <c r="B186" s="329" t="s">
        <v>509</v>
      </c>
      <c r="C186" s="339" t="s">
        <v>565</v>
      </c>
      <c r="D186" s="339" t="s">
        <v>541</v>
      </c>
      <c r="E186" s="339" t="s">
        <v>509</v>
      </c>
      <c r="F186" s="339" t="s">
        <v>509</v>
      </c>
      <c r="G186" s="329" t="s">
        <v>509</v>
      </c>
      <c r="H186" s="329" t="s">
        <v>509</v>
      </c>
      <c r="I186" s="329" t="s">
        <v>509</v>
      </c>
      <c r="J186" s="329" t="s">
        <v>507</v>
      </c>
    </row>
    <row r="187" spans="1:10" x14ac:dyDescent="0.25">
      <c r="A187" s="349" t="s">
        <v>515</v>
      </c>
      <c r="B187" s="339">
        <v>489761.39814429276</v>
      </c>
      <c r="C187" s="339" t="s">
        <v>565</v>
      </c>
      <c r="D187" s="334" t="s">
        <v>187</v>
      </c>
      <c r="E187" s="334" t="s">
        <v>187</v>
      </c>
      <c r="F187" s="334" t="s">
        <v>187</v>
      </c>
      <c r="G187" s="339">
        <v>32687.652624332597</v>
      </c>
      <c r="H187" s="339">
        <v>2.1724960612470801</v>
      </c>
      <c r="I187" s="339">
        <v>0.32965613051379999</v>
      </c>
      <c r="J187" s="339" t="s">
        <v>569</v>
      </c>
    </row>
    <row r="188" spans="1:10" x14ac:dyDescent="0.25">
      <c r="A188" s="348" t="s">
        <v>566</v>
      </c>
      <c r="B188" s="329">
        <v>9808.8338456088695</v>
      </c>
      <c r="C188" s="339" t="s">
        <v>565</v>
      </c>
      <c r="D188" s="339">
        <v>71.105701059850205</v>
      </c>
      <c r="E188" s="339">
        <v>2.2259909601613499</v>
      </c>
      <c r="F188" s="339">
        <v>2.0044709460963999</v>
      </c>
      <c r="G188" s="329">
        <v>697.46400717160509</v>
      </c>
      <c r="H188" s="329">
        <v>2.1834375470049999E-2</v>
      </c>
      <c r="I188" s="329">
        <v>1.9661522458610001E-2</v>
      </c>
      <c r="J188" s="329" t="s">
        <v>507</v>
      </c>
    </row>
    <row r="189" spans="1:10" x14ac:dyDescent="0.25">
      <c r="A189" s="348" t="s">
        <v>567</v>
      </c>
      <c r="B189" s="329">
        <v>199849.34626839636</v>
      </c>
      <c r="C189" s="339" t="s">
        <v>565</v>
      </c>
      <c r="D189" s="339">
        <v>89.645233903118736</v>
      </c>
      <c r="E189" s="339">
        <v>9.5000000000000195</v>
      </c>
      <c r="F189" s="339">
        <v>1.4249999999999801</v>
      </c>
      <c r="G189" s="329">
        <v>17915.541391615763</v>
      </c>
      <c r="H189" s="329">
        <v>1.89856878954977</v>
      </c>
      <c r="I189" s="329">
        <v>0.28478531843246002</v>
      </c>
      <c r="J189" s="329" t="s">
        <v>507</v>
      </c>
    </row>
    <row r="190" spans="1:10" x14ac:dyDescent="0.25">
      <c r="A190" s="348" t="s">
        <v>568</v>
      </c>
      <c r="B190" s="329">
        <v>280103.21803028753</v>
      </c>
      <c r="C190" s="339" t="s">
        <v>565</v>
      </c>
      <c r="D190" s="339">
        <v>50.248073994006518</v>
      </c>
      <c r="E190" s="339">
        <v>0.9</v>
      </c>
      <c r="F190" s="339">
        <v>9.0000000000010003E-2</v>
      </c>
      <c r="G190" s="329">
        <v>14074.647225545228</v>
      </c>
      <c r="H190" s="329">
        <v>0.25209289622726</v>
      </c>
      <c r="I190" s="329">
        <v>2.5209289622729999E-2</v>
      </c>
      <c r="J190" s="329" t="s">
        <v>507</v>
      </c>
    </row>
    <row r="191" spans="1:10" x14ac:dyDescent="0.25">
      <c r="A191" s="348" t="s">
        <v>3376</v>
      </c>
      <c r="B191" s="329" t="s">
        <v>536</v>
      </c>
      <c r="C191" s="339" t="s">
        <v>565</v>
      </c>
      <c r="D191" s="339" t="s">
        <v>536</v>
      </c>
      <c r="E191" s="339" t="s">
        <v>536</v>
      </c>
      <c r="F191" s="339" t="s">
        <v>536</v>
      </c>
      <c r="G191" s="329" t="s">
        <v>536</v>
      </c>
      <c r="H191" s="329" t="s">
        <v>536</v>
      </c>
      <c r="I191" s="329" t="s">
        <v>536</v>
      </c>
      <c r="J191" s="329" t="s">
        <v>536</v>
      </c>
    </row>
    <row r="192" spans="1:10" x14ac:dyDescent="0.25">
      <c r="A192" s="348" t="s">
        <v>3377</v>
      </c>
      <c r="B192" s="329" t="s">
        <v>536</v>
      </c>
      <c r="C192" s="339" t="s">
        <v>565</v>
      </c>
      <c r="D192" s="339" t="s">
        <v>536</v>
      </c>
      <c r="E192" s="339" t="s">
        <v>536</v>
      </c>
      <c r="F192" s="339" t="s">
        <v>536</v>
      </c>
      <c r="G192" s="329" t="s">
        <v>536</v>
      </c>
      <c r="H192" s="329" t="s">
        <v>536</v>
      </c>
      <c r="I192" s="329" t="s">
        <v>536</v>
      </c>
      <c r="J192" s="329" t="s">
        <v>536</v>
      </c>
    </row>
    <row r="193" spans="1:10" x14ac:dyDescent="0.25">
      <c r="A193" s="348" t="s">
        <v>3378</v>
      </c>
      <c r="B193" s="329" t="s">
        <v>509</v>
      </c>
      <c r="C193" s="339" t="s">
        <v>565</v>
      </c>
      <c r="D193" s="339" t="s">
        <v>541</v>
      </c>
      <c r="E193" s="339" t="s">
        <v>509</v>
      </c>
      <c r="F193" s="339" t="s">
        <v>509</v>
      </c>
      <c r="G193" s="329" t="s">
        <v>509</v>
      </c>
      <c r="H193" s="329" t="s">
        <v>509</v>
      </c>
      <c r="I193" s="329" t="s">
        <v>509</v>
      </c>
      <c r="J193" s="329" t="s">
        <v>507</v>
      </c>
    </row>
    <row r="194" spans="1:10" x14ac:dyDescent="0.25">
      <c r="A194" s="349" t="s">
        <v>516</v>
      </c>
      <c r="B194" s="339">
        <v>554498.53640783543</v>
      </c>
      <c r="C194" s="339" t="s">
        <v>565</v>
      </c>
      <c r="D194" s="334" t="s">
        <v>187</v>
      </c>
      <c r="E194" s="334" t="s">
        <v>187</v>
      </c>
      <c r="F194" s="334" t="s">
        <v>187</v>
      </c>
      <c r="G194" s="339">
        <v>38327.06069611937</v>
      </c>
      <c r="H194" s="339">
        <v>2.7616536525147199</v>
      </c>
      <c r="I194" s="339">
        <v>0.41262766327205003</v>
      </c>
      <c r="J194" s="339" t="s">
        <v>569</v>
      </c>
    </row>
    <row r="195" spans="1:10" x14ac:dyDescent="0.25">
      <c r="A195" s="348" t="s">
        <v>566</v>
      </c>
      <c r="B195" s="329">
        <v>6726.3308789338053</v>
      </c>
      <c r="C195" s="339" t="s">
        <v>565</v>
      </c>
      <c r="D195" s="339">
        <v>71.105701059850205</v>
      </c>
      <c r="E195" s="339">
        <v>2.22599096016123</v>
      </c>
      <c r="F195" s="339">
        <v>2.0044709460973098</v>
      </c>
      <c r="G195" s="329">
        <v>478.28047270710664</v>
      </c>
      <c r="H195" s="329">
        <v>1.4972751731559999E-2</v>
      </c>
      <c r="I195" s="329">
        <v>1.348273482066E-2</v>
      </c>
      <c r="J195" s="329" t="s">
        <v>507</v>
      </c>
    </row>
    <row r="196" spans="1:10" x14ac:dyDescent="0.25">
      <c r="A196" s="348" t="s">
        <v>567</v>
      </c>
      <c r="B196" s="329">
        <v>262056.50183804112</v>
      </c>
      <c r="C196" s="339" t="s">
        <v>565</v>
      </c>
      <c r="D196" s="339">
        <v>89.645233903118736</v>
      </c>
      <c r="E196" s="339">
        <v>9.5</v>
      </c>
      <c r="F196" s="339">
        <v>1.42500000000001</v>
      </c>
      <c r="G196" s="329">
        <v>23492.116403104261</v>
      </c>
      <c r="H196" s="329">
        <v>2.4895367674613902</v>
      </c>
      <c r="I196" s="329">
        <v>0.37343051511920999</v>
      </c>
      <c r="J196" s="329" t="s">
        <v>507</v>
      </c>
    </row>
    <row r="197" spans="1:10" x14ac:dyDescent="0.25">
      <c r="A197" s="348" t="s">
        <v>568</v>
      </c>
      <c r="B197" s="329">
        <v>285715.70369086054</v>
      </c>
      <c r="C197" s="339" t="s">
        <v>565</v>
      </c>
      <c r="D197" s="339">
        <v>50.248073994006511</v>
      </c>
      <c r="E197" s="339">
        <v>0.89999999999998004</v>
      </c>
      <c r="F197" s="339">
        <v>9.0000000000010003E-2</v>
      </c>
      <c r="G197" s="329">
        <v>14356.663820308</v>
      </c>
      <c r="H197" s="329">
        <v>0.25714413332177</v>
      </c>
      <c r="I197" s="329">
        <v>2.5714413332180001E-2</v>
      </c>
      <c r="J197" s="329" t="s">
        <v>507</v>
      </c>
    </row>
    <row r="198" spans="1:10" x14ac:dyDescent="0.25">
      <c r="A198" s="348" t="s">
        <v>3376</v>
      </c>
      <c r="B198" s="329" t="s">
        <v>536</v>
      </c>
      <c r="C198" s="339" t="s">
        <v>565</v>
      </c>
      <c r="D198" s="339" t="s">
        <v>536</v>
      </c>
      <c r="E198" s="339" t="s">
        <v>536</v>
      </c>
      <c r="F198" s="339" t="s">
        <v>536</v>
      </c>
      <c r="G198" s="329" t="s">
        <v>536</v>
      </c>
      <c r="H198" s="329" t="s">
        <v>536</v>
      </c>
      <c r="I198" s="329" t="s">
        <v>536</v>
      </c>
      <c r="J198" s="329" t="s">
        <v>536</v>
      </c>
    </row>
    <row r="199" spans="1:10" x14ac:dyDescent="0.25">
      <c r="A199" s="350" t="s">
        <v>3377</v>
      </c>
      <c r="B199" s="329" t="s">
        <v>536</v>
      </c>
      <c r="C199" s="339" t="s">
        <v>565</v>
      </c>
      <c r="D199" s="339" t="s">
        <v>536</v>
      </c>
      <c r="E199" s="339" t="s">
        <v>536</v>
      </c>
      <c r="F199" s="339" t="s">
        <v>536</v>
      </c>
      <c r="G199" s="329" t="s">
        <v>536</v>
      </c>
      <c r="H199" s="329" t="s">
        <v>536</v>
      </c>
      <c r="I199" s="329" t="s">
        <v>536</v>
      </c>
      <c r="J199" s="329" t="s">
        <v>536</v>
      </c>
    </row>
    <row r="200" spans="1:10" x14ac:dyDescent="0.25">
      <c r="A200" s="348" t="s">
        <v>3378</v>
      </c>
      <c r="B200" s="329" t="s">
        <v>509</v>
      </c>
      <c r="C200" s="339" t="s">
        <v>565</v>
      </c>
      <c r="D200" s="339" t="s">
        <v>541</v>
      </c>
      <c r="E200" s="339" t="s">
        <v>509</v>
      </c>
      <c r="F200" s="339" t="s">
        <v>509</v>
      </c>
      <c r="G200" s="329" t="s">
        <v>509</v>
      </c>
      <c r="H200" s="329" t="s">
        <v>509</v>
      </c>
      <c r="I200" s="329" t="s">
        <v>509</v>
      </c>
      <c r="J200" s="329" t="s">
        <v>507</v>
      </c>
    </row>
    <row r="201" spans="1:10" x14ac:dyDescent="0.25">
      <c r="A201" s="349" t="s">
        <v>3379</v>
      </c>
      <c r="B201" s="339">
        <v>9560693.2464305405</v>
      </c>
      <c r="C201" s="339" t="s">
        <v>565</v>
      </c>
      <c r="D201" s="334" t="s">
        <v>187</v>
      </c>
      <c r="E201" s="334" t="s">
        <v>187</v>
      </c>
      <c r="F201" s="334" t="s">
        <v>187</v>
      </c>
      <c r="G201" s="339">
        <v>515277.79812523432</v>
      </c>
      <c r="H201" s="339">
        <v>55.836948614484129</v>
      </c>
      <c r="I201" s="339">
        <v>7.7533574273759802</v>
      </c>
      <c r="J201" s="339" t="s">
        <v>569</v>
      </c>
    </row>
    <row r="202" spans="1:10" x14ac:dyDescent="0.25">
      <c r="A202" s="344" t="s">
        <v>584</v>
      </c>
      <c r="B202" s="339">
        <v>9560693.2464305405</v>
      </c>
      <c r="C202" s="339" t="s">
        <v>565</v>
      </c>
      <c r="D202" s="334" t="s">
        <v>187</v>
      </c>
      <c r="E202" s="334" t="s">
        <v>187</v>
      </c>
      <c r="F202" s="334" t="s">
        <v>187</v>
      </c>
      <c r="G202" s="339">
        <v>515277.79812523432</v>
      </c>
      <c r="H202" s="339">
        <v>55.836948614484129</v>
      </c>
      <c r="I202" s="339">
        <v>7.7533574273759802</v>
      </c>
      <c r="J202" s="339" t="s">
        <v>569</v>
      </c>
    </row>
    <row r="203" spans="1:10" x14ac:dyDescent="0.25">
      <c r="A203" s="345" t="s">
        <v>585</v>
      </c>
      <c r="B203" s="339">
        <v>9560693.2464305405</v>
      </c>
      <c r="C203" s="339" t="s">
        <v>565</v>
      </c>
      <c r="D203" s="334" t="s">
        <v>187</v>
      </c>
      <c r="E203" s="334" t="s">
        <v>187</v>
      </c>
      <c r="F203" s="334" t="s">
        <v>187</v>
      </c>
      <c r="G203" s="339">
        <v>515277.79812523432</v>
      </c>
      <c r="H203" s="339">
        <v>55.836948614484129</v>
      </c>
      <c r="I203" s="339">
        <v>7.7533574273759802</v>
      </c>
      <c r="J203" s="339" t="s">
        <v>569</v>
      </c>
    </row>
    <row r="204" spans="1:10" x14ac:dyDescent="0.25">
      <c r="A204" s="351" t="s">
        <v>572</v>
      </c>
      <c r="B204" s="329">
        <v>4728393.9028453771</v>
      </c>
      <c r="C204" s="339" t="s">
        <v>565</v>
      </c>
      <c r="D204" s="339">
        <v>71.105701059850205</v>
      </c>
      <c r="E204" s="339">
        <v>1.7861037652529199</v>
      </c>
      <c r="F204" s="339">
        <v>0.30992639280197998</v>
      </c>
      <c r="G204" s="329">
        <v>336215.76334894175</v>
      </c>
      <c r="H204" s="329">
        <v>8.4454021534710808</v>
      </c>
      <c r="I204" s="329">
        <v>1.46545406605575</v>
      </c>
      <c r="J204" s="329" t="s">
        <v>507</v>
      </c>
    </row>
    <row r="205" spans="1:10" x14ac:dyDescent="0.25">
      <c r="A205" s="351" t="s">
        <v>573</v>
      </c>
      <c r="B205" s="329">
        <v>358440.11607907445</v>
      </c>
      <c r="C205" s="339" t="s">
        <v>565</v>
      </c>
      <c r="D205" s="339">
        <v>89.645233903118751</v>
      </c>
      <c r="E205" s="339">
        <v>9.5000000000000107</v>
      </c>
      <c r="F205" s="339">
        <v>1.425</v>
      </c>
      <c r="G205" s="329">
        <v>32132.448046169666</v>
      </c>
      <c r="H205" s="329">
        <v>3.40518110275121</v>
      </c>
      <c r="I205" s="329">
        <v>0.51077716541268003</v>
      </c>
      <c r="J205" s="329" t="s">
        <v>507</v>
      </c>
    </row>
    <row r="206" spans="1:10" x14ac:dyDescent="0.25">
      <c r="A206" s="351" t="s">
        <v>574</v>
      </c>
      <c r="B206" s="329">
        <v>2924083.9509121953</v>
      </c>
      <c r="C206" s="339" t="s">
        <v>565</v>
      </c>
      <c r="D206" s="339">
        <v>50.248073994006518</v>
      </c>
      <c r="E206" s="339">
        <v>0.9</v>
      </c>
      <c r="F206" s="339">
        <v>0.09</v>
      </c>
      <c r="G206" s="329">
        <v>146929.58673012292</v>
      </c>
      <c r="H206" s="329">
        <v>2.6316755558209799</v>
      </c>
      <c r="I206" s="329">
        <v>0.26316755558209998</v>
      </c>
      <c r="J206" s="329" t="s">
        <v>507</v>
      </c>
    </row>
    <row r="207" spans="1:10" x14ac:dyDescent="0.25">
      <c r="A207" s="351" t="s">
        <v>575</v>
      </c>
      <c r="B207" s="329" t="s">
        <v>536</v>
      </c>
      <c r="C207" s="339" t="s">
        <v>565</v>
      </c>
      <c r="D207" s="339" t="s">
        <v>536</v>
      </c>
      <c r="E207" s="339" t="s">
        <v>536</v>
      </c>
      <c r="F207" s="339" t="s">
        <v>536</v>
      </c>
      <c r="G207" s="329" t="s">
        <v>536</v>
      </c>
      <c r="H207" s="329" t="s">
        <v>536</v>
      </c>
      <c r="I207" s="329" t="s">
        <v>536</v>
      </c>
      <c r="J207" s="329" t="s">
        <v>536</v>
      </c>
    </row>
    <row r="208" spans="1:10" x14ac:dyDescent="0.25">
      <c r="A208" s="351" t="s">
        <v>576</v>
      </c>
      <c r="B208" s="329" t="s">
        <v>536</v>
      </c>
      <c r="C208" s="339" t="s">
        <v>565</v>
      </c>
      <c r="D208" s="339" t="s">
        <v>536</v>
      </c>
      <c r="E208" s="339" t="s">
        <v>536</v>
      </c>
      <c r="F208" s="339" t="s">
        <v>536</v>
      </c>
      <c r="G208" s="329" t="s">
        <v>536</v>
      </c>
      <c r="H208" s="329" t="s">
        <v>536</v>
      </c>
      <c r="I208" s="329" t="s">
        <v>536</v>
      </c>
      <c r="J208" s="329" t="s">
        <v>536</v>
      </c>
    </row>
    <row r="209" spans="1:10" x14ac:dyDescent="0.25">
      <c r="A209" s="351" t="s">
        <v>97</v>
      </c>
      <c r="B209" s="329">
        <v>1549775.2765938945</v>
      </c>
      <c r="C209" s="339" t="s">
        <v>565</v>
      </c>
      <c r="D209" s="339">
        <v>88.686898270265601</v>
      </c>
      <c r="E209" s="339">
        <v>26.684313801501879</v>
      </c>
      <c r="F209" s="339">
        <v>3.5579085068669198</v>
      </c>
      <c r="G209" s="329">
        <v>137444.76229705545</v>
      </c>
      <c r="H209" s="329">
        <v>41.354689802440859</v>
      </c>
      <c r="I209" s="329">
        <v>5.5139586403254501</v>
      </c>
      <c r="J209" s="329" t="s">
        <v>507</v>
      </c>
    </row>
    <row r="210" spans="1:10" x14ac:dyDescent="0.25">
      <c r="A210" s="352" t="s">
        <v>586</v>
      </c>
      <c r="B210" s="339">
        <v>27388942.948538449</v>
      </c>
      <c r="C210" s="339" t="s">
        <v>565</v>
      </c>
      <c r="D210" s="334" t="s">
        <v>187</v>
      </c>
      <c r="E210" s="334" t="s">
        <v>187</v>
      </c>
      <c r="F210" s="334" t="s">
        <v>187</v>
      </c>
      <c r="G210" s="339">
        <v>1831014.9512207536</v>
      </c>
      <c r="H210" s="339">
        <v>157.60957929075553</v>
      </c>
      <c r="I210" s="339">
        <v>138.66194983315438</v>
      </c>
    </row>
    <row r="211" spans="1:10" x14ac:dyDescent="0.25">
      <c r="A211" s="340" t="s">
        <v>566</v>
      </c>
      <c r="B211" s="339">
        <v>26385311.519974492</v>
      </c>
      <c r="C211" s="339" t="s">
        <v>565</v>
      </c>
      <c r="D211" s="339">
        <v>68.141663931054126</v>
      </c>
      <c r="E211" s="339">
        <v>5.6085277923062797</v>
      </c>
      <c r="F211" s="339">
        <v>5.2536667140543001</v>
      </c>
      <c r="G211" s="339">
        <v>1797939.0303102729</v>
      </c>
      <c r="H211" s="339">
        <v>147.98275296843602</v>
      </c>
      <c r="I211" s="339">
        <v>138.61963287244333</v>
      </c>
    </row>
    <row r="212" spans="1:10" x14ac:dyDescent="0.25">
      <c r="A212" s="340" t="s">
        <v>567</v>
      </c>
      <c r="B212" s="339" t="s">
        <v>536</v>
      </c>
      <c r="C212" s="339" t="s">
        <v>565</v>
      </c>
      <c r="D212" s="339" t="s">
        <v>536</v>
      </c>
      <c r="E212" s="339" t="s">
        <v>536</v>
      </c>
      <c r="F212" s="339" t="s">
        <v>536</v>
      </c>
      <c r="G212" s="339" t="s">
        <v>536</v>
      </c>
      <c r="H212" s="339" t="s">
        <v>536</v>
      </c>
      <c r="I212" s="339" t="s">
        <v>536</v>
      </c>
    </row>
    <row r="213" spans="1:10" x14ac:dyDescent="0.25">
      <c r="A213" s="340" t="s">
        <v>568</v>
      </c>
      <c r="B213" s="339">
        <v>658252.51161717589</v>
      </c>
      <c r="C213" s="339" t="s">
        <v>565</v>
      </c>
      <c r="D213" s="339">
        <v>50.248073994006511</v>
      </c>
      <c r="E213" s="339">
        <v>14.617518883136251</v>
      </c>
      <c r="F213" s="339">
        <v>5.6615182741230001E-2</v>
      </c>
      <c r="G213" s="339">
        <v>33075.920910480483</v>
      </c>
      <c r="H213" s="339">
        <v>9.6220185184359295</v>
      </c>
      <c r="I213" s="339">
        <v>3.7267086235080002E-2</v>
      </c>
    </row>
    <row r="214" spans="1:10" x14ac:dyDescent="0.25">
      <c r="A214" s="340" t="s">
        <v>3371</v>
      </c>
      <c r="B214" s="339" t="s">
        <v>581</v>
      </c>
      <c r="C214" s="339" t="s">
        <v>565</v>
      </c>
      <c r="D214" s="339" t="s">
        <v>581</v>
      </c>
      <c r="E214" s="339" t="s">
        <v>3275</v>
      </c>
      <c r="F214" s="339" t="s">
        <v>3275</v>
      </c>
      <c r="G214" s="339" t="s">
        <v>581</v>
      </c>
      <c r="H214" s="339" t="s">
        <v>3275</v>
      </c>
      <c r="I214" s="339" t="s">
        <v>3275</v>
      </c>
    </row>
    <row r="215" spans="1:10" x14ac:dyDescent="0.25">
      <c r="A215" s="340" t="s">
        <v>3373</v>
      </c>
      <c r="B215" s="339">
        <v>345378.91694677953</v>
      </c>
      <c r="C215" s="339" t="s">
        <v>565</v>
      </c>
      <c r="D215" s="339">
        <v>65.065035461653977</v>
      </c>
      <c r="E215" s="339">
        <v>1.39203745442E-2</v>
      </c>
      <c r="F215" s="339">
        <v>1.46212586472E-2</v>
      </c>
      <c r="G215" s="339">
        <v>22472.091478849856</v>
      </c>
      <c r="H215" s="339">
        <v>4.8078038835700004E-3</v>
      </c>
      <c r="I215" s="339">
        <v>5.0498744759699997E-3</v>
      </c>
    </row>
    <row r="216" spans="1:10" x14ac:dyDescent="0.25">
      <c r="A216" s="60" t="s">
        <v>3380</v>
      </c>
      <c r="B216" s="339">
        <v>2520593.7655260009</v>
      </c>
      <c r="C216" s="339" t="s">
        <v>565</v>
      </c>
      <c r="D216" s="334" t="s">
        <v>187</v>
      </c>
      <c r="E216" s="334" t="s">
        <v>187</v>
      </c>
      <c r="F216" s="334" t="s">
        <v>187</v>
      </c>
      <c r="G216" s="339">
        <v>171223.03700227189</v>
      </c>
      <c r="H216" s="339">
        <v>2.0771880881664</v>
      </c>
      <c r="I216" s="339">
        <v>5.2994341437007098</v>
      </c>
    </row>
    <row r="217" spans="1:10" x14ac:dyDescent="0.25">
      <c r="A217" s="340" t="s">
        <v>587</v>
      </c>
      <c r="B217" s="329">
        <v>37296.193325856322</v>
      </c>
      <c r="C217" s="339" t="s">
        <v>565</v>
      </c>
      <c r="D217" s="339">
        <v>65.528560814054615</v>
      </c>
      <c r="E217" s="339">
        <v>55.694372613795643</v>
      </c>
      <c r="F217" s="339">
        <v>0.84385413051206004</v>
      </c>
      <c r="G217" s="329">
        <v>2443.9658724861142</v>
      </c>
      <c r="H217" s="329">
        <v>2.0771880881664</v>
      </c>
      <c r="I217" s="329">
        <v>3.1472546790399999E-2</v>
      </c>
    </row>
    <row r="218" spans="1:10" x14ac:dyDescent="0.25">
      <c r="A218" s="340" t="s">
        <v>588</v>
      </c>
      <c r="B218" s="329">
        <v>2483297.5722001446</v>
      </c>
      <c r="C218" s="339" t="s">
        <v>565</v>
      </c>
      <c r="D218" s="339">
        <v>67.965705366615154</v>
      </c>
      <c r="E218" s="339" t="s">
        <v>536</v>
      </c>
      <c r="F218" s="339">
        <v>2.1213573660618601</v>
      </c>
      <c r="G218" s="329">
        <v>168779.07112978576</v>
      </c>
      <c r="H218" s="329" t="s">
        <v>536</v>
      </c>
      <c r="I218" s="329">
        <v>5.2679615969103102</v>
      </c>
    </row>
    <row r="219" spans="1:10" x14ac:dyDescent="0.25">
      <c r="A219" s="340" t="s">
        <v>97</v>
      </c>
      <c r="B219" s="329" t="s">
        <v>536</v>
      </c>
      <c r="C219" s="339" t="s">
        <v>565</v>
      </c>
      <c r="D219" s="339" t="s">
        <v>536</v>
      </c>
      <c r="E219" s="339" t="s">
        <v>536</v>
      </c>
      <c r="F219" s="339" t="s">
        <v>536</v>
      </c>
      <c r="G219" s="329" t="s">
        <v>536</v>
      </c>
      <c r="H219" s="329" t="s">
        <v>536</v>
      </c>
      <c r="I219" s="329" t="s">
        <v>536</v>
      </c>
    </row>
    <row r="220" spans="1:10" x14ac:dyDescent="0.25">
      <c r="A220" s="353" t="s">
        <v>3381</v>
      </c>
      <c r="B220" s="339">
        <v>23026953.430004109</v>
      </c>
      <c r="C220" s="339" t="s">
        <v>565</v>
      </c>
      <c r="D220" s="334" t="s">
        <v>187</v>
      </c>
      <c r="E220" s="334" t="s">
        <v>187</v>
      </c>
      <c r="F220" s="334" t="s">
        <v>187</v>
      </c>
      <c r="G220" s="339">
        <v>1543321.2357623461</v>
      </c>
      <c r="H220" s="339">
        <v>96.244370350390938</v>
      </c>
      <c r="I220" s="339">
        <v>107.93538834374699</v>
      </c>
    </row>
    <row r="221" spans="1:10" x14ac:dyDescent="0.25">
      <c r="A221" s="340" t="s">
        <v>589</v>
      </c>
      <c r="B221" s="339">
        <v>16921811.292189937</v>
      </c>
      <c r="C221" s="339" t="s">
        <v>565</v>
      </c>
      <c r="D221" s="339">
        <v>67.143364802995393</v>
      </c>
      <c r="E221" s="339">
        <v>5.1069523959529004</v>
      </c>
      <c r="F221" s="339">
        <v>6.3151378284608697</v>
      </c>
      <c r="G221" s="339">
        <v>1136187.3487189556</v>
      </c>
      <c r="H221" s="339">
        <v>86.418884722512175</v>
      </c>
      <c r="I221" s="339">
        <v>106.86357061738499</v>
      </c>
    </row>
    <row r="222" spans="1:10" x14ac:dyDescent="0.25">
      <c r="A222" s="340" t="s">
        <v>590</v>
      </c>
      <c r="B222" s="339">
        <v>5716335.5992072523</v>
      </c>
      <c r="C222" s="339" t="s">
        <v>565</v>
      </c>
      <c r="D222" s="339">
        <v>70.79246071620166</v>
      </c>
      <c r="E222" s="339">
        <v>0.18466053735919999</v>
      </c>
      <c r="F222" s="339">
        <v>0.18153493625417999</v>
      </c>
      <c r="G222" s="339">
        <v>404673.4633475045</v>
      </c>
      <c r="H222" s="339">
        <v>1.05558160347511</v>
      </c>
      <c r="I222" s="339">
        <v>1.0377146186096</v>
      </c>
    </row>
    <row r="223" spans="1:10" x14ac:dyDescent="0.25">
      <c r="A223" s="340" t="s">
        <v>591</v>
      </c>
      <c r="B223" s="339">
        <v>29789.5019987257</v>
      </c>
      <c r="C223" s="339" t="s">
        <v>565</v>
      </c>
      <c r="D223" s="339">
        <v>59.589262354098238</v>
      </c>
      <c r="E223" s="339">
        <v>0.36099554498696002</v>
      </c>
      <c r="F223" s="339">
        <v>0.75475590689572003</v>
      </c>
      <c r="G223" s="339">
        <v>1775.1344499999996</v>
      </c>
      <c r="H223" s="339">
        <v>1.075387750892E-2</v>
      </c>
      <c r="I223" s="339">
        <v>2.248380259702E-2</v>
      </c>
    </row>
    <row r="224" spans="1:10" x14ac:dyDescent="0.25">
      <c r="A224" s="340" t="s">
        <v>3382</v>
      </c>
      <c r="B224" s="339" t="s">
        <v>581</v>
      </c>
      <c r="C224" s="339" t="s">
        <v>565</v>
      </c>
      <c r="D224" s="334" t="s">
        <v>187</v>
      </c>
      <c r="E224" s="334" t="s">
        <v>187</v>
      </c>
      <c r="F224" s="334" t="s">
        <v>187</v>
      </c>
      <c r="G224" s="339" t="s">
        <v>581</v>
      </c>
      <c r="H224" s="339">
        <v>1.1155517503383201</v>
      </c>
      <c r="I224" s="339">
        <v>1.5879024829000001E-4</v>
      </c>
    </row>
    <row r="225" spans="1:9" x14ac:dyDescent="0.25">
      <c r="A225" s="340" t="s">
        <v>568</v>
      </c>
      <c r="B225" s="339">
        <v>13638.11966141349</v>
      </c>
      <c r="C225" s="339" t="s">
        <v>565</v>
      </c>
      <c r="D225" s="339">
        <v>50.248073994006518</v>
      </c>
      <c r="E225" s="339">
        <v>560.10584906989629</v>
      </c>
      <c r="F225" s="339">
        <v>0.47005310044812998</v>
      </c>
      <c r="G225" s="339">
        <v>685.28924588582026</v>
      </c>
      <c r="H225" s="339">
        <v>7.6387905926728497</v>
      </c>
      <c r="I225" s="339">
        <v>6.4106404311300002E-3</v>
      </c>
    </row>
    <row r="226" spans="1:9" x14ac:dyDescent="0.25">
      <c r="A226" s="340" t="s">
        <v>3373</v>
      </c>
      <c r="B226" s="339">
        <v>345378.91694677953</v>
      </c>
      <c r="C226" s="339" t="s">
        <v>565</v>
      </c>
      <c r="D226" s="339">
        <v>65.065035461653977</v>
      </c>
      <c r="E226" s="339">
        <v>1.39203745442E-2</v>
      </c>
      <c r="F226" s="339">
        <v>1.46212586472E-2</v>
      </c>
      <c r="G226" s="339">
        <v>22472.091478849856</v>
      </c>
      <c r="H226" s="339">
        <v>4.8078038835700004E-3</v>
      </c>
      <c r="I226" s="339">
        <v>5.0498744759699997E-3</v>
      </c>
    </row>
    <row r="227" spans="1:9" x14ac:dyDescent="0.25">
      <c r="A227" s="340" t="s">
        <v>3383</v>
      </c>
      <c r="B227" s="339" t="s">
        <v>581</v>
      </c>
      <c r="C227" s="339" t="s">
        <v>565</v>
      </c>
      <c r="D227" s="334" t="s">
        <v>187</v>
      </c>
      <c r="E227" s="334" t="s">
        <v>187</v>
      </c>
      <c r="F227" s="334" t="s">
        <v>187</v>
      </c>
      <c r="G227" s="339" t="s">
        <v>581</v>
      </c>
      <c r="H227" s="339" t="s">
        <v>3275</v>
      </c>
      <c r="I227" s="339" t="s">
        <v>3275</v>
      </c>
    </row>
    <row r="228" spans="1:9" x14ac:dyDescent="0.25">
      <c r="A228" s="354" t="s">
        <v>592</v>
      </c>
      <c r="B228" s="339">
        <v>9895321.6583771892</v>
      </c>
      <c r="C228" s="339" t="s">
        <v>565</v>
      </c>
      <c r="D228" s="334" t="s">
        <v>187</v>
      </c>
      <c r="E228" s="334" t="s">
        <v>187</v>
      </c>
      <c r="F228" s="334" t="s">
        <v>187</v>
      </c>
      <c r="G228" s="339">
        <v>641430.12094185001</v>
      </c>
      <c r="H228" s="339">
        <v>50.343844340307363</v>
      </c>
      <c r="I228" s="339">
        <v>58.025883674848693</v>
      </c>
    </row>
    <row r="229" spans="1:9" x14ac:dyDescent="0.25">
      <c r="A229" s="340" t="s">
        <v>589</v>
      </c>
      <c r="B229" s="329">
        <v>9488919.231847588</v>
      </c>
      <c r="C229" s="339" t="s">
        <v>565</v>
      </c>
      <c r="D229" s="339">
        <v>67.143364802995393</v>
      </c>
      <c r="E229" s="339">
        <v>5.3042690950980402</v>
      </c>
      <c r="F229" s="339">
        <v>6.1142015504458396</v>
      </c>
      <c r="G229" s="329">
        <v>637117.9655701014</v>
      </c>
      <c r="H229" s="329">
        <v>50.331781027370582</v>
      </c>
      <c r="I229" s="329">
        <v>58.01716467941791</v>
      </c>
    </row>
    <row r="230" spans="1:9" x14ac:dyDescent="0.25">
      <c r="A230" s="340" t="s">
        <v>590</v>
      </c>
      <c r="B230" s="329">
        <v>60577.355202458217</v>
      </c>
      <c r="C230" s="339" t="s">
        <v>565</v>
      </c>
      <c r="D230" s="339">
        <v>70.79246071620166</v>
      </c>
      <c r="E230" s="339">
        <v>5.053587044051E-2</v>
      </c>
      <c r="F230" s="339">
        <v>0.11107895568716999</v>
      </c>
      <c r="G230" s="329">
        <v>4288.4200384614178</v>
      </c>
      <c r="H230" s="329">
        <v>3.06132937414E-3</v>
      </c>
      <c r="I230" s="329">
        <v>6.7288693541799997E-3</v>
      </c>
    </row>
    <row r="231" spans="1:9" x14ac:dyDescent="0.25">
      <c r="A231" s="340" t="s">
        <v>591</v>
      </c>
      <c r="B231" s="329">
        <v>140.98152388821543</v>
      </c>
      <c r="C231" s="339" t="s">
        <v>565</v>
      </c>
      <c r="D231" s="339">
        <v>59.58926235409826</v>
      </c>
      <c r="E231" s="339">
        <v>0.35312565588008998</v>
      </c>
      <c r="F231" s="339">
        <v>0.42764119791897998</v>
      </c>
      <c r="G231" s="329">
        <v>8.4009850140554398</v>
      </c>
      <c r="H231" s="329">
        <v>4.9784193089999999E-5</v>
      </c>
      <c r="I231" s="329">
        <v>6.0289507759999999E-5</v>
      </c>
    </row>
    <row r="232" spans="1:9" x14ac:dyDescent="0.25">
      <c r="A232" s="340" t="s">
        <v>3382</v>
      </c>
      <c r="B232" s="339" t="s">
        <v>509</v>
      </c>
      <c r="C232" s="339" t="s">
        <v>565</v>
      </c>
      <c r="D232" s="334" t="s">
        <v>187</v>
      </c>
      <c r="E232" s="334" t="s">
        <v>187</v>
      </c>
      <c r="F232" s="334" t="s">
        <v>187</v>
      </c>
      <c r="G232" s="339" t="s">
        <v>509</v>
      </c>
      <c r="H232" s="339" t="s">
        <v>536</v>
      </c>
      <c r="I232" s="339" t="s">
        <v>536</v>
      </c>
    </row>
    <row r="233" spans="1:9" x14ac:dyDescent="0.25">
      <c r="A233" s="351" t="s">
        <v>593</v>
      </c>
      <c r="B233" s="329" t="s">
        <v>509</v>
      </c>
      <c r="C233" s="339" t="s">
        <v>565</v>
      </c>
      <c r="D233" s="339" t="s">
        <v>509</v>
      </c>
      <c r="E233" s="339" t="s">
        <v>536</v>
      </c>
      <c r="F233" s="339" t="s">
        <v>536</v>
      </c>
      <c r="G233" s="329" t="s">
        <v>509</v>
      </c>
      <c r="H233" s="329" t="s">
        <v>536</v>
      </c>
      <c r="I233" s="329" t="s">
        <v>536</v>
      </c>
    </row>
    <row r="234" spans="1:9" x14ac:dyDescent="0.25">
      <c r="A234" s="340" t="s">
        <v>568</v>
      </c>
      <c r="B234" s="329">
        <v>305.17285647552848</v>
      </c>
      <c r="C234" s="339" t="s">
        <v>565</v>
      </c>
      <c r="D234" s="339">
        <v>50.248073994006504</v>
      </c>
      <c r="E234" s="339">
        <v>27.307030076668191</v>
      </c>
      <c r="F234" s="339">
        <v>3.3069279612714402</v>
      </c>
      <c r="G234" s="329">
        <v>15.334348273144681</v>
      </c>
      <c r="H234" s="329">
        <v>8.3333643703600007E-3</v>
      </c>
      <c r="I234" s="329">
        <v>1.0091846521000001E-3</v>
      </c>
    </row>
    <row r="235" spans="1:9" x14ac:dyDescent="0.25">
      <c r="A235" s="340" t="s">
        <v>3373</v>
      </c>
      <c r="B235" s="329">
        <v>345378.91694677953</v>
      </c>
      <c r="C235" s="339" t="s">
        <v>565</v>
      </c>
      <c r="D235" s="339">
        <v>65.065035461653977</v>
      </c>
      <c r="E235" s="339">
        <v>1.79175673101E-3</v>
      </c>
      <c r="F235" s="339">
        <v>2.6656285938899999E-3</v>
      </c>
      <c r="G235" s="329">
        <v>22472.091478849856</v>
      </c>
      <c r="H235" s="329">
        <v>6.1883499919000002E-4</v>
      </c>
      <c r="I235" s="329">
        <v>9.2065191673999997E-4</v>
      </c>
    </row>
    <row r="236" spans="1:9" x14ac:dyDescent="0.25">
      <c r="A236" s="340" t="s">
        <v>3383</v>
      </c>
      <c r="B236" s="339" t="s">
        <v>509</v>
      </c>
      <c r="C236" s="339" t="s">
        <v>565</v>
      </c>
      <c r="D236" s="334" t="s">
        <v>187</v>
      </c>
      <c r="E236" s="334" t="s">
        <v>187</v>
      </c>
      <c r="F236" s="334" t="s">
        <v>187</v>
      </c>
      <c r="G236" s="339" t="s">
        <v>509</v>
      </c>
      <c r="H236" s="339" t="s">
        <v>509</v>
      </c>
      <c r="I236" s="339" t="s">
        <v>509</v>
      </c>
    </row>
    <row r="237" spans="1:9" x14ac:dyDescent="0.25">
      <c r="A237" s="351" t="s">
        <v>92</v>
      </c>
      <c r="B237" s="329" t="s">
        <v>509</v>
      </c>
      <c r="C237" s="339" t="s">
        <v>565</v>
      </c>
      <c r="D237" s="339" t="s">
        <v>509</v>
      </c>
      <c r="E237" s="339" t="s">
        <v>509</v>
      </c>
      <c r="F237" s="339" t="s">
        <v>509</v>
      </c>
      <c r="G237" s="329" t="s">
        <v>509</v>
      </c>
      <c r="H237" s="329" t="s">
        <v>509</v>
      </c>
      <c r="I237" s="329" t="s">
        <v>509</v>
      </c>
    </row>
    <row r="238" spans="1:9" x14ac:dyDescent="0.25">
      <c r="A238" s="354" t="s">
        <v>594</v>
      </c>
      <c r="B238" s="339">
        <v>7275346.9473260604</v>
      </c>
      <c r="C238" s="339" t="s">
        <v>565</v>
      </c>
      <c r="D238" s="334" t="s">
        <v>187</v>
      </c>
      <c r="E238" s="334" t="s">
        <v>187</v>
      </c>
      <c r="F238" s="334" t="s">
        <v>187</v>
      </c>
      <c r="G238" s="339">
        <v>489781.06541885645</v>
      </c>
      <c r="H238" s="339">
        <v>32.091451581375168</v>
      </c>
      <c r="I238" s="339">
        <v>45.787790295064212</v>
      </c>
    </row>
    <row r="239" spans="1:9" x14ac:dyDescent="0.25">
      <c r="A239" s="340" t="s">
        <v>589</v>
      </c>
      <c r="B239" s="329">
        <v>6900391.8089475194</v>
      </c>
      <c r="C239" s="339" t="s">
        <v>565</v>
      </c>
      <c r="D239" s="339">
        <v>67.143364802995379</v>
      </c>
      <c r="E239" s="339">
        <v>4.6393020403151901</v>
      </c>
      <c r="F239" s="339">
        <v>6.6250689680711297</v>
      </c>
      <c r="G239" s="329">
        <v>463315.52451176452</v>
      </c>
      <c r="H239" s="329">
        <v>32.013001798224458</v>
      </c>
      <c r="I239" s="329">
        <v>45.715571640990433</v>
      </c>
    </row>
    <row r="240" spans="1:9" x14ac:dyDescent="0.25">
      <c r="A240" s="340" t="s">
        <v>590</v>
      </c>
      <c r="B240" s="329">
        <v>368504.73200550402</v>
      </c>
      <c r="C240" s="339" t="s">
        <v>565</v>
      </c>
      <c r="D240" s="339">
        <v>70.79246071620166</v>
      </c>
      <c r="E240" s="339">
        <v>0.10451713900717</v>
      </c>
      <c r="F240" s="339">
        <v>0.16265524758309999</v>
      </c>
      <c r="G240" s="329">
        <v>26087.356764234064</v>
      </c>
      <c r="H240" s="329">
        <v>3.8515060299819999E-2</v>
      </c>
      <c r="I240" s="329">
        <v>5.9939228419900001E-2</v>
      </c>
    </row>
    <row r="241" spans="1:9" x14ac:dyDescent="0.25">
      <c r="A241" s="340" t="s">
        <v>591</v>
      </c>
      <c r="B241" s="329">
        <v>5787.6625596214753</v>
      </c>
      <c r="C241" s="339" t="s">
        <v>565</v>
      </c>
      <c r="D241" s="339">
        <v>59.589262354098253</v>
      </c>
      <c r="E241" s="339">
        <v>0.67636171756462005</v>
      </c>
      <c r="F241" s="339">
        <v>0.87181754613039997</v>
      </c>
      <c r="G241" s="329">
        <v>344.88254268227587</v>
      </c>
      <c r="H241" s="329">
        <v>3.9145533895100001E-3</v>
      </c>
      <c r="I241" s="329">
        <v>5.04578577056E-3</v>
      </c>
    </row>
    <row r="242" spans="1:9" x14ac:dyDescent="0.25">
      <c r="A242" s="340" t="s">
        <v>3382</v>
      </c>
      <c r="B242" s="339" t="s">
        <v>509</v>
      </c>
      <c r="C242" s="339" t="s">
        <v>565</v>
      </c>
      <c r="D242" s="334" t="s">
        <v>187</v>
      </c>
      <c r="E242" s="334" t="s">
        <v>187</v>
      </c>
      <c r="F242" s="334" t="s">
        <v>187</v>
      </c>
      <c r="G242" s="339" t="s">
        <v>509</v>
      </c>
      <c r="H242" s="339">
        <v>1.0519629843E-4</v>
      </c>
      <c r="I242" s="339">
        <v>1.355960522E-5</v>
      </c>
    </row>
    <row r="243" spans="1:9" x14ac:dyDescent="0.25">
      <c r="A243" s="351" t="s">
        <v>593</v>
      </c>
      <c r="B243" s="329" t="s">
        <v>509</v>
      </c>
      <c r="C243" s="339" t="s">
        <v>565</v>
      </c>
      <c r="D243" s="339" t="s">
        <v>509</v>
      </c>
      <c r="E243" s="339" t="s">
        <v>509</v>
      </c>
      <c r="F243" s="339" t="s">
        <v>509</v>
      </c>
      <c r="G243" s="329" t="s">
        <v>509</v>
      </c>
      <c r="H243" s="329">
        <v>1.0519629843E-4</v>
      </c>
      <c r="I243" s="329">
        <v>1.355960522E-5</v>
      </c>
    </row>
    <row r="244" spans="1:9" x14ac:dyDescent="0.25">
      <c r="A244" s="340" t="s">
        <v>568</v>
      </c>
      <c r="B244" s="329">
        <v>662.74381341579385</v>
      </c>
      <c r="C244" s="339" t="s">
        <v>565</v>
      </c>
      <c r="D244" s="339">
        <v>50.248073994006518</v>
      </c>
      <c r="E244" s="339">
        <v>51.386358629942983</v>
      </c>
      <c r="F244" s="339">
        <v>6.6236050802272004</v>
      </c>
      <c r="G244" s="329">
        <v>33.301600175586863</v>
      </c>
      <c r="H244" s="329">
        <v>3.4055991275959999E-2</v>
      </c>
      <c r="I244" s="329">
        <v>4.3897532894299996E-3</v>
      </c>
    </row>
    <row r="245" spans="1:9" x14ac:dyDescent="0.25">
      <c r="A245" s="340" t="s">
        <v>3373</v>
      </c>
      <c r="B245" s="329" t="s">
        <v>509</v>
      </c>
      <c r="C245" s="339" t="s">
        <v>565</v>
      </c>
      <c r="D245" s="339" t="s">
        <v>509</v>
      </c>
      <c r="E245" s="339" t="s">
        <v>509</v>
      </c>
      <c r="F245" s="339" t="s">
        <v>509</v>
      </c>
      <c r="G245" s="329" t="s">
        <v>509</v>
      </c>
      <c r="H245" s="329">
        <v>1.8589818869899999E-3</v>
      </c>
      <c r="I245" s="329">
        <v>2.8303269886699998E-3</v>
      </c>
    </row>
    <row r="246" spans="1:9" x14ac:dyDescent="0.25">
      <c r="A246" s="340" t="s">
        <v>3383</v>
      </c>
      <c r="B246" s="339" t="s">
        <v>536</v>
      </c>
      <c r="C246" s="339" t="s">
        <v>565</v>
      </c>
      <c r="D246" s="334" t="s">
        <v>187</v>
      </c>
      <c r="E246" s="334" t="s">
        <v>187</v>
      </c>
      <c r="F246" s="334" t="s">
        <v>187</v>
      </c>
      <c r="G246" s="339" t="s">
        <v>536</v>
      </c>
      <c r="H246" s="339" t="s">
        <v>536</v>
      </c>
      <c r="I246" s="339" t="s">
        <v>536</v>
      </c>
    </row>
    <row r="247" spans="1:9" x14ac:dyDescent="0.25">
      <c r="A247" s="354" t="s">
        <v>595</v>
      </c>
      <c r="B247" s="339">
        <v>5832942.3488303553</v>
      </c>
      <c r="C247" s="339" t="s">
        <v>565</v>
      </c>
      <c r="D247" s="334" t="s">
        <v>187</v>
      </c>
      <c r="E247" s="334" t="s">
        <v>187</v>
      </c>
      <c r="F247" s="334" t="s">
        <v>187</v>
      </c>
      <c r="G247" s="339">
        <v>410542.75705571863</v>
      </c>
      <c r="H247" s="339">
        <v>13.07563880529997</v>
      </c>
      <c r="I247" s="339">
        <v>4.0475349041306403</v>
      </c>
    </row>
    <row r="248" spans="1:9" x14ac:dyDescent="0.25">
      <c r="A248" s="340" t="s">
        <v>589</v>
      </c>
      <c r="B248" s="329">
        <v>509157.77592432662</v>
      </c>
      <c r="C248" s="339" t="s">
        <v>565</v>
      </c>
      <c r="D248" s="339">
        <v>67.143364802995364</v>
      </c>
      <c r="E248" s="339">
        <v>6.5611612578125396</v>
      </c>
      <c r="F248" s="339">
        <v>6.0033548966705403</v>
      </c>
      <c r="G248" s="329">
        <v>34186.566291168834</v>
      </c>
      <c r="H248" s="329">
        <v>3.3406662735086901</v>
      </c>
      <c r="I248" s="329">
        <v>3.0566548272731899</v>
      </c>
    </row>
    <row r="249" spans="1:9" x14ac:dyDescent="0.25">
      <c r="A249" s="340" t="s">
        <v>590</v>
      </c>
      <c r="B249" s="329">
        <v>5287253.5119992904</v>
      </c>
      <c r="C249" s="339" t="s">
        <v>565</v>
      </c>
      <c r="D249" s="339">
        <v>70.79246071620166</v>
      </c>
      <c r="E249" s="339">
        <v>0.19178297607631001</v>
      </c>
      <c r="F249" s="339">
        <v>0.18365802181259999</v>
      </c>
      <c r="G249" s="329">
        <v>374297.68654480902</v>
      </c>
      <c r="H249" s="329">
        <v>1.0140052138011499</v>
      </c>
      <c r="I249" s="329">
        <v>0.97104652083552001</v>
      </c>
    </row>
    <row r="250" spans="1:9" x14ac:dyDescent="0.25">
      <c r="A250" s="340" t="s">
        <v>591</v>
      </c>
      <c r="B250" s="329">
        <v>23860.857915216009</v>
      </c>
      <c r="C250" s="339" t="s">
        <v>565</v>
      </c>
      <c r="D250" s="339">
        <v>59.589262354098238</v>
      </c>
      <c r="E250" s="339">
        <v>0.2845471839464</v>
      </c>
      <c r="F250" s="339">
        <v>0.72829432120368998</v>
      </c>
      <c r="G250" s="329">
        <v>1421.8509223036683</v>
      </c>
      <c r="H250" s="329">
        <v>6.7895399263199997E-3</v>
      </c>
      <c r="I250" s="329">
        <v>1.7377727318699999E-2</v>
      </c>
    </row>
    <row r="251" spans="1:9" x14ac:dyDescent="0.25">
      <c r="A251" s="340" t="s">
        <v>3384</v>
      </c>
      <c r="B251" s="339" t="s">
        <v>509</v>
      </c>
      <c r="C251" s="339" t="s">
        <v>565</v>
      </c>
      <c r="D251" s="334" t="s">
        <v>187</v>
      </c>
      <c r="E251" s="334" t="s">
        <v>187</v>
      </c>
      <c r="F251" s="334" t="s">
        <v>187</v>
      </c>
      <c r="G251" s="339" t="s">
        <v>509</v>
      </c>
      <c r="H251" s="339">
        <v>1.1154465540398899</v>
      </c>
      <c r="I251" s="339">
        <v>1.4523064306999999E-4</v>
      </c>
    </row>
    <row r="252" spans="1:9" x14ac:dyDescent="0.25">
      <c r="A252" s="351" t="s">
        <v>593</v>
      </c>
      <c r="B252" s="329" t="s">
        <v>509</v>
      </c>
      <c r="C252" s="339" t="s">
        <v>565</v>
      </c>
      <c r="D252" s="339" t="s">
        <v>509</v>
      </c>
      <c r="E252" s="339" t="s">
        <v>509</v>
      </c>
      <c r="F252" s="339" t="s">
        <v>509</v>
      </c>
      <c r="G252" s="329" t="s">
        <v>509</v>
      </c>
      <c r="H252" s="329">
        <v>1.1154465540398899</v>
      </c>
      <c r="I252" s="329">
        <v>1.4523064306999999E-4</v>
      </c>
    </row>
    <row r="253" spans="1:9" x14ac:dyDescent="0.25">
      <c r="A253" s="340" t="s">
        <v>568</v>
      </c>
      <c r="B253" s="329">
        <v>12670.202991522168</v>
      </c>
      <c r="C253" s="339" t="s">
        <v>565</v>
      </c>
      <c r="D253" s="339">
        <v>50.248073994006518</v>
      </c>
      <c r="E253" s="339">
        <v>599.54850305945388</v>
      </c>
      <c r="F253" s="339">
        <v>7.984895666446E-2</v>
      </c>
      <c r="G253" s="329">
        <v>636.65329743708867</v>
      </c>
      <c r="H253" s="329">
        <v>7.5964012370265301</v>
      </c>
      <c r="I253" s="329">
        <v>1.0117024896E-3</v>
      </c>
    </row>
    <row r="254" spans="1:9" x14ac:dyDescent="0.25">
      <c r="A254" s="340" t="s">
        <v>3373</v>
      </c>
      <c r="B254" s="329" t="s">
        <v>509</v>
      </c>
      <c r="C254" s="339" t="s">
        <v>565</v>
      </c>
      <c r="D254" s="339" t="s">
        <v>509</v>
      </c>
      <c r="E254" s="339" t="s">
        <v>509</v>
      </c>
      <c r="F254" s="339" t="s">
        <v>509</v>
      </c>
      <c r="G254" s="329" t="s">
        <v>509</v>
      </c>
      <c r="H254" s="329">
        <v>2.3299869973900001E-3</v>
      </c>
      <c r="I254" s="329">
        <v>1.2988955705600001E-3</v>
      </c>
    </row>
    <row r="255" spans="1:9" x14ac:dyDescent="0.25">
      <c r="A255" s="340" t="s">
        <v>3383</v>
      </c>
      <c r="B255" s="339" t="s">
        <v>536</v>
      </c>
      <c r="C255" s="339" t="s">
        <v>565</v>
      </c>
      <c r="D255" s="334" t="s">
        <v>187</v>
      </c>
      <c r="E255" s="334" t="s">
        <v>187</v>
      </c>
      <c r="F255" s="334" t="s">
        <v>187</v>
      </c>
      <c r="G255" s="339" t="s">
        <v>536</v>
      </c>
      <c r="H255" s="339" t="s">
        <v>536</v>
      </c>
      <c r="I255" s="339" t="s">
        <v>536</v>
      </c>
    </row>
    <row r="256" spans="1:9" x14ac:dyDescent="0.25">
      <c r="A256" s="354" t="s">
        <v>596</v>
      </c>
      <c r="B256" s="339">
        <v>23342.475470502937</v>
      </c>
      <c r="C256" s="339" t="s">
        <v>565</v>
      </c>
      <c r="D256" s="334" t="s">
        <v>187</v>
      </c>
      <c r="E256" s="334" t="s">
        <v>187</v>
      </c>
      <c r="F256" s="334" t="s">
        <v>187</v>
      </c>
      <c r="G256" s="339">
        <v>1567.2923459209501</v>
      </c>
      <c r="H256" s="339">
        <v>0.73343562340844004</v>
      </c>
      <c r="I256" s="339">
        <v>7.4179469703459996E-2</v>
      </c>
    </row>
    <row r="257" spans="1:9" x14ac:dyDescent="0.25">
      <c r="A257" s="340" t="s">
        <v>589</v>
      </c>
      <c r="B257" s="329">
        <v>23342.475470502937</v>
      </c>
      <c r="C257" s="339" t="s">
        <v>565</v>
      </c>
      <c r="D257" s="339">
        <v>67.143364802995393</v>
      </c>
      <c r="E257" s="339">
        <v>31.420644495707268</v>
      </c>
      <c r="F257" s="339">
        <v>3.1778750200336701</v>
      </c>
      <c r="G257" s="329">
        <v>1567.2923459209501</v>
      </c>
      <c r="H257" s="329">
        <v>0.73343562340844004</v>
      </c>
      <c r="I257" s="329">
        <v>7.4179469703459996E-2</v>
      </c>
    </row>
    <row r="258" spans="1:9" x14ac:dyDescent="0.25">
      <c r="A258" s="340" t="s">
        <v>590</v>
      </c>
      <c r="B258" s="329" t="s">
        <v>536</v>
      </c>
      <c r="C258" s="339" t="s">
        <v>565</v>
      </c>
      <c r="D258" s="339" t="s">
        <v>536</v>
      </c>
      <c r="E258" s="339" t="s">
        <v>536</v>
      </c>
      <c r="F258" s="339" t="s">
        <v>536</v>
      </c>
      <c r="G258" s="329" t="s">
        <v>536</v>
      </c>
      <c r="H258" s="329" t="s">
        <v>536</v>
      </c>
      <c r="I258" s="329" t="s">
        <v>536</v>
      </c>
    </row>
    <row r="259" spans="1:9" x14ac:dyDescent="0.25">
      <c r="A259" s="340" t="s">
        <v>591</v>
      </c>
      <c r="B259" s="329" t="s">
        <v>536</v>
      </c>
      <c r="C259" s="339" t="s">
        <v>565</v>
      </c>
      <c r="D259" s="339" t="s">
        <v>536</v>
      </c>
      <c r="E259" s="339" t="s">
        <v>536</v>
      </c>
      <c r="F259" s="339" t="s">
        <v>536</v>
      </c>
      <c r="G259" s="329" t="s">
        <v>536</v>
      </c>
      <c r="H259" s="329" t="s">
        <v>536</v>
      </c>
      <c r="I259" s="329" t="s">
        <v>536</v>
      </c>
    </row>
    <row r="260" spans="1:9" x14ac:dyDescent="0.25">
      <c r="A260" s="340" t="s">
        <v>3382</v>
      </c>
      <c r="B260" s="339" t="s">
        <v>536</v>
      </c>
      <c r="C260" s="339" t="s">
        <v>565</v>
      </c>
      <c r="D260" s="334" t="s">
        <v>187</v>
      </c>
      <c r="E260" s="334" t="s">
        <v>187</v>
      </c>
      <c r="F260" s="334" t="s">
        <v>187</v>
      </c>
      <c r="G260" s="339" t="s">
        <v>536</v>
      </c>
      <c r="H260" s="339" t="s">
        <v>536</v>
      </c>
      <c r="I260" s="339" t="s">
        <v>536</v>
      </c>
    </row>
    <row r="261" spans="1:9" x14ac:dyDescent="0.25">
      <c r="A261" s="340" t="s">
        <v>568</v>
      </c>
      <c r="B261" s="329" t="s">
        <v>536</v>
      </c>
      <c r="C261" s="339" t="s">
        <v>565</v>
      </c>
      <c r="D261" s="339" t="s">
        <v>536</v>
      </c>
      <c r="E261" s="339" t="s">
        <v>536</v>
      </c>
      <c r="F261" s="339" t="s">
        <v>536</v>
      </c>
      <c r="G261" s="329" t="s">
        <v>536</v>
      </c>
      <c r="H261" s="329" t="s">
        <v>536</v>
      </c>
      <c r="I261" s="329" t="s">
        <v>536</v>
      </c>
    </row>
    <row r="262" spans="1:9" x14ac:dyDescent="0.25">
      <c r="A262" s="340" t="s">
        <v>3373</v>
      </c>
      <c r="B262" s="329" t="s">
        <v>509</v>
      </c>
      <c r="C262" s="339" t="s">
        <v>565</v>
      </c>
      <c r="D262" s="339" t="s">
        <v>509</v>
      </c>
      <c r="E262" s="339" t="s">
        <v>534</v>
      </c>
      <c r="F262" s="339" t="s">
        <v>534</v>
      </c>
      <c r="G262" s="329" t="s">
        <v>509</v>
      </c>
      <c r="H262" s="329" t="s">
        <v>534</v>
      </c>
      <c r="I262" s="329" t="s">
        <v>534</v>
      </c>
    </row>
    <row r="263" spans="1:9" x14ac:dyDescent="0.25">
      <c r="A263" s="340" t="s">
        <v>3383</v>
      </c>
      <c r="B263" s="339" t="s">
        <v>536</v>
      </c>
      <c r="C263" s="339" t="s">
        <v>565</v>
      </c>
      <c r="D263" s="334" t="s">
        <v>187</v>
      </c>
      <c r="E263" s="334" t="s">
        <v>187</v>
      </c>
      <c r="F263" s="334" t="s">
        <v>187</v>
      </c>
      <c r="G263" s="339" t="s">
        <v>536</v>
      </c>
      <c r="H263" s="339" t="s">
        <v>536</v>
      </c>
      <c r="I263" s="339" t="s">
        <v>536</v>
      </c>
    </row>
    <row r="264" spans="1:9" x14ac:dyDescent="0.25">
      <c r="A264" s="354" t="s">
        <v>597</v>
      </c>
      <c r="B264" s="339" t="s">
        <v>536</v>
      </c>
      <c r="C264" s="339" t="s">
        <v>565</v>
      </c>
      <c r="D264" s="334" t="s">
        <v>187</v>
      </c>
      <c r="E264" s="334" t="s">
        <v>187</v>
      </c>
      <c r="F264" s="334" t="s">
        <v>187</v>
      </c>
      <c r="G264" s="339" t="s">
        <v>536</v>
      </c>
      <c r="H264" s="339" t="s">
        <v>541</v>
      </c>
      <c r="I264" s="339" t="s">
        <v>541</v>
      </c>
    </row>
    <row r="265" spans="1:9" x14ac:dyDescent="0.25">
      <c r="A265" s="345" t="s">
        <v>598</v>
      </c>
      <c r="B265" s="339" t="s">
        <v>536</v>
      </c>
      <c r="C265" s="339" t="s">
        <v>565</v>
      </c>
      <c r="D265" s="334" t="s">
        <v>187</v>
      </c>
      <c r="E265" s="334" t="s">
        <v>187</v>
      </c>
      <c r="F265" s="334" t="s">
        <v>187</v>
      </c>
      <c r="G265" s="339" t="s">
        <v>536</v>
      </c>
      <c r="H265" s="339" t="s">
        <v>541</v>
      </c>
      <c r="I265" s="339" t="s">
        <v>541</v>
      </c>
    </row>
    <row r="266" spans="1:9" x14ac:dyDescent="0.25">
      <c r="A266" s="351" t="s">
        <v>589</v>
      </c>
      <c r="B266" s="329" t="s">
        <v>536</v>
      </c>
      <c r="C266" s="339" t="s">
        <v>565</v>
      </c>
      <c r="D266" s="339" t="s">
        <v>536</v>
      </c>
      <c r="E266" s="339" t="s">
        <v>509</v>
      </c>
      <c r="F266" s="339" t="s">
        <v>509</v>
      </c>
      <c r="G266" s="329" t="s">
        <v>536</v>
      </c>
      <c r="H266" s="329" t="s">
        <v>509</v>
      </c>
      <c r="I266" s="329" t="s">
        <v>509</v>
      </c>
    </row>
    <row r="267" spans="1:9" x14ac:dyDescent="0.25">
      <c r="A267" s="351" t="s">
        <v>599</v>
      </c>
      <c r="B267" s="329" t="s">
        <v>536</v>
      </c>
      <c r="C267" s="339" t="s">
        <v>565</v>
      </c>
      <c r="D267" s="339" t="s">
        <v>536</v>
      </c>
      <c r="E267" s="339" t="s">
        <v>509</v>
      </c>
      <c r="F267" s="339" t="s">
        <v>509</v>
      </c>
      <c r="G267" s="329" t="s">
        <v>536</v>
      </c>
      <c r="H267" s="329" t="s">
        <v>509</v>
      </c>
      <c r="I267" s="329" t="s">
        <v>509</v>
      </c>
    </row>
    <row r="268" spans="1:9" x14ac:dyDescent="0.25">
      <c r="A268" s="351" t="s">
        <v>600</v>
      </c>
      <c r="B268" s="329" t="s">
        <v>536</v>
      </c>
      <c r="C268" s="339" t="s">
        <v>565</v>
      </c>
      <c r="D268" s="339" t="s">
        <v>536</v>
      </c>
      <c r="E268" s="339" t="s">
        <v>509</v>
      </c>
      <c r="F268" s="339" t="s">
        <v>509</v>
      </c>
      <c r="G268" s="329" t="s">
        <v>536</v>
      </c>
      <c r="H268" s="329" t="s">
        <v>509</v>
      </c>
      <c r="I268" s="329" t="s">
        <v>509</v>
      </c>
    </row>
    <row r="269" spans="1:9" x14ac:dyDescent="0.25">
      <c r="A269" s="351" t="s">
        <v>601</v>
      </c>
      <c r="B269" s="339" t="s">
        <v>536</v>
      </c>
      <c r="C269" s="339" t="s">
        <v>565</v>
      </c>
      <c r="D269" s="334" t="s">
        <v>187</v>
      </c>
      <c r="E269" s="334" t="s">
        <v>187</v>
      </c>
      <c r="F269" s="334" t="s">
        <v>187</v>
      </c>
      <c r="G269" s="339" t="s">
        <v>536</v>
      </c>
      <c r="H269" s="339" t="s">
        <v>509</v>
      </c>
      <c r="I269" s="339" t="s">
        <v>509</v>
      </c>
    </row>
    <row r="270" spans="1:9" x14ac:dyDescent="0.25">
      <c r="A270" s="351" t="s">
        <v>574</v>
      </c>
      <c r="B270" s="329" t="s">
        <v>536</v>
      </c>
      <c r="C270" s="339" t="s">
        <v>565</v>
      </c>
      <c r="D270" s="339" t="s">
        <v>536</v>
      </c>
      <c r="E270" s="339" t="s">
        <v>509</v>
      </c>
      <c r="F270" s="339" t="s">
        <v>509</v>
      </c>
      <c r="G270" s="329" t="s">
        <v>536</v>
      </c>
      <c r="H270" s="329" t="s">
        <v>509</v>
      </c>
      <c r="I270" s="329" t="s">
        <v>509</v>
      </c>
    </row>
    <row r="271" spans="1:9" x14ac:dyDescent="0.25">
      <c r="A271" s="351" t="s">
        <v>97</v>
      </c>
      <c r="B271" s="329" t="s">
        <v>536</v>
      </c>
      <c r="C271" s="339" t="s">
        <v>565</v>
      </c>
      <c r="D271" s="339" t="s">
        <v>536</v>
      </c>
      <c r="E271" s="339" t="s">
        <v>509</v>
      </c>
      <c r="F271" s="339" t="s">
        <v>509</v>
      </c>
      <c r="G271" s="329" t="s">
        <v>536</v>
      </c>
      <c r="H271" s="329" t="s">
        <v>509</v>
      </c>
      <c r="I271" s="329" t="s">
        <v>509</v>
      </c>
    </row>
    <row r="272" spans="1:9" x14ac:dyDescent="0.25">
      <c r="A272" s="351" t="s">
        <v>602</v>
      </c>
      <c r="B272" s="339" t="s">
        <v>536</v>
      </c>
      <c r="C272" s="339" t="s">
        <v>565</v>
      </c>
      <c r="D272" s="334" t="s">
        <v>187</v>
      </c>
      <c r="E272" s="334" t="s">
        <v>187</v>
      </c>
      <c r="F272" s="334" t="s">
        <v>187</v>
      </c>
      <c r="G272" s="339" t="s">
        <v>536</v>
      </c>
      <c r="H272" s="339" t="s">
        <v>507</v>
      </c>
      <c r="I272" s="339" t="s">
        <v>507</v>
      </c>
    </row>
    <row r="273" spans="1:10" x14ac:dyDescent="0.25">
      <c r="A273" s="60" t="s">
        <v>520</v>
      </c>
      <c r="B273" s="339">
        <v>650576.52184247703</v>
      </c>
      <c r="C273" s="339" t="s">
        <v>565</v>
      </c>
      <c r="D273" s="334" t="s">
        <v>187</v>
      </c>
      <c r="E273" s="334" t="s">
        <v>187</v>
      </c>
      <c r="F273" s="334" t="s">
        <v>187</v>
      </c>
      <c r="G273" s="339">
        <v>46055.912865416663</v>
      </c>
      <c r="H273" s="339">
        <v>3.5201759225</v>
      </c>
      <c r="I273" s="339">
        <v>1.1264562951999999</v>
      </c>
    </row>
    <row r="274" spans="1:10" x14ac:dyDescent="0.25">
      <c r="A274" s="340" t="s">
        <v>566</v>
      </c>
      <c r="B274" s="329">
        <v>650576.52184247703</v>
      </c>
      <c r="C274" s="339" t="s">
        <v>565</v>
      </c>
      <c r="D274" s="339">
        <v>70.792460716201646</v>
      </c>
      <c r="E274" s="339">
        <v>5.4108560704444502</v>
      </c>
      <c r="F274" s="339">
        <v>1.7314739425422201</v>
      </c>
      <c r="G274" s="329">
        <v>46055.912865416663</v>
      </c>
      <c r="H274" s="329">
        <v>3.5201759225</v>
      </c>
      <c r="I274" s="329">
        <v>1.1264562951999999</v>
      </c>
    </row>
    <row r="275" spans="1:10" x14ac:dyDescent="0.25">
      <c r="A275" s="340" t="s">
        <v>567</v>
      </c>
      <c r="B275" s="329" t="s">
        <v>536</v>
      </c>
      <c r="C275" s="339" t="s">
        <v>565</v>
      </c>
      <c r="D275" s="339" t="s">
        <v>536</v>
      </c>
      <c r="E275" s="339" t="s">
        <v>536</v>
      </c>
      <c r="F275" s="339" t="s">
        <v>536</v>
      </c>
      <c r="G275" s="329" t="s">
        <v>536</v>
      </c>
      <c r="H275" s="329" t="s">
        <v>536</v>
      </c>
      <c r="I275" s="329" t="s">
        <v>536</v>
      </c>
    </row>
    <row r="276" spans="1:10" x14ac:dyDescent="0.25">
      <c r="A276" s="340" t="s">
        <v>568</v>
      </c>
      <c r="B276" s="329" t="s">
        <v>509</v>
      </c>
      <c r="C276" s="339" t="s">
        <v>565</v>
      </c>
      <c r="D276" s="339" t="s">
        <v>509</v>
      </c>
      <c r="E276" s="339" t="s">
        <v>509</v>
      </c>
      <c r="F276" s="339" t="s">
        <v>509</v>
      </c>
      <c r="G276" s="329" t="s">
        <v>509</v>
      </c>
      <c r="H276" s="329" t="s">
        <v>509</v>
      </c>
      <c r="I276" s="329" t="s">
        <v>509</v>
      </c>
    </row>
    <row r="277" spans="1:10" x14ac:dyDescent="0.25">
      <c r="A277" s="340" t="s">
        <v>3373</v>
      </c>
      <c r="B277" s="329" t="s">
        <v>509</v>
      </c>
      <c r="C277" s="339" t="s">
        <v>565</v>
      </c>
      <c r="D277" s="339" t="s">
        <v>509</v>
      </c>
      <c r="E277" s="339" t="s">
        <v>534</v>
      </c>
      <c r="F277" s="339" t="s">
        <v>534</v>
      </c>
      <c r="G277" s="329" t="s">
        <v>509</v>
      </c>
      <c r="H277" s="329" t="s">
        <v>534</v>
      </c>
      <c r="I277" s="329" t="s">
        <v>534</v>
      </c>
    </row>
    <row r="278" spans="1:10" x14ac:dyDescent="0.25">
      <c r="A278" s="340" t="s">
        <v>3385</v>
      </c>
      <c r="B278" s="339" t="s">
        <v>509</v>
      </c>
      <c r="C278" s="339" t="s">
        <v>565</v>
      </c>
      <c r="D278" s="334" t="s">
        <v>187</v>
      </c>
      <c r="E278" s="334" t="s">
        <v>187</v>
      </c>
      <c r="F278" s="334" t="s">
        <v>187</v>
      </c>
      <c r="G278" s="339" t="s">
        <v>509</v>
      </c>
      <c r="H278" s="339" t="s">
        <v>507</v>
      </c>
      <c r="I278" s="339" t="s">
        <v>507</v>
      </c>
    </row>
    <row r="279" spans="1:10" x14ac:dyDescent="0.25">
      <c r="A279" s="60" t="s">
        <v>3386</v>
      </c>
      <c r="B279" s="339">
        <v>546204.83921010012</v>
      </c>
      <c r="C279" s="339" t="s">
        <v>565</v>
      </c>
      <c r="D279" s="334" t="s">
        <v>187</v>
      </c>
      <c r="E279" s="334" t="s">
        <v>187</v>
      </c>
      <c r="F279" s="334" t="s">
        <v>187</v>
      </c>
      <c r="G279" s="339">
        <v>38024.133926124283</v>
      </c>
      <c r="H279" s="339">
        <v>16.188389581899191</v>
      </c>
      <c r="I279" s="339">
        <v>0.73365765457023002</v>
      </c>
    </row>
    <row r="280" spans="1:10" x14ac:dyDescent="0.25">
      <c r="A280" s="340" t="s">
        <v>603</v>
      </c>
      <c r="B280" s="329">
        <v>270555.52902466076</v>
      </c>
      <c r="C280" s="339" t="s">
        <v>565</v>
      </c>
      <c r="D280" s="339">
        <v>71.174746954728036</v>
      </c>
      <c r="E280" s="339">
        <v>7.2747437896637797</v>
      </c>
      <c r="F280" s="339">
        <v>2.07984266172793</v>
      </c>
      <c r="G280" s="329">
        <v>19256.721315532806</v>
      </c>
      <c r="H280" s="329">
        <v>1.9682221545313501</v>
      </c>
      <c r="I280" s="329">
        <v>0.56271293163185998</v>
      </c>
    </row>
    <row r="281" spans="1:10" x14ac:dyDescent="0.25">
      <c r="A281" s="340" t="s">
        <v>604</v>
      </c>
      <c r="B281" s="329">
        <v>275649.31018543936</v>
      </c>
      <c r="C281" s="339" t="s">
        <v>565</v>
      </c>
      <c r="D281" s="339">
        <v>68.084380831448314</v>
      </c>
      <c r="E281" s="339">
        <v>51.587894117353002</v>
      </c>
      <c r="F281" s="339">
        <v>0.62015291394478</v>
      </c>
      <c r="G281" s="329">
        <v>18767.412610591477</v>
      </c>
      <c r="H281" s="329">
        <v>14.220167427367841</v>
      </c>
      <c r="I281" s="329">
        <v>0.17094472293836999</v>
      </c>
    </row>
    <row r="282" spans="1:10" x14ac:dyDescent="0.25">
      <c r="A282" s="340" t="s">
        <v>589</v>
      </c>
      <c r="B282" s="329" t="s">
        <v>509</v>
      </c>
      <c r="C282" s="339" t="s">
        <v>565</v>
      </c>
      <c r="D282" s="339" t="s">
        <v>509</v>
      </c>
      <c r="E282" s="339" t="s">
        <v>509</v>
      </c>
      <c r="F282" s="339" t="s">
        <v>509</v>
      </c>
      <c r="G282" s="329" t="s">
        <v>509</v>
      </c>
      <c r="H282" s="329" t="s">
        <v>509</v>
      </c>
      <c r="I282" s="329" t="s">
        <v>509</v>
      </c>
    </row>
    <row r="283" spans="1:10" x14ac:dyDescent="0.25">
      <c r="A283" s="340" t="s">
        <v>3387</v>
      </c>
      <c r="B283" s="339" t="s">
        <v>536</v>
      </c>
      <c r="C283" s="339" t="s">
        <v>565</v>
      </c>
      <c r="D283" s="334" t="s">
        <v>187</v>
      </c>
      <c r="E283" s="334" t="s">
        <v>187</v>
      </c>
      <c r="F283" s="334" t="s">
        <v>187</v>
      </c>
      <c r="G283" s="339" t="s">
        <v>536</v>
      </c>
      <c r="H283" s="339" t="s">
        <v>507</v>
      </c>
      <c r="I283" s="339" t="s">
        <v>507</v>
      </c>
    </row>
    <row r="284" spans="1:10" x14ac:dyDescent="0.25">
      <c r="A284" s="340" t="s">
        <v>568</v>
      </c>
      <c r="B284" s="329" t="s">
        <v>534</v>
      </c>
      <c r="C284" s="339" t="s">
        <v>565</v>
      </c>
      <c r="D284" s="339" t="s">
        <v>534</v>
      </c>
      <c r="E284" s="339" t="s">
        <v>509</v>
      </c>
      <c r="F284" s="339" t="s">
        <v>509</v>
      </c>
      <c r="G284" s="329" t="s">
        <v>534</v>
      </c>
      <c r="H284" s="329" t="s">
        <v>509</v>
      </c>
      <c r="I284" s="329" t="s">
        <v>509</v>
      </c>
      <c r="J284" s="58" t="s">
        <v>507</v>
      </c>
    </row>
    <row r="285" spans="1:10" x14ac:dyDescent="0.25">
      <c r="A285" s="340" t="s">
        <v>3373</v>
      </c>
      <c r="B285" s="329" t="s">
        <v>509</v>
      </c>
      <c r="C285" s="339" t="s">
        <v>565</v>
      </c>
      <c r="D285" s="339" t="s">
        <v>509</v>
      </c>
      <c r="E285" s="339" t="s">
        <v>534</v>
      </c>
      <c r="F285" s="339" t="s">
        <v>534</v>
      </c>
      <c r="G285" s="329" t="s">
        <v>509</v>
      </c>
      <c r="H285" s="329" t="s">
        <v>534</v>
      </c>
      <c r="I285" s="329" t="s">
        <v>534</v>
      </c>
      <c r="J285" s="58" t="s">
        <v>507</v>
      </c>
    </row>
    <row r="286" spans="1:10" x14ac:dyDescent="0.25">
      <c r="A286" s="340" t="s">
        <v>3388</v>
      </c>
      <c r="B286" s="339" t="s">
        <v>536</v>
      </c>
      <c r="C286" s="339" t="s">
        <v>565</v>
      </c>
      <c r="D286" s="334" t="s">
        <v>187</v>
      </c>
      <c r="E286" s="334" t="s">
        <v>187</v>
      </c>
      <c r="F286" s="334" t="s">
        <v>187</v>
      </c>
      <c r="G286" s="339" t="s">
        <v>536</v>
      </c>
      <c r="H286" s="339" t="s">
        <v>507</v>
      </c>
      <c r="I286" s="339" t="s">
        <v>507</v>
      </c>
      <c r="J286" s="58" t="s">
        <v>507</v>
      </c>
    </row>
    <row r="287" spans="1:10" x14ac:dyDescent="0.25">
      <c r="A287" s="60" t="s">
        <v>3389</v>
      </c>
      <c r="B287" s="339">
        <v>644614.3919557624</v>
      </c>
      <c r="C287" s="339" t="s">
        <v>565</v>
      </c>
      <c r="D287" s="334" t="s">
        <v>187</v>
      </c>
      <c r="E287" s="334" t="s">
        <v>187</v>
      </c>
      <c r="F287" s="334" t="s">
        <v>187</v>
      </c>
      <c r="G287" s="339">
        <v>32390.631664594664</v>
      </c>
      <c r="H287" s="339">
        <v>39.579455347798998</v>
      </c>
      <c r="I287" s="339">
        <v>23.567013395936449</v>
      </c>
      <c r="J287" s="58" t="s">
        <v>507</v>
      </c>
    </row>
    <row r="288" spans="1:10" x14ac:dyDescent="0.25">
      <c r="A288" s="348" t="s">
        <v>566</v>
      </c>
      <c r="B288" s="339" t="s">
        <v>605</v>
      </c>
      <c r="C288" s="339" t="s">
        <v>565</v>
      </c>
      <c r="D288" s="339" t="s">
        <v>605</v>
      </c>
      <c r="E288" s="339" t="s">
        <v>605</v>
      </c>
      <c r="F288" s="339" t="s">
        <v>605</v>
      </c>
      <c r="G288" s="339" t="s">
        <v>605</v>
      </c>
      <c r="H288" s="339">
        <v>37.596227422035923</v>
      </c>
      <c r="I288" s="339">
        <v>23.536156950132501</v>
      </c>
      <c r="J288" s="58" t="s">
        <v>507</v>
      </c>
    </row>
    <row r="289" spans="1:10" x14ac:dyDescent="0.25">
      <c r="A289" s="348" t="s">
        <v>567</v>
      </c>
      <c r="B289" s="339" t="s">
        <v>536</v>
      </c>
      <c r="C289" s="339" t="s">
        <v>565</v>
      </c>
      <c r="D289" s="339" t="s">
        <v>536</v>
      </c>
      <c r="E289" s="339" t="s">
        <v>536</v>
      </c>
      <c r="F289" s="339" t="s">
        <v>536</v>
      </c>
      <c r="G289" s="339" t="s">
        <v>536</v>
      </c>
      <c r="H289" s="339" t="s">
        <v>536</v>
      </c>
      <c r="I289" s="339" t="s">
        <v>536</v>
      </c>
      <c r="J289" s="58" t="s">
        <v>507</v>
      </c>
    </row>
    <row r="290" spans="1:10" x14ac:dyDescent="0.25">
      <c r="A290" s="348" t="s">
        <v>568</v>
      </c>
      <c r="B290" s="339">
        <v>644614.3919557624</v>
      </c>
      <c r="C290" s="339" t="s">
        <v>565</v>
      </c>
      <c r="D290" s="339">
        <v>50.248073994006511</v>
      </c>
      <c r="E290" s="339">
        <v>3.07661130516487</v>
      </c>
      <c r="F290" s="339">
        <v>4.7868068397190003E-2</v>
      </c>
      <c r="G290" s="339">
        <v>32390.631664594664</v>
      </c>
      <c r="H290" s="339">
        <v>1.98322792576308</v>
      </c>
      <c r="I290" s="339">
        <v>3.085644580395E-2</v>
      </c>
      <c r="J290" s="58" t="s">
        <v>507</v>
      </c>
    </row>
    <row r="291" spans="1:10" x14ac:dyDescent="0.25">
      <c r="A291" s="348" t="s">
        <v>3376</v>
      </c>
      <c r="B291" s="339" t="s">
        <v>581</v>
      </c>
      <c r="C291" s="339" t="s">
        <v>565</v>
      </c>
      <c r="D291" s="339" t="s">
        <v>581</v>
      </c>
      <c r="E291" s="339" t="s">
        <v>536</v>
      </c>
      <c r="F291" s="339" t="s">
        <v>536</v>
      </c>
      <c r="G291" s="339" t="s">
        <v>581</v>
      </c>
      <c r="H291" s="339" t="s">
        <v>536</v>
      </c>
      <c r="I291" s="339" t="s">
        <v>536</v>
      </c>
      <c r="J291" s="58" t="s">
        <v>507</v>
      </c>
    </row>
    <row r="292" spans="1:10" x14ac:dyDescent="0.25">
      <c r="A292" s="348" t="s">
        <v>3378</v>
      </c>
      <c r="B292" s="339" t="s">
        <v>509</v>
      </c>
      <c r="C292" s="339" t="s">
        <v>565</v>
      </c>
      <c r="D292" s="339" t="s">
        <v>509</v>
      </c>
      <c r="E292" s="339" t="s">
        <v>606</v>
      </c>
      <c r="F292" s="339" t="s">
        <v>606</v>
      </c>
      <c r="G292" s="339" t="s">
        <v>509</v>
      </c>
      <c r="H292" s="339" t="s">
        <v>606</v>
      </c>
      <c r="I292" s="339" t="s">
        <v>606</v>
      </c>
      <c r="J292" s="58" t="s">
        <v>507</v>
      </c>
    </row>
    <row r="293" spans="1:10" x14ac:dyDescent="0.25">
      <c r="A293" s="355" t="s">
        <v>607</v>
      </c>
      <c r="B293" s="339">
        <v>644614.3919557624</v>
      </c>
      <c r="C293" s="339" t="s">
        <v>565</v>
      </c>
      <c r="D293" s="334" t="s">
        <v>187</v>
      </c>
      <c r="E293" s="334" t="s">
        <v>187</v>
      </c>
      <c r="F293" s="334" t="s">
        <v>187</v>
      </c>
      <c r="G293" s="339">
        <v>32390.631664594664</v>
      </c>
      <c r="H293" s="339" t="s">
        <v>606</v>
      </c>
      <c r="I293" s="339" t="s">
        <v>606</v>
      </c>
      <c r="J293" s="58" t="s">
        <v>507</v>
      </c>
    </row>
    <row r="294" spans="1:10" x14ac:dyDescent="0.25">
      <c r="A294" s="348" t="s">
        <v>566</v>
      </c>
      <c r="B294" s="329" t="s">
        <v>534</v>
      </c>
      <c r="C294" s="339" t="s">
        <v>565</v>
      </c>
      <c r="D294" s="339" t="s">
        <v>534</v>
      </c>
      <c r="E294" s="339" t="s">
        <v>534</v>
      </c>
      <c r="F294" s="339" t="s">
        <v>534</v>
      </c>
      <c r="G294" s="329" t="s">
        <v>534</v>
      </c>
      <c r="H294" s="329" t="s">
        <v>534</v>
      </c>
      <c r="I294" s="329" t="s">
        <v>534</v>
      </c>
      <c r="J294" s="58" t="s">
        <v>507</v>
      </c>
    </row>
    <row r="295" spans="1:10" x14ac:dyDescent="0.25">
      <c r="A295" s="348" t="s">
        <v>567</v>
      </c>
      <c r="B295" s="329" t="s">
        <v>536</v>
      </c>
      <c r="C295" s="339" t="s">
        <v>565</v>
      </c>
      <c r="D295" s="339" t="s">
        <v>536</v>
      </c>
      <c r="E295" s="339" t="s">
        <v>536</v>
      </c>
      <c r="F295" s="339" t="s">
        <v>536</v>
      </c>
      <c r="G295" s="329" t="s">
        <v>536</v>
      </c>
      <c r="H295" s="329" t="s">
        <v>536</v>
      </c>
      <c r="I295" s="329" t="s">
        <v>536</v>
      </c>
      <c r="J295" s="58" t="s">
        <v>507</v>
      </c>
    </row>
    <row r="296" spans="1:10" x14ac:dyDescent="0.25">
      <c r="A296" s="348" t="s">
        <v>568</v>
      </c>
      <c r="B296" s="329">
        <v>644614.3919557624</v>
      </c>
      <c r="C296" s="339" t="s">
        <v>565</v>
      </c>
      <c r="D296" s="339">
        <v>50.248073994006511</v>
      </c>
      <c r="E296" s="339" t="s">
        <v>534</v>
      </c>
      <c r="F296" s="339" t="s">
        <v>534</v>
      </c>
      <c r="G296" s="329">
        <v>32390.631664594664</v>
      </c>
      <c r="H296" s="329" t="s">
        <v>534</v>
      </c>
      <c r="I296" s="329" t="s">
        <v>534</v>
      </c>
      <c r="J296" s="58" t="s">
        <v>507</v>
      </c>
    </row>
    <row r="297" spans="1:10" x14ac:dyDescent="0.25">
      <c r="A297" s="348" t="s">
        <v>3376</v>
      </c>
      <c r="B297" s="329" t="s">
        <v>509</v>
      </c>
      <c r="C297" s="339" t="s">
        <v>565</v>
      </c>
      <c r="D297" s="339" t="s">
        <v>509</v>
      </c>
      <c r="E297" s="339" t="s">
        <v>536</v>
      </c>
      <c r="F297" s="339" t="s">
        <v>536</v>
      </c>
      <c r="G297" s="329" t="s">
        <v>509</v>
      </c>
      <c r="H297" s="329" t="s">
        <v>536</v>
      </c>
      <c r="I297" s="329" t="s">
        <v>536</v>
      </c>
      <c r="J297" s="58" t="s">
        <v>507</v>
      </c>
    </row>
    <row r="298" spans="1:10" x14ac:dyDescent="0.25">
      <c r="A298" s="348" t="s">
        <v>3378</v>
      </c>
      <c r="B298" s="329" t="s">
        <v>509</v>
      </c>
      <c r="C298" s="339" t="s">
        <v>565</v>
      </c>
      <c r="D298" s="339" t="s">
        <v>509</v>
      </c>
      <c r="E298" s="339" t="s">
        <v>536</v>
      </c>
      <c r="F298" s="339" t="s">
        <v>536</v>
      </c>
      <c r="G298" s="329" t="s">
        <v>509</v>
      </c>
      <c r="H298" s="329" t="s">
        <v>536</v>
      </c>
      <c r="I298" s="329" t="s">
        <v>536</v>
      </c>
      <c r="J298" s="58" t="s">
        <v>507</v>
      </c>
    </row>
    <row r="299" spans="1:10" x14ac:dyDescent="0.25">
      <c r="A299" s="355" t="s">
        <v>3390</v>
      </c>
      <c r="B299" s="339" t="s">
        <v>581</v>
      </c>
      <c r="C299" s="339" t="s">
        <v>565</v>
      </c>
      <c r="D299" s="334" t="s">
        <v>187</v>
      </c>
      <c r="E299" s="334" t="s">
        <v>187</v>
      </c>
      <c r="F299" s="334" t="s">
        <v>187</v>
      </c>
      <c r="G299" s="339" t="s">
        <v>581</v>
      </c>
      <c r="H299" s="339">
        <v>39.579455347798998</v>
      </c>
      <c r="I299" s="339">
        <v>23.567013395936449</v>
      </c>
      <c r="J299" s="58" t="s">
        <v>507</v>
      </c>
    </row>
    <row r="300" spans="1:10" x14ac:dyDescent="0.25">
      <c r="A300" s="344" t="s">
        <v>608</v>
      </c>
      <c r="B300" s="339" t="s">
        <v>581</v>
      </c>
      <c r="C300" s="339" t="s">
        <v>565</v>
      </c>
      <c r="D300" s="334" t="s">
        <v>187</v>
      </c>
      <c r="E300" s="334" t="s">
        <v>187</v>
      </c>
      <c r="F300" s="334" t="s">
        <v>187</v>
      </c>
      <c r="G300" s="339" t="s">
        <v>581</v>
      </c>
      <c r="H300" s="339">
        <v>39.579455347798998</v>
      </c>
      <c r="I300" s="339">
        <v>23.567013395936449</v>
      </c>
      <c r="J300" s="58" t="s">
        <v>507</v>
      </c>
    </row>
    <row r="301" spans="1:10" x14ac:dyDescent="0.25">
      <c r="A301" s="345" t="s">
        <v>572</v>
      </c>
      <c r="B301" s="329" t="s">
        <v>509</v>
      </c>
      <c r="C301" s="339" t="s">
        <v>565</v>
      </c>
      <c r="D301" s="339" t="s">
        <v>509</v>
      </c>
      <c r="E301" s="339" t="s">
        <v>509</v>
      </c>
      <c r="F301" s="339" t="s">
        <v>509</v>
      </c>
      <c r="G301" s="329" t="s">
        <v>509</v>
      </c>
      <c r="H301" s="329">
        <v>37.596227422035923</v>
      </c>
      <c r="I301" s="329">
        <v>23.536156950132501</v>
      </c>
      <c r="J301" s="58" t="s">
        <v>507</v>
      </c>
    </row>
    <row r="302" spans="1:10" x14ac:dyDescent="0.25">
      <c r="A302" s="345" t="s">
        <v>573</v>
      </c>
      <c r="B302" s="329" t="s">
        <v>536</v>
      </c>
      <c r="C302" s="339" t="s">
        <v>565</v>
      </c>
      <c r="D302" s="339" t="s">
        <v>536</v>
      </c>
      <c r="E302" s="339" t="s">
        <v>536</v>
      </c>
      <c r="F302" s="339" t="s">
        <v>536</v>
      </c>
      <c r="G302" s="329" t="s">
        <v>536</v>
      </c>
      <c r="H302" s="329" t="s">
        <v>536</v>
      </c>
      <c r="I302" s="329" t="s">
        <v>536</v>
      </c>
      <c r="J302" s="58" t="s">
        <v>507</v>
      </c>
    </row>
    <row r="303" spans="1:10" x14ac:dyDescent="0.25">
      <c r="A303" s="345" t="s">
        <v>574</v>
      </c>
      <c r="B303" s="329" t="s">
        <v>509</v>
      </c>
      <c r="C303" s="339" t="s">
        <v>565</v>
      </c>
      <c r="D303" s="339" t="s">
        <v>509</v>
      </c>
      <c r="E303" s="339" t="s">
        <v>509</v>
      </c>
      <c r="F303" s="339" t="s">
        <v>509</v>
      </c>
      <c r="G303" s="329" t="s">
        <v>509</v>
      </c>
      <c r="H303" s="329">
        <v>1.98322792576308</v>
      </c>
      <c r="I303" s="329">
        <v>3.085644580395E-2</v>
      </c>
      <c r="J303" s="58" t="s">
        <v>507</v>
      </c>
    </row>
    <row r="304" spans="1:10" x14ac:dyDescent="0.25">
      <c r="A304" s="345" t="s">
        <v>575</v>
      </c>
      <c r="B304" s="329" t="s">
        <v>536</v>
      </c>
      <c r="C304" s="339" t="s">
        <v>565</v>
      </c>
      <c r="D304" s="339" t="s">
        <v>536</v>
      </c>
      <c r="E304" s="339" t="s">
        <v>536</v>
      </c>
      <c r="F304" s="339" t="s">
        <v>536</v>
      </c>
      <c r="G304" s="329" t="s">
        <v>536</v>
      </c>
      <c r="H304" s="329" t="s">
        <v>536</v>
      </c>
      <c r="I304" s="329" t="s">
        <v>536</v>
      </c>
      <c r="J304" s="58" t="s">
        <v>507</v>
      </c>
    </row>
    <row r="305" spans="1:10" x14ac:dyDescent="0.25">
      <c r="A305" s="345" t="s">
        <v>97</v>
      </c>
      <c r="B305" s="329" t="s">
        <v>509</v>
      </c>
      <c r="C305" s="339" t="s">
        <v>565</v>
      </c>
      <c r="D305" s="339" t="s">
        <v>509</v>
      </c>
      <c r="E305" s="339" t="s">
        <v>534</v>
      </c>
      <c r="F305" s="339" t="s">
        <v>534</v>
      </c>
      <c r="G305" s="329" t="s">
        <v>509</v>
      </c>
      <c r="H305" s="329" t="s">
        <v>534</v>
      </c>
      <c r="I305" s="329" t="s">
        <v>534</v>
      </c>
      <c r="J305" s="58" t="s">
        <v>507</v>
      </c>
    </row>
    <row r="306" spans="1:10" x14ac:dyDescent="0.25">
      <c r="A306" s="341" t="s">
        <v>609</v>
      </c>
      <c r="B306" s="339">
        <v>11350924.547537155</v>
      </c>
      <c r="C306" s="339" t="s">
        <v>565</v>
      </c>
      <c r="D306" s="334" t="s">
        <v>187</v>
      </c>
      <c r="E306" s="334" t="s">
        <v>187</v>
      </c>
      <c r="F306" s="334" t="s">
        <v>187</v>
      </c>
      <c r="G306" s="339">
        <v>586319.50932829198</v>
      </c>
      <c r="H306" s="339">
        <v>205.35377590972996</v>
      </c>
      <c r="I306" s="339">
        <v>4.1010308449579398</v>
      </c>
      <c r="J306" s="339" t="s">
        <v>569</v>
      </c>
    </row>
    <row r="307" spans="1:10" x14ac:dyDescent="0.25">
      <c r="A307" s="340" t="s">
        <v>566</v>
      </c>
      <c r="B307" s="339">
        <v>2244293.0419910937</v>
      </c>
      <c r="C307" s="339" t="s">
        <v>565</v>
      </c>
      <c r="D307" s="339">
        <v>67.197246675647136</v>
      </c>
      <c r="E307" s="339">
        <v>9.4999325570558</v>
      </c>
      <c r="F307" s="339">
        <v>0.57001330008575002</v>
      </c>
      <c r="G307" s="339">
        <v>150810.31315511401</v>
      </c>
      <c r="H307" s="339">
        <v>21.320632537184999</v>
      </c>
      <c r="I307" s="339">
        <v>1.27927688322483</v>
      </c>
      <c r="J307" s="339" t="s">
        <v>507</v>
      </c>
    </row>
    <row r="308" spans="1:10" x14ac:dyDescent="0.25">
      <c r="A308" s="340" t="s">
        <v>567</v>
      </c>
      <c r="B308" s="339">
        <v>112930.43506429865</v>
      </c>
      <c r="C308" s="339" t="s">
        <v>565</v>
      </c>
      <c r="D308" s="339">
        <v>90.471698466828201</v>
      </c>
      <c r="E308" s="339">
        <v>31.210565701762619</v>
      </c>
      <c r="F308" s="339">
        <v>1.42500000000004</v>
      </c>
      <c r="G308" s="339">
        <v>10217.008268864951</v>
      </c>
      <c r="H308" s="339">
        <v>3.5246227633029301</v>
      </c>
      <c r="I308" s="339">
        <v>0.16092586996663</v>
      </c>
      <c r="J308" s="339" t="s">
        <v>507</v>
      </c>
    </row>
    <row r="309" spans="1:10" x14ac:dyDescent="0.25">
      <c r="A309" s="340" t="s">
        <v>568</v>
      </c>
      <c r="B309" s="339">
        <v>8463850.5339536201</v>
      </c>
      <c r="C309" s="339" t="s">
        <v>565</v>
      </c>
      <c r="D309" s="339">
        <v>50.248073994006518</v>
      </c>
      <c r="E309" s="339">
        <v>4.4988276527558702</v>
      </c>
      <c r="F309" s="339">
        <v>0.09</v>
      </c>
      <c r="G309" s="339">
        <v>425292.18790431303</v>
      </c>
      <c r="H309" s="339">
        <v>38.077404830943053</v>
      </c>
      <c r="I309" s="339">
        <v>0.76174654805582998</v>
      </c>
      <c r="J309" s="339" t="s">
        <v>507</v>
      </c>
    </row>
    <row r="310" spans="1:10" x14ac:dyDescent="0.25">
      <c r="A310" s="340" t="s">
        <v>3371</v>
      </c>
      <c r="B310" s="339" t="s">
        <v>536</v>
      </c>
      <c r="C310" s="339" t="s">
        <v>565</v>
      </c>
      <c r="D310" s="339" t="s">
        <v>536</v>
      </c>
      <c r="E310" s="339" t="s">
        <v>536</v>
      </c>
      <c r="F310" s="339" t="s">
        <v>536</v>
      </c>
      <c r="G310" s="339" t="s">
        <v>536</v>
      </c>
      <c r="H310" s="339" t="s">
        <v>536</v>
      </c>
      <c r="I310" s="339" t="s">
        <v>536</v>
      </c>
      <c r="J310" s="339" t="s">
        <v>536</v>
      </c>
    </row>
    <row r="311" spans="1:10" x14ac:dyDescent="0.25">
      <c r="A311" s="340" t="s">
        <v>3372</v>
      </c>
      <c r="B311" s="339" t="s">
        <v>536</v>
      </c>
      <c r="C311" s="339" t="s">
        <v>565</v>
      </c>
      <c r="D311" s="339" t="s">
        <v>536</v>
      </c>
      <c r="E311" s="339" t="s">
        <v>536</v>
      </c>
      <c r="F311" s="339" t="s">
        <v>536</v>
      </c>
      <c r="G311" s="339" t="s">
        <v>536</v>
      </c>
      <c r="H311" s="339" t="s">
        <v>536</v>
      </c>
      <c r="I311" s="339" t="s">
        <v>536</v>
      </c>
      <c r="J311" s="339" t="s">
        <v>536</v>
      </c>
    </row>
    <row r="312" spans="1:10" x14ac:dyDescent="0.25">
      <c r="A312" s="340" t="s">
        <v>3373</v>
      </c>
      <c r="B312" s="339">
        <v>529850.53652814392</v>
      </c>
      <c r="C312" s="339" t="s">
        <v>565</v>
      </c>
      <c r="D312" s="339">
        <v>97.591405252501346</v>
      </c>
      <c r="E312" s="339">
        <v>268.81376154034245</v>
      </c>
      <c r="F312" s="339">
        <v>3.5841834872045601</v>
      </c>
      <c r="G312" s="339">
        <v>51708.858433573361</v>
      </c>
      <c r="H312" s="339">
        <v>142.43111577829899</v>
      </c>
      <c r="I312" s="339">
        <v>1.8990815437106501</v>
      </c>
      <c r="J312" s="339" t="s">
        <v>507</v>
      </c>
    </row>
    <row r="313" spans="1:10" x14ac:dyDescent="0.25">
      <c r="A313" s="353" t="s">
        <v>3391</v>
      </c>
      <c r="B313" s="339">
        <v>4223549.4038447728</v>
      </c>
      <c r="C313" s="339" t="s">
        <v>565</v>
      </c>
      <c r="D313" s="334" t="s">
        <v>187</v>
      </c>
      <c r="E313" s="334" t="s">
        <v>187</v>
      </c>
      <c r="F313" s="334" t="s">
        <v>187</v>
      </c>
      <c r="G313" s="339">
        <v>227130.37102570775</v>
      </c>
      <c r="H313" s="339">
        <v>43.127101050750518</v>
      </c>
      <c r="I313" s="339">
        <v>1.16099880972741</v>
      </c>
      <c r="J313" s="339" t="s">
        <v>569</v>
      </c>
    </row>
    <row r="314" spans="1:10" x14ac:dyDescent="0.25">
      <c r="A314" s="340" t="s">
        <v>566</v>
      </c>
      <c r="B314" s="339">
        <v>802618.99412951584</v>
      </c>
      <c r="C314" s="339" t="s">
        <v>565</v>
      </c>
      <c r="D314" s="339">
        <v>68.457367855199067</v>
      </c>
      <c r="E314" s="339">
        <v>9.5</v>
      </c>
      <c r="F314" s="339">
        <v>0.56999999999998996</v>
      </c>
      <c r="G314" s="339">
        <v>54945.183728694123</v>
      </c>
      <c r="H314" s="339">
        <v>7.6248804442304001</v>
      </c>
      <c r="I314" s="339">
        <v>0.45749282665382002</v>
      </c>
      <c r="J314" s="339" t="s">
        <v>507</v>
      </c>
    </row>
    <row r="315" spans="1:10" x14ac:dyDescent="0.25">
      <c r="A315" s="340" t="s">
        <v>567</v>
      </c>
      <c r="B315" s="339">
        <v>102339.36264828738</v>
      </c>
      <c r="C315" s="339" t="s">
        <v>565</v>
      </c>
      <c r="D315" s="339">
        <v>90.484267022339296</v>
      </c>
      <c r="E315" s="339">
        <v>9.5</v>
      </c>
      <c r="F315" s="339">
        <v>1.425</v>
      </c>
      <c r="G315" s="339">
        <v>9260.1022167636511</v>
      </c>
      <c r="H315" s="339">
        <v>0.97222394515873001</v>
      </c>
      <c r="I315" s="339">
        <v>0.14583359177381</v>
      </c>
      <c r="J315" s="339" t="s">
        <v>507</v>
      </c>
    </row>
    <row r="316" spans="1:10" x14ac:dyDescent="0.25">
      <c r="A316" s="340" t="s">
        <v>568</v>
      </c>
      <c r="B316" s="339">
        <v>3242414.5271654259</v>
      </c>
      <c r="C316" s="339" t="s">
        <v>565</v>
      </c>
      <c r="D316" s="339">
        <v>50.248073994006511</v>
      </c>
      <c r="E316" s="339">
        <v>4.5</v>
      </c>
      <c r="F316" s="339">
        <v>0.09</v>
      </c>
      <c r="G316" s="339">
        <v>162925.08508024996</v>
      </c>
      <c r="H316" s="339">
        <v>14.590865372244419</v>
      </c>
      <c r="I316" s="339">
        <v>0.29181730744488998</v>
      </c>
      <c r="J316" s="339" t="s">
        <v>507</v>
      </c>
    </row>
    <row r="317" spans="1:10" x14ac:dyDescent="0.25">
      <c r="A317" s="340" t="s">
        <v>3371</v>
      </c>
      <c r="B317" s="339" t="s">
        <v>536</v>
      </c>
      <c r="C317" s="339" t="s">
        <v>565</v>
      </c>
      <c r="D317" s="339" t="s">
        <v>536</v>
      </c>
      <c r="E317" s="339" t="s">
        <v>536</v>
      </c>
      <c r="F317" s="339" t="s">
        <v>536</v>
      </c>
      <c r="G317" s="339" t="s">
        <v>536</v>
      </c>
      <c r="H317" s="339" t="s">
        <v>536</v>
      </c>
      <c r="I317" s="339" t="s">
        <v>536</v>
      </c>
      <c r="J317" s="339" t="s">
        <v>536</v>
      </c>
    </row>
    <row r="318" spans="1:10" x14ac:dyDescent="0.25">
      <c r="A318" s="340" t="s">
        <v>3372</v>
      </c>
      <c r="B318" s="339" t="s">
        <v>536</v>
      </c>
      <c r="C318" s="339" t="s">
        <v>565</v>
      </c>
      <c r="D318" s="339" t="s">
        <v>536</v>
      </c>
      <c r="E318" s="339" t="s">
        <v>536</v>
      </c>
      <c r="F318" s="339" t="s">
        <v>536</v>
      </c>
      <c r="G318" s="339" t="s">
        <v>536</v>
      </c>
      <c r="H318" s="339" t="s">
        <v>536</v>
      </c>
      <c r="I318" s="339" t="s">
        <v>536</v>
      </c>
      <c r="J318" s="339" t="s">
        <v>536</v>
      </c>
    </row>
    <row r="319" spans="1:10" x14ac:dyDescent="0.25">
      <c r="A319" s="340" t="s">
        <v>3373</v>
      </c>
      <c r="B319" s="339">
        <v>76176.519901543914</v>
      </c>
      <c r="C319" s="339" t="s">
        <v>565</v>
      </c>
      <c r="D319" s="339">
        <v>96.731829704947643</v>
      </c>
      <c r="E319" s="339">
        <v>261.74904438910778</v>
      </c>
      <c r="F319" s="339">
        <v>3.4899872585214</v>
      </c>
      <c r="G319" s="339">
        <v>7368.6941506317007</v>
      </c>
      <c r="H319" s="339">
        <v>19.939131289116968</v>
      </c>
      <c r="I319" s="339">
        <v>0.26585508385488998</v>
      </c>
      <c r="J319" s="339" t="s">
        <v>507</v>
      </c>
    </row>
    <row r="320" spans="1:10" x14ac:dyDescent="0.25">
      <c r="A320" s="345" t="s">
        <v>610</v>
      </c>
      <c r="B320" s="339">
        <v>4223549.4038447728</v>
      </c>
      <c r="C320" s="339" t="s">
        <v>565</v>
      </c>
      <c r="D320" s="334" t="s">
        <v>187</v>
      </c>
      <c r="E320" s="334" t="s">
        <v>187</v>
      </c>
      <c r="F320" s="334" t="s">
        <v>187</v>
      </c>
      <c r="G320" s="339">
        <v>227130.37102570775</v>
      </c>
      <c r="H320" s="339">
        <v>43.127101050750518</v>
      </c>
      <c r="I320" s="339">
        <v>1.16099880972741</v>
      </c>
      <c r="J320" s="339" t="s">
        <v>569</v>
      </c>
    </row>
    <row r="321" spans="1:10" x14ac:dyDescent="0.25">
      <c r="A321" s="351" t="s">
        <v>572</v>
      </c>
      <c r="B321" s="329">
        <v>802618.99412951584</v>
      </c>
      <c r="C321" s="339" t="s">
        <v>565</v>
      </c>
      <c r="D321" s="339">
        <v>68.457367855199067</v>
      </c>
      <c r="E321" s="339">
        <v>9.5</v>
      </c>
      <c r="F321" s="339">
        <v>0.56999999999998996</v>
      </c>
      <c r="G321" s="329">
        <v>54945.183728694123</v>
      </c>
      <c r="H321" s="329">
        <v>7.6248804442304001</v>
      </c>
      <c r="I321" s="329">
        <v>0.45749282665382002</v>
      </c>
      <c r="J321" s="329" t="s">
        <v>507</v>
      </c>
    </row>
    <row r="322" spans="1:10" x14ac:dyDescent="0.25">
      <c r="A322" s="351" t="s">
        <v>573</v>
      </c>
      <c r="B322" s="329">
        <v>102339.36264828738</v>
      </c>
      <c r="C322" s="339" t="s">
        <v>565</v>
      </c>
      <c r="D322" s="339">
        <v>90.484267022339296</v>
      </c>
      <c r="E322" s="339">
        <v>9.5</v>
      </c>
      <c r="F322" s="339">
        <v>1.425</v>
      </c>
      <c r="G322" s="329">
        <v>9260.1022167636511</v>
      </c>
      <c r="H322" s="329">
        <v>0.97222394515873001</v>
      </c>
      <c r="I322" s="329">
        <v>0.14583359177381</v>
      </c>
      <c r="J322" s="329" t="s">
        <v>507</v>
      </c>
    </row>
    <row r="323" spans="1:10" x14ac:dyDescent="0.25">
      <c r="A323" s="351" t="s">
        <v>574</v>
      </c>
      <c r="B323" s="329">
        <v>3242414.5271654259</v>
      </c>
      <c r="C323" s="339" t="s">
        <v>565</v>
      </c>
      <c r="D323" s="339">
        <v>50.248073994006511</v>
      </c>
      <c r="E323" s="339">
        <v>4.5</v>
      </c>
      <c r="F323" s="339">
        <v>0.09</v>
      </c>
      <c r="G323" s="329">
        <v>162925.08508024996</v>
      </c>
      <c r="H323" s="329">
        <v>14.590865372244419</v>
      </c>
      <c r="I323" s="329">
        <v>0.29181730744488998</v>
      </c>
      <c r="J323" s="329" t="s">
        <v>507</v>
      </c>
    </row>
    <row r="324" spans="1:10" x14ac:dyDescent="0.25">
      <c r="A324" s="351" t="s">
        <v>575</v>
      </c>
      <c r="B324" s="329" t="s">
        <v>536</v>
      </c>
      <c r="C324" s="339" t="s">
        <v>565</v>
      </c>
      <c r="D324" s="339" t="s">
        <v>536</v>
      </c>
      <c r="E324" s="339" t="s">
        <v>536</v>
      </c>
      <c r="F324" s="339" t="s">
        <v>536</v>
      </c>
      <c r="G324" s="329" t="s">
        <v>536</v>
      </c>
      <c r="H324" s="329" t="s">
        <v>536</v>
      </c>
      <c r="I324" s="329" t="s">
        <v>536</v>
      </c>
      <c r="J324" s="329" t="s">
        <v>536</v>
      </c>
    </row>
    <row r="325" spans="1:10" x14ac:dyDescent="0.25">
      <c r="A325" s="351" t="s">
        <v>576</v>
      </c>
      <c r="B325" s="329" t="s">
        <v>536</v>
      </c>
      <c r="C325" s="339" t="s">
        <v>565</v>
      </c>
      <c r="D325" s="339" t="s">
        <v>536</v>
      </c>
      <c r="E325" s="339" t="s">
        <v>536</v>
      </c>
      <c r="F325" s="339" t="s">
        <v>536</v>
      </c>
      <c r="G325" s="329" t="s">
        <v>536</v>
      </c>
      <c r="H325" s="329" t="s">
        <v>536</v>
      </c>
      <c r="I325" s="329" t="s">
        <v>536</v>
      </c>
      <c r="J325" s="329" t="s">
        <v>536</v>
      </c>
    </row>
    <row r="326" spans="1:10" x14ac:dyDescent="0.25">
      <c r="A326" s="351" t="s">
        <v>97</v>
      </c>
      <c r="B326" s="329">
        <v>76176.519901543914</v>
      </c>
      <c r="C326" s="339" t="s">
        <v>565</v>
      </c>
      <c r="D326" s="339">
        <v>96.731829704947643</v>
      </c>
      <c r="E326" s="339">
        <v>261.74904438910778</v>
      </c>
      <c r="F326" s="339">
        <v>3.4899872585214</v>
      </c>
      <c r="G326" s="329">
        <v>7368.6941506317007</v>
      </c>
      <c r="H326" s="329">
        <v>19.939131289116968</v>
      </c>
      <c r="I326" s="329">
        <v>0.26585508385488998</v>
      </c>
      <c r="J326" s="329" t="s">
        <v>507</v>
      </c>
    </row>
    <row r="327" spans="1:10" x14ac:dyDescent="0.25">
      <c r="A327" s="353" t="s">
        <v>3392</v>
      </c>
      <c r="B327" s="339">
        <v>7122906.3888648106</v>
      </c>
      <c r="C327" s="339" t="s">
        <v>565</v>
      </c>
      <c r="D327" s="334" t="s">
        <v>187</v>
      </c>
      <c r="E327" s="334" t="s">
        <v>187</v>
      </c>
      <c r="F327" s="334" t="s">
        <v>187</v>
      </c>
      <c r="G327" s="339">
        <v>358897.51072027022</v>
      </c>
      <c r="H327" s="339">
        <v>162.20807697148538</v>
      </c>
      <c r="I327" s="339">
        <v>2.9373316220328798</v>
      </c>
      <c r="J327" s="339" t="s">
        <v>569</v>
      </c>
    </row>
    <row r="328" spans="1:10" x14ac:dyDescent="0.25">
      <c r="A328" s="340" t="s">
        <v>566</v>
      </c>
      <c r="B328" s="339">
        <v>1441653.2392910132</v>
      </c>
      <c r="C328" s="339" t="s">
        <v>565</v>
      </c>
      <c r="D328" s="339">
        <v>66.495636541257568</v>
      </c>
      <c r="E328" s="339">
        <v>9.5</v>
      </c>
      <c r="F328" s="339">
        <v>0.56999999999999995</v>
      </c>
      <c r="G328" s="339">
        <v>95863.649818421836</v>
      </c>
      <c r="H328" s="339">
        <v>13.695705773264629</v>
      </c>
      <c r="I328" s="339">
        <v>0.82174234639587995</v>
      </c>
      <c r="J328" s="339" t="s">
        <v>507</v>
      </c>
    </row>
    <row r="329" spans="1:10" x14ac:dyDescent="0.25">
      <c r="A329" s="340" t="s">
        <v>567</v>
      </c>
      <c r="B329" s="339">
        <v>8899.3961168497008</v>
      </c>
      <c r="C329" s="339" t="s">
        <v>565</v>
      </c>
      <c r="D329" s="339">
        <v>90.484267022339282</v>
      </c>
      <c r="E329" s="339">
        <v>284.99999999999949</v>
      </c>
      <c r="F329" s="339">
        <v>1.4249999999999099</v>
      </c>
      <c r="G329" s="339">
        <v>805.25533457459767</v>
      </c>
      <c r="H329" s="339">
        <v>2.5363278933021598</v>
      </c>
      <c r="I329" s="339">
        <v>1.2681639466510001E-2</v>
      </c>
      <c r="J329" s="339" t="s">
        <v>507</v>
      </c>
    </row>
    <row r="330" spans="1:10" x14ac:dyDescent="0.25">
      <c r="A330" s="340" t="s">
        <v>568</v>
      </c>
      <c r="B330" s="339">
        <v>5218679.7368303481</v>
      </c>
      <c r="C330" s="339" t="s">
        <v>565</v>
      </c>
      <c r="D330" s="339">
        <v>50.248073994006518</v>
      </c>
      <c r="E330" s="339">
        <v>4.5</v>
      </c>
      <c r="F330" s="339">
        <v>0.09</v>
      </c>
      <c r="G330" s="339">
        <v>262228.6055672738</v>
      </c>
      <c r="H330" s="339">
        <v>23.484058815736571</v>
      </c>
      <c r="I330" s="339">
        <v>0.46968117631473</v>
      </c>
      <c r="J330" s="339" t="s">
        <v>507</v>
      </c>
    </row>
    <row r="331" spans="1:10" x14ac:dyDescent="0.25">
      <c r="A331" s="340" t="s">
        <v>3371</v>
      </c>
      <c r="B331" s="339" t="s">
        <v>536</v>
      </c>
      <c r="C331" s="339" t="s">
        <v>565</v>
      </c>
      <c r="D331" s="339" t="s">
        <v>536</v>
      </c>
      <c r="E331" s="339" t="s">
        <v>536</v>
      </c>
      <c r="F331" s="339" t="s">
        <v>536</v>
      </c>
      <c r="G331" s="339" t="s">
        <v>536</v>
      </c>
      <c r="H331" s="339" t="s">
        <v>536</v>
      </c>
      <c r="I331" s="339" t="s">
        <v>536</v>
      </c>
      <c r="J331" s="339" t="s">
        <v>536</v>
      </c>
    </row>
    <row r="332" spans="1:10" x14ac:dyDescent="0.25">
      <c r="A332" s="340" t="s">
        <v>3372</v>
      </c>
      <c r="B332" s="339" t="s">
        <v>536</v>
      </c>
      <c r="C332" s="339" t="s">
        <v>565</v>
      </c>
      <c r="D332" s="339" t="s">
        <v>536</v>
      </c>
      <c r="E332" s="339" t="s">
        <v>536</v>
      </c>
      <c r="F332" s="339" t="s">
        <v>536</v>
      </c>
      <c r="G332" s="339" t="s">
        <v>536</v>
      </c>
      <c r="H332" s="339" t="s">
        <v>536</v>
      </c>
      <c r="I332" s="339" t="s">
        <v>536</v>
      </c>
      <c r="J332" s="339" t="s">
        <v>536</v>
      </c>
    </row>
    <row r="333" spans="1:10" x14ac:dyDescent="0.25">
      <c r="A333" s="340" t="s">
        <v>3373</v>
      </c>
      <c r="B333" s="339">
        <v>453674.0166266</v>
      </c>
      <c r="C333" s="339" t="s">
        <v>565</v>
      </c>
      <c r="D333" s="339">
        <v>97.735736802039924</v>
      </c>
      <c r="E333" s="339">
        <v>270.00000000000006</v>
      </c>
      <c r="F333" s="339">
        <v>3.6</v>
      </c>
      <c r="G333" s="339">
        <v>44340.16428294166</v>
      </c>
      <c r="H333" s="339">
        <v>122.49198448918202</v>
      </c>
      <c r="I333" s="339">
        <v>1.63322645985576</v>
      </c>
      <c r="J333" s="339" t="s">
        <v>507</v>
      </c>
    </row>
    <row r="334" spans="1:10" x14ac:dyDescent="0.25">
      <c r="A334" s="344" t="s">
        <v>611</v>
      </c>
      <c r="B334" s="339">
        <v>7122906.3888648106</v>
      </c>
      <c r="C334" s="339" t="s">
        <v>565</v>
      </c>
      <c r="D334" s="334" t="s">
        <v>187</v>
      </c>
      <c r="E334" s="334" t="s">
        <v>187</v>
      </c>
      <c r="F334" s="334" t="s">
        <v>187</v>
      </c>
      <c r="G334" s="339">
        <v>358897.51072027022</v>
      </c>
      <c r="H334" s="339">
        <v>162.20807697148538</v>
      </c>
      <c r="I334" s="339">
        <v>2.9373316220328798</v>
      </c>
      <c r="J334" s="339" t="s">
        <v>569</v>
      </c>
    </row>
    <row r="335" spans="1:10" x14ac:dyDescent="0.25">
      <c r="A335" s="345" t="s">
        <v>612</v>
      </c>
      <c r="B335" s="339">
        <v>7122906.3888648106</v>
      </c>
      <c r="C335" s="339" t="s">
        <v>565</v>
      </c>
      <c r="D335" s="334" t="s">
        <v>187</v>
      </c>
      <c r="E335" s="334" t="s">
        <v>187</v>
      </c>
      <c r="F335" s="334" t="s">
        <v>187</v>
      </c>
      <c r="G335" s="339">
        <v>358897.51072027022</v>
      </c>
      <c r="H335" s="339">
        <v>162.20807697148538</v>
      </c>
      <c r="I335" s="339">
        <v>2.9373316220328798</v>
      </c>
      <c r="J335" s="339" t="s">
        <v>569</v>
      </c>
    </row>
    <row r="336" spans="1:10" x14ac:dyDescent="0.25">
      <c r="A336" s="351" t="s">
        <v>572</v>
      </c>
      <c r="B336" s="329">
        <v>1441653.2392910132</v>
      </c>
      <c r="C336" s="339" t="s">
        <v>565</v>
      </c>
      <c r="D336" s="339">
        <v>66.495636541257568</v>
      </c>
      <c r="E336" s="339">
        <v>9.5</v>
      </c>
      <c r="F336" s="339">
        <v>0.56999999999999995</v>
      </c>
      <c r="G336" s="329">
        <v>95863.649818421836</v>
      </c>
      <c r="H336" s="329">
        <v>13.695705773264629</v>
      </c>
      <c r="I336" s="329">
        <v>0.82174234639587995</v>
      </c>
      <c r="J336" s="329" t="s">
        <v>507</v>
      </c>
    </row>
    <row r="337" spans="1:10" x14ac:dyDescent="0.25">
      <c r="A337" s="351" t="s">
        <v>573</v>
      </c>
      <c r="B337" s="329">
        <v>8899.3961168497008</v>
      </c>
      <c r="C337" s="339" t="s">
        <v>565</v>
      </c>
      <c r="D337" s="339">
        <v>90.484267022339282</v>
      </c>
      <c r="E337" s="339">
        <v>284.99999999999949</v>
      </c>
      <c r="F337" s="339">
        <v>1.4249999999999099</v>
      </c>
      <c r="G337" s="329">
        <v>805.25533457459767</v>
      </c>
      <c r="H337" s="329">
        <v>2.5363278933021598</v>
      </c>
      <c r="I337" s="329">
        <v>1.2681639466510001E-2</v>
      </c>
      <c r="J337" s="329" t="s">
        <v>507</v>
      </c>
    </row>
    <row r="338" spans="1:10" x14ac:dyDescent="0.25">
      <c r="A338" s="351" t="s">
        <v>574</v>
      </c>
      <c r="B338" s="329">
        <v>5218679.7368303481</v>
      </c>
      <c r="C338" s="339" t="s">
        <v>565</v>
      </c>
      <c r="D338" s="339">
        <v>50.248073994006518</v>
      </c>
      <c r="E338" s="339">
        <v>4.5</v>
      </c>
      <c r="F338" s="339">
        <v>0.09</v>
      </c>
      <c r="G338" s="329">
        <v>262228.6055672738</v>
      </c>
      <c r="H338" s="329">
        <v>23.484058815736571</v>
      </c>
      <c r="I338" s="329">
        <v>0.46968117631473</v>
      </c>
      <c r="J338" s="329" t="s">
        <v>507</v>
      </c>
    </row>
    <row r="339" spans="1:10" x14ac:dyDescent="0.25">
      <c r="A339" s="351" t="s">
        <v>575</v>
      </c>
      <c r="B339" s="329" t="s">
        <v>536</v>
      </c>
      <c r="C339" s="339" t="s">
        <v>565</v>
      </c>
      <c r="D339" s="339" t="s">
        <v>536</v>
      </c>
      <c r="E339" s="339" t="s">
        <v>536</v>
      </c>
      <c r="F339" s="339" t="s">
        <v>536</v>
      </c>
      <c r="G339" s="329" t="s">
        <v>536</v>
      </c>
      <c r="H339" s="329" t="s">
        <v>536</v>
      </c>
      <c r="I339" s="329" t="s">
        <v>536</v>
      </c>
      <c r="J339" s="329" t="s">
        <v>536</v>
      </c>
    </row>
    <row r="340" spans="1:10" x14ac:dyDescent="0.25">
      <c r="A340" s="351" t="s">
        <v>576</v>
      </c>
      <c r="B340" s="329" t="s">
        <v>536</v>
      </c>
      <c r="C340" s="339" t="s">
        <v>565</v>
      </c>
      <c r="D340" s="339" t="s">
        <v>536</v>
      </c>
      <c r="E340" s="339" t="s">
        <v>536</v>
      </c>
      <c r="F340" s="339" t="s">
        <v>536</v>
      </c>
      <c r="G340" s="329" t="s">
        <v>536</v>
      </c>
      <c r="H340" s="329" t="s">
        <v>536</v>
      </c>
      <c r="I340" s="329" t="s">
        <v>536</v>
      </c>
      <c r="J340" s="329" t="s">
        <v>536</v>
      </c>
    </row>
    <row r="341" spans="1:10" x14ac:dyDescent="0.25">
      <c r="A341" s="351" t="s">
        <v>97</v>
      </c>
      <c r="B341" s="329">
        <v>453674.0166266</v>
      </c>
      <c r="C341" s="339" t="s">
        <v>565</v>
      </c>
      <c r="D341" s="339">
        <v>97.735736802039924</v>
      </c>
      <c r="E341" s="339">
        <v>270.00000000000006</v>
      </c>
      <c r="F341" s="339">
        <v>3.6</v>
      </c>
      <c r="G341" s="329">
        <v>44340.16428294166</v>
      </c>
      <c r="H341" s="329">
        <v>122.49198448918202</v>
      </c>
      <c r="I341" s="329">
        <v>1.63322645985576</v>
      </c>
      <c r="J341" s="329" t="s">
        <v>507</v>
      </c>
    </row>
    <row r="342" spans="1:10" x14ac:dyDescent="0.25">
      <c r="A342" s="353" t="s">
        <v>526</v>
      </c>
      <c r="B342" s="339">
        <v>4468.7548275720128</v>
      </c>
      <c r="C342" s="339" t="s">
        <v>565</v>
      </c>
      <c r="D342" s="334" t="s">
        <v>187</v>
      </c>
      <c r="E342" s="334" t="s">
        <v>187</v>
      </c>
      <c r="F342" s="334" t="s">
        <v>187</v>
      </c>
      <c r="G342" s="339">
        <v>291.62758231404649</v>
      </c>
      <c r="H342" s="339">
        <v>1.8597887494070001E-2</v>
      </c>
      <c r="I342" s="339">
        <v>2.7004131976500001E-3</v>
      </c>
      <c r="J342" s="339" t="s">
        <v>569</v>
      </c>
    </row>
    <row r="343" spans="1:10" x14ac:dyDescent="0.25">
      <c r="A343" s="340" t="s">
        <v>566</v>
      </c>
      <c r="B343" s="339">
        <v>20.808570564626329</v>
      </c>
      <c r="C343" s="339" t="s">
        <v>565</v>
      </c>
      <c r="D343" s="339">
        <v>71.10570105985029</v>
      </c>
      <c r="E343" s="339">
        <v>2.2259909601258898</v>
      </c>
      <c r="F343" s="339">
        <v>2.0044709462602599</v>
      </c>
      <c r="G343" s="339">
        <v>1.4796079980511201</v>
      </c>
      <c r="H343" s="339">
        <v>4.631968997E-5</v>
      </c>
      <c r="I343" s="339">
        <v>4.1710175129999999E-5</v>
      </c>
      <c r="J343" s="339" t="s">
        <v>507</v>
      </c>
    </row>
    <row r="344" spans="1:10" x14ac:dyDescent="0.25">
      <c r="A344" s="340" t="s">
        <v>567</v>
      </c>
      <c r="B344" s="339">
        <v>1691.6762991615799</v>
      </c>
      <c r="C344" s="339" t="s">
        <v>565</v>
      </c>
      <c r="D344" s="339">
        <v>89.645233903118736</v>
      </c>
      <c r="E344" s="339">
        <v>9.5000000000029505</v>
      </c>
      <c r="F344" s="339">
        <v>1.42500000000281</v>
      </c>
      <c r="G344" s="339">
        <v>151.6507175267021</v>
      </c>
      <c r="H344" s="339">
        <v>1.6070924842040001E-2</v>
      </c>
      <c r="I344" s="339">
        <v>2.4106387263100001E-3</v>
      </c>
      <c r="J344" s="339" t="s">
        <v>507</v>
      </c>
    </row>
    <row r="345" spans="1:10" x14ac:dyDescent="0.25">
      <c r="A345" s="340" t="s">
        <v>568</v>
      </c>
      <c r="B345" s="339">
        <v>2756.2699578458064</v>
      </c>
      <c r="C345" s="339" t="s">
        <v>565</v>
      </c>
      <c r="D345" s="339">
        <v>50.248073994006511</v>
      </c>
      <c r="E345" s="339">
        <v>0.89999999999956004</v>
      </c>
      <c r="F345" s="339">
        <v>9.0000000001409994E-2</v>
      </c>
      <c r="G345" s="339">
        <v>138.49725678929329</v>
      </c>
      <c r="H345" s="339">
        <v>2.4806429620600002E-3</v>
      </c>
      <c r="I345" s="339">
        <v>2.4806429620999998E-4</v>
      </c>
      <c r="J345" s="339" t="s">
        <v>507</v>
      </c>
    </row>
    <row r="346" spans="1:10" x14ac:dyDescent="0.25">
      <c r="A346" s="340" t="s">
        <v>3371</v>
      </c>
      <c r="B346" s="339" t="s">
        <v>536</v>
      </c>
      <c r="C346" s="339" t="s">
        <v>565</v>
      </c>
      <c r="D346" s="339" t="s">
        <v>536</v>
      </c>
      <c r="E346" s="339" t="s">
        <v>536</v>
      </c>
      <c r="F346" s="339" t="s">
        <v>536</v>
      </c>
      <c r="G346" s="339" t="s">
        <v>536</v>
      </c>
      <c r="H346" s="339" t="s">
        <v>536</v>
      </c>
      <c r="I346" s="339" t="s">
        <v>536</v>
      </c>
      <c r="J346" s="339" t="s">
        <v>536</v>
      </c>
    </row>
    <row r="347" spans="1:10" x14ac:dyDescent="0.25">
      <c r="A347" s="340" t="s">
        <v>3372</v>
      </c>
      <c r="B347" s="339" t="s">
        <v>536</v>
      </c>
      <c r="C347" s="339" t="s">
        <v>565</v>
      </c>
      <c r="D347" s="339" t="s">
        <v>536</v>
      </c>
      <c r="E347" s="339" t="s">
        <v>536</v>
      </c>
      <c r="F347" s="339" t="s">
        <v>536</v>
      </c>
      <c r="G347" s="339" t="s">
        <v>536</v>
      </c>
      <c r="H347" s="339" t="s">
        <v>536</v>
      </c>
      <c r="I347" s="339" t="s">
        <v>536</v>
      </c>
      <c r="J347" s="339" t="s">
        <v>536</v>
      </c>
    </row>
    <row r="348" spans="1:10" x14ac:dyDescent="0.25">
      <c r="A348" s="340" t="s">
        <v>3373</v>
      </c>
      <c r="B348" s="339" t="s">
        <v>509</v>
      </c>
      <c r="C348" s="339" t="s">
        <v>565</v>
      </c>
      <c r="D348" s="339" t="s">
        <v>541</v>
      </c>
      <c r="E348" s="339" t="s">
        <v>507</v>
      </c>
      <c r="F348" s="339" t="s">
        <v>507</v>
      </c>
      <c r="G348" s="339" t="s">
        <v>509</v>
      </c>
      <c r="H348" s="339" t="s">
        <v>507</v>
      </c>
      <c r="I348" s="339" t="s">
        <v>507</v>
      </c>
      <c r="J348" s="339" t="s">
        <v>507</v>
      </c>
    </row>
    <row r="349" spans="1:10" x14ac:dyDescent="0.25">
      <c r="A349" s="347" t="s">
        <v>613</v>
      </c>
      <c r="B349" s="339">
        <v>4468.7548275720128</v>
      </c>
      <c r="C349" s="339" t="s">
        <v>565</v>
      </c>
      <c r="D349" s="334" t="s">
        <v>187</v>
      </c>
      <c r="E349" s="334" t="s">
        <v>187</v>
      </c>
      <c r="F349" s="334" t="s">
        <v>187</v>
      </c>
      <c r="G349" s="339">
        <v>291.62758231404649</v>
      </c>
      <c r="H349" s="339">
        <v>1.8597887494070001E-2</v>
      </c>
      <c r="I349" s="339">
        <v>2.7004131976500001E-3</v>
      </c>
      <c r="J349" s="339" t="s">
        <v>569</v>
      </c>
    </row>
    <row r="350" spans="1:10" x14ac:dyDescent="0.25">
      <c r="A350" s="340" t="s">
        <v>566</v>
      </c>
      <c r="B350" s="329">
        <v>20.808570564626329</v>
      </c>
      <c r="C350" s="339" t="s">
        <v>565</v>
      </c>
      <c r="D350" s="339">
        <v>71.10570105985029</v>
      </c>
      <c r="E350" s="339">
        <v>2.2259909601258898</v>
      </c>
      <c r="F350" s="339">
        <v>2.0044709462602599</v>
      </c>
      <c r="G350" s="329">
        <v>1.4796079980511201</v>
      </c>
      <c r="H350" s="329">
        <v>4.631968997E-5</v>
      </c>
      <c r="I350" s="329">
        <v>4.1710175129999999E-5</v>
      </c>
      <c r="J350" s="329" t="s">
        <v>507</v>
      </c>
    </row>
    <row r="351" spans="1:10" x14ac:dyDescent="0.25">
      <c r="A351" s="340" t="s">
        <v>567</v>
      </c>
      <c r="B351" s="329">
        <v>1691.6762991615799</v>
      </c>
      <c r="C351" s="339" t="s">
        <v>565</v>
      </c>
      <c r="D351" s="339">
        <v>89.645233903118736</v>
      </c>
      <c r="E351" s="339">
        <v>9.5000000000029505</v>
      </c>
      <c r="F351" s="339">
        <v>1.42500000000281</v>
      </c>
      <c r="G351" s="329">
        <v>151.6507175267021</v>
      </c>
      <c r="H351" s="329">
        <v>1.6070924842040001E-2</v>
      </c>
      <c r="I351" s="329">
        <v>2.4106387263100001E-3</v>
      </c>
      <c r="J351" s="329" t="s">
        <v>507</v>
      </c>
    </row>
    <row r="352" spans="1:10" x14ac:dyDescent="0.25">
      <c r="A352" s="340" t="s">
        <v>568</v>
      </c>
      <c r="B352" s="329">
        <v>2756.2699578458064</v>
      </c>
      <c r="C352" s="339" t="s">
        <v>565</v>
      </c>
      <c r="D352" s="339">
        <v>50.248073994006511</v>
      </c>
      <c r="E352" s="339">
        <v>0.89999999999956004</v>
      </c>
      <c r="F352" s="339">
        <v>9.0000000001409994E-2</v>
      </c>
      <c r="G352" s="329">
        <v>138.49725678929329</v>
      </c>
      <c r="H352" s="329">
        <v>2.4806429620600002E-3</v>
      </c>
      <c r="I352" s="329">
        <v>2.4806429620999998E-4</v>
      </c>
      <c r="J352" s="329" t="s">
        <v>507</v>
      </c>
    </row>
    <row r="353" spans="1:10" x14ac:dyDescent="0.25">
      <c r="A353" s="340" t="s">
        <v>3371</v>
      </c>
      <c r="B353" s="329" t="s">
        <v>536</v>
      </c>
      <c r="C353" s="339" t="s">
        <v>565</v>
      </c>
      <c r="D353" s="339" t="s">
        <v>536</v>
      </c>
      <c r="E353" s="339" t="s">
        <v>536</v>
      </c>
      <c r="F353" s="339" t="s">
        <v>536</v>
      </c>
      <c r="G353" s="329" t="s">
        <v>536</v>
      </c>
      <c r="H353" s="329" t="s">
        <v>536</v>
      </c>
      <c r="I353" s="329" t="s">
        <v>536</v>
      </c>
      <c r="J353" s="329" t="s">
        <v>536</v>
      </c>
    </row>
    <row r="354" spans="1:10" x14ac:dyDescent="0.25">
      <c r="A354" s="340" t="s">
        <v>3372</v>
      </c>
      <c r="B354" s="329" t="s">
        <v>536</v>
      </c>
      <c r="C354" s="339" t="s">
        <v>565</v>
      </c>
      <c r="D354" s="339" t="s">
        <v>536</v>
      </c>
      <c r="E354" s="339" t="s">
        <v>536</v>
      </c>
      <c r="F354" s="339" t="s">
        <v>536</v>
      </c>
      <c r="G354" s="329" t="s">
        <v>536</v>
      </c>
      <c r="H354" s="329" t="s">
        <v>536</v>
      </c>
      <c r="I354" s="329" t="s">
        <v>536</v>
      </c>
      <c r="J354" s="329" t="s">
        <v>536</v>
      </c>
    </row>
    <row r="355" spans="1:10" x14ac:dyDescent="0.25">
      <c r="A355" s="340" t="s">
        <v>3373</v>
      </c>
      <c r="B355" s="329" t="s">
        <v>509</v>
      </c>
      <c r="C355" s="339" t="s">
        <v>565</v>
      </c>
      <c r="D355" s="339" t="s">
        <v>541</v>
      </c>
      <c r="E355" s="339" t="s">
        <v>507</v>
      </c>
      <c r="F355" s="339" t="s">
        <v>507</v>
      </c>
      <c r="G355" s="329" t="s">
        <v>509</v>
      </c>
      <c r="H355" s="329" t="s">
        <v>507</v>
      </c>
      <c r="I355" s="329" t="s">
        <v>507</v>
      </c>
      <c r="J355" s="329" t="s">
        <v>507</v>
      </c>
    </row>
    <row r="356" spans="1:10" x14ac:dyDescent="0.25">
      <c r="A356" s="347" t="s">
        <v>614</v>
      </c>
      <c r="B356" s="339" t="s">
        <v>581</v>
      </c>
      <c r="C356" s="339" t="s">
        <v>565</v>
      </c>
      <c r="D356" s="334" t="s">
        <v>187</v>
      </c>
      <c r="E356" s="334" t="s">
        <v>187</v>
      </c>
      <c r="F356" s="334" t="s">
        <v>187</v>
      </c>
      <c r="G356" s="339" t="s">
        <v>581</v>
      </c>
      <c r="H356" s="339" t="s">
        <v>3275</v>
      </c>
      <c r="I356" s="339" t="s">
        <v>3275</v>
      </c>
      <c r="J356" s="334" t="s">
        <v>187</v>
      </c>
    </row>
    <row r="357" spans="1:10" x14ac:dyDescent="0.25">
      <c r="A357" s="340" t="s">
        <v>589</v>
      </c>
      <c r="B357" s="329" t="s">
        <v>509</v>
      </c>
      <c r="C357" s="339" t="s">
        <v>565</v>
      </c>
      <c r="D357" s="339" t="s">
        <v>509</v>
      </c>
      <c r="E357" s="339" t="s">
        <v>509</v>
      </c>
      <c r="F357" s="339" t="s">
        <v>509</v>
      </c>
      <c r="G357" s="329" t="s">
        <v>509</v>
      </c>
      <c r="H357" s="329" t="s">
        <v>509</v>
      </c>
      <c r="I357" s="329" t="s">
        <v>509</v>
      </c>
      <c r="J357" s="334" t="s">
        <v>187</v>
      </c>
    </row>
    <row r="358" spans="1:10" x14ac:dyDescent="0.25">
      <c r="A358" s="340" t="s">
        <v>590</v>
      </c>
      <c r="B358" s="329" t="s">
        <v>509</v>
      </c>
      <c r="C358" s="339" t="s">
        <v>565</v>
      </c>
      <c r="D358" s="339" t="s">
        <v>509</v>
      </c>
      <c r="E358" s="339" t="s">
        <v>509</v>
      </c>
      <c r="F358" s="339" t="s">
        <v>509</v>
      </c>
      <c r="G358" s="329" t="s">
        <v>509</v>
      </c>
      <c r="H358" s="329" t="s">
        <v>509</v>
      </c>
      <c r="I358" s="329" t="s">
        <v>509</v>
      </c>
      <c r="J358" s="334" t="s">
        <v>187</v>
      </c>
    </row>
    <row r="359" spans="1:10" x14ac:dyDescent="0.25">
      <c r="A359" s="340" t="s">
        <v>591</v>
      </c>
      <c r="B359" s="329" t="s">
        <v>509</v>
      </c>
      <c r="C359" s="339" t="s">
        <v>565</v>
      </c>
      <c r="D359" s="339" t="s">
        <v>509</v>
      </c>
      <c r="E359" s="339" t="s">
        <v>509</v>
      </c>
      <c r="F359" s="339" t="s">
        <v>509</v>
      </c>
      <c r="G359" s="329" t="s">
        <v>509</v>
      </c>
      <c r="H359" s="329" t="s">
        <v>509</v>
      </c>
      <c r="I359" s="329" t="s">
        <v>509</v>
      </c>
      <c r="J359" s="334" t="s">
        <v>187</v>
      </c>
    </row>
    <row r="360" spans="1:10" x14ac:dyDescent="0.25">
      <c r="A360" s="340" t="s">
        <v>3382</v>
      </c>
      <c r="B360" s="339" t="s">
        <v>509</v>
      </c>
      <c r="C360" s="339" t="s">
        <v>565</v>
      </c>
      <c r="D360" s="334" t="s">
        <v>187</v>
      </c>
      <c r="E360" s="334" t="s">
        <v>187</v>
      </c>
      <c r="F360" s="334" t="s">
        <v>187</v>
      </c>
      <c r="G360" s="339" t="s">
        <v>509</v>
      </c>
      <c r="H360" s="339" t="s">
        <v>536</v>
      </c>
      <c r="I360" s="339" t="s">
        <v>536</v>
      </c>
      <c r="J360" s="334" t="s">
        <v>187</v>
      </c>
    </row>
    <row r="361" spans="1:10" x14ac:dyDescent="0.25">
      <c r="A361" s="340" t="s">
        <v>568</v>
      </c>
      <c r="B361" s="329" t="s">
        <v>509</v>
      </c>
      <c r="C361" s="339" t="s">
        <v>565</v>
      </c>
      <c r="D361" s="339" t="s">
        <v>509</v>
      </c>
      <c r="E361" s="339" t="s">
        <v>509</v>
      </c>
      <c r="F361" s="339" t="s">
        <v>509</v>
      </c>
      <c r="G361" s="329" t="s">
        <v>509</v>
      </c>
      <c r="H361" s="329" t="s">
        <v>509</v>
      </c>
      <c r="I361" s="329" t="s">
        <v>509</v>
      </c>
      <c r="J361" s="334" t="s">
        <v>187</v>
      </c>
    </row>
    <row r="362" spans="1:10" x14ac:dyDescent="0.25">
      <c r="A362" s="340" t="s">
        <v>3373</v>
      </c>
      <c r="B362" s="329" t="s">
        <v>509</v>
      </c>
      <c r="C362" s="339" t="s">
        <v>565</v>
      </c>
      <c r="D362" s="339" t="s">
        <v>509</v>
      </c>
      <c r="E362" s="339" t="s">
        <v>507</v>
      </c>
      <c r="F362" s="339" t="s">
        <v>507</v>
      </c>
      <c r="G362" s="329" t="s">
        <v>509</v>
      </c>
      <c r="H362" s="329" t="s">
        <v>507</v>
      </c>
      <c r="I362" s="329" t="s">
        <v>507</v>
      </c>
      <c r="J362" s="334" t="s">
        <v>187</v>
      </c>
    </row>
    <row r="363" spans="1:10" x14ac:dyDescent="0.25">
      <c r="A363" s="340" t="s">
        <v>3383</v>
      </c>
      <c r="B363" s="339" t="s">
        <v>536</v>
      </c>
      <c r="C363" s="339" t="s">
        <v>565</v>
      </c>
      <c r="D363" s="334" t="s">
        <v>187</v>
      </c>
      <c r="E363" s="334" t="s">
        <v>187</v>
      </c>
      <c r="F363" s="334" t="s">
        <v>187</v>
      </c>
      <c r="G363" s="339" t="s">
        <v>536</v>
      </c>
      <c r="H363" s="339" t="s">
        <v>536</v>
      </c>
      <c r="I363" s="339" t="s">
        <v>536</v>
      </c>
      <c r="J363" s="334" t="s">
        <v>187</v>
      </c>
    </row>
    <row r="364" spans="1:10" x14ac:dyDescent="0.25">
      <c r="A364" s="347" t="s">
        <v>615</v>
      </c>
      <c r="B364" s="339" t="s">
        <v>581</v>
      </c>
      <c r="C364" s="339" t="s">
        <v>565</v>
      </c>
      <c r="D364" s="334" t="s">
        <v>187</v>
      </c>
      <c r="E364" s="334" t="s">
        <v>187</v>
      </c>
      <c r="F364" s="334" t="s">
        <v>187</v>
      </c>
      <c r="G364" s="339" t="s">
        <v>581</v>
      </c>
      <c r="H364" s="339" t="s">
        <v>3275</v>
      </c>
      <c r="I364" s="339" t="s">
        <v>3275</v>
      </c>
      <c r="J364" s="334" t="s">
        <v>187</v>
      </c>
    </row>
    <row r="365" spans="1:10" x14ac:dyDescent="0.25">
      <c r="A365" s="340" t="s">
        <v>603</v>
      </c>
      <c r="B365" s="329" t="s">
        <v>509</v>
      </c>
      <c r="C365" s="339" t="s">
        <v>565</v>
      </c>
      <c r="D365" s="339" t="s">
        <v>509</v>
      </c>
      <c r="E365" s="339" t="s">
        <v>509</v>
      </c>
      <c r="F365" s="339" t="s">
        <v>509</v>
      </c>
      <c r="G365" s="329" t="s">
        <v>509</v>
      </c>
      <c r="H365" s="329" t="s">
        <v>509</v>
      </c>
      <c r="I365" s="329" t="s">
        <v>509</v>
      </c>
      <c r="J365" s="334" t="s">
        <v>187</v>
      </c>
    </row>
    <row r="366" spans="1:10" x14ac:dyDescent="0.25">
      <c r="A366" s="340" t="s">
        <v>604</v>
      </c>
      <c r="B366" s="329" t="s">
        <v>509</v>
      </c>
      <c r="C366" s="339" t="s">
        <v>565</v>
      </c>
      <c r="D366" s="339" t="s">
        <v>509</v>
      </c>
      <c r="E366" s="339" t="s">
        <v>509</v>
      </c>
      <c r="F366" s="339" t="s">
        <v>509</v>
      </c>
      <c r="G366" s="329" t="s">
        <v>509</v>
      </c>
      <c r="H366" s="329" t="s">
        <v>509</v>
      </c>
      <c r="I366" s="329" t="s">
        <v>509</v>
      </c>
      <c r="J366" s="334" t="s">
        <v>187</v>
      </c>
    </row>
    <row r="367" spans="1:10" x14ac:dyDescent="0.25">
      <c r="A367" s="340" t="s">
        <v>589</v>
      </c>
      <c r="B367" s="329" t="s">
        <v>509</v>
      </c>
      <c r="C367" s="339" t="s">
        <v>565</v>
      </c>
      <c r="D367" s="339" t="s">
        <v>509</v>
      </c>
      <c r="E367" s="339" t="s">
        <v>509</v>
      </c>
      <c r="F367" s="339" t="s">
        <v>509</v>
      </c>
      <c r="G367" s="329" t="s">
        <v>509</v>
      </c>
      <c r="H367" s="329" t="s">
        <v>509</v>
      </c>
      <c r="I367" s="329" t="s">
        <v>509</v>
      </c>
      <c r="J367" s="334" t="s">
        <v>187</v>
      </c>
    </row>
    <row r="368" spans="1:10" x14ac:dyDescent="0.25">
      <c r="A368" s="340" t="s">
        <v>3387</v>
      </c>
      <c r="B368" s="339" t="s">
        <v>509</v>
      </c>
      <c r="C368" s="339" t="s">
        <v>565</v>
      </c>
      <c r="D368" s="334" t="s">
        <v>187</v>
      </c>
      <c r="E368" s="334" t="s">
        <v>187</v>
      </c>
      <c r="F368" s="334" t="s">
        <v>187</v>
      </c>
      <c r="G368" s="339" t="s">
        <v>509</v>
      </c>
      <c r="H368" s="339" t="s">
        <v>509</v>
      </c>
      <c r="I368" s="339" t="s">
        <v>509</v>
      </c>
      <c r="J368" s="334" t="s">
        <v>187</v>
      </c>
    </row>
    <row r="369" spans="1:10" x14ac:dyDescent="0.25">
      <c r="A369" s="340" t="s">
        <v>568</v>
      </c>
      <c r="B369" s="329" t="s">
        <v>509</v>
      </c>
      <c r="C369" s="339" t="s">
        <v>565</v>
      </c>
      <c r="D369" s="339" t="s">
        <v>509</v>
      </c>
      <c r="E369" s="339" t="s">
        <v>509</v>
      </c>
      <c r="F369" s="339" t="s">
        <v>509</v>
      </c>
      <c r="G369" s="329" t="s">
        <v>509</v>
      </c>
      <c r="H369" s="329" t="s">
        <v>509</v>
      </c>
      <c r="I369" s="329" t="s">
        <v>509</v>
      </c>
      <c r="J369" s="334" t="s">
        <v>187</v>
      </c>
    </row>
    <row r="370" spans="1:10" x14ac:dyDescent="0.25">
      <c r="A370" s="340" t="s">
        <v>3373</v>
      </c>
      <c r="B370" s="329" t="s">
        <v>509</v>
      </c>
      <c r="C370" s="339" t="s">
        <v>565</v>
      </c>
      <c r="D370" s="339" t="s">
        <v>509</v>
      </c>
      <c r="E370" s="339" t="s">
        <v>507</v>
      </c>
      <c r="F370" s="339" t="s">
        <v>507</v>
      </c>
      <c r="G370" s="329" t="s">
        <v>509</v>
      </c>
      <c r="H370" s="329" t="s">
        <v>507</v>
      </c>
      <c r="I370" s="329" t="s">
        <v>507</v>
      </c>
      <c r="J370" s="334" t="s">
        <v>187</v>
      </c>
    </row>
    <row r="371" spans="1:10" x14ac:dyDescent="0.25">
      <c r="A371" s="340" t="s">
        <v>3388</v>
      </c>
      <c r="B371" s="339" t="s">
        <v>536</v>
      </c>
      <c r="C371" s="339" t="s">
        <v>565</v>
      </c>
      <c r="D371" s="334" t="s">
        <v>187</v>
      </c>
      <c r="E371" s="334" t="s">
        <v>187</v>
      </c>
      <c r="F371" s="334" t="s">
        <v>187</v>
      </c>
      <c r="G371" s="339" t="s">
        <v>536</v>
      </c>
      <c r="H371" s="339" t="s">
        <v>536</v>
      </c>
      <c r="I371" s="339" t="s">
        <v>536</v>
      </c>
      <c r="J371" s="334" t="s">
        <v>187</v>
      </c>
    </row>
    <row r="372" spans="1:10" x14ac:dyDescent="0.25">
      <c r="A372" s="59" t="s">
        <v>616</v>
      </c>
      <c r="B372" s="339">
        <v>7169950.9728628369</v>
      </c>
      <c r="C372" s="339" t="s">
        <v>565</v>
      </c>
      <c r="D372" s="334" t="s">
        <v>187</v>
      </c>
      <c r="E372" s="334" t="s">
        <v>187</v>
      </c>
      <c r="F372" s="334" t="s">
        <v>187</v>
      </c>
      <c r="G372" s="339">
        <v>225360.31628275706</v>
      </c>
      <c r="H372" s="339">
        <v>4.1196269771152103</v>
      </c>
      <c r="I372" s="339">
        <v>2.5601844175807398</v>
      </c>
      <c r="J372" s="339" t="s">
        <v>569</v>
      </c>
    </row>
    <row r="373" spans="1:10" x14ac:dyDescent="0.25">
      <c r="A373" s="60" t="s">
        <v>617</v>
      </c>
      <c r="B373" s="339">
        <v>6787220.0370122474</v>
      </c>
      <c r="C373" s="339" t="s">
        <v>565</v>
      </c>
      <c r="D373" s="334" t="s">
        <v>187</v>
      </c>
      <c r="E373" s="334" t="s">
        <v>187</v>
      </c>
      <c r="F373" s="334" t="s">
        <v>187</v>
      </c>
      <c r="G373" s="339">
        <v>197727.56395066719</v>
      </c>
      <c r="H373" s="339">
        <v>3.63136019854521</v>
      </c>
      <c r="I373" s="339">
        <v>1.7785747835824199</v>
      </c>
      <c r="J373" s="339" t="s">
        <v>569</v>
      </c>
    </row>
    <row r="374" spans="1:10" x14ac:dyDescent="0.25">
      <c r="A374" s="344" t="s">
        <v>618</v>
      </c>
      <c r="B374" s="339">
        <v>302072.04657817504</v>
      </c>
      <c r="C374" s="339" t="s">
        <v>565</v>
      </c>
      <c r="D374" s="334" t="s">
        <v>187</v>
      </c>
      <c r="E374" s="334" t="s">
        <v>187</v>
      </c>
      <c r="F374" s="334" t="s">
        <v>187</v>
      </c>
      <c r="G374" s="339">
        <v>12713.092056610814</v>
      </c>
      <c r="H374" s="339">
        <v>5.1947039253499999E-3</v>
      </c>
      <c r="I374" s="339">
        <v>1.29867598133739</v>
      </c>
      <c r="J374" s="339" t="s">
        <v>569</v>
      </c>
    </row>
    <row r="375" spans="1:10" x14ac:dyDescent="0.25">
      <c r="A375" s="345" t="s">
        <v>572</v>
      </c>
      <c r="B375" s="329" t="s">
        <v>507</v>
      </c>
      <c r="C375" s="339" t="s">
        <v>565</v>
      </c>
      <c r="D375" s="339" t="s">
        <v>507</v>
      </c>
      <c r="E375" s="339" t="s">
        <v>507</v>
      </c>
      <c r="F375" s="339" t="s">
        <v>507</v>
      </c>
      <c r="G375" s="329" t="s">
        <v>507</v>
      </c>
      <c r="H375" s="329" t="s">
        <v>507</v>
      </c>
      <c r="I375" s="329" t="s">
        <v>507</v>
      </c>
      <c r="J375" s="329" t="s">
        <v>507</v>
      </c>
    </row>
    <row r="376" spans="1:10" x14ac:dyDescent="0.25">
      <c r="A376" s="345" t="s">
        <v>573</v>
      </c>
      <c r="B376" s="329" t="s">
        <v>507</v>
      </c>
      <c r="C376" s="339" t="s">
        <v>565</v>
      </c>
      <c r="D376" s="339" t="s">
        <v>507</v>
      </c>
      <c r="E376" s="339" t="s">
        <v>507</v>
      </c>
      <c r="F376" s="339" t="s">
        <v>507</v>
      </c>
      <c r="G376" s="329" t="s">
        <v>507</v>
      </c>
      <c r="H376" s="329" t="s">
        <v>507</v>
      </c>
      <c r="I376" s="329" t="s">
        <v>507</v>
      </c>
      <c r="J376" s="329" t="s">
        <v>507</v>
      </c>
    </row>
    <row r="377" spans="1:10" x14ac:dyDescent="0.25">
      <c r="A377" s="345" t="s">
        <v>574</v>
      </c>
      <c r="B377" s="329" t="s">
        <v>507</v>
      </c>
      <c r="C377" s="339" t="s">
        <v>565</v>
      </c>
      <c r="D377" s="339" t="s">
        <v>507</v>
      </c>
      <c r="E377" s="339" t="s">
        <v>507</v>
      </c>
      <c r="F377" s="339" t="s">
        <v>507</v>
      </c>
      <c r="G377" s="329" t="s">
        <v>507</v>
      </c>
      <c r="H377" s="329" t="s">
        <v>507</v>
      </c>
      <c r="I377" s="329" t="s">
        <v>507</v>
      </c>
      <c r="J377" s="329" t="s">
        <v>507</v>
      </c>
    </row>
    <row r="378" spans="1:10" x14ac:dyDescent="0.25">
      <c r="A378" s="345" t="s">
        <v>575</v>
      </c>
      <c r="B378" s="329">
        <v>302072.04657817504</v>
      </c>
      <c r="C378" s="339" t="s">
        <v>565</v>
      </c>
      <c r="D378" s="339">
        <v>42.08629100448961</v>
      </c>
      <c r="E378" s="339">
        <v>1.7196903798930002E-2</v>
      </c>
      <c r="F378" s="339">
        <v>4.2992259497314897</v>
      </c>
      <c r="G378" s="329">
        <v>12713.092056610814</v>
      </c>
      <c r="H378" s="329">
        <v>5.1947039253499999E-3</v>
      </c>
      <c r="I378" s="329">
        <v>1.29867598133739</v>
      </c>
      <c r="J378" s="329" t="s">
        <v>507</v>
      </c>
    </row>
    <row r="379" spans="1:10" x14ac:dyDescent="0.25">
      <c r="A379" s="345" t="s">
        <v>576</v>
      </c>
      <c r="B379" s="329" t="s">
        <v>536</v>
      </c>
      <c r="C379" s="339" t="s">
        <v>565</v>
      </c>
      <c r="D379" s="339" t="s">
        <v>536</v>
      </c>
      <c r="E379" s="339" t="s">
        <v>536</v>
      </c>
      <c r="F379" s="339" t="s">
        <v>536</v>
      </c>
      <c r="G379" s="329" t="s">
        <v>536</v>
      </c>
      <c r="H379" s="329" t="s">
        <v>536</v>
      </c>
      <c r="I379" s="329" t="s">
        <v>536</v>
      </c>
      <c r="J379" s="329" t="s">
        <v>536</v>
      </c>
    </row>
    <row r="380" spans="1:10" x14ac:dyDescent="0.25">
      <c r="A380" s="345" t="s">
        <v>97</v>
      </c>
      <c r="B380" s="329" t="s">
        <v>507</v>
      </c>
      <c r="C380" s="339" t="s">
        <v>565</v>
      </c>
      <c r="D380" s="339" t="s">
        <v>507</v>
      </c>
      <c r="E380" s="339" t="s">
        <v>507</v>
      </c>
      <c r="F380" s="339" t="s">
        <v>507</v>
      </c>
      <c r="G380" s="329" t="s">
        <v>507</v>
      </c>
      <c r="H380" s="329" t="s">
        <v>507</v>
      </c>
      <c r="I380" s="329" t="s">
        <v>507</v>
      </c>
      <c r="J380" s="329" t="s">
        <v>507</v>
      </c>
    </row>
    <row r="381" spans="1:10" x14ac:dyDescent="0.25">
      <c r="A381" s="344" t="s">
        <v>619</v>
      </c>
      <c r="B381" s="339">
        <v>811798.30166600773</v>
      </c>
      <c r="C381" s="339" t="s">
        <v>565</v>
      </c>
      <c r="D381" s="334" t="s">
        <v>187</v>
      </c>
      <c r="E381" s="334" t="s">
        <v>187</v>
      </c>
      <c r="F381" s="334" t="s">
        <v>187</v>
      </c>
      <c r="G381" s="339">
        <v>63470.2645949777</v>
      </c>
      <c r="H381" s="339">
        <v>3.62616549461986</v>
      </c>
      <c r="I381" s="339">
        <v>0.47989880224503001</v>
      </c>
      <c r="J381" s="339" t="s">
        <v>569</v>
      </c>
    </row>
    <row r="382" spans="1:10" x14ac:dyDescent="0.25">
      <c r="A382" s="345" t="s">
        <v>572</v>
      </c>
      <c r="B382" s="329">
        <v>751642.169400585</v>
      </c>
      <c r="C382" s="339" t="s">
        <v>565</v>
      </c>
      <c r="D382" s="339">
        <v>78.717084539904633</v>
      </c>
      <c r="E382" s="339">
        <v>4.75</v>
      </c>
      <c r="F382" s="339">
        <v>0.56999999999999995</v>
      </c>
      <c r="G382" s="329">
        <v>59167.080192463167</v>
      </c>
      <c r="H382" s="329">
        <v>3.5703003046527799</v>
      </c>
      <c r="I382" s="329">
        <v>0.42843603655833001</v>
      </c>
      <c r="J382" s="329" t="s">
        <v>507</v>
      </c>
    </row>
    <row r="383" spans="1:10" x14ac:dyDescent="0.25">
      <c r="A383" s="345" t="s">
        <v>573</v>
      </c>
      <c r="B383" s="329">
        <v>34493.418563902516</v>
      </c>
      <c r="C383" s="339" t="s">
        <v>565</v>
      </c>
      <c r="D383" s="339">
        <v>87.369782150481583</v>
      </c>
      <c r="E383" s="339">
        <v>0.95000000000008</v>
      </c>
      <c r="F383" s="339">
        <v>1.4249999999999701</v>
      </c>
      <c r="G383" s="329">
        <v>3013.6824655535402</v>
      </c>
      <c r="H383" s="329">
        <v>3.2768747635709999E-2</v>
      </c>
      <c r="I383" s="329">
        <v>4.9153121453560003E-2</v>
      </c>
      <c r="J383" s="329" t="s">
        <v>507</v>
      </c>
    </row>
    <row r="384" spans="1:10" x14ac:dyDescent="0.25">
      <c r="A384" s="345" t="s">
        <v>574</v>
      </c>
      <c r="B384" s="329">
        <v>25662.713701520213</v>
      </c>
      <c r="C384" s="339" t="s">
        <v>565</v>
      </c>
      <c r="D384" s="339">
        <v>50.248073994006532</v>
      </c>
      <c r="E384" s="339">
        <v>0.90000000000006997</v>
      </c>
      <c r="F384" s="339">
        <v>9.0000000000119998E-2</v>
      </c>
      <c r="G384" s="329">
        <v>1289.5019369609929</v>
      </c>
      <c r="H384" s="329">
        <v>2.3096442331369999E-2</v>
      </c>
      <c r="I384" s="329">
        <v>2.3096442331399999E-3</v>
      </c>
      <c r="J384" s="329" t="s">
        <v>507</v>
      </c>
    </row>
    <row r="385" spans="1:10" x14ac:dyDescent="0.25">
      <c r="A385" s="345" t="s">
        <v>575</v>
      </c>
      <c r="B385" s="329" t="s">
        <v>536</v>
      </c>
      <c r="C385" s="339" t="s">
        <v>565</v>
      </c>
      <c r="D385" s="339" t="s">
        <v>536</v>
      </c>
      <c r="E385" s="339" t="s">
        <v>536</v>
      </c>
      <c r="F385" s="339" t="s">
        <v>536</v>
      </c>
      <c r="G385" s="329" t="s">
        <v>536</v>
      </c>
      <c r="H385" s="329" t="s">
        <v>536</v>
      </c>
      <c r="I385" s="329" t="s">
        <v>536</v>
      </c>
      <c r="J385" s="329" t="s">
        <v>536</v>
      </c>
    </row>
    <row r="386" spans="1:10" x14ac:dyDescent="0.25">
      <c r="A386" s="345" t="s">
        <v>576</v>
      </c>
      <c r="B386" s="329" t="s">
        <v>536</v>
      </c>
      <c r="C386" s="339" t="s">
        <v>565</v>
      </c>
      <c r="D386" s="339" t="s">
        <v>536</v>
      </c>
      <c r="E386" s="339" t="s">
        <v>536</v>
      </c>
      <c r="F386" s="339" t="s">
        <v>536</v>
      </c>
      <c r="G386" s="329" t="s">
        <v>536</v>
      </c>
      <c r="H386" s="329" t="s">
        <v>536</v>
      </c>
      <c r="I386" s="329" t="s">
        <v>536</v>
      </c>
      <c r="J386" s="329" t="s">
        <v>536</v>
      </c>
    </row>
    <row r="387" spans="1:10" x14ac:dyDescent="0.25">
      <c r="A387" s="345" t="s">
        <v>97</v>
      </c>
      <c r="B387" s="329" t="s">
        <v>534</v>
      </c>
      <c r="C387" s="339" t="s">
        <v>565</v>
      </c>
      <c r="D387" s="339" t="s">
        <v>530</v>
      </c>
      <c r="E387" s="339" t="s">
        <v>534</v>
      </c>
      <c r="F387" s="339" t="s">
        <v>534</v>
      </c>
      <c r="G387" s="329" t="s">
        <v>534</v>
      </c>
      <c r="H387" s="329" t="s">
        <v>534</v>
      </c>
      <c r="I387" s="329" t="s">
        <v>534</v>
      </c>
      <c r="J387" s="329" t="s">
        <v>507</v>
      </c>
    </row>
    <row r="388" spans="1:10" x14ac:dyDescent="0.25">
      <c r="A388" s="344" t="s">
        <v>620</v>
      </c>
      <c r="B388" s="339">
        <v>5673349.6887680646</v>
      </c>
      <c r="C388" s="339" t="s">
        <v>565</v>
      </c>
      <c r="D388" s="334" t="s">
        <v>187</v>
      </c>
      <c r="E388" s="334" t="s">
        <v>187</v>
      </c>
      <c r="F388" s="334" t="s">
        <v>187</v>
      </c>
      <c r="G388" s="339">
        <v>121544.20729907868</v>
      </c>
      <c r="H388" s="339" t="s">
        <v>569</v>
      </c>
      <c r="I388" s="339" t="s">
        <v>569</v>
      </c>
      <c r="J388" s="339" t="s">
        <v>569</v>
      </c>
    </row>
    <row r="389" spans="1:10" x14ac:dyDescent="0.25">
      <c r="A389" s="345" t="s">
        <v>572</v>
      </c>
      <c r="B389" s="329">
        <v>5118151.8197841924</v>
      </c>
      <c r="C389" s="339" t="s">
        <v>565</v>
      </c>
      <c r="D389" s="339">
        <v>19.46057425074617</v>
      </c>
      <c r="E389" s="339" t="s">
        <v>507</v>
      </c>
      <c r="F389" s="339" t="s">
        <v>507</v>
      </c>
      <c r="G389" s="329">
        <v>99602.173515501912</v>
      </c>
      <c r="H389" s="329" t="s">
        <v>507</v>
      </c>
      <c r="I389" s="329" t="s">
        <v>507</v>
      </c>
      <c r="J389" s="329" t="s">
        <v>507</v>
      </c>
    </row>
    <row r="390" spans="1:10" x14ac:dyDescent="0.25">
      <c r="A390" s="345" t="s">
        <v>573</v>
      </c>
      <c r="B390" s="329">
        <v>208587.74337946158</v>
      </c>
      <c r="C390" s="339" t="s">
        <v>565</v>
      </c>
      <c r="D390" s="339">
        <v>70.948187124442754</v>
      </c>
      <c r="E390" s="339" t="s">
        <v>507</v>
      </c>
      <c r="F390" s="339" t="s">
        <v>507</v>
      </c>
      <c r="G390" s="329">
        <v>14798.922249151285</v>
      </c>
      <c r="H390" s="329" t="s">
        <v>507</v>
      </c>
      <c r="I390" s="329" t="s">
        <v>507</v>
      </c>
      <c r="J390" s="329" t="s">
        <v>507</v>
      </c>
    </row>
    <row r="391" spans="1:10" x14ac:dyDescent="0.25">
      <c r="A391" s="345" t="s">
        <v>574</v>
      </c>
      <c r="B391" s="329">
        <v>346610.12560441019</v>
      </c>
      <c r="C391" s="339" t="s">
        <v>565</v>
      </c>
      <c r="D391" s="339">
        <v>20.608490654938318</v>
      </c>
      <c r="E391" s="339" t="s">
        <v>507</v>
      </c>
      <c r="F391" s="339" t="s">
        <v>507</v>
      </c>
      <c r="G391" s="329">
        <v>7143.1115344254831</v>
      </c>
      <c r="H391" s="329" t="s">
        <v>507</v>
      </c>
      <c r="I391" s="329" t="s">
        <v>507</v>
      </c>
      <c r="J391" s="329" t="s">
        <v>507</v>
      </c>
    </row>
    <row r="392" spans="1:10" x14ac:dyDescent="0.25">
      <c r="A392" s="345" t="s">
        <v>575</v>
      </c>
      <c r="B392" s="329" t="s">
        <v>536</v>
      </c>
      <c r="C392" s="339" t="s">
        <v>565</v>
      </c>
      <c r="D392" s="339" t="s">
        <v>536</v>
      </c>
      <c r="E392" s="339" t="s">
        <v>536</v>
      </c>
      <c r="F392" s="339" t="s">
        <v>536</v>
      </c>
      <c r="G392" s="329" t="s">
        <v>536</v>
      </c>
      <c r="H392" s="329" t="s">
        <v>536</v>
      </c>
      <c r="I392" s="329" t="s">
        <v>536</v>
      </c>
      <c r="J392" s="329" t="s">
        <v>536</v>
      </c>
    </row>
    <row r="393" spans="1:10" x14ac:dyDescent="0.25">
      <c r="A393" s="345" t="s">
        <v>576</v>
      </c>
      <c r="B393" s="329" t="s">
        <v>536</v>
      </c>
      <c r="C393" s="339" t="s">
        <v>565</v>
      </c>
      <c r="D393" s="339" t="s">
        <v>536</v>
      </c>
      <c r="E393" s="339" t="s">
        <v>536</v>
      </c>
      <c r="F393" s="339" t="s">
        <v>536</v>
      </c>
      <c r="G393" s="329" t="s">
        <v>536</v>
      </c>
      <c r="H393" s="329" t="s">
        <v>536</v>
      </c>
      <c r="I393" s="329" t="s">
        <v>536</v>
      </c>
      <c r="J393" s="329" t="s">
        <v>536</v>
      </c>
    </row>
    <row r="394" spans="1:10" x14ac:dyDescent="0.25">
      <c r="A394" s="345" t="s">
        <v>97</v>
      </c>
      <c r="B394" s="329" t="s">
        <v>507</v>
      </c>
      <c r="C394" s="339" t="s">
        <v>565</v>
      </c>
      <c r="D394" s="339" t="s">
        <v>507</v>
      </c>
      <c r="E394" s="339" t="s">
        <v>507</v>
      </c>
      <c r="F394" s="339" t="s">
        <v>507</v>
      </c>
      <c r="G394" s="329" t="s">
        <v>507</v>
      </c>
      <c r="H394" s="329" t="s">
        <v>507</v>
      </c>
      <c r="I394" s="329" t="s">
        <v>507</v>
      </c>
      <c r="J394" s="329" t="s">
        <v>507</v>
      </c>
    </row>
    <row r="395" spans="1:10" x14ac:dyDescent="0.25">
      <c r="A395" s="60" t="s">
        <v>621</v>
      </c>
      <c r="B395" s="339">
        <v>382730.93585058965</v>
      </c>
      <c r="C395" s="339" t="s">
        <v>565</v>
      </c>
      <c r="D395" s="334" t="s">
        <v>187</v>
      </c>
      <c r="E395" s="334" t="s">
        <v>187</v>
      </c>
      <c r="F395" s="334" t="s">
        <v>187</v>
      </c>
      <c r="G395" s="339">
        <v>27632.752332089869</v>
      </c>
      <c r="H395" s="339">
        <v>0.48826677857</v>
      </c>
      <c r="I395" s="339">
        <v>0.78160963399831995</v>
      </c>
      <c r="J395" s="334" t="s">
        <v>187</v>
      </c>
    </row>
    <row r="396" spans="1:10" x14ac:dyDescent="0.25">
      <c r="A396" s="344" t="s">
        <v>622</v>
      </c>
      <c r="B396" s="339">
        <v>382730.93585058965</v>
      </c>
      <c r="C396" s="339" t="s">
        <v>565</v>
      </c>
      <c r="D396" s="334" t="s">
        <v>187</v>
      </c>
      <c r="E396" s="334" t="s">
        <v>187</v>
      </c>
      <c r="F396" s="334" t="s">
        <v>187</v>
      </c>
      <c r="G396" s="339">
        <v>27632.752332089869</v>
      </c>
      <c r="H396" s="339">
        <v>0.48826677857</v>
      </c>
      <c r="I396" s="339">
        <v>0.78160963399831995</v>
      </c>
      <c r="J396" s="334" t="s">
        <v>187</v>
      </c>
    </row>
    <row r="397" spans="1:10" x14ac:dyDescent="0.25">
      <c r="A397" s="345" t="s">
        <v>572</v>
      </c>
      <c r="B397" s="329">
        <v>382730.93585058965</v>
      </c>
      <c r="C397" s="339" t="s">
        <v>565</v>
      </c>
      <c r="D397" s="339">
        <v>72.198899393063783</v>
      </c>
      <c r="E397" s="339">
        <v>1.27574421828449</v>
      </c>
      <c r="F397" s="339">
        <v>2.0421908991005702</v>
      </c>
      <c r="G397" s="329">
        <v>27632.752332089869</v>
      </c>
      <c r="H397" s="329">
        <v>0.48826677857</v>
      </c>
      <c r="I397" s="329">
        <v>0.78160963399831995</v>
      </c>
      <c r="J397" s="334" t="s">
        <v>187</v>
      </c>
    </row>
    <row r="398" spans="1:10" x14ac:dyDescent="0.25">
      <c r="A398" s="345" t="s">
        <v>573</v>
      </c>
      <c r="B398" s="329" t="s">
        <v>507</v>
      </c>
      <c r="C398" s="339" t="s">
        <v>565</v>
      </c>
      <c r="D398" s="339" t="s">
        <v>507</v>
      </c>
      <c r="E398" s="339" t="s">
        <v>507</v>
      </c>
      <c r="F398" s="339" t="s">
        <v>507</v>
      </c>
      <c r="G398" s="329" t="s">
        <v>507</v>
      </c>
      <c r="H398" s="329" t="s">
        <v>507</v>
      </c>
      <c r="I398" s="329" t="s">
        <v>507</v>
      </c>
      <c r="J398" s="334" t="s">
        <v>187</v>
      </c>
    </row>
    <row r="399" spans="1:10" x14ac:dyDescent="0.25">
      <c r="A399" s="345" t="s">
        <v>574</v>
      </c>
      <c r="B399" s="329" t="s">
        <v>507</v>
      </c>
      <c r="C399" s="339" t="s">
        <v>565</v>
      </c>
      <c r="D399" s="339" t="s">
        <v>507</v>
      </c>
      <c r="E399" s="339" t="s">
        <v>507</v>
      </c>
      <c r="F399" s="339" t="s">
        <v>507</v>
      </c>
      <c r="G399" s="329" t="s">
        <v>507</v>
      </c>
      <c r="H399" s="329" t="s">
        <v>507</v>
      </c>
      <c r="I399" s="329" t="s">
        <v>507</v>
      </c>
      <c r="J399" s="334" t="s">
        <v>187</v>
      </c>
    </row>
    <row r="400" spans="1:10" x14ac:dyDescent="0.25">
      <c r="A400" s="345" t="s">
        <v>575</v>
      </c>
      <c r="B400" s="329" t="s">
        <v>507</v>
      </c>
      <c r="C400" s="339" t="s">
        <v>565</v>
      </c>
      <c r="D400" s="339" t="s">
        <v>507</v>
      </c>
      <c r="E400" s="339" t="s">
        <v>507</v>
      </c>
      <c r="F400" s="339" t="s">
        <v>507</v>
      </c>
      <c r="G400" s="329" t="s">
        <v>507</v>
      </c>
      <c r="H400" s="329" t="s">
        <v>507</v>
      </c>
      <c r="I400" s="329" t="s">
        <v>507</v>
      </c>
      <c r="J400" s="334" t="s">
        <v>187</v>
      </c>
    </row>
    <row r="401" spans="1:13" x14ac:dyDescent="0.25">
      <c r="A401" s="345" t="s">
        <v>97</v>
      </c>
      <c r="B401" s="329" t="s">
        <v>507</v>
      </c>
      <c r="C401" s="339" t="s">
        <v>565</v>
      </c>
      <c r="D401" s="339" t="s">
        <v>507</v>
      </c>
      <c r="E401" s="339" t="s">
        <v>507</v>
      </c>
      <c r="F401" s="339" t="s">
        <v>507</v>
      </c>
      <c r="G401" s="329" t="s">
        <v>507</v>
      </c>
      <c r="H401" s="329" t="s">
        <v>507</v>
      </c>
      <c r="I401" s="329" t="s">
        <v>507</v>
      </c>
      <c r="J401" s="334" t="s">
        <v>187</v>
      </c>
    </row>
    <row r="402" spans="1:13" x14ac:dyDescent="0.25">
      <c r="A402" s="61" t="s">
        <v>623</v>
      </c>
      <c r="B402" s="356"/>
      <c r="C402" s="356"/>
      <c r="D402" s="356"/>
      <c r="E402" s="356"/>
      <c r="F402" s="356"/>
      <c r="G402" s="356"/>
      <c r="H402" s="356"/>
      <c r="I402" s="356"/>
      <c r="J402" s="356"/>
    </row>
    <row r="403" spans="1:13" x14ac:dyDescent="0.25">
      <c r="A403" s="62" t="s">
        <v>624</v>
      </c>
      <c r="B403" s="334" t="s">
        <v>187</v>
      </c>
      <c r="C403" s="334" t="s">
        <v>187</v>
      </c>
      <c r="D403" s="334" t="s">
        <v>187</v>
      </c>
      <c r="E403" s="334" t="s">
        <v>187</v>
      </c>
      <c r="F403" s="334" t="s">
        <v>187</v>
      </c>
      <c r="G403" s="334" t="s">
        <v>187</v>
      </c>
      <c r="H403" s="334" t="s">
        <v>187</v>
      </c>
      <c r="I403" s="334" t="s">
        <v>187</v>
      </c>
      <c r="J403" s="334" t="s">
        <v>187</v>
      </c>
    </row>
    <row r="404" spans="1:13" x14ac:dyDescent="0.25">
      <c r="A404" s="347" t="s">
        <v>3373</v>
      </c>
      <c r="B404" s="329" t="s">
        <v>507</v>
      </c>
      <c r="C404" s="339" t="s">
        <v>565</v>
      </c>
      <c r="D404" s="339" t="s">
        <v>507</v>
      </c>
      <c r="E404" s="339" t="s">
        <v>507</v>
      </c>
      <c r="F404" s="339" t="s">
        <v>507</v>
      </c>
      <c r="G404" s="329" t="s">
        <v>507</v>
      </c>
      <c r="H404" s="329" t="s">
        <v>507</v>
      </c>
      <c r="I404" s="329" t="s">
        <v>507</v>
      </c>
      <c r="J404" s="329" t="s">
        <v>507</v>
      </c>
    </row>
    <row r="405" spans="1:13" x14ac:dyDescent="0.25">
      <c r="A405" s="347" t="s">
        <v>3393</v>
      </c>
      <c r="B405" s="329" t="s">
        <v>507</v>
      </c>
      <c r="C405" s="339" t="s">
        <v>565</v>
      </c>
      <c r="D405" s="339" t="s">
        <v>507</v>
      </c>
      <c r="E405" s="339" t="s">
        <v>507</v>
      </c>
      <c r="F405" s="339" t="s">
        <v>507</v>
      </c>
      <c r="G405" s="329" t="s">
        <v>507</v>
      </c>
      <c r="H405" s="329" t="s">
        <v>507</v>
      </c>
      <c r="I405" s="329" t="s">
        <v>507</v>
      </c>
      <c r="J405" s="329" t="s">
        <v>507</v>
      </c>
    </row>
    <row r="407" spans="1:13" x14ac:dyDescent="0.25">
      <c r="A407" s="51" t="s">
        <v>625</v>
      </c>
      <c r="B407" s="63">
        <f>SUM(B215,B401)</f>
        <v>345378.91694677953</v>
      </c>
      <c r="C407" s="63">
        <f t="shared" ref="C407:J407" si="7">SUM(C215,C401)</f>
        <v>0</v>
      </c>
      <c r="D407" s="63">
        <f t="shared" si="7"/>
        <v>65.065035461653977</v>
      </c>
      <c r="E407" s="63">
        <f t="shared" si="7"/>
        <v>1.39203745442E-2</v>
      </c>
      <c r="F407" s="63">
        <f t="shared" si="7"/>
        <v>1.46212586472E-2</v>
      </c>
      <c r="G407" s="63">
        <f t="shared" si="7"/>
        <v>22472.091478849856</v>
      </c>
      <c r="H407" s="63">
        <f t="shared" si="7"/>
        <v>4.8078038835700004E-3</v>
      </c>
      <c r="I407" s="63">
        <f t="shared" si="7"/>
        <v>5.0498744759699997E-3</v>
      </c>
      <c r="J407" s="63">
        <f t="shared" si="7"/>
        <v>0</v>
      </c>
    </row>
    <row r="409" spans="1:13" ht="15.75" x14ac:dyDescent="0.25">
      <c r="A409" s="393" t="s">
        <v>626</v>
      </c>
      <c r="B409" s="393"/>
      <c r="C409" s="393"/>
      <c r="D409" s="393"/>
      <c r="E409" s="393"/>
      <c r="F409" s="393"/>
      <c r="G409" s="393"/>
      <c r="H409" s="264"/>
      <c r="I409" s="264"/>
      <c r="J409" s="264"/>
      <c r="K409" s="264"/>
      <c r="L409" s="264"/>
      <c r="M409" s="386" t="s">
        <v>491</v>
      </c>
    </row>
    <row r="410" spans="1:13" ht="15.75" x14ac:dyDescent="0.25">
      <c r="A410" s="255" t="s">
        <v>736</v>
      </c>
      <c r="B410" s="261"/>
      <c r="C410" s="261"/>
      <c r="D410" s="261"/>
      <c r="E410" s="261"/>
      <c r="F410" s="261"/>
      <c r="G410" s="261"/>
      <c r="H410" s="264"/>
      <c r="I410" s="264"/>
      <c r="J410" s="264"/>
      <c r="K410" s="264"/>
      <c r="L410" s="264"/>
      <c r="M410" s="386" t="s">
        <v>3408</v>
      </c>
    </row>
    <row r="411" spans="1:13" x14ac:dyDescent="0.25">
      <c r="A411" s="266"/>
      <c r="B411" s="264"/>
      <c r="C411" s="264"/>
      <c r="D411" s="264"/>
      <c r="E411" s="264"/>
      <c r="F411" s="264"/>
      <c r="G411" s="264"/>
      <c r="H411" s="264"/>
      <c r="I411" s="264"/>
      <c r="J411" s="264"/>
      <c r="K411" s="264"/>
      <c r="L411" s="265"/>
      <c r="M411" s="386" t="s">
        <v>492</v>
      </c>
    </row>
    <row r="412" spans="1:13" x14ac:dyDescent="0.25">
      <c r="A412" s="264"/>
      <c r="B412" s="264"/>
      <c r="C412" s="264"/>
      <c r="D412" s="264"/>
      <c r="E412" s="264"/>
      <c r="F412" s="264"/>
      <c r="G412" s="264"/>
      <c r="H412" s="264"/>
      <c r="I412" s="264"/>
      <c r="J412" s="264"/>
      <c r="K412" s="264"/>
      <c r="L412" s="264"/>
      <c r="M412" s="267"/>
    </row>
    <row r="413" spans="1:13" ht="38.25" x14ac:dyDescent="0.25">
      <c r="A413" s="268" t="s">
        <v>493</v>
      </c>
      <c r="B413" s="269" t="s">
        <v>494</v>
      </c>
      <c r="C413" s="270" t="s">
        <v>495</v>
      </c>
      <c r="D413" s="270" t="s">
        <v>496</v>
      </c>
      <c r="E413" s="271" t="s">
        <v>627</v>
      </c>
      <c r="F413" s="271" t="s">
        <v>628</v>
      </c>
      <c r="G413" s="272" t="s">
        <v>629</v>
      </c>
      <c r="H413" s="270" t="s">
        <v>630</v>
      </c>
      <c r="I413" s="64" t="s">
        <v>631</v>
      </c>
      <c r="J413" s="270" t="s">
        <v>632</v>
      </c>
      <c r="K413" s="271" t="s">
        <v>498</v>
      </c>
      <c r="L413" s="271" t="s">
        <v>499</v>
      </c>
      <c r="M413" s="273" t="s">
        <v>633</v>
      </c>
    </row>
    <row r="414" spans="1:13" ht="15.75" thickBot="1" x14ac:dyDescent="0.3">
      <c r="A414" s="274"/>
      <c r="B414" s="416" t="s">
        <v>501</v>
      </c>
      <c r="C414" s="416"/>
      <c r="D414" s="417"/>
      <c r="E414" s="418" t="s">
        <v>634</v>
      </c>
      <c r="F414" s="416"/>
      <c r="G414" s="417"/>
      <c r="H414" s="418" t="s">
        <v>501</v>
      </c>
      <c r="I414" s="419"/>
      <c r="J414" s="419"/>
      <c r="K414" s="419"/>
      <c r="L414" s="419"/>
      <c r="M414" s="420"/>
    </row>
    <row r="415" spans="1:13" ht="15.75" thickTop="1" x14ac:dyDescent="0.25">
      <c r="A415" s="275" t="s">
        <v>635</v>
      </c>
      <c r="B415" s="325">
        <v>194068.13526147662</v>
      </c>
      <c r="C415" s="325">
        <v>4.4228396639999996</v>
      </c>
      <c r="D415" s="325">
        <v>83.654409240516344</v>
      </c>
      <c r="E415" s="325">
        <v>120223.32005567812</v>
      </c>
      <c r="F415" s="325">
        <v>6707.3619791853198</v>
      </c>
      <c r="G415" s="325">
        <v>7332.5098355411983</v>
      </c>
      <c r="H415" s="325">
        <v>0.51767788417194005</v>
      </c>
      <c r="I415" s="325">
        <v>2.8530150025699998E-2</v>
      </c>
      <c r="J415" s="325">
        <v>572.16514495327442</v>
      </c>
      <c r="K415" s="325">
        <v>1557.1939910195872</v>
      </c>
      <c r="L415" s="325">
        <v>5849.2197121443369</v>
      </c>
      <c r="M415" s="325">
        <v>830.75987228203655</v>
      </c>
    </row>
    <row r="416" spans="1:13" x14ac:dyDescent="0.25">
      <c r="A416" s="276" t="s">
        <v>636</v>
      </c>
      <c r="B416" s="325">
        <v>70318.070227320059</v>
      </c>
      <c r="C416" s="334" t="s">
        <v>187</v>
      </c>
      <c r="D416" s="334" t="s">
        <v>187</v>
      </c>
      <c r="E416" s="334" t="s">
        <v>187</v>
      </c>
      <c r="F416" s="334" t="s">
        <v>187</v>
      </c>
      <c r="G416" s="334" t="s">
        <v>187</v>
      </c>
      <c r="H416" s="334" t="s">
        <v>187</v>
      </c>
      <c r="I416" s="334" t="s">
        <v>187</v>
      </c>
      <c r="J416" s="325" t="s">
        <v>507</v>
      </c>
      <c r="K416" s="325" t="s">
        <v>507</v>
      </c>
      <c r="L416" s="325" t="s">
        <v>507</v>
      </c>
      <c r="M416" s="325">
        <v>134.03649648504052</v>
      </c>
    </row>
    <row r="417" spans="1:13" x14ac:dyDescent="0.25">
      <c r="A417" s="357" t="s">
        <v>637</v>
      </c>
      <c r="B417" s="325">
        <v>46194.121028708993</v>
      </c>
      <c r="C417" s="334" t="s">
        <v>187</v>
      </c>
      <c r="D417" s="334" t="s">
        <v>187</v>
      </c>
      <c r="E417" s="334" t="s">
        <v>187</v>
      </c>
      <c r="F417" s="334" t="s">
        <v>187</v>
      </c>
      <c r="G417" s="334" t="s">
        <v>187</v>
      </c>
      <c r="H417" s="334" t="s">
        <v>187</v>
      </c>
      <c r="I417" s="334" t="s">
        <v>187</v>
      </c>
      <c r="J417" s="334" t="s">
        <v>187</v>
      </c>
      <c r="K417" s="334" t="s">
        <v>187</v>
      </c>
      <c r="L417" s="334" t="s">
        <v>187</v>
      </c>
      <c r="M417" s="329">
        <v>134.03649648504052</v>
      </c>
    </row>
    <row r="418" spans="1:13" x14ac:dyDescent="0.25">
      <c r="A418" s="357" t="s">
        <v>638</v>
      </c>
      <c r="B418" s="325">
        <v>14551.955897401811</v>
      </c>
      <c r="C418" s="334" t="s">
        <v>187</v>
      </c>
      <c r="D418" s="334" t="s">
        <v>187</v>
      </c>
      <c r="E418" s="334" t="s">
        <v>187</v>
      </c>
      <c r="F418" s="334" t="s">
        <v>187</v>
      </c>
      <c r="G418" s="334" t="s">
        <v>187</v>
      </c>
      <c r="H418" s="334" t="s">
        <v>187</v>
      </c>
      <c r="I418" s="334" t="s">
        <v>187</v>
      </c>
      <c r="J418" s="334" t="s">
        <v>187</v>
      </c>
      <c r="K418" s="334" t="s">
        <v>187</v>
      </c>
      <c r="L418" s="334" t="s">
        <v>187</v>
      </c>
      <c r="M418" s="334" t="s">
        <v>187</v>
      </c>
    </row>
    <row r="419" spans="1:13" x14ac:dyDescent="0.25">
      <c r="A419" s="357" t="s">
        <v>639</v>
      </c>
      <c r="B419" s="325">
        <v>1928.2873679484251</v>
      </c>
      <c r="C419" s="334" t="s">
        <v>187</v>
      </c>
      <c r="D419" s="334" t="s">
        <v>187</v>
      </c>
      <c r="E419" s="334" t="s">
        <v>187</v>
      </c>
      <c r="F419" s="334" t="s">
        <v>187</v>
      </c>
      <c r="G419" s="334" t="s">
        <v>187</v>
      </c>
      <c r="H419" s="334" t="s">
        <v>187</v>
      </c>
      <c r="I419" s="334" t="s">
        <v>187</v>
      </c>
      <c r="J419" s="334" t="s">
        <v>187</v>
      </c>
      <c r="K419" s="334" t="s">
        <v>187</v>
      </c>
      <c r="L419" s="334" t="s">
        <v>187</v>
      </c>
      <c r="M419" s="334" t="s">
        <v>187</v>
      </c>
    </row>
    <row r="420" spans="1:13" x14ac:dyDescent="0.25">
      <c r="A420" s="357" t="s">
        <v>640</v>
      </c>
      <c r="B420" s="325">
        <v>7643.7059332608314</v>
      </c>
      <c r="C420" s="334" t="s">
        <v>187</v>
      </c>
      <c r="D420" s="334" t="s">
        <v>187</v>
      </c>
      <c r="E420" s="334" t="s">
        <v>187</v>
      </c>
      <c r="F420" s="334" t="s">
        <v>187</v>
      </c>
      <c r="G420" s="334" t="s">
        <v>187</v>
      </c>
      <c r="H420" s="334" t="s">
        <v>187</v>
      </c>
      <c r="I420" s="334" t="s">
        <v>187</v>
      </c>
      <c r="J420" s="325" t="s">
        <v>507</v>
      </c>
      <c r="K420" s="325" t="s">
        <v>507</v>
      </c>
      <c r="L420" s="325" t="s">
        <v>507</v>
      </c>
      <c r="M420" s="325" t="s">
        <v>507</v>
      </c>
    </row>
    <row r="421" spans="1:13" x14ac:dyDescent="0.25">
      <c r="A421" s="277" t="s">
        <v>641</v>
      </c>
      <c r="B421" s="325">
        <v>46553.765996456706</v>
      </c>
      <c r="C421" s="325">
        <v>3.4620000000000002</v>
      </c>
      <c r="D421" s="325">
        <v>69.090317678675007</v>
      </c>
      <c r="E421" s="325">
        <v>20040.325102040817</v>
      </c>
      <c r="F421" s="325" t="s">
        <v>507</v>
      </c>
      <c r="G421" s="325" t="s">
        <v>507</v>
      </c>
      <c r="H421" s="325" t="s">
        <v>507</v>
      </c>
      <c r="I421" s="325" t="s">
        <v>507</v>
      </c>
      <c r="J421" s="325">
        <v>55.249069497127223</v>
      </c>
      <c r="K421" s="325">
        <v>188.72091220254887</v>
      </c>
      <c r="L421" s="325">
        <v>213.37603828081271</v>
      </c>
      <c r="M421" s="325">
        <v>228.15769905799976</v>
      </c>
    </row>
    <row r="422" spans="1:13" x14ac:dyDescent="0.25">
      <c r="A422" s="358" t="s">
        <v>642</v>
      </c>
      <c r="B422" s="325">
        <v>9177.0984327999995</v>
      </c>
      <c r="C422" s="325" t="s">
        <v>507</v>
      </c>
      <c r="D422" s="325" t="s">
        <v>507</v>
      </c>
      <c r="E422" s="334" t="s">
        <v>187</v>
      </c>
      <c r="F422" s="334" t="s">
        <v>187</v>
      </c>
      <c r="G422" s="334" t="s">
        <v>187</v>
      </c>
      <c r="H422" s="334" t="s">
        <v>187</v>
      </c>
      <c r="I422" s="334" t="s">
        <v>187</v>
      </c>
      <c r="J422" s="329" t="s">
        <v>509</v>
      </c>
      <c r="K422" s="329" t="s">
        <v>509</v>
      </c>
      <c r="L422" s="329" t="s">
        <v>509</v>
      </c>
      <c r="M422" s="329" t="s">
        <v>509</v>
      </c>
    </row>
    <row r="423" spans="1:13" x14ac:dyDescent="0.25">
      <c r="A423" s="357" t="s">
        <v>643</v>
      </c>
      <c r="B423" s="334" t="s">
        <v>187</v>
      </c>
      <c r="C423" s="334" t="s">
        <v>187</v>
      </c>
      <c r="D423" s="325">
        <v>37.974850892036372</v>
      </c>
      <c r="E423" s="334" t="s">
        <v>187</v>
      </c>
      <c r="F423" s="334" t="s">
        <v>187</v>
      </c>
      <c r="G423" s="334" t="s">
        <v>187</v>
      </c>
      <c r="H423" s="334" t="s">
        <v>187</v>
      </c>
      <c r="I423" s="334" t="s">
        <v>187</v>
      </c>
      <c r="J423" s="329" t="s">
        <v>509</v>
      </c>
      <c r="K423" s="334" t="s">
        <v>187</v>
      </c>
      <c r="L423" s="334" t="s">
        <v>187</v>
      </c>
      <c r="M423" s="334" t="s">
        <v>187</v>
      </c>
    </row>
    <row r="424" spans="1:13" x14ac:dyDescent="0.25">
      <c r="A424" s="357" t="s">
        <v>644</v>
      </c>
      <c r="B424" s="325" t="s">
        <v>507</v>
      </c>
      <c r="C424" s="334" t="s">
        <v>187</v>
      </c>
      <c r="D424" s="325">
        <v>23.960466786638641</v>
      </c>
      <c r="E424" s="334" t="s">
        <v>187</v>
      </c>
      <c r="F424" s="334" t="s">
        <v>187</v>
      </c>
      <c r="G424" s="334" t="s">
        <v>187</v>
      </c>
      <c r="H424" s="334" t="s">
        <v>187</v>
      </c>
      <c r="I424" s="334" t="s">
        <v>187</v>
      </c>
      <c r="J424" s="329" t="s">
        <v>509</v>
      </c>
      <c r="K424" s="329" t="s">
        <v>509</v>
      </c>
      <c r="L424" s="329" t="s">
        <v>509</v>
      </c>
      <c r="M424" s="334" t="s">
        <v>187</v>
      </c>
    </row>
    <row r="425" spans="1:13" x14ac:dyDescent="0.25">
      <c r="A425" s="357" t="s">
        <v>645</v>
      </c>
      <c r="B425" s="325" t="s">
        <v>530</v>
      </c>
      <c r="C425" s="334" t="s">
        <v>187</v>
      </c>
      <c r="D425" s="325">
        <v>7.1550000000000002</v>
      </c>
      <c r="E425" s="334" t="s">
        <v>187</v>
      </c>
      <c r="F425" s="334" t="s">
        <v>187</v>
      </c>
      <c r="G425" s="334" t="s">
        <v>187</v>
      </c>
      <c r="H425" s="334" t="s">
        <v>187</v>
      </c>
      <c r="I425" s="334" t="s">
        <v>187</v>
      </c>
      <c r="J425" s="334" t="s">
        <v>187</v>
      </c>
      <c r="K425" s="334" t="s">
        <v>187</v>
      </c>
      <c r="L425" s="329" t="s">
        <v>509</v>
      </c>
      <c r="M425" s="329" t="s">
        <v>509</v>
      </c>
    </row>
    <row r="426" spans="1:13" x14ac:dyDescent="0.25">
      <c r="A426" s="357" t="s">
        <v>646</v>
      </c>
      <c r="B426" s="325">
        <v>91.7</v>
      </c>
      <c r="C426" s="325">
        <v>0.40600000000000003</v>
      </c>
      <c r="D426" s="334" t="s">
        <v>187</v>
      </c>
      <c r="E426" s="334" t="s">
        <v>187</v>
      </c>
      <c r="F426" s="334" t="s">
        <v>187</v>
      </c>
      <c r="G426" s="334" t="s">
        <v>187</v>
      </c>
      <c r="H426" s="334" t="s">
        <v>187</v>
      </c>
      <c r="I426" s="334" t="s">
        <v>187</v>
      </c>
      <c r="J426" s="329" t="s">
        <v>509</v>
      </c>
      <c r="K426" s="329" t="s">
        <v>509</v>
      </c>
      <c r="L426" s="329" t="s">
        <v>509</v>
      </c>
      <c r="M426" s="329" t="s">
        <v>509</v>
      </c>
    </row>
    <row r="427" spans="1:13" x14ac:dyDescent="0.25">
      <c r="A427" s="357" t="s">
        <v>647</v>
      </c>
      <c r="B427" s="325">
        <v>1755.3999999999999</v>
      </c>
      <c r="C427" s="334" t="s">
        <v>187</v>
      </c>
      <c r="D427" s="334" t="s">
        <v>187</v>
      </c>
      <c r="E427" s="334" t="s">
        <v>187</v>
      </c>
      <c r="F427" s="334" t="s">
        <v>187</v>
      </c>
      <c r="G427" s="334" t="s">
        <v>187</v>
      </c>
      <c r="H427" s="334" t="s">
        <v>187</v>
      </c>
      <c r="I427" s="334" t="s">
        <v>187</v>
      </c>
      <c r="J427" s="334" t="s">
        <v>187</v>
      </c>
      <c r="K427" s="334" t="s">
        <v>187</v>
      </c>
      <c r="L427" s="334" t="s">
        <v>187</v>
      </c>
      <c r="M427" s="334" t="s">
        <v>187</v>
      </c>
    </row>
    <row r="428" spans="1:13" x14ac:dyDescent="0.25">
      <c r="A428" s="357" t="s">
        <v>648</v>
      </c>
      <c r="B428" s="325">
        <v>1655.306718597858</v>
      </c>
      <c r="C428" s="334" t="s">
        <v>187</v>
      </c>
      <c r="D428" s="334" t="s">
        <v>187</v>
      </c>
      <c r="E428" s="334" t="s">
        <v>187</v>
      </c>
      <c r="F428" s="334" t="s">
        <v>187</v>
      </c>
      <c r="G428" s="334" t="s">
        <v>187</v>
      </c>
      <c r="H428" s="334" t="s">
        <v>187</v>
      </c>
      <c r="I428" s="334" t="s">
        <v>187</v>
      </c>
      <c r="J428" s="334" t="s">
        <v>187</v>
      </c>
      <c r="K428" s="334" t="s">
        <v>187</v>
      </c>
      <c r="L428" s="334" t="s">
        <v>187</v>
      </c>
      <c r="M428" s="334" t="s">
        <v>187</v>
      </c>
    </row>
    <row r="429" spans="1:13" x14ac:dyDescent="0.25">
      <c r="A429" s="357" t="s">
        <v>649</v>
      </c>
      <c r="B429" s="325">
        <v>27383.218865213978</v>
      </c>
      <c r="C429" s="325">
        <v>3.056</v>
      </c>
      <c r="D429" s="334" t="s">
        <v>187</v>
      </c>
      <c r="E429" s="334" t="s">
        <v>187</v>
      </c>
      <c r="F429" s="334" t="s">
        <v>187</v>
      </c>
      <c r="G429" s="334" t="s">
        <v>187</v>
      </c>
      <c r="H429" s="334" t="s">
        <v>187</v>
      </c>
      <c r="I429" s="334" t="s">
        <v>187</v>
      </c>
      <c r="J429" s="329" t="s">
        <v>509</v>
      </c>
      <c r="K429" s="329" t="s">
        <v>509</v>
      </c>
      <c r="L429" s="329" t="s">
        <v>509</v>
      </c>
      <c r="M429" s="329" t="s">
        <v>509</v>
      </c>
    </row>
    <row r="430" spans="1:13" x14ac:dyDescent="0.25">
      <c r="A430" s="357" t="s">
        <v>650</v>
      </c>
      <c r="B430" s="334" t="s">
        <v>187</v>
      </c>
      <c r="C430" s="334" t="s">
        <v>187</v>
      </c>
      <c r="D430" s="334" t="s">
        <v>187</v>
      </c>
      <c r="E430" s="325">
        <v>20040.325102040817</v>
      </c>
      <c r="F430" s="325" t="s">
        <v>507</v>
      </c>
      <c r="G430" s="325" t="s">
        <v>507</v>
      </c>
      <c r="H430" s="325" t="s">
        <v>507</v>
      </c>
      <c r="I430" s="325" t="s">
        <v>507</v>
      </c>
      <c r="J430" s="334" t="s">
        <v>187</v>
      </c>
      <c r="K430" s="334" t="s">
        <v>187</v>
      </c>
      <c r="L430" s="334" t="s">
        <v>187</v>
      </c>
      <c r="M430" s="334" t="s">
        <v>187</v>
      </c>
    </row>
    <row r="431" spans="1:13" x14ac:dyDescent="0.25">
      <c r="A431" s="359" t="s">
        <v>3394</v>
      </c>
      <c r="B431" s="325">
        <v>6491.041979844872</v>
      </c>
      <c r="C431" s="325" t="s">
        <v>569</v>
      </c>
      <c r="D431" s="325" t="s">
        <v>507</v>
      </c>
      <c r="E431" s="325" t="s">
        <v>507</v>
      </c>
      <c r="F431" s="325" t="s">
        <v>507</v>
      </c>
      <c r="G431" s="325" t="s">
        <v>507</v>
      </c>
      <c r="H431" s="325" t="s">
        <v>507</v>
      </c>
      <c r="I431" s="325" t="s">
        <v>507</v>
      </c>
      <c r="J431" s="325">
        <v>55.249069497127223</v>
      </c>
      <c r="K431" s="325">
        <v>188.72091220254887</v>
      </c>
      <c r="L431" s="325">
        <v>213.37603828081271</v>
      </c>
      <c r="M431" s="325">
        <v>228.15769905799976</v>
      </c>
    </row>
    <row r="432" spans="1:13" x14ac:dyDescent="0.25">
      <c r="A432" s="276" t="s">
        <v>651</v>
      </c>
      <c r="B432" s="325">
        <v>77196.299037699835</v>
      </c>
      <c r="C432" s="325">
        <v>0.96083966399999998</v>
      </c>
      <c r="D432" s="325" t="s">
        <v>507</v>
      </c>
      <c r="E432" s="325" t="s">
        <v>569</v>
      </c>
      <c r="F432" s="325">
        <v>3439.7541856200496</v>
      </c>
      <c r="G432" s="325" t="s">
        <v>507</v>
      </c>
      <c r="H432" s="325">
        <v>0.12041830440901</v>
      </c>
      <c r="I432" s="325" t="s">
        <v>507</v>
      </c>
      <c r="J432" s="325">
        <v>60.032090854165958</v>
      </c>
      <c r="K432" s="325">
        <v>752.39490757758881</v>
      </c>
      <c r="L432" s="325">
        <v>44.874287061635293</v>
      </c>
      <c r="M432" s="325">
        <v>158.39225986800554</v>
      </c>
    </row>
    <row r="433" spans="1:13" x14ac:dyDescent="0.25">
      <c r="A433" s="357" t="s">
        <v>652</v>
      </c>
      <c r="B433" s="325">
        <v>70075.972196806615</v>
      </c>
      <c r="C433" s="325">
        <v>0.57413966400000005</v>
      </c>
      <c r="D433" s="334" t="s">
        <v>187</v>
      </c>
      <c r="E433" s="334" t="s">
        <v>187</v>
      </c>
      <c r="F433" s="334" t="s">
        <v>187</v>
      </c>
      <c r="G433" s="334" t="s">
        <v>187</v>
      </c>
      <c r="H433" s="334" t="s">
        <v>187</v>
      </c>
      <c r="I433" s="334" t="s">
        <v>187</v>
      </c>
      <c r="J433" s="329" t="s">
        <v>509</v>
      </c>
      <c r="K433" s="329" t="s">
        <v>509</v>
      </c>
      <c r="L433" s="329" t="s">
        <v>509</v>
      </c>
      <c r="M433" s="329" t="s">
        <v>509</v>
      </c>
    </row>
    <row r="434" spans="1:13" x14ac:dyDescent="0.25">
      <c r="A434" s="357" t="s">
        <v>653</v>
      </c>
      <c r="B434" s="325">
        <v>1391.9</v>
      </c>
      <c r="C434" s="325">
        <v>0.38669999999999999</v>
      </c>
      <c r="D434" s="334" t="s">
        <v>187</v>
      </c>
      <c r="E434" s="334" t="s">
        <v>187</v>
      </c>
      <c r="F434" s="334" t="s">
        <v>187</v>
      </c>
      <c r="G434" s="334" t="s">
        <v>187</v>
      </c>
      <c r="H434" s="334" t="s">
        <v>187</v>
      </c>
      <c r="I434" s="334" t="s">
        <v>187</v>
      </c>
      <c r="J434" s="329" t="s">
        <v>509</v>
      </c>
      <c r="K434" s="329" t="s">
        <v>509</v>
      </c>
      <c r="L434" s="329" t="s">
        <v>509</v>
      </c>
      <c r="M434" s="329" t="s">
        <v>509</v>
      </c>
    </row>
    <row r="435" spans="1:13" x14ac:dyDescent="0.25">
      <c r="A435" s="357" t="s">
        <v>654</v>
      </c>
      <c r="B435" s="325">
        <v>4142.0497045616085</v>
      </c>
      <c r="C435" s="334" t="s">
        <v>187</v>
      </c>
      <c r="D435" s="334" t="s">
        <v>187</v>
      </c>
      <c r="E435" s="334" t="s">
        <v>187</v>
      </c>
      <c r="F435" s="325">
        <v>3439.7541856200496</v>
      </c>
      <c r="G435" s="334" t="s">
        <v>187</v>
      </c>
      <c r="H435" s="325" t="s">
        <v>507</v>
      </c>
      <c r="I435" s="334" t="s">
        <v>187</v>
      </c>
      <c r="J435" s="329" t="s">
        <v>509</v>
      </c>
      <c r="K435" s="329" t="s">
        <v>509</v>
      </c>
      <c r="L435" s="329" t="s">
        <v>509</v>
      </c>
      <c r="M435" s="329" t="s">
        <v>509</v>
      </c>
    </row>
    <row r="436" spans="1:13" x14ac:dyDescent="0.25">
      <c r="A436" s="359" t="s">
        <v>655</v>
      </c>
      <c r="B436" s="325">
        <v>2.9424154986548698</v>
      </c>
      <c r="C436" s="334" t="s">
        <v>187</v>
      </c>
      <c r="D436" s="334" t="s">
        <v>187</v>
      </c>
      <c r="E436" s="325" t="s">
        <v>569</v>
      </c>
      <c r="F436" s="325" t="s">
        <v>507</v>
      </c>
      <c r="G436" s="325" t="s">
        <v>507</v>
      </c>
      <c r="H436" s="325">
        <v>0.12041830440901</v>
      </c>
      <c r="I436" s="334" t="s">
        <v>187</v>
      </c>
      <c r="J436" s="329" t="s">
        <v>509</v>
      </c>
      <c r="K436" s="329" t="s">
        <v>509</v>
      </c>
      <c r="L436" s="329" t="s">
        <v>509</v>
      </c>
      <c r="M436" s="329" t="s">
        <v>509</v>
      </c>
    </row>
    <row r="437" spans="1:13" x14ac:dyDescent="0.25">
      <c r="A437" s="360" t="s">
        <v>656</v>
      </c>
      <c r="B437" s="325">
        <v>553.25</v>
      </c>
      <c r="C437" s="334" t="s">
        <v>187</v>
      </c>
      <c r="D437" s="334" t="s">
        <v>187</v>
      </c>
      <c r="E437" s="334" t="s">
        <v>187</v>
      </c>
      <c r="F437" s="334" t="s">
        <v>187</v>
      </c>
      <c r="G437" s="334" t="s">
        <v>187</v>
      </c>
      <c r="H437" s="334" t="s">
        <v>187</v>
      </c>
      <c r="I437" s="334" t="s">
        <v>187</v>
      </c>
      <c r="J437" s="329" t="s">
        <v>509</v>
      </c>
      <c r="K437" s="329" t="s">
        <v>509</v>
      </c>
      <c r="L437" s="329" t="s">
        <v>509</v>
      </c>
      <c r="M437" s="329" t="s">
        <v>509</v>
      </c>
    </row>
    <row r="438" spans="1:13" x14ac:dyDescent="0.25">
      <c r="A438" s="360" t="s">
        <v>657</v>
      </c>
      <c r="B438" s="325">
        <v>1030.18472083296</v>
      </c>
      <c r="C438" s="334" t="s">
        <v>187</v>
      </c>
      <c r="D438" s="334" t="s">
        <v>187</v>
      </c>
      <c r="E438" s="334" t="s">
        <v>187</v>
      </c>
      <c r="F438" s="334" t="s">
        <v>187</v>
      </c>
      <c r="G438" s="334" t="s">
        <v>187</v>
      </c>
      <c r="H438" s="334" t="s">
        <v>187</v>
      </c>
      <c r="I438" s="334" t="s">
        <v>187</v>
      </c>
      <c r="J438" s="329" t="s">
        <v>509</v>
      </c>
      <c r="K438" s="329" t="s">
        <v>509</v>
      </c>
      <c r="L438" s="329" t="s">
        <v>509</v>
      </c>
      <c r="M438" s="329" t="s">
        <v>509</v>
      </c>
    </row>
    <row r="439" spans="1:13" x14ac:dyDescent="0.25">
      <c r="A439" s="357" t="s">
        <v>3395</v>
      </c>
      <c r="B439" s="325" t="s">
        <v>507</v>
      </c>
      <c r="C439" s="325" t="s">
        <v>507</v>
      </c>
      <c r="D439" s="325" t="s">
        <v>507</v>
      </c>
      <c r="E439" s="325" t="s">
        <v>507</v>
      </c>
      <c r="F439" s="325" t="s">
        <v>507</v>
      </c>
      <c r="G439" s="325" t="s">
        <v>507</v>
      </c>
      <c r="H439" s="325" t="s">
        <v>507</v>
      </c>
      <c r="I439" s="325" t="s">
        <v>507</v>
      </c>
      <c r="J439" s="325">
        <v>60.032090854165958</v>
      </c>
      <c r="K439" s="325">
        <v>752.39490757758881</v>
      </c>
      <c r="L439" s="325">
        <v>44.874287061635293</v>
      </c>
      <c r="M439" s="325">
        <v>158.39225986800554</v>
      </c>
    </row>
    <row r="440" spans="1:13" x14ac:dyDescent="0.25">
      <c r="A440" s="361" t="s">
        <v>658</v>
      </c>
      <c r="B440" s="325" t="s">
        <v>509</v>
      </c>
      <c r="C440" s="325" t="s">
        <v>507</v>
      </c>
      <c r="D440" s="325" t="s">
        <v>507</v>
      </c>
      <c r="E440" s="334" t="s">
        <v>187</v>
      </c>
      <c r="F440" s="334" t="s">
        <v>187</v>
      </c>
      <c r="G440" s="334" t="s">
        <v>187</v>
      </c>
      <c r="H440" s="334" t="s">
        <v>187</v>
      </c>
      <c r="I440" s="334" t="s">
        <v>187</v>
      </c>
      <c r="J440" s="325" t="s">
        <v>507</v>
      </c>
      <c r="K440" s="325" t="s">
        <v>507</v>
      </c>
      <c r="L440" s="325" t="s">
        <v>507</v>
      </c>
      <c r="M440" s="325" t="s">
        <v>507</v>
      </c>
    </row>
    <row r="441" spans="1:13" x14ac:dyDescent="0.25">
      <c r="A441" s="362" t="s">
        <v>659</v>
      </c>
      <c r="B441" s="325" t="s">
        <v>509</v>
      </c>
      <c r="C441" s="325" t="s">
        <v>507</v>
      </c>
      <c r="D441" s="325" t="s">
        <v>507</v>
      </c>
      <c r="E441" s="334" t="s">
        <v>187</v>
      </c>
      <c r="F441" s="334" t="s">
        <v>187</v>
      </c>
      <c r="G441" s="334" t="s">
        <v>187</v>
      </c>
      <c r="H441" s="334" t="s">
        <v>187</v>
      </c>
      <c r="I441" s="334" t="s">
        <v>187</v>
      </c>
      <c r="J441" s="329" t="s">
        <v>507</v>
      </c>
      <c r="K441" s="329" t="s">
        <v>507</v>
      </c>
      <c r="L441" s="329" t="s">
        <v>507</v>
      </c>
      <c r="M441" s="329" t="s">
        <v>507</v>
      </c>
    </row>
    <row r="442" spans="1:13" x14ac:dyDescent="0.25">
      <c r="A442" s="362" t="s">
        <v>660</v>
      </c>
      <c r="B442" s="325" t="s">
        <v>509</v>
      </c>
      <c r="C442" s="325" t="s">
        <v>507</v>
      </c>
      <c r="D442" s="325" t="s">
        <v>507</v>
      </c>
      <c r="E442" s="334" t="s">
        <v>187</v>
      </c>
      <c r="F442" s="334" t="s">
        <v>187</v>
      </c>
      <c r="G442" s="334" t="s">
        <v>187</v>
      </c>
      <c r="H442" s="334" t="s">
        <v>187</v>
      </c>
      <c r="I442" s="334" t="s">
        <v>187</v>
      </c>
      <c r="J442" s="329" t="s">
        <v>507</v>
      </c>
      <c r="K442" s="329" t="s">
        <v>507</v>
      </c>
      <c r="L442" s="329" t="s">
        <v>507</v>
      </c>
      <c r="M442" s="329" t="s">
        <v>507</v>
      </c>
    </row>
    <row r="443" spans="1:13" x14ac:dyDescent="0.25">
      <c r="A443" s="363" t="s">
        <v>661</v>
      </c>
      <c r="B443" s="325" t="s">
        <v>509</v>
      </c>
      <c r="C443" s="325" t="s">
        <v>507</v>
      </c>
      <c r="D443" s="325" t="s">
        <v>507</v>
      </c>
      <c r="E443" s="334" t="s">
        <v>187</v>
      </c>
      <c r="F443" s="334" t="s">
        <v>187</v>
      </c>
      <c r="G443" s="334" t="s">
        <v>187</v>
      </c>
      <c r="H443" s="334" t="s">
        <v>187</v>
      </c>
      <c r="I443" s="334" t="s">
        <v>187</v>
      </c>
      <c r="J443" s="325" t="s">
        <v>507</v>
      </c>
      <c r="K443" s="325" t="s">
        <v>507</v>
      </c>
      <c r="L443" s="325" t="s">
        <v>507</v>
      </c>
      <c r="M443" s="325" t="s">
        <v>507</v>
      </c>
    </row>
    <row r="444" spans="1:13" x14ac:dyDescent="0.25">
      <c r="A444" s="364" t="s">
        <v>662</v>
      </c>
      <c r="B444" s="334" t="s">
        <v>187</v>
      </c>
      <c r="C444" s="334" t="s">
        <v>187</v>
      </c>
      <c r="D444" s="334" t="s">
        <v>187</v>
      </c>
      <c r="E444" s="325">
        <v>204.17777113730182</v>
      </c>
      <c r="F444" s="325">
        <v>3251.9469055652708</v>
      </c>
      <c r="G444" s="325">
        <v>18.975929941198739</v>
      </c>
      <c r="H444" s="325">
        <v>3.1016287312299998E-2</v>
      </c>
      <c r="I444" s="325">
        <v>2.8530150025699998E-2</v>
      </c>
      <c r="J444" s="334" t="s">
        <v>187</v>
      </c>
      <c r="K444" s="334" t="s">
        <v>187</v>
      </c>
      <c r="L444" s="334" t="s">
        <v>187</v>
      </c>
      <c r="M444" s="334" t="s">
        <v>187</v>
      </c>
    </row>
    <row r="445" spans="1:13" x14ac:dyDescent="0.25">
      <c r="A445" s="362" t="s">
        <v>663</v>
      </c>
      <c r="B445" s="334" t="s">
        <v>187</v>
      </c>
      <c r="C445" s="334" t="s">
        <v>187</v>
      </c>
      <c r="D445" s="334" t="s">
        <v>187</v>
      </c>
      <c r="E445" s="325">
        <v>202.33771926921244</v>
      </c>
      <c r="F445" s="325">
        <v>3249.4584409982149</v>
      </c>
      <c r="G445" s="325">
        <v>0.75795702244873997</v>
      </c>
      <c r="H445" s="325">
        <v>3.0668042743200001E-2</v>
      </c>
      <c r="I445" s="325">
        <v>2.8530150025699998E-2</v>
      </c>
      <c r="J445" s="334" t="s">
        <v>187</v>
      </c>
      <c r="K445" s="334" t="s">
        <v>187</v>
      </c>
      <c r="L445" s="334" t="s">
        <v>187</v>
      </c>
      <c r="M445" s="334" t="s">
        <v>187</v>
      </c>
    </row>
    <row r="446" spans="1:13" x14ac:dyDescent="0.25">
      <c r="A446" s="362" t="s">
        <v>664</v>
      </c>
      <c r="B446" s="334" t="s">
        <v>187</v>
      </c>
      <c r="C446" s="334" t="s">
        <v>187</v>
      </c>
      <c r="D446" s="334" t="s">
        <v>187</v>
      </c>
      <c r="E446" s="325" t="s">
        <v>534</v>
      </c>
      <c r="F446" s="325" t="s">
        <v>534</v>
      </c>
      <c r="G446" s="325" t="s">
        <v>534</v>
      </c>
      <c r="H446" s="325" t="s">
        <v>534</v>
      </c>
      <c r="I446" s="325" t="s">
        <v>534</v>
      </c>
      <c r="J446" s="334" t="s">
        <v>187</v>
      </c>
      <c r="K446" s="334" t="s">
        <v>187</v>
      </c>
      <c r="L446" s="334" t="s">
        <v>187</v>
      </c>
      <c r="M446" s="334" t="s">
        <v>187</v>
      </c>
    </row>
    <row r="447" spans="1:13" x14ac:dyDescent="0.25">
      <c r="A447" s="362" t="s">
        <v>665</v>
      </c>
      <c r="B447" s="334" t="s">
        <v>187</v>
      </c>
      <c r="C447" s="334" t="s">
        <v>187</v>
      </c>
      <c r="D447" s="334" t="s">
        <v>187</v>
      </c>
      <c r="E447" s="325" t="s">
        <v>605</v>
      </c>
      <c r="F447" s="325" t="s">
        <v>605</v>
      </c>
      <c r="G447" s="325">
        <v>4.9702035437500003</v>
      </c>
      <c r="H447" s="325" t="s">
        <v>534</v>
      </c>
      <c r="I447" s="325" t="s">
        <v>534</v>
      </c>
      <c r="J447" s="334" t="s">
        <v>187</v>
      </c>
      <c r="K447" s="334" t="s">
        <v>187</v>
      </c>
      <c r="L447" s="334" t="s">
        <v>187</v>
      </c>
      <c r="M447" s="334" t="s">
        <v>187</v>
      </c>
    </row>
    <row r="448" spans="1:13" x14ac:dyDescent="0.25">
      <c r="A448" s="362" t="s">
        <v>666</v>
      </c>
      <c r="B448" s="334" t="s">
        <v>187</v>
      </c>
      <c r="C448" s="334" t="s">
        <v>187</v>
      </c>
      <c r="D448" s="334" t="s">
        <v>187</v>
      </c>
      <c r="E448" s="325">
        <v>1.84005186808937</v>
      </c>
      <c r="F448" s="325">
        <v>2.4884645670558498</v>
      </c>
      <c r="G448" s="325" t="s">
        <v>536</v>
      </c>
      <c r="H448" s="325">
        <v>3.4824456909999998E-4</v>
      </c>
      <c r="I448" s="325" t="s">
        <v>536</v>
      </c>
      <c r="J448" s="334" t="s">
        <v>187</v>
      </c>
      <c r="K448" s="334" t="s">
        <v>187</v>
      </c>
      <c r="L448" s="334" t="s">
        <v>187</v>
      </c>
      <c r="M448" s="334" t="s">
        <v>187</v>
      </c>
    </row>
    <row r="449" spans="1:13" x14ac:dyDescent="0.25">
      <c r="A449" s="362" t="s">
        <v>3396</v>
      </c>
      <c r="B449" s="334" t="s">
        <v>187</v>
      </c>
      <c r="C449" s="334" t="s">
        <v>187</v>
      </c>
      <c r="D449" s="334" t="s">
        <v>187</v>
      </c>
      <c r="E449" s="325" t="s">
        <v>534</v>
      </c>
      <c r="F449" s="325" t="s">
        <v>605</v>
      </c>
      <c r="G449" s="325">
        <v>13.247769375000001</v>
      </c>
      <c r="H449" s="325" t="s">
        <v>509</v>
      </c>
      <c r="I449" s="325" t="s">
        <v>509</v>
      </c>
      <c r="J449" s="334" t="s">
        <v>187</v>
      </c>
      <c r="K449" s="334" t="s">
        <v>187</v>
      </c>
      <c r="L449" s="334" t="s">
        <v>187</v>
      </c>
      <c r="M449" s="334" t="s">
        <v>187</v>
      </c>
    </row>
    <row r="450" spans="1:13" x14ac:dyDescent="0.25">
      <c r="A450" s="365" t="s">
        <v>667</v>
      </c>
      <c r="B450" s="334" t="s">
        <v>187</v>
      </c>
      <c r="C450" s="334" t="s">
        <v>187</v>
      </c>
      <c r="D450" s="334" t="s">
        <v>187</v>
      </c>
      <c r="E450" s="325">
        <v>99978.817182500003</v>
      </c>
      <c r="F450" s="325">
        <v>15.660888</v>
      </c>
      <c r="G450" s="325">
        <v>7313.5339055999993</v>
      </c>
      <c r="H450" s="325" t="s">
        <v>507</v>
      </c>
      <c r="I450" s="325" t="s">
        <v>507</v>
      </c>
      <c r="J450" s="334" t="s">
        <v>187</v>
      </c>
      <c r="K450" s="334" t="s">
        <v>187</v>
      </c>
      <c r="L450" s="334" t="s">
        <v>187</v>
      </c>
      <c r="M450" s="334" t="s">
        <v>187</v>
      </c>
    </row>
    <row r="451" spans="1:13" x14ac:dyDescent="0.25">
      <c r="A451" s="362" t="s">
        <v>668</v>
      </c>
      <c r="B451" s="334" t="s">
        <v>187</v>
      </c>
      <c r="C451" s="334" t="s">
        <v>187</v>
      </c>
      <c r="D451" s="334" t="s">
        <v>187</v>
      </c>
      <c r="E451" s="325">
        <v>89653.230582500008</v>
      </c>
      <c r="F451" s="325" t="s">
        <v>507</v>
      </c>
      <c r="G451" s="325" t="s">
        <v>3275</v>
      </c>
      <c r="H451" s="325" t="s">
        <v>507</v>
      </c>
      <c r="I451" s="325" t="s">
        <v>507</v>
      </c>
      <c r="J451" s="334" t="s">
        <v>187</v>
      </c>
      <c r="K451" s="334" t="s">
        <v>187</v>
      </c>
      <c r="L451" s="334" t="s">
        <v>187</v>
      </c>
      <c r="M451" s="334" t="s">
        <v>187</v>
      </c>
    </row>
    <row r="452" spans="1:13" x14ac:dyDescent="0.25">
      <c r="A452" s="362" t="s">
        <v>669</v>
      </c>
      <c r="B452" s="334" t="s">
        <v>187</v>
      </c>
      <c r="C452" s="334" t="s">
        <v>187</v>
      </c>
      <c r="D452" s="334" t="s">
        <v>187</v>
      </c>
      <c r="E452" s="325">
        <v>1490.8036</v>
      </c>
      <c r="F452" s="325" t="s">
        <v>507</v>
      </c>
      <c r="G452" s="325" t="s">
        <v>509</v>
      </c>
      <c r="H452" s="325" t="s">
        <v>507</v>
      </c>
      <c r="I452" s="325" t="s">
        <v>507</v>
      </c>
      <c r="J452" s="334" t="s">
        <v>187</v>
      </c>
      <c r="K452" s="334" t="s">
        <v>187</v>
      </c>
      <c r="L452" s="334" t="s">
        <v>187</v>
      </c>
      <c r="M452" s="334" t="s">
        <v>187</v>
      </c>
    </row>
    <row r="453" spans="1:13" x14ac:dyDescent="0.25">
      <c r="A453" s="362" t="s">
        <v>670</v>
      </c>
      <c r="B453" s="334" t="s">
        <v>187</v>
      </c>
      <c r="C453" s="334" t="s">
        <v>187</v>
      </c>
      <c r="D453" s="334" t="s">
        <v>187</v>
      </c>
      <c r="E453" s="325">
        <v>301.25799999999998</v>
      </c>
      <c r="F453" s="325">
        <v>15.660888</v>
      </c>
      <c r="G453" s="325" t="s">
        <v>509</v>
      </c>
      <c r="H453" s="325" t="s">
        <v>507</v>
      </c>
      <c r="I453" s="325" t="s">
        <v>507</v>
      </c>
      <c r="J453" s="334" t="s">
        <v>187</v>
      </c>
      <c r="K453" s="334" t="s">
        <v>187</v>
      </c>
      <c r="L453" s="334" t="s">
        <v>187</v>
      </c>
      <c r="M453" s="334" t="s">
        <v>187</v>
      </c>
    </row>
    <row r="454" spans="1:13" x14ac:dyDescent="0.25">
      <c r="A454" s="362" t="s">
        <v>671</v>
      </c>
      <c r="B454" s="334" t="s">
        <v>187</v>
      </c>
      <c r="C454" s="334" t="s">
        <v>187</v>
      </c>
      <c r="D454" s="334" t="s">
        <v>187</v>
      </c>
      <c r="E454" s="325">
        <v>8533.5249999999996</v>
      </c>
      <c r="F454" s="325" t="s">
        <v>507</v>
      </c>
      <c r="G454" s="325" t="s">
        <v>581</v>
      </c>
      <c r="H454" s="325" t="s">
        <v>507</v>
      </c>
      <c r="I454" s="325" t="s">
        <v>507</v>
      </c>
      <c r="J454" s="334" t="s">
        <v>187</v>
      </c>
      <c r="K454" s="334" t="s">
        <v>187</v>
      </c>
      <c r="L454" s="334" t="s">
        <v>187</v>
      </c>
      <c r="M454" s="334" t="s">
        <v>187</v>
      </c>
    </row>
    <row r="455" spans="1:13" x14ac:dyDescent="0.25">
      <c r="A455" s="362" t="s">
        <v>672</v>
      </c>
      <c r="B455" s="334" t="s">
        <v>187</v>
      </c>
      <c r="C455" s="334" t="s">
        <v>187</v>
      </c>
      <c r="D455" s="334" t="s">
        <v>187</v>
      </c>
      <c r="E455" s="325" t="s">
        <v>507</v>
      </c>
      <c r="F455" s="325" t="s">
        <v>507</v>
      </c>
      <c r="G455" s="325" t="s">
        <v>509</v>
      </c>
      <c r="H455" s="325" t="s">
        <v>507</v>
      </c>
      <c r="I455" s="325" t="s">
        <v>507</v>
      </c>
      <c r="J455" s="334" t="s">
        <v>187</v>
      </c>
      <c r="K455" s="334" t="s">
        <v>187</v>
      </c>
      <c r="L455" s="334" t="s">
        <v>187</v>
      </c>
      <c r="M455" s="334" t="s">
        <v>187</v>
      </c>
    </row>
    <row r="456" spans="1:13" x14ac:dyDescent="0.25">
      <c r="A456" s="363" t="s">
        <v>673</v>
      </c>
      <c r="B456" s="334" t="s">
        <v>187</v>
      </c>
      <c r="C456" s="334" t="s">
        <v>187</v>
      </c>
      <c r="D456" s="334" t="s">
        <v>187</v>
      </c>
      <c r="E456" s="325" t="s">
        <v>507</v>
      </c>
      <c r="F456" s="325" t="s">
        <v>507</v>
      </c>
      <c r="G456" s="325">
        <v>7313.5339055999993</v>
      </c>
      <c r="H456" s="325" t="s">
        <v>507</v>
      </c>
      <c r="I456" s="325" t="s">
        <v>507</v>
      </c>
      <c r="J456" s="334" t="s">
        <v>187</v>
      </c>
      <c r="K456" s="334" t="s">
        <v>187</v>
      </c>
      <c r="L456" s="334" t="s">
        <v>187</v>
      </c>
      <c r="M456" s="334" t="s">
        <v>187</v>
      </c>
    </row>
    <row r="457" spans="1:13" x14ac:dyDescent="0.25">
      <c r="A457" s="364" t="s">
        <v>674</v>
      </c>
      <c r="B457" s="325" t="s">
        <v>530</v>
      </c>
      <c r="C457" s="325" t="s">
        <v>507</v>
      </c>
      <c r="D457" s="325">
        <v>14.15208194400004</v>
      </c>
      <c r="E457" s="325" t="s">
        <v>507</v>
      </c>
      <c r="F457" s="325" t="s">
        <v>507</v>
      </c>
      <c r="G457" s="325" t="s">
        <v>507</v>
      </c>
      <c r="H457" s="325">
        <v>0.36624329245062998</v>
      </c>
      <c r="I457" s="325" t="s">
        <v>507</v>
      </c>
      <c r="J457" s="325">
        <v>3.0595650574289701</v>
      </c>
      <c r="K457" s="325">
        <v>2.2218459027463999</v>
      </c>
      <c r="L457" s="325">
        <v>3851.2231308671667</v>
      </c>
      <c r="M457" s="325">
        <v>0.17191986356898001</v>
      </c>
    </row>
    <row r="458" spans="1:13" x14ac:dyDescent="0.25">
      <c r="A458" s="362" t="s">
        <v>675</v>
      </c>
      <c r="B458" s="334" t="s">
        <v>187</v>
      </c>
      <c r="C458" s="334" t="s">
        <v>187</v>
      </c>
      <c r="D458" s="334" t="s">
        <v>187</v>
      </c>
      <c r="E458" s="325" t="s">
        <v>507</v>
      </c>
      <c r="F458" s="325" t="s">
        <v>507</v>
      </c>
      <c r="G458" s="325" t="s">
        <v>507</v>
      </c>
      <c r="H458" s="325">
        <v>0.36624329245062998</v>
      </c>
      <c r="I458" s="325" t="s">
        <v>507</v>
      </c>
      <c r="J458" s="334" t="s">
        <v>187</v>
      </c>
      <c r="K458" s="334" t="s">
        <v>187</v>
      </c>
      <c r="L458" s="334" t="s">
        <v>187</v>
      </c>
      <c r="M458" s="334" t="s">
        <v>187</v>
      </c>
    </row>
    <row r="459" spans="1:13" x14ac:dyDescent="0.25">
      <c r="A459" s="362" t="s">
        <v>3397</v>
      </c>
      <c r="B459" s="334" t="s">
        <v>187</v>
      </c>
      <c r="C459" s="334" t="s">
        <v>187</v>
      </c>
      <c r="D459" s="334" t="s">
        <v>187</v>
      </c>
      <c r="E459" s="334" t="s">
        <v>187</v>
      </c>
      <c r="F459" s="325" t="s">
        <v>507</v>
      </c>
      <c r="G459" s="325" t="s">
        <v>187</v>
      </c>
      <c r="H459" s="325" t="s">
        <v>534</v>
      </c>
      <c r="I459" s="334" t="s">
        <v>187</v>
      </c>
      <c r="J459" s="334" t="s">
        <v>187</v>
      </c>
      <c r="K459" s="334" t="s">
        <v>187</v>
      </c>
      <c r="L459" s="334" t="s">
        <v>187</v>
      </c>
      <c r="M459" s="334" t="s">
        <v>187</v>
      </c>
    </row>
    <row r="460" spans="1:13" x14ac:dyDescent="0.25">
      <c r="A460" s="362" t="s">
        <v>3398</v>
      </c>
      <c r="B460" s="334" t="s">
        <v>187</v>
      </c>
      <c r="C460" s="334" t="s">
        <v>187</v>
      </c>
      <c r="D460" s="325">
        <v>14.15208194400004</v>
      </c>
      <c r="E460" s="334" t="s">
        <v>187</v>
      </c>
      <c r="F460" s="334" t="s">
        <v>187</v>
      </c>
      <c r="G460" s="334" t="s">
        <v>187</v>
      </c>
      <c r="H460" s="334" t="s">
        <v>187</v>
      </c>
      <c r="I460" s="334" t="s">
        <v>187</v>
      </c>
      <c r="J460" s="334" t="s">
        <v>187</v>
      </c>
      <c r="K460" s="334" t="s">
        <v>187</v>
      </c>
      <c r="L460" s="334" t="s">
        <v>187</v>
      </c>
      <c r="M460" s="334" t="s">
        <v>187</v>
      </c>
    </row>
    <row r="461" spans="1:13" x14ac:dyDescent="0.25">
      <c r="A461" s="362" t="s">
        <v>676</v>
      </c>
      <c r="B461" s="325" t="s">
        <v>530</v>
      </c>
      <c r="C461" s="325" t="s">
        <v>507</v>
      </c>
      <c r="D461" s="325" t="s">
        <v>507</v>
      </c>
      <c r="E461" s="325" t="s">
        <v>507</v>
      </c>
      <c r="F461" s="325" t="s">
        <v>507</v>
      </c>
      <c r="G461" s="325" t="s">
        <v>507</v>
      </c>
      <c r="H461" s="325" t="s">
        <v>507</v>
      </c>
      <c r="I461" s="325" t="s">
        <v>507</v>
      </c>
      <c r="J461" s="325">
        <v>3.0595650574289701</v>
      </c>
      <c r="K461" s="325">
        <v>2.2218459027463999</v>
      </c>
      <c r="L461" s="325">
        <v>3851.2231308671667</v>
      </c>
      <c r="M461" s="325">
        <v>0.17191986356898001</v>
      </c>
    </row>
    <row r="462" spans="1:13" x14ac:dyDescent="0.25">
      <c r="A462" s="361" t="s">
        <v>677</v>
      </c>
      <c r="B462" s="325" t="s">
        <v>507</v>
      </c>
      <c r="C462" s="325" t="s">
        <v>507</v>
      </c>
      <c r="D462" s="325">
        <v>0.41200961784130002</v>
      </c>
      <c r="E462" s="325" t="s">
        <v>541</v>
      </c>
      <c r="F462" s="325" t="s">
        <v>541</v>
      </c>
      <c r="G462" s="325" t="s">
        <v>507</v>
      </c>
      <c r="H462" s="325" t="s">
        <v>541</v>
      </c>
      <c r="I462" s="325" t="s">
        <v>541</v>
      </c>
      <c r="J462" s="325">
        <v>453.82441954455231</v>
      </c>
      <c r="K462" s="325">
        <v>613.85632533670321</v>
      </c>
      <c r="L462" s="325">
        <v>1739.7462559347221</v>
      </c>
      <c r="M462" s="325">
        <v>310.00149700742173</v>
      </c>
    </row>
    <row r="464" spans="1:13" x14ac:dyDescent="0.25">
      <c r="A464" s="51" t="s">
        <v>678</v>
      </c>
      <c r="B464" s="63">
        <f>B415</f>
        <v>194068.13526147662</v>
      </c>
      <c r="C464" s="63">
        <f t="shared" ref="C464:M464" si="8">C415</f>
        <v>4.4228396639999996</v>
      </c>
      <c r="D464" s="63">
        <f t="shared" si="8"/>
        <v>83.654409240516344</v>
      </c>
      <c r="E464" s="63">
        <f t="shared" si="8"/>
        <v>120223.32005567812</v>
      </c>
      <c r="F464" s="63">
        <f t="shared" si="8"/>
        <v>6707.3619791853198</v>
      </c>
      <c r="G464" s="63">
        <f t="shared" si="8"/>
        <v>7332.5098355411983</v>
      </c>
      <c r="H464" s="63">
        <f t="shared" si="8"/>
        <v>0.51767788417194005</v>
      </c>
      <c r="I464" s="63">
        <f t="shared" si="8"/>
        <v>2.8530150025699998E-2</v>
      </c>
      <c r="J464" s="63">
        <f t="shared" si="8"/>
        <v>572.16514495327442</v>
      </c>
      <c r="K464" s="63">
        <f t="shared" si="8"/>
        <v>1557.1939910195872</v>
      </c>
      <c r="L464" s="63">
        <f t="shared" si="8"/>
        <v>5849.2197121443369</v>
      </c>
      <c r="M464" s="63">
        <f t="shared" si="8"/>
        <v>830.75987228203655</v>
      </c>
    </row>
    <row r="466" spans="1:36" ht="17.25" x14ac:dyDescent="0.25">
      <c r="A466" s="423" t="s">
        <v>679</v>
      </c>
      <c r="B466" s="423"/>
      <c r="C466" s="423"/>
      <c r="D466" s="423"/>
      <c r="E466" s="423"/>
      <c r="F466" s="423"/>
      <c r="G466" s="423"/>
      <c r="H466" s="423"/>
      <c r="I466" s="423"/>
      <c r="J466" s="423"/>
      <c r="K466" s="423"/>
      <c r="L466" s="423"/>
      <c r="M466" s="423"/>
      <c r="N466" s="423"/>
      <c r="O466" s="423"/>
      <c r="P466" s="423"/>
      <c r="Q466" s="423"/>
      <c r="R466" s="267"/>
      <c r="S466" s="267"/>
      <c r="T466" s="267"/>
      <c r="U466" s="267"/>
      <c r="V466" s="267"/>
      <c r="W466" s="267"/>
      <c r="X466" s="267"/>
      <c r="Y466" s="267"/>
      <c r="Z466" s="267"/>
      <c r="AA466" s="267"/>
      <c r="AB466" s="267"/>
      <c r="AC466" s="267"/>
      <c r="AD466" s="267"/>
      <c r="AE466" s="267"/>
      <c r="AF466" s="278"/>
      <c r="AG466" s="267"/>
      <c r="AH466" s="267"/>
      <c r="AI466" s="387" t="s">
        <v>491</v>
      </c>
      <c r="AJ466" s="265"/>
    </row>
    <row r="467" spans="1:36" ht="15.75" x14ac:dyDescent="0.25">
      <c r="A467" s="279" t="s">
        <v>680</v>
      </c>
      <c r="B467" s="65"/>
      <c r="C467" s="65"/>
      <c r="D467" s="65"/>
      <c r="E467" s="65"/>
      <c r="F467" s="65"/>
      <c r="G467" s="65"/>
      <c r="H467" s="65"/>
      <c r="I467" s="65"/>
      <c r="J467" s="65"/>
      <c r="K467" s="65"/>
      <c r="L467" s="65"/>
      <c r="M467" s="65"/>
      <c r="N467" s="65"/>
      <c r="O467" s="65"/>
      <c r="P467" s="65"/>
      <c r="Q467" s="65"/>
      <c r="R467" s="267"/>
      <c r="S467" s="267"/>
      <c r="T467" s="267"/>
      <c r="U467" s="267"/>
      <c r="V467" s="267"/>
      <c r="W467" s="267"/>
      <c r="X467" s="267"/>
      <c r="Y467" s="267"/>
      <c r="Z467" s="267"/>
      <c r="AA467" s="267"/>
      <c r="AB467" s="267"/>
      <c r="AC467" s="267"/>
      <c r="AD467" s="267"/>
      <c r="AE467" s="267"/>
      <c r="AF467" s="278"/>
      <c r="AG467" s="265"/>
      <c r="AH467" s="265"/>
      <c r="AI467" s="387" t="s">
        <v>3408</v>
      </c>
      <c r="AJ467" s="265"/>
    </row>
    <row r="468" spans="1:36" x14ac:dyDescent="0.25">
      <c r="A468" s="66"/>
      <c r="B468" s="267"/>
      <c r="C468" s="267"/>
      <c r="D468" s="267"/>
      <c r="E468" s="267"/>
      <c r="F468" s="267"/>
      <c r="G468" s="267"/>
      <c r="H468" s="267"/>
      <c r="I468" s="267"/>
      <c r="J468" s="267"/>
      <c r="K468" s="267"/>
      <c r="L468" s="267"/>
      <c r="M468" s="267"/>
      <c r="N468" s="267"/>
      <c r="O468" s="267"/>
      <c r="P468" s="267"/>
      <c r="Q468" s="267"/>
      <c r="R468" s="267"/>
      <c r="S468" s="267"/>
      <c r="T468" s="267"/>
      <c r="U468" s="267"/>
      <c r="V468" s="267"/>
      <c r="W468" s="267"/>
      <c r="X468" s="267"/>
      <c r="Y468" s="267"/>
      <c r="Z468" s="267"/>
      <c r="AA468" s="267"/>
      <c r="AB468" s="267"/>
      <c r="AC468" s="267"/>
      <c r="AD468" s="267"/>
      <c r="AE468" s="267"/>
      <c r="AF468" s="278"/>
      <c r="AG468" s="265"/>
      <c r="AH468" s="265"/>
      <c r="AI468" s="387" t="s">
        <v>492</v>
      </c>
      <c r="AJ468" s="265"/>
    </row>
    <row r="469" spans="1:36" x14ac:dyDescent="0.25">
      <c r="A469" s="280"/>
      <c r="B469" s="267"/>
      <c r="C469" s="267"/>
      <c r="D469" s="267"/>
      <c r="E469" s="267"/>
      <c r="F469" s="267"/>
      <c r="G469" s="267"/>
      <c r="H469" s="267"/>
      <c r="I469" s="267"/>
      <c r="J469" s="267"/>
      <c r="K469" s="267"/>
      <c r="L469" s="267"/>
      <c r="M469" s="267"/>
      <c r="N469" s="267"/>
      <c r="O469" s="267"/>
      <c r="P469" s="267"/>
      <c r="Q469" s="267"/>
      <c r="R469" s="267"/>
      <c r="S469" s="267"/>
      <c r="T469" s="267"/>
      <c r="U469" s="267"/>
      <c r="V469" s="267"/>
      <c r="W469" s="267"/>
      <c r="X469" s="267"/>
      <c r="Y469" s="267"/>
      <c r="Z469" s="267"/>
      <c r="AA469" s="267"/>
      <c r="AB469" s="267"/>
      <c r="AC469" s="267"/>
      <c r="AD469" s="267"/>
      <c r="AE469" s="267"/>
      <c r="AF469" s="267"/>
      <c r="AG469" s="267"/>
      <c r="AH469" s="267"/>
      <c r="AI469" s="267"/>
      <c r="AJ469" s="267"/>
    </row>
    <row r="470" spans="1:36" ht="64.5" customHeight="1" x14ac:dyDescent="0.25">
      <c r="A470" s="438" t="s">
        <v>493</v>
      </c>
      <c r="B470" s="281" t="s">
        <v>681</v>
      </c>
      <c r="C470" s="282" t="s">
        <v>682</v>
      </c>
      <c r="D470" s="282" t="s">
        <v>683</v>
      </c>
      <c r="E470" s="282" t="s">
        <v>684</v>
      </c>
      <c r="F470" s="282" t="s">
        <v>685</v>
      </c>
      <c r="G470" s="282" t="s">
        <v>686</v>
      </c>
      <c r="H470" s="282" t="s">
        <v>687</v>
      </c>
      <c r="I470" s="282" t="s">
        <v>688</v>
      </c>
      <c r="J470" s="282" t="s">
        <v>689</v>
      </c>
      <c r="K470" s="282" t="s">
        <v>690</v>
      </c>
      <c r="L470" s="282" t="s">
        <v>691</v>
      </c>
      <c r="M470" s="282" t="s">
        <v>692</v>
      </c>
      <c r="N470" s="282" t="s">
        <v>693</v>
      </c>
      <c r="O470" s="282" t="s">
        <v>694</v>
      </c>
      <c r="P470" s="282" t="s">
        <v>695</v>
      </c>
      <c r="Q470" s="282" t="s">
        <v>696</v>
      </c>
      <c r="R470" s="282" t="s">
        <v>697</v>
      </c>
      <c r="S470" s="283" t="s">
        <v>698</v>
      </c>
      <c r="T470" s="283" t="s">
        <v>699</v>
      </c>
      <c r="U470" s="284" t="s">
        <v>700</v>
      </c>
      <c r="V470" s="282" t="s">
        <v>701</v>
      </c>
      <c r="W470" s="285" t="s">
        <v>702</v>
      </c>
      <c r="X470" s="285" t="s">
        <v>703</v>
      </c>
      <c r="Y470" s="285" t="s">
        <v>704</v>
      </c>
      <c r="Z470" s="285" t="s">
        <v>705</v>
      </c>
      <c r="AA470" s="285" t="s">
        <v>706</v>
      </c>
      <c r="AB470" s="285" t="s">
        <v>707</v>
      </c>
      <c r="AC470" s="285" t="s">
        <v>708</v>
      </c>
      <c r="AD470" s="286" t="s">
        <v>709</v>
      </c>
      <c r="AE470" s="286" t="s">
        <v>710</v>
      </c>
      <c r="AF470" s="284" t="s">
        <v>711</v>
      </c>
      <c r="AG470" s="282" t="s">
        <v>712</v>
      </c>
      <c r="AH470" s="284" t="s">
        <v>629</v>
      </c>
      <c r="AI470" s="283" t="s">
        <v>630</v>
      </c>
      <c r="AJ470" s="67" t="s">
        <v>713</v>
      </c>
    </row>
    <row r="471" spans="1:36" ht="38.25" thickBot="1" x14ac:dyDescent="0.3">
      <c r="A471" s="439"/>
      <c r="B471" s="418" t="s">
        <v>3277</v>
      </c>
      <c r="C471" s="416"/>
      <c r="D471" s="416"/>
      <c r="E471" s="416"/>
      <c r="F471" s="416"/>
      <c r="G471" s="416"/>
      <c r="H471" s="416"/>
      <c r="I471" s="416"/>
      <c r="J471" s="416"/>
      <c r="K471" s="416"/>
      <c r="L471" s="416"/>
      <c r="M471" s="416"/>
      <c r="N471" s="416"/>
      <c r="O471" s="416"/>
      <c r="P471" s="416"/>
      <c r="Q471" s="416"/>
      <c r="R471" s="417"/>
      <c r="S471" s="320"/>
      <c r="T471" s="320"/>
      <c r="U471" s="424" t="s">
        <v>714</v>
      </c>
      <c r="V471" s="425"/>
      <c r="W471" s="418" t="s">
        <v>3277</v>
      </c>
      <c r="X471" s="416"/>
      <c r="Y471" s="416"/>
      <c r="Z471" s="416"/>
      <c r="AA471" s="416"/>
      <c r="AB471" s="416"/>
      <c r="AC471" s="417"/>
      <c r="AD471" s="320"/>
      <c r="AE471" s="320"/>
      <c r="AF471" s="424" t="s">
        <v>714</v>
      </c>
      <c r="AG471" s="425"/>
      <c r="AH471" s="287" t="s">
        <v>634</v>
      </c>
      <c r="AI471" s="321" t="s">
        <v>3277</v>
      </c>
      <c r="AJ471" s="288" t="s">
        <v>3277</v>
      </c>
    </row>
    <row r="472" spans="1:36" ht="15.75" thickTop="1" x14ac:dyDescent="0.25">
      <c r="A472" s="289" t="s">
        <v>715</v>
      </c>
      <c r="B472" s="325">
        <v>1368.6274879263533</v>
      </c>
      <c r="C472" s="325">
        <v>397.31929999999994</v>
      </c>
      <c r="D472" s="325" t="s">
        <v>812</v>
      </c>
      <c r="E472" s="325" t="s">
        <v>812</v>
      </c>
      <c r="F472" s="325">
        <v>2580.4423400000001</v>
      </c>
      <c r="G472" s="325" t="s">
        <v>532</v>
      </c>
      <c r="H472" s="325">
        <v>56052.275099999999</v>
      </c>
      <c r="I472" s="325" t="s">
        <v>532</v>
      </c>
      <c r="J472" s="325">
        <v>2093.1475999999998</v>
      </c>
      <c r="K472" s="325" t="s">
        <v>532</v>
      </c>
      <c r="L472" s="325" t="s">
        <v>812</v>
      </c>
      <c r="M472" s="325" t="s">
        <v>532</v>
      </c>
      <c r="N472" s="325" t="s">
        <v>532</v>
      </c>
      <c r="O472" s="325" t="s">
        <v>532</v>
      </c>
      <c r="P472" s="325" t="s">
        <v>532</v>
      </c>
      <c r="Q472" s="325">
        <v>117.73</v>
      </c>
      <c r="R472" s="325" t="s">
        <v>532</v>
      </c>
      <c r="S472" s="325" t="s">
        <v>812</v>
      </c>
      <c r="T472" s="325" t="s">
        <v>812</v>
      </c>
      <c r="U472" s="325">
        <v>1.84005186808937</v>
      </c>
      <c r="V472" s="334" t="s">
        <v>187</v>
      </c>
      <c r="W472" s="325">
        <v>539.28252369958398</v>
      </c>
      <c r="X472" s="325">
        <v>206.77996980802794</v>
      </c>
      <c r="Y472" s="325">
        <v>8.9719417447910903</v>
      </c>
      <c r="Z472" s="325" t="s">
        <v>532</v>
      </c>
      <c r="AA472" s="325">
        <v>11.42114438969833</v>
      </c>
      <c r="AB472" s="325" t="s">
        <v>532</v>
      </c>
      <c r="AC472" s="325" t="s">
        <v>812</v>
      </c>
      <c r="AD472" s="325" t="s">
        <v>532</v>
      </c>
      <c r="AE472" s="325" t="s">
        <v>532</v>
      </c>
      <c r="AF472" s="325">
        <v>2.4884645670558498</v>
      </c>
      <c r="AG472" s="334" t="s">
        <v>187</v>
      </c>
      <c r="AH472" s="325">
        <v>7332.5098355411983</v>
      </c>
      <c r="AI472" s="325">
        <v>517.67788417194004</v>
      </c>
      <c r="AJ472" s="325">
        <v>28.530150025699999</v>
      </c>
    </row>
    <row r="473" spans="1:36" x14ac:dyDescent="0.25">
      <c r="A473" s="289" t="s">
        <v>716</v>
      </c>
      <c r="B473" s="325">
        <v>1354.0760204081632</v>
      </c>
      <c r="C473" s="325" t="s">
        <v>507</v>
      </c>
      <c r="D473" s="325" t="s">
        <v>507</v>
      </c>
      <c r="E473" s="325" t="s">
        <v>507</v>
      </c>
      <c r="F473" s="325" t="s">
        <v>507</v>
      </c>
      <c r="G473" s="325" t="s">
        <v>507</v>
      </c>
      <c r="H473" s="325" t="s">
        <v>507</v>
      </c>
      <c r="I473" s="325" t="s">
        <v>507</v>
      </c>
      <c r="J473" s="325" t="s">
        <v>507</v>
      </c>
      <c r="K473" s="325" t="s">
        <v>507</v>
      </c>
      <c r="L473" s="325" t="s">
        <v>507</v>
      </c>
      <c r="M473" s="325" t="s">
        <v>507</v>
      </c>
      <c r="N473" s="325" t="s">
        <v>507</v>
      </c>
      <c r="O473" s="325" t="s">
        <v>507</v>
      </c>
      <c r="P473" s="325" t="s">
        <v>507</v>
      </c>
      <c r="Q473" s="325" t="s">
        <v>507</v>
      </c>
      <c r="R473" s="325" t="s">
        <v>507</v>
      </c>
      <c r="S473" s="325" t="s">
        <v>507</v>
      </c>
      <c r="T473" s="325" t="s">
        <v>507</v>
      </c>
      <c r="U473" s="325" t="s">
        <v>507</v>
      </c>
      <c r="V473" s="334" t="s">
        <v>187</v>
      </c>
      <c r="W473" s="325" t="s">
        <v>507</v>
      </c>
      <c r="X473" s="325" t="s">
        <v>507</v>
      </c>
      <c r="Y473" s="325" t="s">
        <v>507</v>
      </c>
      <c r="Z473" s="325" t="s">
        <v>507</v>
      </c>
      <c r="AA473" s="325" t="s">
        <v>507</v>
      </c>
      <c r="AB473" s="325" t="s">
        <v>507</v>
      </c>
      <c r="AC473" s="325" t="s">
        <v>507</v>
      </c>
      <c r="AD473" s="325" t="s">
        <v>507</v>
      </c>
      <c r="AE473" s="325" t="s">
        <v>507</v>
      </c>
      <c r="AF473" s="325" t="s">
        <v>507</v>
      </c>
      <c r="AG473" s="334" t="s">
        <v>187</v>
      </c>
      <c r="AH473" s="325" t="s">
        <v>507</v>
      </c>
      <c r="AI473" s="325" t="s">
        <v>507</v>
      </c>
      <c r="AJ473" s="325" t="s">
        <v>507</v>
      </c>
    </row>
    <row r="474" spans="1:36" x14ac:dyDescent="0.25">
      <c r="A474" s="362" t="s">
        <v>717</v>
      </c>
      <c r="B474" s="325">
        <v>1354.0760204081632</v>
      </c>
      <c r="C474" s="325" t="s">
        <v>507</v>
      </c>
      <c r="D474" s="325" t="s">
        <v>507</v>
      </c>
      <c r="E474" s="325" t="s">
        <v>507</v>
      </c>
      <c r="F474" s="325" t="s">
        <v>507</v>
      </c>
      <c r="G474" s="325" t="s">
        <v>507</v>
      </c>
      <c r="H474" s="325" t="s">
        <v>507</v>
      </c>
      <c r="I474" s="325" t="s">
        <v>507</v>
      </c>
      <c r="J474" s="325" t="s">
        <v>507</v>
      </c>
      <c r="K474" s="325" t="s">
        <v>507</v>
      </c>
      <c r="L474" s="325" t="s">
        <v>507</v>
      </c>
      <c r="M474" s="325" t="s">
        <v>507</v>
      </c>
      <c r="N474" s="325" t="s">
        <v>507</v>
      </c>
      <c r="O474" s="325" t="s">
        <v>507</v>
      </c>
      <c r="P474" s="325" t="s">
        <v>507</v>
      </c>
      <c r="Q474" s="325" t="s">
        <v>507</v>
      </c>
      <c r="R474" s="325" t="s">
        <v>507</v>
      </c>
      <c r="S474" s="325" t="s">
        <v>507</v>
      </c>
      <c r="T474" s="325" t="s">
        <v>507</v>
      </c>
      <c r="U474" s="325" t="s">
        <v>507</v>
      </c>
      <c r="V474" s="334" t="s">
        <v>187</v>
      </c>
      <c r="W474" s="325" t="s">
        <v>507</v>
      </c>
      <c r="X474" s="325" t="s">
        <v>507</v>
      </c>
      <c r="Y474" s="325" t="s">
        <v>507</v>
      </c>
      <c r="Z474" s="325" t="s">
        <v>507</v>
      </c>
      <c r="AA474" s="325" t="s">
        <v>507</v>
      </c>
      <c r="AB474" s="325" t="s">
        <v>507</v>
      </c>
      <c r="AC474" s="325" t="s">
        <v>507</v>
      </c>
      <c r="AD474" s="325" t="s">
        <v>507</v>
      </c>
      <c r="AE474" s="325" t="s">
        <v>507</v>
      </c>
      <c r="AF474" s="325" t="s">
        <v>507</v>
      </c>
      <c r="AG474" s="334" t="s">
        <v>187</v>
      </c>
      <c r="AH474" s="325" t="s">
        <v>507</v>
      </c>
      <c r="AI474" s="325" t="s">
        <v>507</v>
      </c>
      <c r="AJ474" s="325" t="s">
        <v>507</v>
      </c>
    </row>
    <row r="475" spans="1:36" x14ac:dyDescent="0.25">
      <c r="A475" s="366" t="s">
        <v>718</v>
      </c>
      <c r="B475" s="325">
        <v>1354.0760204081632</v>
      </c>
      <c r="C475" s="325" t="s">
        <v>507</v>
      </c>
      <c r="D475" s="325" t="s">
        <v>507</v>
      </c>
      <c r="E475" s="325" t="s">
        <v>507</v>
      </c>
      <c r="F475" s="325" t="s">
        <v>507</v>
      </c>
      <c r="G475" s="325" t="s">
        <v>507</v>
      </c>
      <c r="H475" s="325" t="s">
        <v>507</v>
      </c>
      <c r="I475" s="325" t="s">
        <v>507</v>
      </c>
      <c r="J475" s="325" t="s">
        <v>507</v>
      </c>
      <c r="K475" s="325" t="s">
        <v>507</v>
      </c>
      <c r="L475" s="325" t="s">
        <v>507</v>
      </c>
      <c r="M475" s="325" t="s">
        <v>507</v>
      </c>
      <c r="N475" s="325" t="s">
        <v>507</v>
      </c>
      <c r="O475" s="325" t="s">
        <v>507</v>
      </c>
      <c r="P475" s="325" t="s">
        <v>507</v>
      </c>
      <c r="Q475" s="325" t="s">
        <v>507</v>
      </c>
      <c r="R475" s="325" t="s">
        <v>507</v>
      </c>
      <c r="S475" s="325" t="s">
        <v>507</v>
      </c>
      <c r="T475" s="325" t="s">
        <v>507</v>
      </c>
      <c r="U475" s="325" t="s">
        <v>507</v>
      </c>
      <c r="V475" s="334" t="s">
        <v>187</v>
      </c>
      <c r="W475" s="325" t="s">
        <v>507</v>
      </c>
      <c r="X475" s="325" t="s">
        <v>507</v>
      </c>
      <c r="Y475" s="325" t="s">
        <v>507</v>
      </c>
      <c r="Z475" s="325" t="s">
        <v>507</v>
      </c>
      <c r="AA475" s="325" t="s">
        <v>507</v>
      </c>
      <c r="AB475" s="325" t="s">
        <v>507</v>
      </c>
      <c r="AC475" s="325" t="s">
        <v>507</v>
      </c>
      <c r="AD475" s="325" t="s">
        <v>507</v>
      </c>
      <c r="AE475" s="325" t="s">
        <v>507</v>
      </c>
      <c r="AF475" s="325" t="s">
        <v>507</v>
      </c>
      <c r="AG475" s="334" t="s">
        <v>187</v>
      </c>
      <c r="AH475" s="325" t="s">
        <v>507</v>
      </c>
      <c r="AI475" s="325" t="s">
        <v>507</v>
      </c>
      <c r="AJ475" s="325" t="s">
        <v>507</v>
      </c>
    </row>
    <row r="476" spans="1:36" x14ac:dyDescent="0.25">
      <c r="A476" s="366" t="s">
        <v>719</v>
      </c>
      <c r="B476" s="325" t="s">
        <v>507</v>
      </c>
      <c r="C476" s="325" t="s">
        <v>507</v>
      </c>
      <c r="D476" s="325" t="s">
        <v>507</v>
      </c>
      <c r="E476" s="325" t="s">
        <v>507</v>
      </c>
      <c r="F476" s="325" t="s">
        <v>507</v>
      </c>
      <c r="G476" s="325" t="s">
        <v>507</v>
      </c>
      <c r="H476" s="325" t="s">
        <v>507</v>
      </c>
      <c r="I476" s="325" t="s">
        <v>507</v>
      </c>
      <c r="J476" s="325" t="s">
        <v>507</v>
      </c>
      <c r="K476" s="325" t="s">
        <v>507</v>
      </c>
      <c r="L476" s="325" t="s">
        <v>507</v>
      </c>
      <c r="M476" s="325" t="s">
        <v>507</v>
      </c>
      <c r="N476" s="325" t="s">
        <v>507</v>
      </c>
      <c r="O476" s="325" t="s">
        <v>507</v>
      </c>
      <c r="P476" s="325" t="s">
        <v>507</v>
      </c>
      <c r="Q476" s="325" t="s">
        <v>507</v>
      </c>
      <c r="R476" s="325" t="s">
        <v>507</v>
      </c>
      <c r="S476" s="325" t="s">
        <v>507</v>
      </c>
      <c r="T476" s="325" t="s">
        <v>507</v>
      </c>
      <c r="U476" s="325" t="s">
        <v>507</v>
      </c>
      <c r="V476" s="334" t="s">
        <v>187</v>
      </c>
      <c r="W476" s="325" t="s">
        <v>507</v>
      </c>
      <c r="X476" s="325" t="s">
        <v>507</v>
      </c>
      <c r="Y476" s="325" t="s">
        <v>507</v>
      </c>
      <c r="Z476" s="325" t="s">
        <v>507</v>
      </c>
      <c r="AA476" s="325" t="s">
        <v>507</v>
      </c>
      <c r="AB476" s="325" t="s">
        <v>507</v>
      </c>
      <c r="AC476" s="325" t="s">
        <v>507</v>
      </c>
      <c r="AD476" s="325" t="s">
        <v>507</v>
      </c>
      <c r="AE476" s="325" t="s">
        <v>507</v>
      </c>
      <c r="AF476" s="325" t="s">
        <v>507</v>
      </c>
      <c r="AG476" s="334" t="s">
        <v>187</v>
      </c>
      <c r="AH476" s="325" t="s">
        <v>507</v>
      </c>
      <c r="AI476" s="325" t="s">
        <v>507</v>
      </c>
      <c r="AJ476" s="325" t="s">
        <v>507</v>
      </c>
    </row>
    <row r="477" spans="1:36" x14ac:dyDescent="0.25">
      <c r="A477" s="362" t="s">
        <v>720</v>
      </c>
      <c r="B477" s="325" t="s">
        <v>507</v>
      </c>
      <c r="C477" s="325" t="s">
        <v>507</v>
      </c>
      <c r="D477" s="325" t="s">
        <v>507</v>
      </c>
      <c r="E477" s="325" t="s">
        <v>507</v>
      </c>
      <c r="F477" s="325" t="s">
        <v>507</v>
      </c>
      <c r="G477" s="325" t="s">
        <v>507</v>
      </c>
      <c r="H477" s="325" t="s">
        <v>507</v>
      </c>
      <c r="I477" s="325" t="s">
        <v>507</v>
      </c>
      <c r="J477" s="325" t="s">
        <v>507</v>
      </c>
      <c r="K477" s="325" t="s">
        <v>507</v>
      </c>
      <c r="L477" s="325" t="s">
        <v>507</v>
      </c>
      <c r="M477" s="325" t="s">
        <v>507</v>
      </c>
      <c r="N477" s="325" t="s">
        <v>507</v>
      </c>
      <c r="O477" s="325" t="s">
        <v>507</v>
      </c>
      <c r="P477" s="325" t="s">
        <v>507</v>
      </c>
      <c r="Q477" s="325" t="s">
        <v>507</v>
      </c>
      <c r="R477" s="325" t="s">
        <v>507</v>
      </c>
      <c r="S477" s="325" t="s">
        <v>507</v>
      </c>
      <c r="T477" s="325" t="s">
        <v>507</v>
      </c>
      <c r="U477" s="325" t="s">
        <v>507</v>
      </c>
      <c r="V477" s="334" t="s">
        <v>187</v>
      </c>
      <c r="W477" s="325" t="s">
        <v>507</v>
      </c>
      <c r="X477" s="325" t="s">
        <v>507</v>
      </c>
      <c r="Y477" s="325" t="s">
        <v>507</v>
      </c>
      <c r="Z477" s="325" t="s">
        <v>507</v>
      </c>
      <c r="AA477" s="325" t="s">
        <v>507</v>
      </c>
      <c r="AB477" s="325" t="s">
        <v>507</v>
      </c>
      <c r="AC477" s="325" t="s">
        <v>507</v>
      </c>
      <c r="AD477" s="325" t="s">
        <v>507</v>
      </c>
      <c r="AE477" s="325" t="s">
        <v>507</v>
      </c>
      <c r="AF477" s="325" t="s">
        <v>507</v>
      </c>
      <c r="AG477" s="334" t="s">
        <v>187</v>
      </c>
      <c r="AH477" s="325" t="s">
        <v>507</v>
      </c>
      <c r="AI477" s="325" t="s">
        <v>507</v>
      </c>
      <c r="AJ477" s="325" t="s">
        <v>507</v>
      </c>
    </row>
    <row r="478" spans="1:36" x14ac:dyDescent="0.25">
      <c r="A478" s="289" t="s">
        <v>721</v>
      </c>
      <c r="B478" s="325" t="s">
        <v>507</v>
      </c>
      <c r="C478" s="325" t="s">
        <v>507</v>
      </c>
      <c r="D478" s="325" t="s">
        <v>507</v>
      </c>
      <c r="E478" s="325" t="s">
        <v>507</v>
      </c>
      <c r="F478" s="325" t="s">
        <v>507</v>
      </c>
      <c r="G478" s="325" t="s">
        <v>507</v>
      </c>
      <c r="H478" s="325" t="s">
        <v>569</v>
      </c>
      <c r="I478" s="325" t="s">
        <v>507</v>
      </c>
      <c r="J478" s="325" t="s">
        <v>507</v>
      </c>
      <c r="K478" s="325" t="s">
        <v>507</v>
      </c>
      <c r="L478" s="325" t="s">
        <v>507</v>
      </c>
      <c r="M478" s="325" t="s">
        <v>507</v>
      </c>
      <c r="N478" s="325" t="s">
        <v>507</v>
      </c>
      <c r="O478" s="325" t="s">
        <v>507</v>
      </c>
      <c r="P478" s="325" t="s">
        <v>507</v>
      </c>
      <c r="Q478" s="325" t="s">
        <v>507</v>
      </c>
      <c r="R478" s="325" t="s">
        <v>507</v>
      </c>
      <c r="S478" s="325" t="s">
        <v>507</v>
      </c>
      <c r="T478" s="325" t="s">
        <v>507</v>
      </c>
      <c r="U478" s="325" t="s">
        <v>507</v>
      </c>
      <c r="V478" s="334" t="s">
        <v>187</v>
      </c>
      <c r="W478" s="325">
        <v>391.00292248704386</v>
      </c>
      <c r="X478" s="325">
        <v>45.101851511540602</v>
      </c>
      <c r="Y478" s="325" t="s">
        <v>507</v>
      </c>
      <c r="Z478" s="325" t="s">
        <v>507</v>
      </c>
      <c r="AA478" s="325" t="s">
        <v>507</v>
      </c>
      <c r="AB478" s="325" t="s">
        <v>507</v>
      </c>
      <c r="AC478" s="325" t="s">
        <v>507</v>
      </c>
      <c r="AD478" s="325" t="s">
        <v>507</v>
      </c>
      <c r="AE478" s="325" t="s">
        <v>507</v>
      </c>
      <c r="AF478" s="325" t="s">
        <v>507</v>
      </c>
      <c r="AG478" s="334" t="s">
        <v>187</v>
      </c>
      <c r="AH478" s="325" t="s">
        <v>507</v>
      </c>
      <c r="AI478" s="325">
        <v>120.41830440901001</v>
      </c>
      <c r="AJ478" s="325" t="s">
        <v>507</v>
      </c>
    </row>
    <row r="479" spans="1:36" x14ac:dyDescent="0.25">
      <c r="A479" s="362" t="s">
        <v>722</v>
      </c>
      <c r="B479" s="334" t="s">
        <v>187</v>
      </c>
      <c r="C479" s="334" t="s">
        <v>187</v>
      </c>
      <c r="D479" s="334" t="s">
        <v>187</v>
      </c>
      <c r="E479" s="334" t="s">
        <v>187</v>
      </c>
      <c r="F479" s="334" t="s">
        <v>187</v>
      </c>
      <c r="G479" s="334" t="s">
        <v>187</v>
      </c>
      <c r="H479" s="334" t="s">
        <v>187</v>
      </c>
      <c r="I479" s="334" t="s">
        <v>187</v>
      </c>
      <c r="J479" s="334" t="s">
        <v>187</v>
      </c>
      <c r="K479" s="334" t="s">
        <v>187</v>
      </c>
      <c r="L479" s="334" t="s">
        <v>187</v>
      </c>
      <c r="M479" s="334" t="s">
        <v>187</v>
      </c>
      <c r="N479" s="334" t="s">
        <v>187</v>
      </c>
      <c r="O479" s="334" t="s">
        <v>187</v>
      </c>
      <c r="P479" s="334" t="s">
        <v>187</v>
      </c>
      <c r="Q479" s="334" t="s">
        <v>187</v>
      </c>
      <c r="R479" s="334" t="s">
        <v>187</v>
      </c>
      <c r="S479" s="334" t="s">
        <v>187</v>
      </c>
      <c r="T479" s="334" t="s">
        <v>187</v>
      </c>
      <c r="U479" s="334" t="s">
        <v>187</v>
      </c>
      <c r="V479" s="334" t="s">
        <v>187</v>
      </c>
      <c r="W479" s="325">
        <v>391.00292248704386</v>
      </c>
      <c r="X479" s="325">
        <v>45.101851511540602</v>
      </c>
      <c r="Y479" s="325" t="s">
        <v>507</v>
      </c>
      <c r="Z479" s="325" t="s">
        <v>507</v>
      </c>
      <c r="AA479" s="325" t="s">
        <v>507</v>
      </c>
      <c r="AB479" s="325" t="s">
        <v>507</v>
      </c>
      <c r="AC479" s="325" t="s">
        <v>507</v>
      </c>
      <c r="AD479" s="325" t="s">
        <v>507</v>
      </c>
      <c r="AE479" s="325" t="s">
        <v>507</v>
      </c>
      <c r="AF479" s="325" t="s">
        <v>507</v>
      </c>
      <c r="AG479" s="334" t="s">
        <v>187</v>
      </c>
      <c r="AH479" s="334" t="s">
        <v>187</v>
      </c>
      <c r="AI479" s="325" t="s">
        <v>507</v>
      </c>
      <c r="AJ479" s="334" t="s">
        <v>187</v>
      </c>
    </row>
    <row r="480" spans="1:36" x14ac:dyDescent="0.25">
      <c r="A480" s="362" t="s">
        <v>723</v>
      </c>
      <c r="B480" s="325" t="s">
        <v>507</v>
      </c>
      <c r="C480" s="325" t="s">
        <v>507</v>
      </c>
      <c r="D480" s="325" t="s">
        <v>507</v>
      </c>
      <c r="E480" s="325" t="s">
        <v>507</v>
      </c>
      <c r="F480" s="325" t="s">
        <v>507</v>
      </c>
      <c r="G480" s="325" t="s">
        <v>507</v>
      </c>
      <c r="H480" s="325" t="s">
        <v>536</v>
      </c>
      <c r="I480" s="325" t="s">
        <v>507</v>
      </c>
      <c r="J480" s="325" t="s">
        <v>507</v>
      </c>
      <c r="K480" s="325" t="s">
        <v>507</v>
      </c>
      <c r="L480" s="325" t="s">
        <v>507</v>
      </c>
      <c r="M480" s="325" t="s">
        <v>507</v>
      </c>
      <c r="N480" s="325" t="s">
        <v>507</v>
      </c>
      <c r="O480" s="325" t="s">
        <v>507</v>
      </c>
      <c r="P480" s="325" t="s">
        <v>507</v>
      </c>
      <c r="Q480" s="325" t="s">
        <v>507</v>
      </c>
      <c r="R480" s="325" t="s">
        <v>507</v>
      </c>
      <c r="S480" s="325" t="s">
        <v>507</v>
      </c>
      <c r="T480" s="325" t="s">
        <v>507</v>
      </c>
      <c r="U480" s="325" t="s">
        <v>507</v>
      </c>
      <c r="V480" s="334" t="s">
        <v>187</v>
      </c>
      <c r="W480" s="325" t="s">
        <v>507</v>
      </c>
      <c r="X480" s="325" t="s">
        <v>507</v>
      </c>
      <c r="Y480" s="325" t="s">
        <v>507</v>
      </c>
      <c r="Z480" s="325" t="s">
        <v>507</v>
      </c>
      <c r="AA480" s="325" t="s">
        <v>507</v>
      </c>
      <c r="AB480" s="325" t="s">
        <v>507</v>
      </c>
      <c r="AC480" s="325" t="s">
        <v>507</v>
      </c>
      <c r="AD480" s="325" t="s">
        <v>507</v>
      </c>
      <c r="AE480" s="325" t="s">
        <v>507</v>
      </c>
      <c r="AF480" s="325" t="s">
        <v>507</v>
      </c>
      <c r="AG480" s="334" t="s">
        <v>187</v>
      </c>
      <c r="AH480" s="325" t="s">
        <v>507</v>
      </c>
      <c r="AI480" s="325">
        <v>120.41830440900908</v>
      </c>
      <c r="AJ480" s="334" t="s">
        <v>187</v>
      </c>
    </row>
    <row r="481" spans="1:36" x14ac:dyDescent="0.25">
      <c r="A481" s="363" t="s">
        <v>724</v>
      </c>
      <c r="B481" s="325" t="s">
        <v>507</v>
      </c>
      <c r="C481" s="325" t="s">
        <v>507</v>
      </c>
      <c r="D481" s="325" t="s">
        <v>507</v>
      </c>
      <c r="E481" s="325" t="s">
        <v>507</v>
      </c>
      <c r="F481" s="325" t="s">
        <v>507</v>
      </c>
      <c r="G481" s="325" t="s">
        <v>507</v>
      </c>
      <c r="H481" s="325" t="s">
        <v>507</v>
      </c>
      <c r="I481" s="325" t="s">
        <v>507</v>
      </c>
      <c r="J481" s="325" t="s">
        <v>507</v>
      </c>
      <c r="K481" s="325" t="s">
        <v>507</v>
      </c>
      <c r="L481" s="325" t="s">
        <v>507</v>
      </c>
      <c r="M481" s="325" t="s">
        <v>507</v>
      </c>
      <c r="N481" s="325" t="s">
        <v>507</v>
      </c>
      <c r="O481" s="325" t="s">
        <v>507</v>
      </c>
      <c r="P481" s="325" t="s">
        <v>507</v>
      </c>
      <c r="Q481" s="325" t="s">
        <v>507</v>
      </c>
      <c r="R481" s="325" t="s">
        <v>507</v>
      </c>
      <c r="S481" s="325" t="s">
        <v>507</v>
      </c>
      <c r="T481" s="325" t="s">
        <v>507</v>
      </c>
      <c r="U481" s="325" t="s">
        <v>507</v>
      </c>
      <c r="V481" s="334" t="s">
        <v>187</v>
      </c>
      <c r="W481" s="325" t="s">
        <v>507</v>
      </c>
      <c r="X481" s="325" t="s">
        <v>507</v>
      </c>
      <c r="Y481" s="325" t="s">
        <v>507</v>
      </c>
      <c r="Z481" s="325" t="s">
        <v>507</v>
      </c>
      <c r="AA481" s="325" t="s">
        <v>507</v>
      </c>
      <c r="AB481" s="325" t="s">
        <v>507</v>
      </c>
      <c r="AC481" s="325" t="s">
        <v>507</v>
      </c>
      <c r="AD481" s="325" t="s">
        <v>507</v>
      </c>
      <c r="AE481" s="325" t="s">
        <v>507</v>
      </c>
      <c r="AF481" s="325" t="s">
        <v>507</v>
      </c>
      <c r="AG481" s="334" t="s">
        <v>187</v>
      </c>
      <c r="AH481" s="325" t="s">
        <v>507</v>
      </c>
      <c r="AI481" s="325" t="s">
        <v>507</v>
      </c>
      <c r="AJ481" s="325" t="s">
        <v>507</v>
      </c>
    </row>
    <row r="482" spans="1:36" x14ac:dyDescent="0.25">
      <c r="A482" s="290" t="s">
        <v>662</v>
      </c>
      <c r="B482" s="325">
        <v>13.671467518190029</v>
      </c>
      <c r="C482" s="325" t="s">
        <v>605</v>
      </c>
      <c r="D482" s="325" t="s">
        <v>3270</v>
      </c>
      <c r="E482" s="325" t="s">
        <v>3270</v>
      </c>
      <c r="F482" s="325" t="s">
        <v>3270</v>
      </c>
      <c r="G482" s="325" t="s">
        <v>606</v>
      </c>
      <c r="H482" s="325" t="s">
        <v>605</v>
      </c>
      <c r="I482" s="325" t="s">
        <v>606</v>
      </c>
      <c r="J482" s="325" t="s">
        <v>3270</v>
      </c>
      <c r="K482" s="325" t="s">
        <v>606</v>
      </c>
      <c r="L482" s="325" t="s">
        <v>3270</v>
      </c>
      <c r="M482" s="325" t="s">
        <v>606</v>
      </c>
      <c r="N482" s="325" t="s">
        <v>606</v>
      </c>
      <c r="O482" s="325" t="s">
        <v>606</v>
      </c>
      <c r="P482" s="325" t="s">
        <v>606</v>
      </c>
      <c r="Q482" s="325" t="s">
        <v>3270</v>
      </c>
      <c r="R482" s="325" t="s">
        <v>606</v>
      </c>
      <c r="S482" s="325" t="s">
        <v>3270</v>
      </c>
      <c r="T482" s="325" t="s">
        <v>3270</v>
      </c>
      <c r="U482" s="325">
        <v>1.84005186808937</v>
      </c>
      <c r="V482" s="334" t="s">
        <v>187</v>
      </c>
      <c r="W482" s="325">
        <v>146.16040121254008</v>
      </c>
      <c r="X482" s="325">
        <v>161.67811829648733</v>
      </c>
      <c r="Y482" s="325">
        <v>8.9719417447910903</v>
      </c>
      <c r="Z482" s="325" t="s">
        <v>606</v>
      </c>
      <c r="AA482" s="325">
        <v>11.42114438969833</v>
      </c>
      <c r="AB482" s="325" t="s">
        <v>606</v>
      </c>
      <c r="AC482" s="325" t="s">
        <v>3270</v>
      </c>
      <c r="AD482" s="325" t="s">
        <v>606</v>
      </c>
      <c r="AE482" s="325" t="s">
        <v>606</v>
      </c>
      <c r="AF482" s="325">
        <v>2.4884645670558498</v>
      </c>
      <c r="AG482" s="334" t="s">
        <v>187</v>
      </c>
      <c r="AH482" s="325">
        <v>18.975929941198739</v>
      </c>
      <c r="AI482" s="325">
        <v>31.016287312304989</v>
      </c>
      <c r="AJ482" s="325">
        <v>28.530150025703989</v>
      </c>
    </row>
    <row r="483" spans="1:36" x14ac:dyDescent="0.25">
      <c r="A483" s="362" t="s">
        <v>663</v>
      </c>
      <c r="B483" s="325">
        <v>13.671467518190029</v>
      </c>
      <c r="C483" s="325" t="s">
        <v>509</v>
      </c>
      <c r="D483" s="325" t="s">
        <v>509</v>
      </c>
      <c r="E483" s="325" t="s">
        <v>536</v>
      </c>
      <c r="F483" s="325" t="s">
        <v>536</v>
      </c>
      <c r="G483" s="325" t="s">
        <v>536</v>
      </c>
      <c r="H483" s="325" t="s">
        <v>509</v>
      </c>
      <c r="I483" s="325" t="s">
        <v>536</v>
      </c>
      <c r="J483" s="325" t="s">
        <v>536</v>
      </c>
      <c r="K483" s="325" t="s">
        <v>536</v>
      </c>
      <c r="L483" s="325" t="s">
        <v>536</v>
      </c>
      <c r="M483" s="325" t="s">
        <v>536</v>
      </c>
      <c r="N483" s="325" t="s">
        <v>536</v>
      </c>
      <c r="O483" s="325" t="s">
        <v>536</v>
      </c>
      <c r="P483" s="325" t="s">
        <v>536</v>
      </c>
      <c r="Q483" s="325" t="s">
        <v>536</v>
      </c>
      <c r="R483" s="325" t="s">
        <v>536</v>
      </c>
      <c r="S483" s="325" t="s">
        <v>536</v>
      </c>
      <c r="T483" s="325" t="s">
        <v>536</v>
      </c>
      <c r="U483" s="325" t="s">
        <v>534</v>
      </c>
      <c r="V483" s="334" t="s">
        <v>187</v>
      </c>
      <c r="W483" s="325">
        <v>146.16040121254008</v>
      </c>
      <c r="X483" s="325">
        <v>161.67811829648733</v>
      </c>
      <c r="Y483" s="325">
        <v>8.9719417447910903</v>
      </c>
      <c r="Z483" s="325" t="s">
        <v>536</v>
      </c>
      <c r="AA483" s="325">
        <v>11.42114438969833</v>
      </c>
      <c r="AB483" s="325" t="s">
        <v>536</v>
      </c>
      <c r="AC483" s="325" t="s">
        <v>536</v>
      </c>
      <c r="AD483" s="325" t="s">
        <v>536</v>
      </c>
      <c r="AE483" s="325" t="s">
        <v>536</v>
      </c>
      <c r="AF483" s="325" t="s">
        <v>534</v>
      </c>
      <c r="AG483" s="334" t="s">
        <v>187</v>
      </c>
      <c r="AH483" s="325">
        <v>0.75795702244873997</v>
      </c>
      <c r="AI483" s="325">
        <v>30.668042743204541</v>
      </c>
      <c r="AJ483" s="325">
        <v>28.530150025703989</v>
      </c>
    </row>
    <row r="484" spans="1:36" x14ac:dyDescent="0.25">
      <c r="A484" s="362" t="s">
        <v>664</v>
      </c>
      <c r="B484" s="325" t="s">
        <v>534</v>
      </c>
      <c r="C484" s="325" t="s">
        <v>534</v>
      </c>
      <c r="D484" s="325" t="s">
        <v>534</v>
      </c>
      <c r="E484" s="325" t="s">
        <v>534</v>
      </c>
      <c r="F484" s="325" t="s">
        <v>534</v>
      </c>
      <c r="G484" s="325" t="s">
        <v>534</v>
      </c>
      <c r="H484" s="325" t="s">
        <v>534</v>
      </c>
      <c r="I484" s="325" t="s">
        <v>534</v>
      </c>
      <c r="J484" s="325" t="s">
        <v>534</v>
      </c>
      <c r="K484" s="325" t="s">
        <v>534</v>
      </c>
      <c r="L484" s="325" t="s">
        <v>534</v>
      </c>
      <c r="M484" s="325" t="s">
        <v>534</v>
      </c>
      <c r="N484" s="325" t="s">
        <v>534</v>
      </c>
      <c r="O484" s="325" t="s">
        <v>534</v>
      </c>
      <c r="P484" s="325" t="s">
        <v>534</v>
      </c>
      <c r="Q484" s="325" t="s">
        <v>534</v>
      </c>
      <c r="R484" s="325" t="s">
        <v>534</v>
      </c>
      <c r="S484" s="325" t="s">
        <v>534</v>
      </c>
      <c r="T484" s="325" t="s">
        <v>534</v>
      </c>
      <c r="U484" s="325" t="s">
        <v>534</v>
      </c>
      <c r="V484" s="334" t="s">
        <v>187</v>
      </c>
      <c r="W484" s="325" t="s">
        <v>534</v>
      </c>
      <c r="X484" s="325" t="s">
        <v>534</v>
      </c>
      <c r="Y484" s="325" t="s">
        <v>534</v>
      </c>
      <c r="Z484" s="325" t="s">
        <v>534</v>
      </c>
      <c r="AA484" s="325" t="s">
        <v>534</v>
      </c>
      <c r="AB484" s="325" t="s">
        <v>534</v>
      </c>
      <c r="AC484" s="325" t="s">
        <v>534</v>
      </c>
      <c r="AD484" s="325" t="s">
        <v>534</v>
      </c>
      <c r="AE484" s="325" t="s">
        <v>534</v>
      </c>
      <c r="AF484" s="325" t="s">
        <v>534</v>
      </c>
      <c r="AG484" s="334" t="s">
        <v>187</v>
      </c>
      <c r="AH484" s="325" t="s">
        <v>534</v>
      </c>
      <c r="AI484" s="325" t="s">
        <v>534</v>
      </c>
      <c r="AJ484" s="325" t="s">
        <v>534</v>
      </c>
    </row>
    <row r="485" spans="1:36" x14ac:dyDescent="0.25">
      <c r="A485" s="362" t="s">
        <v>665</v>
      </c>
      <c r="B485" s="325" t="s">
        <v>509</v>
      </c>
      <c r="C485" s="325" t="s">
        <v>534</v>
      </c>
      <c r="D485" s="325" t="s">
        <v>534</v>
      </c>
      <c r="E485" s="325" t="s">
        <v>534</v>
      </c>
      <c r="F485" s="325" t="s">
        <v>534</v>
      </c>
      <c r="G485" s="325" t="s">
        <v>534</v>
      </c>
      <c r="H485" s="325" t="s">
        <v>534</v>
      </c>
      <c r="I485" s="325" t="s">
        <v>534</v>
      </c>
      <c r="J485" s="325" t="s">
        <v>534</v>
      </c>
      <c r="K485" s="325" t="s">
        <v>534</v>
      </c>
      <c r="L485" s="325" t="s">
        <v>534</v>
      </c>
      <c r="M485" s="325" t="s">
        <v>534</v>
      </c>
      <c r="N485" s="325" t="s">
        <v>534</v>
      </c>
      <c r="O485" s="325" t="s">
        <v>534</v>
      </c>
      <c r="P485" s="325" t="s">
        <v>534</v>
      </c>
      <c r="Q485" s="325" t="s">
        <v>534</v>
      </c>
      <c r="R485" s="325" t="s">
        <v>534</v>
      </c>
      <c r="S485" s="325" t="s">
        <v>534</v>
      </c>
      <c r="T485" s="325" t="s">
        <v>534</v>
      </c>
      <c r="U485" s="325" t="s">
        <v>534</v>
      </c>
      <c r="V485" s="334" t="s">
        <v>187</v>
      </c>
      <c r="W485" s="325" t="s">
        <v>509</v>
      </c>
      <c r="X485" s="325" t="s">
        <v>509</v>
      </c>
      <c r="Y485" s="325" t="s">
        <v>534</v>
      </c>
      <c r="Z485" s="325" t="s">
        <v>534</v>
      </c>
      <c r="AA485" s="325" t="s">
        <v>509</v>
      </c>
      <c r="AB485" s="325" t="s">
        <v>534</v>
      </c>
      <c r="AC485" s="325" t="s">
        <v>534</v>
      </c>
      <c r="AD485" s="325" t="s">
        <v>534</v>
      </c>
      <c r="AE485" s="325" t="s">
        <v>534</v>
      </c>
      <c r="AF485" s="325" t="s">
        <v>534</v>
      </c>
      <c r="AG485" s="334" t="s">
        <v>187</v>
      </c>
      <c r="AH485" s="325">
        <v>4.9702035437500003</v>
      </c>
      <c r="AI485" s="325" t="s">
        <v>534</v>
      </c>
      <c r="AJ485" s="325" t="s">
        <v>534</v>
      </c>
    </row>
    <row r="486" spans="1:36" x14ac:dyDescent="0.25">
      <c r="A486" s="362" t="s">
        <v>666</v>
      </c>
      <c r="B486" s="325" t="s">
        <v>509</v>
      </c>
      <c r="C486" s="325" t="s">
        <v>509</v>
      </c>
      <c r="D486" s="325" t="s">
        <v>536</v>
      </c>
      <c r="E486" s="325" t="s">
        <v>509</v>
      </c>
      <c r="F486" s="325" t="s">
        <v>509</v>
      </c>
      <c r="G486" s="325" t="s">
        <v>536</v>
      </c>
      <c r="H486" s="325" t="s">
        <v>509</v>
      </c>
      <c r="I486" s="325" t="s">
        <v>536</v>
      </c>
      <c r="J486" s="325" t="s">
        <v>509</v>
      </c>
      <c r="K486" s="325" t="s">
        <v>536</v>
      </c>
      <c r="L486" s="325" t="s">
        <v>509</v>
      </c>
      <c r="M486" s="325" t="s">
        <v>536</v>
      </c>
      <c r="N486" s="325" t="s">
        <v>536</v>
      </c>
      <c r="O486" s="325" t="s">
        <v>536</v>
      </c>
      <c r="P486" s="325" t="s">
        <v>536</v>
      </c>
      <c r="Q486" s="325" t="s">
        <v>509</v>
      </c>
      <c r="R486" s="325" t="s">
        <v>536</v>
      </c>
      <c r="S486" s="325" t="s">
        <v>509</v>
      </c>
      <c r="T486" s="325" t="s">
        <v>509</v>
      </c>
      <c r="U486" s="325">
        <v>1.84005186808937</v>
      </c>
      <c r="V486" s="334" t="s">
        <v>187</v>
      </c>
      <c r="W486" s="325" t="s">
        <v>509</v>
      </c>
      <c r="X486" s="325" t="s">
        <v>509</v>
      </c>
      <c r="Y486" s="325" t="s">
        <v>536</v>
      </c>
      <c r="Z486" s="325" t="s">
        <v>536</v>
      </c>
      <c r="AA486" s="325" t="s">
        <v>536</v>
      </c>
      <c r="AB486" s="325" t="s">
        <v>536</v>
      </c>
      <c r="AC486" s="325" t="s">
        <v>509</v>
      </c>
      <c r="AD486" s="325" t="s">
        <v>536</v>
      </c>
      <c r="AE486" s="325" t="s">
        <v>536</v>
      </c>
      <c r="AF486" s="325">
        <v>2.4884645670558498</v>
      </c>
      <c r="AG486" s="334" t="s">
        <v>187</v>
      </c>
      <c r="AH486" s="325" t="s">
        <v>536</v>
      </c>
      <c r="AI486" s="325">
        <v>0.34824456910044999</v>
      </c>
      <c r="AJ486" s="325" t="s">
        <v>536</v>
      </c>
    </row>
    <row r="487" spans="1:36" x14ac:dyDescent="0.25">
      <c r="A487" s="362" t="s">
        <v>3396</v>
      </c>
      <c r="B487" s="325" t="s">
        <v>534</v>
      </c>
      <c r="C487" s="325" t="s">
        <v>534</v>
      </c>
      <c r="D487" s="325" t="s">
        <v>534</v>
      </c>
      <c r="E487" s="325" t="s">
        <v>534</v>
      </c>
      <c r="F487" s="325" t="s">
        <v>534</v>
      </c>
      <c r="G487" s="325" t="s">
        <v>534</v>
      </c>
      <c r="H487" s="325" t="s">
        <v>534</v>
      </c>
      <c r="I487" s="325" t="s">
        <v>534</v>
      </c>
      <c r="J487" s="325" t="s">
        <v>534</v>
      </c>
      <c r="K487" s="325" t="s">
        <v>534</v>
      </c>
      <c r="L487" s="325" t="s">
        <v>534</v>
      </c>
      <c r="M487" s="325" t="s">
        <v>534</v>
      </c>
      <c r="N487" s="325" t="s">
        <v>534</v>
      </c>
      <c r="O487" s="325" t="s">
        <v>534</v>
      </c>
      <c r="P487" s="325" t="s">
        <v>534</v>
      </c>
      <c r="Q487" s="325" t="s">
        <v>534</v>
      </c>
      <c r="R487" s="325" t="s">
        <v>534</v>
      </c>
      <c r="S487" s="325" t="s">
        <v>534</v>
      </c>
      <c r="T487" s="325" t="s">
        <v>534</v>
      </c>
      <c r="U487" s="325" t="s">
        <v>534</v>
      </c>
      <c r="V487" s="334" t="s">
        <v>187</v>
      </c>
      <c r="W487" s="325" t="s">
        <v>509</v>
      </c>
      <c r="X487" s="325" t="s">
        <v>509</v>
      </c>
      <c r="Y487" s="325" t="s">
        <v>509</v>
      </c>
      <c r="Z487" s="325" t="s">
        <v>534</v>
      </c>
      <c r="AA487" s="325" t="s">
        <v>509</v>
      </c>
      <c r="AB487" s="325" t="s">
        <v>534</v>
      </c>
      <c r="AC487" s="325" t="s">
        <v>534</v>
      </c>
      <c r="AD487" s="325" t="s">
        <v>534</v>
      </c>
      <c r="AE487" s="325" t="s">
        <v>534</v>
      </c>
      <c r="AF487" s="325" t="s">
        <v>534</v>
      </c>
      <c r="AG487" s="334" t="s">
        <v>187</v>
      </c>
      <c r="AH487" s="325">
        <v>13.247769375000001</v>
      </c>
      <c r="AI487" s="325" t="s">
        <v>509</v>
      </c>
      <c r="AJ487" s="325" t="s">
        <v>509</v>
      </c>
    </row>
    <row r="488" spans="1:36" x14ac:dyDescent="0.25">
      <c r="A488" s="365" t="s">
        <v>667</v>
      </c>
      <c r="B488" s="325">
        <v>0.88</v>
      </c>
      <c r="C488" s="325">
        <v>397.31929999999994</v>
      </c>
      <c r="D488" s="325" t="s">
        <v>507</v>
      </c>
      <c r="E488" s="325" t="s">
        <v>507</v>
      </c>
      <c r="F488" s="325">
        <v>2580.4423400000001</v>
      </c>
      <c r="G488" s="325" t="s">
        <v>507</v>
      </c>
      <c r="H488" s="325">
        <v>56052.275099999999</v>
      </c>
      <c r="I488" s="325" t="s">
        <v>507</v>
      </c>
      <c r="J488" s="325">
        <v>2093.1475999999998</v>
      </c>
      <c r="K488" s="325" t="s">
        <v>507</v>
      </c>
      <c r="L488" s="325" t="s">
        <v>507</v>
      </c>
      <c r="M488" s="325" t="s">
        <v>507</v>
      </c>
      <c r="N488" s="325" t="s">
        <v>507</v>
      </c>
      <c r="O488" s="325" t="s">
        <v>507</v>
      </c>
      <c r="P488" s="325" t="s">
        <v>507</v>
      </c>
      <c r="Q488" s="325">
        <v>117.73</v>
      </c>
      <c r="R488" s="325" t="s">
        <v>507</v>
      </c>
      <c r="S488" s="325" t="s">
        <v>507</v>
      </c>
      <c r="T488" s="325" t="s">
        <v>507</v>
      </c>
      <c r="U488" s="325" t="s">
        <v>507</v>
      </c>
      <c r="V488" s="334" t="s">
        <v>187</v>
      </c>
      <c r="W488" s="325">
        <v>2.1192000000000002</v>
      </c>
      <c r="X488" s="325" t="s">
        <v>507</v>
      </c>
      <c r="Y488" s="325" t="s">
        <v>507</v>
      </c>
      <c r="Z488" s="325" t="s">
        <v>507</v>
      </c>
      <c r="AA488" s="325" t="s">
        <v>507</v>
      </c>
      <c r="AB488" s="325" t="s">
        <v>507</v>
      </c>
      <c r="AC488" s="325" t="s">
        <v>507</v>
      </c>
      <c r="AD488" s="325" t="s">
        <v>507</v>
      </c>
      <c r="AE488" s="325" t="s">
        <v>507</v>
      </c>
      <c r="AF488" s="325" t="s">
        <v>507</v>
      </c>
      <c r="AG488" s="334" t="s">
        <v>187</v>
      </c>
      <c r="AH488" s="325">
        <v>7313.5339055999993</v>
      </c>
      <c r="AI488" s="325" t="s">
        <v>507</v>
      </c>
      <c r="AJ488" s="325" t="s">
        <v>507</v>
      </c>
    </row>
    <row r="489" spans="1:36" x14ac:dyDescent="0.25">
      <c r="A489" s="362" t="s">
        <v>668</v>
      </c>
      <c r="B489" s="325" t="s">
        <v>507</v>
      </c>
      <c r="C489" s="325">
        <v>397.31929999999994</v>
      </c>
      <c r="D489" s="325" t="s">
        <v>507</v>
      </c>
      <c r="E489" s="325" t="s">
        <v>507</v>
      </c>
      <c r="F489" s="325">
        <v>2549.6623400000003</v>
      </c>
      <c r="G489" s="325" t="s">
        <v>507</v>
      </c>
      <c r="H489" s="325">
        <v>49042.255100000002</v>
      </c>
      <c r="I489" s="325" t="s">
        <v>507</v>
      </c>
      <c r="J489" s="325">
        <v>2093.1475999999998</v>
      </c>
      <c r="K489" s="325" t="s">
        <v>507</v>
      </c>
      <c r="L489" s="325" t="s">
        <v>507</v>
      </c>
      <c r="M489" s="325" t="s">
        <v>507</v>
      </c>
      <c r="N489" s="325" t="s">
        <v>507</v>
      </c>
      <c r="O489" s="325" t="s">
        <v>507</v>
      </c>
      <c r="P489" s="325" t="s">
        <v>507</v>
      </c>
      <c r="Q489" s="325">
        <v>99.33</v>
      </c>
      <c r="R489" s="325" t="s">
        <v>507</v>
      </c>
      <c r="S489" s="325" t="s">
        <v>507</v>
      </c>
      <c r="T489" s="325" t="s">
        <v>507</v>
      </c>
      <c r="U489" s="325" t="s">
        <v>507</v>
      </c>
      <c r="V489" s="334" t="s">
        <v>187</v>
      </c>
      <c r="W489" s="325" t="s">
        <v>507</v>
      </c>
      <c r="X489" s="325" t="s">
        <v>507</v>
      </c>
      <c r="Y489" s="325" t="s">
        <v>507</v>
      </c>
      <c r="Z489" s="325" t="s">
        <v>507</v>
      </c>
      <c r="AA489" s="325" t="s">
        <v>507</v>
      </c>
      <c r="AB489" s="325" t="s">
        <v>507</v>
      </c>
      <c r="AC489" s="325" t="s">
        <v>507</v>
      </c>
      <c r="AD489" s="325" t="s">
        <v>507</v>
      </c>
      <c r="AE489" s="325" t="s">
        <v>507</v>
      </c>
      <c r="AF489" s="325" t="s">
        <v>507</v>
      </c>
      <c r="AG489" s="334" t="s">
        <v>187</v>
      </c>
      <c r="AH489" s="325" t="s">
        <v>3275</v>
      </c>
      <c r="AI489" s="325" t="s">
        <v>507</v>
      </c>
      <c r="AJ489" s="325" t="s">
        <v>507</v>
      </c>
    </row>
    <row r="490" spans="1:36" x14ac:dyDescent="0.25">
      <c r="A490" s="362" t="s">
        <v>669</v>
      </c>
      <c r="B490" s="325" t="s">
        <v>507</v>
      </c>
      <c r="C490" s="325" t="s">
        <v>507</v>
      </c>
      <c r="D490" s="325" t="s">
        <v>507</v>
      </c>
      <c r="E490" s="325" t="s">
        <v>507</v>
      </c>
      <c r="F490" s="325" t="s">
        <v>507</v>
      </c>
      <c r="G490" s="325" t="s">
        <v>507</v>
      </c>
      <c r="H490" s="325">
        <v>1042.52</v>
      </c>
      <c r="I490" s="325" t="s">
        <v>507</v>
      </c>
      <c r="J490" s="325" t="s">
        <v>507</v>
      </c>
      <c r="K490" s="325" t="s">
        <v>507</v>
      </c>
      <c r="L490" s="325" t="s">
        <v>507</v>
      </c>
      <c r="M490" s="325" t="s">
        <v>507</v>
      </c>
      <c r="N490" s="325" t="s">
        <v>507</v>
      </c>
      <c r="O490" s="325" t="s">
        <v>507</v>
      </c>
      <c r="P490" s="325" t="s">
        <v>507</v>
      </c>
      <c r="Q490" s="325" t="s">
        <v>507</v>
      </c>
      <c r="R490" s="325" t="s">
        <v>507</v>
      </c>
      <c r="S490" s="325" t="s">
        <v>507</v>
      </c>
      <c r="T490" s="325" t="s">
        <v>507</v>
      </c>
      <c r="U490" s="325" t="s">
        <v>507</v>
      </c>
      <c r="V490" s="334" t="s">
        <v>187</v>
      </c>
      <c r="W490" s="325" t="s">
        <v>507</v>
      </c>
      <c r="X490" s="325" t="s">
        <v>507</v>
      </c>
      <c r="Y490" s="325" t="s">
        <v>507</v>
      </c>
      <c r="Z490" s="325" t="s">
        <v>507</v>
      </c>
      <c r="AA490" s="325" t="s">
        <v>507</v>
      </c>
      <c r="AB490" s="325" t="s">
        <v>507</v>
      </c>
      <c r="AC490" s="325" t="s">
        <v>507</v>
      </c>
      <c r="AD490" s="325" t="s">
        <v>507</v>
      </c>
      <c r="AE490" s="325" t="s">
        <v>507</v>
      </c>
      <c r="AF490" s="325" t="s">
        <v>507</v>
      </c>
      <c r="AG490" s="334" t="s">
        <v>187</v>
      </c>
      <c r="AH490" s="325" t="s">
        <v>509</v>
      </c>
      <c r="AI490" s="325" t="s">
        <v>507</v>
      </c>
      <c r="AJ490" s="325" t="s">
        <v>507</v>
      </c>
    </row>
    <row r="491" spans="1:36" x14ac:dyDescent="0.25">
      <c r="A491" s="362" t="s">
        <v>670</v>
      </c>
      <c r="B491" s="325">
        <v>0.88</v>
      </c>
      <c r="C491" s="325" t="s">
        <v>507</v>
      </c>
      <c r="D491" s="325" t="s">
        <v>507</v>
      </c>
      <c r="E491" s="325" t="s">
        <v>507</v>
      </c>
      <c r="F491" s="325">
        <v>30.78</v>
      </c>
      <c r="G491" s="325" t="s">
        <v>507</v>
      </c>
      <c r="H491" s="325" t="s">
        <v>507</v>
      </c>
      <c r="I491" s="325" t="s">
        <v>507</v>
      </c>
      <c r="J491" s="325" t="s">
        <v>507</v>
      </c>
      <c r="K491" s="325" t="s">
        <v>507</v>
      </c>
      <c r="L491" s="325" t="s">
        <v>507</v>
      </c>
      <c r="M491" s="325" t="s">
        <v>507</v>
      </c>
      <c r="N491" s="325" t="s">
        <v>507</v>
      </c>
      <c r="O491" s="325" t="s">
        <v>507</v>
      </c>
      <c r="P491" s="325" t="s">
        <v>507</v>
      </c>
      <c r="Q491" s="325">
        <v>18.399999999999999</v>
      </c>
      <c r="R491" s="325" t="s">
        <v>507</v>
      </c>
      <c r="S491" s="325" t="s">
        <v>507</v>
      </c>
      <c r="T491" s="325" t="s">
        <v>507</v>
      </c>
      <c r="U491" s="325" t="s">
        <v>507</v>
      </c>
      <c r="V491" s="334" t="s">
        <v>187</v>
      </c>
      <c r="W491" s="325">
        <v>2.1192000000000002</v>
      </c>
      <c r="X491" s="325" t="s">
        <v>507</v>
      </c>
      <c r="Y491" s="325" t="s">
        <v>507</v>
      </c>
      <c r="Z491" s="325" t="s">
        <v>507</v>
      </c>
      <c r="AA491" s="325" t="s">
        <v>507</v>
      </c>
      <c r="AB491" s="325" t="s">
        <v>507</v>
      </c>
      <c r="AC491" s="325" t="s">
        <v>507</v>
      </c>
      <c r="AD491" s="325" t="s">
        <v>507</v>
      </c>
      <c r="AE491" s="325" t="s">
        <v>507</v>
      </c>
      <c r="AF491" s="325" t="s">
        <v>507</v>
      </c>
      <c r="AG491" s="334" t="s">
        <v>187</v>
      </c>
      <c r="AH491" s="325" t="s">
        <v>509</v>
      </c>
      <c r="AI491" s="325" t="s">
        <v>507</v>
      </c>
      <c r="AJ491" s="325" t="s">
        <v>507</v>
      </c>
    </row>
    <row r="492" spans="1:36" x14ac:dyDescent="0.25">
      <c r="A492" s="362" t="s">
        <v>671</v>
      </c>
      <c r="B492" s="325" t="s">
        <v>507</v>
      </c>
      <c r="C492" s="325" t="s">
        <v>507</v>
      </c>
      <c r="D492" s="325" t="s">
        <v>507</v>
      </c>
      <c r="E492" s="325" t="s">
        <v>507</v>
      </c>
      <c r="F492" s="325" t="s">
        <v>507</v>
      </c>
      <c r="G492" s="325" t="s">
        <v>507</v>
      </c>
      <c r="H492" s="325">
        <v>5967.5</v>
      </c>
      <c r="I492" s="325" t="s">
        <v>507</v>
      </c>
      <c r="J492" s="325" t="s">
        <v>507</v>
      </c>
      <c r="K492" s="325" t="s">
        <v>507</v>
      </c>
      <c r="L492" s="325" t="s">
        <v>507</v>
      </c>
      <c r="M492" s="325" t="s">
        <v>507</v>
      </c>
      <c r="N492" s="325" t="s">
        <v>507</v>
      </c>
      <c r="O492" s="325" t="s">
        <v>507</v>
      </c>
      <c r="P492" s="325" t="s">
        <v>507</v>
      </c>
      <c r="Q492" s="325" t="s">
        <v>507</v>
      </c>
      <c r="R492" s="325" t="s">
        <v>507</v>
      </c>
      <c r="S492" s="325" t="s">
        <v>507</v>
      </c>
      <c r="T492" s="325" t="s">
        <v>507</v>
      </c>
      <c r="U492" s="325" t="s">
        <v>507</v>
      </c>
      <c r="V492" s="334" t="s">
        <v>187</v>
      </c>
      <c r="W492" s="325" t="s">
        <v>507</v>
      </c>
      <c r="X492" s="325" t="s">
        <v>507</v>
      </c>
      <c r="Y492" s="325" t="s">
        <v>507</v>
      </c>
      <c r="Z492" s="325" t="s">
        <v>507</v>
      </c>
      <c r="AA492" s="325" t="s">
        <v>507</v>
      </c>
      <c r="AB492" s="325" t="s">
        <v>507</v>
      </c>
      <c r="AC492" s="325" t="s">
        <v>507</v>
      </c>
      <c r="AD492" s="325" t="s">
        <v>507</v>
      </c>
      <c r="AE492" s="325" t="s">
        <v>507</v>
      </c>
      <c r="AF492" s="325" t="s">
        <v>507</v>
      </c>
      <c r="AG492" s="334" t="s">
        <v>187</v>
      </c>
      <c r="AH492" s="325" t="s">
        <v>581</v>
      </c>
      <c r="AI492" s="325" t="s">
        <v>507</v>
      </c>
      <c r="AJ492" s="325" t="s">
        <v>507</v>
      </c>
    </row>
    <row r="493" spans="1:36" x14ac:dyDescent="0.25">
      <c r="A493" s="362" t="s">
        <v>672</v>
      </c>
      <c r="B493" s="325" t="s">
        <v>507</v>
      </c>
      <c r="C493" s="325" t="s">
        <v>507</v>
      </c>
      <c r="D493" s="325" t="s">
        <v>507</v>
      </c>
      <c r="E493" s="325" t="s">
        <v>507</v>
      </c>
      <c r="F493" s="325" t="s">
        <v>507</v>
      </c>
      <c r="G493" s="325" t="s">
        <v>507</v>
      </c>
      <c r="H493" s="325" t="s">
        <v>507</v>
      </c>
      <c r="I493" s="325" t="s">
        <v>507</v>
      </c>
      <c r="J493" s="325" t="s">
        <v>507</v>
      </c>
      <c r="K493" s="325" t="s">
        <v>507</v>
      </c>
      <c r="L493" s="325" t="s">
        <v>507</v>
      </c>
      <c r="M493" s="325" t="s">
        <v>507</v>
      </c>
      <c r="N493" s="325" t="s">
        <v>507</v>
      </c>
      <c r="O493" s="325" t="s">
        <v>507</v>
      </c>
      <c r="P493" s="325" t="s">
        <v>507</v>
      </c>
      <c r="Q493" s="325" t="s">
        <v>507</v>
      </c>
      <c r="R493" s="325" t="s">
        <v>507</v>
      </c>
      <c r="S493" s="325" t="s">
        <v>507</v>
      </c>
      <c r="T493" s="325" t="s">
        <v>507</v>
      </c>
      <c r="U493" s="325" t="s">
        <v>507</v>
      </c>
      <c r="V493" s="334" t="s">
        <v>187</v>
      </c>
      <c r="W493" s="325" t="s">
        <v>507</v>
      </c>
      <c r="X493" s="325" t="s">
        <v>507</v>
      </c>
      <c r="Y493" s="325" t="s">
        <v>507</v>
      </c>
      <c r="Z493" s="325" t="s">
        <v>507</v>
      </c>
      <c r="AA493" s="325" t="s">
        <v>507</v>
      </c>
      <c r="AB493" s="325" t="s">
        <v>507</v>
      </c>
      <c r="AC493" s="325" t="s">
        <v>507</v>
      </c>
      <c r="AD493" s="325" t="s">
        <v>507</v>
      </c>
      <c r="AE493" s="325" t="s">
        <v>507</v>
      </c>
      <c r="AF493" s="325" t="s">
        <v>507</v>
      </c>
      <c r="AG493" s="334" t="s">
        <v>187</v>
      </c>
      <c r="AH493" s="325" t="s">
        <v>509</v>
      </c>
      <c r="AI493" s="325" t="s">
        <v>507</v>
      </c>
      <c r="AJ493" s="325" t="s">
        <v>507</v>
      </c>
    </row>
    <row r="494" spans="1:36" x14ac:dyDescent="0.25">
      <c r="A494" s="363" t="s">
        <v>673</v>
      </c>
      <c r="B494" s="325" t="s">
        <v>507</v>
      </c>
      <c r="C494" s="325" t="s">
        <v>507</v>
      </c>
      <c r="D494" s="325" t="s">
        <v>507</v>
      </c>
      <c r="E494" s="325" t="s">
        <v>507</v>
      </c>
      <c r="F494" s="325" t="s">
        <v>507</v>
      </c>
      <c r="G494" s="325" t="s">
        <v>507</v>
      </c>
      <c r="H494" s="325" t="s">
        <v>507</v>
      </c>
      <c r="I494" s="325" t="s">
        <v>507</v>
      </c>
      <c r="J494" s="325" t="s">
        <v>507</v>
      </c>
      <c r="K494" s="325" t="s">
        <v>507</v>
      </c>
      <c r="L494" s="325" t="s">
        <v>507</v>
      </c>
      <c r="M494" s="325" t="s">
        <v>507</v>
      </c>
      <c r="N494" s="325" t="s">
        <v>507</v>
      </c>
      <c r="O494" s="325" t="s">
        <v>507</v>
      </c>
      <c r="P494" s="325" t="s">
        <v>507</v>
      </c>
      <c r="Q494" s="325" t="s">
        <v>507</v>
      </c>
      <c r="R494" s="325" t="s">
        <v>507</v>
      </c>
      <c r="S494" s="325" t="s">
        <v>507</v>
      </c>
      <c r="T494" s="325" t="s">
        <v>507</v>
      </c>
      <c r="U494" s="325" t="s">
        <v>507</v>
      </c>
      <c r="V494" s="334" t="s">
        <v>187</v>
      </c>
      <c r="W494" s="325" t="s">
        <v>507</v>
      </c>
      <c r="X494" s="325" t="s">
        <v>507</v>
      </c>
      <c r="Y494" s="325" t="s">
        <v>507</v>
      </c>
      <c r="Z494" s="325" t="s">
        <v>507</v>
      </c>
      <c r="AA494" s="325" t="s">
        <v>507</v>
      </c>
      <c r="AB494" s="325" t="s">
        <v>507</v>
      </c>
      <c r="AC494" s="325" t="s">
        <v>507</v>
      </c>
      <c r="AD494" s="325" t="s">
        <v>507</v>
      </c>
      <c r="AE494" s="325" t="s">
        <v>507</v>
      </c>
      <c r="AF494" s="325" t="s">
        <v>507</v>
      </c>
      <c r="AG494" s="334" t="s">
        <v>187</v>
      </c>
      <c r="AH494" s="325">
        <v>7313.5339055999993</v>
      </c>
      <c r="AI494" s="325" t="s">
        <v>507</v>
      </c>
      <c r="AJ494" s="325" t="s">
        <v>507</v>
      </c>
    </row>
    <row r="495" spans="1:36" x14ac:dyDescent="0.25">
      <c r="A495" s="364" t="s">
        <v>674</v>
      </c>
      <c r="B495" s="325" t="s">
        <v>507</v>
      </c>
      <c r="C495" s="325" t="s">
        <v>507</v>
      </c>
      <c r="D495" s="325" t="s">
        <v>507</v>
      </c>
      <c r="E495" s="325" t="s">
        <v>507</v>
      </c>
      <c r="F495" s="325" t="s">
        <v>507</v>
      </c>
      <c r="G495" s="325" t="s">
        <v>507</v>
      </c>
      <c r="H495" s="325" t="s">
        <v>507</v>
      </c>
      <c r="I495" s="325" t="s">
        <v>507</v>
      </c>
      <c r="J495" s="325" t="s">
        <v>507</v>
      </c>
      <c r="K495" s="325" t="s">
        <v>507</v>
      </c>
      <c r="L495" s="325" t="s">
        <v>507</v>
      </c>
      <c r="M495" s="325" t="s">
        <v>507</v>
      </c>
      <c r="N495" s="325" t="s">
        <v>507</v>
      </c>
      <c r="O495" s="325" t="s">
        <v>507</v>
      </c>
      <c r="P495" s="325" t="s">
        <v>507</v>
      </c>
      <c r="Q495" s="325" t="s">
        <v>507</v>
      </c>
      <c r="R495" s="325" t="s">
        <v>507</v>
      </c>
      <c r="S495" s="325" t="s">
        <v>507</v>
      </c>
      <c r="T495" s="325" t="s">
        <v>507</v>
      </c>
      <c r="U495" s="325" t="s">
        <v>507</v>
      </c>
      <c r="V495" s="334" t="s">
        <v>187</v>
      </c>
      <c r="W495" s="325" t="s">
        <v>507</v>
      </c>
      <c r="X495" s="325" t="s">
        <v>507</v>
      </c>
      <c r="Y495" s="325" t="s">
        <v>507</v>
      </c>
      <c r="Z495" s="325" t="s">
        <v>507</v>
      </c>
      <c r="AA495" s="325" t="s">
        <v>507</v>
      </c>
      <c r="AB495" s="325" t="s">
        <v>507</v>
      </c>
      <c r="AC495" s="325" t="s">
        <v>507</v>
      </c>
      <c r="AD495" s="325" t="s">
        <v>507</v>
      </c>
      <c r="AE495" s="325" t="s">
        <v>507</v>
      </c>
      <c r="AF495" s="325" t="s">
        <v>507</v>
      </c>
      <c r="AG495" s="334" t="s">
        <v>187</v>
      </c>
      <c r="AH495" s="325" t="s">
        <v>507</v>
      </c>
      <c r="AI495" s="325">
        <v>366.24329245063001</v>
      </c>
      <c r="AJ495" s="325" t="s">
        <v>507</v>
      </c>
    </row>
    <row r="496" spans="1:36" x14ac:dyDescent="0.25">
      <c r="A496" s="362" t="s">
        <v>675</v>
      </c>
      <c r="B496" s="325" t="s">
        <v>507</v>
      </c>
      <c r="C496" s="325" t="s">
        <v>507</v>
      </c>
      <c r="D496" s="325" t="s">
        <v>507</v>
      </c>
      <c r="E496" s="325" t="s">
        <v>507</v>
      </c>
      <c r="F496" s="325" t="s">
        <v>507</v>
      </c>
      <c r="G496" s="325" t="s">
        <v>507</v>
      </c>
      <c r="H496" s="325" t="s">
        <v>507</v>
      </c>
      <c r="I496" s="325" t="s">
        <v>507</v>
      </c>
      <c r="J496" s="325" t="s">
        <v>507</v>
      </c>
      <c r="K496" s="325" t="s">
        <v>507</v>
      </c>
      <c r="L496" s="325" t="s">
        <v>507</v>
      </c>
      <c r="M496" s="325" t="s">
        <v>507</v>
      </c>
      <c r="N496" s="325" t="s">
        <v>507</v>
      </c>
      <c r="O496" s="325" t="s">
        <v>507</v>
      </c>
      <c r="P496" s="325" t="s">
        <v>507</v>
      </c>
      <c r="Q496" s="325" t="s">
        <v>507</v>
      </c>
      <c r="R496" s="325" t="s">
        <v>507</v>
      </c>
      <c r="S496" s="325" t="s">
        <v>507</v>
      </c>
      <c r="T496" s="325" t="s">
        <v>507</v>
      </c>
      <c r="U496" s="325" t="s">
        <v>507</v>
      </c>
      <c r="V496" s="334" t="s">
        <v>187</v>
      </c>
      <c r="W496" s="325" t="s">
        <v>507</v>
      </c>
      <c r="X496" s="325" t="s">
        <v>507</v>
      </c>
      <c r="Y496" s="325" t="s">
        <v>507</v>
      </c>
      <c r="Z496" s="325" t="s">
        <v>507</v>
      </c>
      <c r="AA496" s="325" t="s">
        <v>507</v>
      </c>
      <c r="AB496" s="325" t="s">
        <v>507</v>
      </c>
      <c r="AC496" s="325" t="s">
        <v>507</v>
      </c>
      <c r="AD496" s="325" t="s">
        <v>507</v>
      </c>
      <c r="AE496" s="325" t="s">
        <v>507</v>
      </c>
      <c r="AF496" s="325" t="s">
        <v>507</v>
      </c>
      <c r="AG496" s="334" t="s">
        <v>187</v>
      </c>
      <c r="AH496" s="325" t="s">
        <v>507</v>
      </c>
      <c r="AI496" s="325">
        <v>366.24329245062688</v>
      </c>
      <c r="AJ496" s="325" t="s">
        <v>507</v>
      </c>
    </row>
    <row r="497" spans="1:36" x14ac:dyDescent="0.25">
      <c r="A497" s="362" t="s">
        <v>3397</v>
      </c>
      <c r="B497" s="334" t="s">
        <v>187</v>
      </c>
      <c r="C497" s="334" t="s">
        <v>187</v>
      </c>
      <c r="D497" s="334" t="s">
        <v>187</v>
      </c>
      <c r="E497" s="334" t="s">
        <v>187</v>
      </c>
      <c r="F497" s="334" t="s">
        <v>187</v>
      </c>
      <c r="G497" s="334" t="s">
        <v>187</v>
      </c>
      <c r="H497" s="334" t="s">
        <v>187</v>
      </c>
      <c r="I497" s="334" t="s">
        <v>187</v>
      </c>
      <c r="J497" s="334" t="s">
        <v>187</v>
      </c>
      <c r="K497" s="334" t="s">
        <v>187</v>
      </c>
      <c r="L497" s="334" t="s">
        <v>187</v>
      </c>
      <c r="M497" s="334" t="s">
        <v>187</v>
      </c>
      <c r="N497" s="334" t="s">
        <v>187</v>
      </c>
      <c r="O497" s="334" t="s">
        <v>187</v>
      </c>
      <c r="P497" s="334" t="s">
        <v>187</v>
      </c>
      <c r="Q497" s="334" t="s">
        <v>187</v>
      </c>
      <c r="R497" s="334" t="s">
        <v>187</v>
      </c>
      <c r="S497" s="334" t="s">
        <v>187</v>
      </c>
      <c r="T497" s="334" t="s">
        <v>187</v>
      </c>
      <c r="U497" s="334" t="s">
        <v>187</v>
      </c>
      <c r="V497" s="334" t="s">
        <v>187</v>
      </c>
      <c r="W497" s="325" t="s">
        <v>507</v>
      </c>
      <c r="X497" s="325" t="s">
        <v>507</v>
      </c>
      <c r="Y497" s="325" t="s">
        <v>507</v>
      </c>
      <c r="Z497" s="325" t="s">
        <v>507</v>
      </c>
      <c r="AA497" s="325" t="s">
        <v>507</v>
      </c>
      <c r="AB497" s="325" t="s">
        <v>507</v>
      </c>
      <c r="AC497" s="325" t="s">
        <v>507</v>
      </c>
      <c r="AD497" s="325" t="s">
        <v>507</v>
      </c>
      <c r="AE497" s="325" t="s">
        <v>507</v>
      </c>
      <c r="AF497" s="325" t="s">
        <v>507</v>
      </c>
      <c r="AG497" s="334" t="s">
        <v>187</v>
      </c>
      <c r="AH497" s="334" t="s">
        <v>187</v>
      </c>
      <c r="AI497" s="325" t="s">
        <v>534</v>
      </c>
      <c r="AJ497" s="334" t="s">
        <v>187</v>
      </c>
    </row>
    <row r="498" spans="1:36" x14ac:dyDescent="0.25">
      <c r="A498" s="362" t="s">
        <v>676</v>
      </c>
      <c r="B498" s="325" t="s">
        <v>507</v>
      </c>
      <c r="C498" s="325" t="s">
        <v>507</v>
      </c>
      <c r="D498" s="325" t="s">
        <v>507</v>
      </c>
      <c r="E498" s="325" t="s">
        <v>507</v>
      </c>
      <c r="F498" s="325" t="s">
        <v>507</v>
      </c>
      <c r="G498" s="325" t="s">
        <v>507</v>
      </c>
      <c r="H498" s="325" t="s">
        <v>507</v>
      </c>
      <c r="I498" s="325" t="s">
        <v>507</v>
      </c>
      <c r="J498" s="325" t="s">
        <v>507</v>
      </c>
      <c r="K498" s="325" t="s">
        <v>507</v>
      </c>
      <c r="L498" s="325" t="s">
        <v>507</v>
      </c>
      <c r="M498" s="325" t="s">
        <v>507</v>
      </c>
      <c r="N498" s="325" t="s">
        <v>507</v>
      </c>
      <c r="O498" s="325" t="s">
        <v>507</v>
      </c>
      <c r="P498" s="325" t="s">
        <v>507</v>
      </c>
      <c r="Q498" s="325" t="s">
        <v>507</v>
      </c>
      <c r="R498" s="325" t="s">
        <v>507</v>
      </c>
      <c r="S498" s="325" t="s">
        <v>507</v>
      </c>
      <c r="T498" s="325" t="s">
        <v>507</v>
      </c>
      <c r="U498" s="325" t="s">
        <v>507</v>
      </c>
      <c r="V498" s="334" t="s">
        <v>187</v>
      </c>
      <c r="W498" s="325" t="s">
        <v>507</v>
      </c>
      <c r="X498" s="325" t="s">
        <v>507</v>
      </c>
      <c r="Y498" s="325" t="s">
        <v>507</v>
      </c>
      <c r="Z498" s="325" t="s">
        <v>507</v>
      </c>
      <c r="AA498" s="325" t="s">
        <v>507</v>
      </c>
      <c r="AB498" s="325" t="s">
        <v>507</v>
      </c>
      <c r="AC498" s="325" t="s">
        <v>507</v>
      </c>
      <c r="AD498" s="325" t="s">
        <v>507</v>
      </c>
      <c r="AE498" s="325" t="s">
        <v>507</v>
      </c>
      <c r="AF498" s="325" t="s">
        <v>507</v>
      </c>
      <c r="AG498" s="334" t="s">
        <v>187</v>
      </c>
      <c r="AH498" s="325" t="s">
        <v>507</v>
      </c>
      <c r="AI498" s="325" t="s">
        <v>507</v>
      </c>
      <c r="AJ498" s="325" t="s">
        <v>507</v>
      </c>
    </row>
    <row r="499" spans="1:36" x14ac:dyDescent="0.25">
      <c r="A499" s="291" t="s">
        <v>725</v>
      </c>
      <c r="B499" s="325" t="s">
        <v>541</v>
      </c>
      <c r="C499" s="325" t="s">
        <v>507</v>
      </c>
      <c r="D499" s="325" t="s">
        <v>507</v>
      </c>
      <c r="E499" s="325" t="s">
        <v>507</v>
      </c>
      <c r="F499" s="325" t="s">
        <v>507</v>
      </c>
      <c r="G499" s="325" t="s">
        <v>507</v>
      </c>
      <c r="H499" s="325" t="s">
        <v>507</v>
      </c>
      <c r="I499" s="325" t="s">
        <v>507</v>
      </c>
      <c r="J499" s="325" t="s">
        <v>507</v>
      </c>
      <c r="K499" s="325" t="s">
        <v>507</v>
      </c>
      <c r="L499" s="325" t="s">
        <v>507</v>
      </c>
      <c r="M499" s="325" t="s">
        <v>507</v>
      </c>
      <c r="N499" s="325" t="s">
        <v>507</v>
      </c>
      <c r="O499" s="325" t="s">
        <v>507</v>
      </c>
      <c r="P499" s="325" t="s">
        <v>507</v>
      </c>
      <c r="Q499" s="325" t="s">
        <v>507</v>
      </c>
      <c r="R499" s="325" t="s">
        <v>507</v>
      </c>
      <c r="S499" s="325" t="s">
        <v>507</v>
      </c>
      <c r="T499" s="325" t="s">
        <v>507</v>
      </c>
      <c r="U499" s="325" t="s">
        <v>507</v>
      </c>
      <c r="V499" s="334" t="s">
        <v>187</v>
      </c>
      <c r="W499" s="325" t="s">
        <v>541</v>
      </c>
      <c r="X499" s="325" t="s">
        <v>541</v>
      </c>
      <c r="Y499" s="325" t="s">
        <v>541</v>
      </c>
      <c r="Z499" s="325" t="s">
        <v>507</v>
      </c>
      <c r="AA499" s="325" t="s">
        <v>541</v>
      </c>
      <c r="AB499" s="325" t="s">
        <v>507</v>
      </c>
      <c r="AC499" s="325" t="s">
        <v>507</v>
      </c>
      <c r="AD499" s="325" t="s">
        <v>507</v>
      </c>
      <c r="AE499" s="325" t="s">
        <v>507</v>
      </c>
      <c r="AF499" s="325" t="s">
        <v>507</v>
      </c>
      <c r="AG499" s="334" t="s">
        <v>187</v>
      </c>
      <c r="AH499" s="325" t="s">
        <v>507</v>
      </c>
      <c r="AI499" s="325" t="s">
        <v>541</v>
      </c>
      <c r="AJ499" s="325" t="s">
        <v>541</v>
      </c>
    </row>
    <row r="500" spans="1:36" x14ac:dyDescent="0.25">
      <c r="A500" s="367" t="s">
        <v>726</v>
      </c>
      <c r="B500" s="325" t="s">
        <v>541</v>
      </c>
      <c r="C500" s="325" t="s">
        <v>507</v>
      </c>
      <c r="D500" s="325" t="s">
        <v>507</v>
      </c>
      <c r="E500" s="325" t="s">
        <v>507</v>
      </c>
      <c r="F500" s="325" t="s">
        <v>507</v>
      </c>
      <c r="G500" s="325" t="s">
        <v>507</v>
      </c>
      <c r="H500" s="325" t="s">
        <v>507</v>
      </c>
      <c r="I500" s="325" t="s">
        <v>507</v>
      </c>
      <c r="J500" s="325" t="s">
        <v>507</v>
      </c>
      <c r="K500" s="325" t="s">
        <v>507</v>
      </c>
      <c r="L500" s="325" t="s">
        <v>507</v>
      </c>
      <c r="M500" s="325" t="s">
        <v>507</v>
      </c>
      <c r="N500" s="325" t="s">
        <v>507</v>
      </c>
      <c r="O500" s="325" t="s">
        <v>507</v>
      </c>
      <c r="P500" s="325" t="s">
        <v>507</v>
      </c>
      <c r="Q500" s="325" t="s">
        <v>507</v>
      </c>
      <c r="R500" s="325" t="s">
        <v>507</v>
      </c>
      <c r="S500" s="325" t="s">
        <v>507</v>
      </c>
      <c r="T500" s="325" t="s">
        <v>507</v>
      </c>
      <c r="U500" s="325" t="s">
        <v>507</v>
      </c>
      <c r="V500" s="334" t="s">
        <v>187</v>
      </c>
      <c r="W500" s="325" t="s">
        <v>541</v>
      </c>
      <c r="X500" s="325" t="s">
        <v>541</v>
      </c>
      <c r="Y500" s="325" t="s">
        <v>541</v>
      </c>
      <c r="Z500" s="325" t="s">
        <v>507</v>
      </c>
      <c r="AA500" s="325" t="s">
        <v>541</v>
      </c>
      <c r="AB500" s="325" t="s">
        <v>507</v>
      </c>
      <c r="AC500" s="325" t="s">
        <v>507</v>
      </c>
      <c r="AD500" s="325" t="s">
        <v>507</v>
      </c>
      <c r="AE500" s="325" t="s">
        <v>507</v>
      </c>
      <c r="AF500" s="325" t="s">
        <v>507</v>
      </c>
      <c r="AG500" s="334" t="s">
        <v>187</v>
      </c>
      <c r="AH500" s="325" t="s">
        <v>507</v>
      </c>
      <c r="AI500" s="325" t="s">
        <v>541</v>
      </c>
      <c r="AJ500" s="325" t="s">
        <v>541</v>
      </c>
    </row>
    <row r="501" spans="1:36" ht="15.75" customHeight="1" thickBot="1" x14ac:dyDescent="0.3">
      <c r="A501" s="292" t="s">
        <v>727</v>
      </c>
      <c r="B501" s="424" t="s">
        <v>714</v>
      </c>
      <c r="C501" s="426"/>
      <c r="D501" s="426"/>
      <c r="E501" s="426"/>
      <c r="F501" s="426"/>
      <c r="G501" s="426"/>
      <c r="H501" s="426"/>
      <c r="I501" s="426"/>
      <c r="J501" s="426"/>
      <c r="K501" s="426"/>
      <c r="L501" s="426"/>
      <c r="M501" s="426"/>
      <c r="N501" s="426"/>
      <c r="O501" s="426"/>
      <c r="P501" s="426"/>
      <c r="Q501" s="426"/>
      <c r="R501" s="426"/>
      <c r="S501" s="426"/>
      <c r="T501" s="426"/>
      <c r="U501" s="426"/>
      <c r="V501" s="426"/>
      <c r="W501" s="426"/>
      <c r="X501" s="426"/>
      <c r="Y501" s="426"/>
      <c r="Z501" s="426"/>
      <c r="AA501" s="426"/>
      <c r="AB501" s="426"/>
      <c r="AC501" s="426"/>
      <c r="AD501" s="426"/>
      <c r="AE501" s="426"/>
      <c r="AF501" s="426"/>
      <c r="AG501" s="426"/>
      <c r="AH501" s="426"/>
      <c r="AI501" s="426"/>
      <c r="AJ501" s="427"/>
    </row>
    <row r="502" spans="1:36" ht="15.75" thickTop="1" x14ac:dyDescent="0.25">
      <c r="A502" s="289" t="s">
        <v>728</v>
      </c>
      <c r="B502" s="325">
        <v>20255.686821310028</v>
      </c>
      <c r="C502" s="325">
        <v>268.19052749999997</v>
      </c>
      <c r="D502" s="325" t="s">
        <v>812</v>
      </c>
      <c r="E502" s="325" t="s">
        <v>812</v>
      </c>
      <c r="F502" s="325">
        <v>9031.5481900000013</v>
      </c>
      <c r="G502" s="325" t="s">
        <v>532</v>
      </c>
      <c r="H502" s="325">
        <v>80154.753393000006</v>
      </c>
      <c r="I502" s="325" t="s">
        <v>532</v>
      </c>
      <c r="J502" s="325">
        <v>9356.369772</v>
      </c>
      <c r="K502" s="325" t="s">
        <v>532</v>
      </c>
      <c r="L502" s="325" t="s">
        <v>812</v>
      </c>
      <c r="M502" s="325" t="s">
        <v>532</v>
      </c>
      <c r="N502" s="325" t="s">
        <v>532</v>
      </c>
      <c r="O502" s="325" t="s">
        <v>532</v>
      </c>
      <c r="P502" s="325" t="s">
        <v>532</v>
      </c>
      <c r="Q502" s="325">
        <v>1154.9313</v>
      </c>
      <c r="R502" s="325" t="s">
        <v>532</v>
      </c>
      <c r="S502" s="325" t="s">
        <v>812</v>
      </c>
      <c r="T502" s="325" t="s">
        <v>812</v>
      </c>
      <c r="U502" s="325">
        <v>1.84005186808937</v>
      </c>
      <c r="V502" s="334" t="s">
        <v>187</v>
      </c>
      <c r="W502" s="325">
        <v>3985.2978501399257</v>
      </c>
      <c r="X502" s="325">
        <v>2522.7156316579408</v>
      </c>
      <c r="Y502" s="325">
        <v>79.222245606505325</v>
      </c>
      <c r="Z502" s="325" t="s">
        <v>532</v>
      </c>
      <c r="AA502" s="325">
        <v>117.63778721389281</v>
      </c>
      <c r="AB502" s="325" t="s">
        <v>532</v>
      </c>
      <c r="AC502" s="325" t="s">
        <v>812</v>
      </c>
      <c r="AD502" s="325" t="s">
        <v>532</v>
      </c>
      <c r="AE502" s="325" t="s">
        <v>532</v>
      </c>
      <c r="AF502" s="325">
        <v>2.4884645670558498</v>
      </c>
      <c r="AG502" s="334" t="s">
        <v>187</v>
      </c>
      <c r="AH502" s="325">
        <v>7332.5098355411983</v>
      </c>
      <c r="AI502" s="325">
        <v>11803.055759120232</v>
      </c>
      <c r="AJ502" s="325">
        <v>490.71858044203998</v>
      </c>
    </row>
    <row r="503" spans="1:36" x14ac:dyDescent="0.25">
      <c r="A503" s="290" t="s">
        <v>729</v>
      </c>
      <c r="B503" s="325">
        <v>20040.325102040817</v>
      </c>
      <c r="C503" s="325" t="s">
        <v>507</v>
      </c>
      <c r="D503" s="325" t="s">
        <v>507</v>
      </c>
      <c r="E503" s="325" t="s">
        <v>507</v>
      </c>
      <c r="F503" s="325" t="s">
        <v>507</v>
      </c>
      <c r="G503" s="325" t="s">
        <v>507</v>
      </c>
      <c r="H503" s="325" t="s">
        <v>507</v>
      </c>
      <c r="I503" s="325" t="s">
        <v>507</v>
      </c>
      <c r="J503" s="325" t="s">
        <v>507</v>
      </c>
      <c r="K503" s="325" t="s">
        <v>507</v>
      </c>
      <c r="L503" s="325" t="s">
        <v>507</v>
      </c>
      <c r="M503" s="325" t="s">
        <v>507</v>
      </c>
      <c r="N503" s="325" t="s">
        <v>507</v>
      </c>
      <c r="O503" s="325" t="s">
        <v>507</v>
      </c>
      <c r="P503" s="325" t="s">
        <v>507</v>
      </c>
      <c r="Q503" s="325" t="s">
        <v>507</v>
      </c>
      <c r="R503" s="325" t="s">
        <v>507</v>
      </c>
      <c r="S503" s="325" t="s">
        <v>507</v>
      </c>
      <c r="T503" s="325" t="s">
        <v>507</v>
      </c>
      <c r="U503" s="325" t="s">
        <v>507</v>
      </c>
      <c r="V503" s="334" t="s">
        <v>187</v>
      </c>
      <c r="W503" s="325" t="s">
        <v>507</v>
      </c>
      <c r="X503" s="325" t="s">
        <v>507</v>
      </c>
      <c r="Y503" s="325" t="s">
        <v>507</v>
      </c>
      <c r="Z503" s="325" t="s">
        <v>507</v>
      </c>
      <c r="AA503" s="325" t="s">
        <v>507</v>
      </c>
      <c r="AB503" s="325" t="s">
        <v>507</v>
      </c>
      <c r="AC503" s="325" t="s">
        <v>507</v>
      </c>
      <c r="AD503" s="325" t="s">
        <v>507</v>
      </c>
      <c r="AE503" s="325" t="s">
        <v>507</v>
      </c>
      <c r="AF503" s="325" t="s">
        <v>507</v>
      </c>
      <c r="AG503" s="334" t="s">
        <v>187</v>
      </c>
      <c r="AH503" s="325" t="s">
        <v>507</v>
      </c>
      <c r="AI503" s="325" t="s">
        <v>507</v>
      </c>
      <c r="AJ503" s="325" t="s">
        <v>507</v>
      </c>
    </row>
    <row r="504" spans="1:36" x14ac:dyDescent="0.25">
      <c r="A504" s="368" t="s">
        <v>730</v>
      </c>
      <c r="B504" s="325" t="s">
        <v>507</v>
      </c>
      <c r="C504" s="325" t="s">
        <v>507</v>
      </c>
      <c r="D504" s="325" t="s">
        <v>507</v>
      </c>
      <c r="E504" s="325" t="s">
        <v>507</v>
      </c>
      <c r="F504" s="325" t="s">
        <v>507</v>
      </c>
      <c r="G504" s="325" t="s">
        <v>507</v>
      </c>
      <c r="H504" s="325" t="s">
        <v>569</v>
      </c>
      <c r="I504" s="325" t="s">
        <v>507</v>
      </c>
      <c r="J504" s="325" t="s">
        <v>507</v>
      </c>
      <c r="K504" s="325" t="s">
        <v>507</v>
      </c>
      <c r="L504" s="325" t="s">
        <v>507</v>
      </c>
      <c r="M504" s="325" t="s">
        <v>507</v>
      </c>
      <c r="N504" s="325" t="s">
        <v>507</v>
      </c>
      <c r="O504" s="325" t="s">
        <v>507</v>
      </c>
      <c r="P504" s="325" t="s">
        <v>507</v>
      </c>
      <c r="Q504" s="325" t="s">
        <v>507</v>
      </c>
      <c r="R504" s="325" t="s">
        <v>507</v>
      </c>
      <c r="S504" s="325" t="s">
        <v>507</v>
      </c>
      <c r="T504" s="325" t="s">
        <v>507</v>
      </c>
      <c r="U504" s="325" t="s">
        <v>507</v>
      </c>
      <c r="V504" s="334" t="s">
        <v>187</v>
      </c>
      <c r="W504" s="325">
        <v>2889.5115971792543</v>
      </c>
      <c r="X504" s="325">
        <v>550.24258844079532</v>
      </c>
      <c r="Y504" s="325" t="s">
        <v>507</v>
      </c>
      <c r="Z504" s="325" t="s">
        <v>507</v>
      </c>
      <c r="AA504" s="325" t="s">
        <v>507</v>
      </c>
      <c r="AB504" s="325" t="s">
        <v>507</v>
      </c>
      <c r="AC504" s="325" t="s">
        <v>507</v>
      </c>
      <c r="AD504" s="325" t="s">
        <v>507</v>
      </c>
      <c r="AE504" s="325" t="s">
        <v>507</v>
      </c>
      <c r="AF504" s="325" t="s">
        <v>507</v>
      </c>
      <c r="AG504" s="334" t="s">
        <v>187</v>
      </c>
      <c r="AH504" s="325" t="s">
        <v>507</v>
      </c>
      <c r="AI504" s="325">
        <v>2745.5373405254281</v>
      </c>
      <c r="AJ504" s="325" t="s">
        <v>507</v>
      </c>
    </row>
    <row r="505" spans="1:36" x14ac:dyDescent="0.25">
      <c r="A505" s="364" t="s">
        <v>731</v>
      </c>
      <c r="B505" s="325">
        <v>202.33771926921244</v>
      </c>
      <c r="C505" s="325" t="s">
        <v>605</v>
      </c>
      <c r="D505" s="325" t="s">
        <v>3270</v>
      </c>
      <c r="E505" s="325" t="s">
        <v>3270</v>
      </c>
      <c r="F505" s="325" t="s">
        <v>3270</v>
      </c>
      <c r="G505" s="325" t="s">
        <v>606</v>
      </c>
      <c r="H505" s="325" t="s">
        <v>605</v>
      </c>
      <c r="I505" s="325" t="s">
        <v>606</v>
      </c>
      <c r="J505" s="325" t="s">
        <v>3270</v>
      </c>
      <c r="K505" s="325" t="s">
        <v>606</v>
      </c>
      <c r="L505" s="325" t="s">
        <v>3270</v>
      </c>
      <c r="M505" s="325" t="s">
        <v>606</v>
      </c>
      <c r="N505" s="325" t="s">
        <v>606</v>
      </c>
      <c r="O505" s="325" t="s">
        <v>606</v>
      </c>
      <c r="P505" s="325" t="s">
        <v>606</v>
      </c>
      <c r="Q505" s="325" t="s">
        <v>3270</v>
      </c>
      <c r="R505" s="325" t="s">
        <v>606</v>
      </c>
      <c r="S505" s="325" t="s">
        <v>3270</v>
      </c>
      <c r="T505" s="325" t="s">
        <v>3270</v>
      </c>
      <c r="U505" s="325">
        <v>1.84005186808937</v>
      </c>
      <c r="V505" s="334" t="s">
        <v>187</v>
      </c>
      <c r="W505" s="325">
        <v>1080.1253649606713</v>
      </c>
      <c r="X505" s="325">
        <v>1972.4730432171457</v>
      </c>
      <c r="Y505" s="325">
        <v>79.222245606505325</v>
      </c>
      <c r="Z505" s="325" t="s">
        <v>606</v>
      </c>
      <c r="AA505" s="325">
        <v>117.63778721389281</v>
      </c>
      <c r="AB505" s="325" t="s">
        <v>606</v>
      </c>
      <c r="AC505" s="325" t="s">
        <v>3270</v>
      </c>
      <c r="AD505" s="325" t="s">
        <v>606</v>
      </c>
      <c r="AE505" s="325" t="s">
        <v>606</v>
      </c>
      <c r="AF505" s="325">
        <v>2.4884645670558498</v>
      </c>
      <c r="AG505" s="334" t="s">
        <v>187</v>
      </c>
      <c r="AH505" s="325">
        <v>18.975929941198739</v>
      </c>
      <c r="AI505" s="325">
        <v>707.17135072055373</v>
      </c>
      <c r="AJ505" s="325">
        <v>490.71858044210865</v>
      </c>
    </row>
    <row r="506" spans="1:36" x14ac:dyDescent="0.25">
      <c r="A506" s="369" t="s">
        <v>3399</v>
      </c>
      <c r="B506" s="325">
        <v>13.023999999999999</v>
      </c>
      <c r="C506" s="325">
        <v>268.19052749999997</v>
      </c>
      <c r="D506" s="325" t="s">
        <v>507</v>
      </c>
      <c r="E506" s="325" t="s">
        <v>507</v>
      </c>
      <c r="F506" s="325">
        <v>9031.5481900000013</v>
      </c>
      <c r="G506" s="325" t="s">
        <v>507</v>
      </c>
      <c r="H506" s="325">
        <v>80154.753393000006</v>
      </c>
      <c r="I506" s="325" t="s">
        <v>507</v>
      </c>
      <c r="J506" s="325">
        <v>9356.369772</v>
      </c>
      <c r="K506" s="325" t="s">
        <v>507</v>
      </c>
      <c r="L506" s="325" t="s">
        <v>507</v>
      </c>
      <c r="M506" s="325" t="s">
        <v>507</v>
      </c>
      <c r="N506" s="325" t="s">
        <v>507</v>
      </c>
      <c r="O506" s="325" t="s">
        <v>507</v>
      </c>
      <c r="P506" s="325" t="s">
        <v>507</v>
      </c>
      <c r="Q506" s="325">
        <v>1154.9313</v>
      </c>
      <c r="R506" s="325" t="s">
        <v>507</v>
      </c>
      <c r="S506" s="325" t="s">
        <v>507</v>
      </c>
      <c r="T506" s="325" t="s">
        <v>507</v>
      </c>
      <c r="U506" s="325" t="s">
        <v>507</v>
      </c>
      <c r="V506" s="334" t="s">
        <v>187</v>
      </c>
      <c r="W506" s="325">
        <v>15.660888</v>
      </c>
      <c r="X506" s="325" t="s">
        <v>507</v>
      </c>
      <c r="Y506" s="325" t="s">
        <v>507</v>
      </c>
      <c r="Z506" s="325" t="s">
        <v>507</v>
      </c>
      <c r="AA506" s="325" t="s">
        <v>507</v>
      </c>
      <c r="AB506" s="325" t="s">
        <v>507</v>
      </c>
      <c r="AC506" s="325" t="s">
        <v>507</v>
      </c>
      <c r="AD506" s="325" t="s">
        <v>507</v>
      </c>
      <c r="AE506" s="325" t="s">
        <v>507</v>
      </c>
      <c r="AF506" s="325" t="s">
        <v>507</v>
      </c>
      <c r="AG506" s="334" t="s">
        <v>187</v>
      </c>
      <c r="AH506" s="325">
        <v>7313.5339055999993</v>
      </c>
      <c r="AI506" s="325" t="s">
        <v>507</v>
      </c>
      <c r="AJ506" s="325" t="s">
        <v>507</v>
      </c>
    </row>
    <row r="507" spans="1:36" x14ac:dyDescent="0.25">
      <c r="A507" s="364" t="s">
        <v>732</v>
      </c>
      <c r="B507" s="325" t="s">
        <v>507</v>
      </c>
      <c r="C507" s="325" t="s">
        <v>507</v>
      </c>
      <c r="D507" s="325" t="s">
        <v>507</v>
      </c>
      <c r="E507" s="325" t="s">
        <v>507</v>
      </c>
      <c r="F507" s="325" t="s">
        <v>507</v>
      </c>
      <c r="G507" s="325" t="s">
        <v>507</v>
      </c>
      <c r="H507" s="325" t="s">
        <v>507</v>
      </c>
      <c r="I507" s="325" t="s">
        <v>507</v>
      </c>
      <c r="J507" s="325" t="s">
        <v>507</v>
      </c>
      <c r="K507" s="325" t="s">
        <v>507</v>
      </c>
      <c r="L507" s="325" t="s">
        <v>507</v>
      </c>
      <c r="M507" s="325" t="s">
        <v>507</v>
      </c>
      <c r="N507" s="325" t="s">
        <v>507</v>
      </c>
      <c r="O507" s="325" t="s">
        <v>507</v>
      </c>
      <c r="P507" s="325" t="s">
        <v>507</v>
      </c>
      <c r="Q507" s="325" t="s">
        <v>507</v>
      </c>
      <c r="R507" s="325" t="s">
        <v>507</v>
      </c>
      <c r="S507" s="325" t="s">
        <v>507</v>
      </c>
      <c r="T507" s="325" t="s">
        <v>507</v>
      </c>
      <c r="U507" s="325" t="s">
        <v>507</v>
      </c>
      <c r="V507" s="334" t="s">
        <v>187</v>
      </c>
      <c r="W507" s="325" t="s">
        <v>507</v>
      </c>
      <c r="X507" s="325" t="s">
        <v>507</v>
      </c>
      <c r="Y507" s="325" t="s">
        <v>507</v>
      </c>
      <c r="Z507" s="325" t="s">
        <v>507</v>
      </c>
      <c r="AA507" s="325" t="s">
        <v>507</v>
      </c>
      <c r="AB507" s="325" t="s">
        <v>507</v>
      </c>
      <c r="AC507" s="325" t="s">
        <v>507</v>
      </c>
      <c r="AD507" s="325" t="s">
        <v>507</v>
      </c>
      <c r="AE507" s="325" t="s">
        <v>507</v>
      </c>
      <c r="AF507" s="325" t="s">
        <v>507</v>
      </c>
      <c r="AG507" s="334" t="s">
        <v>187</v>
      </c>
      <c r="AH507" s="325" t="s">
        <v>507</v>
      </c>
      <c r="AI507" s="325">
        <v>8350.3470678743633</v>
      </c>
      <c r="AJ507" s="325" t="s">
        <v>507</v>
      </c>
    </row>
    <row r="508" spans="1:36" x14ac:dyDescent="0.25">
      <c r="A508" s="276" t="s">
        <v>733</v>
      </c>
      <c r="B508" s="325" t="s">
        <v>541</v>
      </c>
      <c r="C508" s="325" t="s">
        <v>507</v>
      </c>
      <c r="D508" s="325" t="s">
        <v>507</v>
      </c>
      <c r="E508" s="325" t="s">
        <v>507</v>
      </c>
      <c r="F508" s="325" t="s">
        <v>507</v>
      </c>
      <c r="G508" s="325" t="s">
        <v>507</v>
      </c>
      <c r="H508" s="325" t="s">
        <v>507</v>
      </c>
      <c r="I508" s="325" t="s">
        <v>507</v>
      </c>
      <c r="J508" s="325" t="s">
        <v>507</v>
      </c>
      <c r="K508" s="325" t="s">
        <v>507</v>
      </c>
      <c r="L508" s="325" t="s">
        <v>507</v>
      </c>
      <c r="M508" s="325" t="s">
        <v>507</v>
      </c>
      <c r="N508" s="325" t="s">
        <v>507</v>
      </c>
      <c r="O508" s="325" t="s">
        <v>507</v>
      </c>
      <c r="P508" s="325" t="s">
        <v>507</v>
      </c>
      <c r="Q508" s="325" t="s">
        <v>507</v>
      </c>
      <c r="R508" s="325" t="s">
        <v>507</v>
      </c>
      <c r="S508" s="325" t="s">
        <v>507</v>
      </c>
      <c r="T508" s="325" t="s">
        <v>507</v>
      </c>
      <c r="U508" s="325" t="s">
        <v>507</v>
      </c>
      <c r="V508" s="334" t="s">
        <v>187</v>
      </c>
      <c r="W508" s="325" t="s">
        <v>541</v>
      </c>
      <c r="X508" s="325" t="s">
        <v>541</v>
      </c>
      <c r="Y508" s="325" t="s">
        <v>541</v>
      </c>
      <c r="Z508" s="325" t="s">
        <v>507</v>
      </c>
      <c r="AA508" s="325" t="s">
        <v>541</v>
      </c>
      <c r="AB508" s="325" t="s">
        <v>507</v>
      </c>
      <c r="AC508" s="325" t="s">
        <v>507</v>
      </c>
      <c r="AD508" s="325" t="s">
        <v>507</v>
      </c>
      <c r="AE508" s="325" t="s">
        <v>507</v>
      </c>
      <c r="AF508" s="325" t="s">
        <v>507</v>
      </c>
      <c r="AG508" s="334" t="s">
        <v>187</v>
      </c>
      <c r="AH508" s="325" t="s">
        <v>507</v>
      </c>
      <c r="AI508" s="325" t="s">
        <v>541</v>
      </c>
      <c r="AJ508" s="325" t="s">
        <v>541</v>
      </c>
    </row>
    <row r="510" spans="1:36" ht="30" x14ac:dyDescent="0.25">
      <c r="A510" s="51" t="s">
        <v>734</v>
      </c>
      <c r="B510" s="63">
        <f>B472</f>
        <v>1368.6274879263533</v>
      </c>
      <c r="C510" s="63">
        <f t="shared" ref="C510:AJ510" si="9">C472</f>
        <v>397.31929999999994</v>
      </c>
      <c r="D510" s="63" t="str">
        <f t="shared" si="9"/>
        <v>NO,NE,IE,NA</v>
      </c>
      <c r="E510" s="63" t="str">
        <f t="shared" si="9"/>
        <v>NO,NE,IE,NA</v>
      </c>
      <c r="F510" s="63">
        <f t="shared" si="9"/>
        <v>2580.4423400000001</v>
      </c>
      <c r="G510" s="63" t="str">
        <f t="shared" si="9"/>
        <v>NO,NE,NA</v>
      </c>
      <c r="H510" s="63">
        <f t="shared" si="9"/>
        <v>56052.275099999999</v>
      </c>
      <c r="I510" s="63" t="str">
        <f t="shared" si="9"/>
        <v>NO,NE,NA</v>
      </c>
      <c r="J510" s="63">
        <f t="shared" si="9"/>
        <v>2093.1475999999998</v>
      </c>
      <c r="K510" s="63" t="str">
        <f t="shared" si="9"/>
        <v>NO,NE,NA</v>
      </c>
      <c r="L510" s="63" t="str">
        <f t="shared" si="9"/>
        <v>NO,NE,IE,NA</v>
      </c>
      <c r="M510" s="63" t="str">
        <f t="shared" si="9"/>
        <v>NO,NE,NA</v>
      </c>
      <c r="N510" s="63" t="str">
        <f t="shared" si="9"/>
        <v>NO,NE,NA</v>
      </c>
      <c r="O510" s="63" t="str">
        <f t="shared" si="9"/>
        <v>NO,NE,NA</v>
      </c>
      <c r="P510" s="63" t="str">
        <f t="shared" si="9"/>
        <v>NO,NE,NA</v>
      </c>
      <c r="Q510" s="63">
        <f t="shared" si="9"/>
        <v>117.73</v>
      </c>
      <c r="R510" s="63" t="str">
        <f t="shared" si="9"/>
        <v>NO,NE,NA</v>
      </c>
      <c r="S510" s="63" t="str">
        <f t="shared" si="9"/>
        <v>NO,NE,IE,NA</v>
      </c>
      <c r="T510" s="63" t="str">
        <f t="shared" si="9"/>
        <v>NO,NE,IE,NA</v>
      </c>
      <c r="U510" s="63">
        <f t="shared" si="9"/>
        <v>1.84005186808937</v>
      </c>
      <c r="V510" s="63" t="str">
        <f t="shared" si="9"/>
        <v/>
      </c>
      <c r="W510" s="63">
        <f t="shared" si="9"/>
        <v>539.28252369958398</v>
      </c>
      <c r="X510" s="63">
        <f t="shared" si="9"/>
        <v>206.77996980802794</v>
      </c>
      <c r="Y510" s="63">
        <f t="shared" si="9"/>
        <v>8.9719417447910903</v>
      </c>
      <c r="Z510" s="63" t="str">
        <f t="shared" si="9"/>
        <v>NO,NE,NA</v>
      </c>
      <c r="AA510" s="63">
        <f t="shared" si="9"/>
        <v>11.42114438969833</v>
      </c>
      <c r="AB510" s="63" t="str">
        <f t="shared" si="9"/>
        <v>NO,NE,NA</v>
      </c>
      <c r="AC510" s="63" t="str">
        <f t="shared" si="9"/>
        <v>NO,NE,IE,NA</v>
      </c>
      <c r="AD510" s="63" t="str">
        <f t="shared" si="9"/>
        <v>NO,NE,NA</v>
      </c>
      <c r="AE510" s="63" t="str">
        <f t="shared" si="9"/>
        <v>NO,NE,NA</v>
      </c>
      <c r="AF510" s="63">
        <f t="shared" si="9"/>
        <v>2.4884645670558498</v>
      </c>
      <c r="AG510" s="63" t="str">
        <f t="shared" si="9"/>
        <v/>
      </c>
      <c r="AH510" s="63">
        <f t="shared" si="9"/>
        <v>7332.5098355411983</v>
      </c>
      <c r="AI510" s="63">
        <f t="shared" si="9"/>
        <v>517.67788417194004</v>
      </c>
      <c r="AJ510" s="63">
        <f t="shared" si="9"/>
        <v>28.530150025699999</v>
      </c>
    </row>
    <row r="513" spans="1:7" ht="15.75" x14ac:dyDescent="0.25">
      <c r="A513" s="279" t="s">
        <v>735</v>
      </c>
      <c r="B513" s="264"/>
      <c r="C513" s="264"/>
      <c r="D513" s="264"/>
      <c r="E513" s="264"/>
      <c r="F513" s="265"/>
      <c r="G513" s="388" t="s">
        <v>491</v>
      </c>
    </row>
    <row r="514" spans="1:7" ht="15.75" x14ac:dyDescent="0.25">
      <c r="A514" s="279" t="s">
        <v>736</v>
      </c>
      <c r="B514" s="264"/>
      <c r="C514" s="264"/>
      <c r="D514" s="264"/>
      <c r="E514" s="264"/>
      <c r="F514" s="265"/>
      <c r="G514" s="388" t="s">
        <v>3408</v>
      </c>
    </row>
    <row r="515" spans="1:7" x14ac:dyDescent="0.25">
      <c r="A515" s="264"/>
      <c r="B515" s="264"/>
      <c r="C515" s="264"/>
      <c r="D515" s="264"/>
      <c r="E515" s="264"/>
      <c r="F515" s="265"/>
      <c r="G515" s="388" t="s">
        <v>492</v>
      </c>
    </row>
    <row r="516" spans="1:7" x14ac:dyDescent="0.25">
      <c r="A516" s="264"/>
      <c r="B516" s="264"/>
      <c r="C516" s="264"/>
      <c r="D516" s="264"/>
      <c r="E516" s="264"/>
      <c r="F516" s="278"/>
      <c r="G516" s="264"/>
    </row>
    <row r="517" spans="1:7" x14ac:dyDescent="0.25">
      <c r="A517" s="370" t="s">
        <v>737</v>
      </c>
      <c r="B517" s="371" t="s">
        <v>494</v>
      </c>
      <c r="C517" s="273" t="s">
        <v>495</v>
      </c>
      <c r="D517" s="273" t="s">
        <v>496</v>
      </c>
      <c r="E517" s="273" t="s">
        <v>632</v>
      </c>
      <c r="F517" s="293" t="s">
        <v>498</v>
      </c>
      <c r="G517" s="293" t="s">
        <v>499</v>
      </c>
    </row>
    <row r="518" spans="1:7" ht="15.75" thickBot="1" x14ac:dyDescent="0.3">
      <c r="A518" s="372" t="s">
        <v>738</v>
      </c>
      <c r="B518" s="416" t="s">
        <v>501</v>
      </c>
      <c r="C518" s="416"/>
      <c r="D518" s="416"/>
      <c r="E518" s="416"/>
      <c r="F518" s="416"/>
      <c r="G518" s="417"/>
    </row>
    <row r="519" spans="1:7" ht="15.75" thickTop="1" x14ac:dyDescent="0.25">
      <c r="A519" s="373" t="s">
        <v>739</v>
      </c>
      <c r="B519" s="325">
        <v>7853.7090592547993</v>
      </c>
      <c r="C519" s="325">
        <v>9571.8991649314175</v>
      </c>
      <c r="D519" s="325">
        <v>1107.1877988953377</v>
      </c>
      <c r="E519" s="325">
        <v>14.91067980114685</v>
      </c>
      <c r="F519" s="325">
        <v>363.40666610922074</v>
      </c>
      <c r="G519" s="325" t="s">
        <v>507</v>
      </c>
    </row>
    <row r="520" spans="1:7" x14ac:dyDescent="0.25">
      <c r="A520" s="364" t="s">
        <v>740</v>
      </c>
      <c r="B520" s="334" t="s">
        <v>187</v>
      </c>
      <c r="C520" s="325">
        <v>8834.6962615396096</v>
      </c>
      <c r="D520" s="325">
        <v>54.911513816245709</v>
      </c>
      <c r="E520" s="334" t="s">
        <v>187</v>
      </c>
      <c r="F520" s="334" t="s">
        <v>187</v>
      </c>
      <c r="G520" s="325" t="s">
        <v>507</v>
      </c>
    </row>
    <row r="521" spans="1:7" x14ac:dyDescent="0.25">
      <c r="A521" s="364" t="s">
        <v>741</v>
      </c>
      <c r="B521" s="334" t="s">
        <v>187</v>
      </c>
      <c r="C521" s="325">
        <v>6772.4822920982415</v>
      </c>
      <c r="D521" s="334" t="s">
        <v>187</v>
      </c>
      <c r="E521" s="334" t="s">
        <v>187</v>
      </c>
      <c r="F521" s="334" t="s">
        <v>187</v>
      </c>
      <c r="G521" s="334" t="s">
        <v>187</v>
      </c>
    </row>
    <row r="522" spans="1:7" x14ac:dyDescent="0.25">
      <c r="A522" s="357" t="s">
        <v>3400</v>
      </c>
      <c r="B522" s="334" t="s">
        <v>187</v>
      </c>
      <c r="C522" s="325">
        <v>6510.3132861119175</v>
      </c>
      <c r="D522" s="334" t="s">
        <v>187</v>
      </c>
      <c r="E522" s="334" t="s">
        <v>187</v>
      </c>
      <c r="F522" s="334" t="s">
        <v>187</v>
      </c>
      <c r="G522" s="334" t="s">
        <v>187</v>
      </c>
    </row>
    <row r="523" spans="1:7" x14ac:dyDescent="0.25">
      <c r="A523" s="68" t="s">
        <v>742</v>
      </c>
      <c r="B523" s="334" t="s">
        <v>187</v>
      </c>
      <c r="C523" s="334" t="s">
        <v>187</v>
      </c>
      <c r="D523" s="334" t="s">
        <v>187</v>
      </c>
      <c r="E523" s="334" t="s">
        <v>187</v>
      </c>
      <c r="F523" s="334" t="s">
        <v>187</v>
      </c>
      <c r="G523" s="334" t="s">
        <v>187</v>
      </c>
    </row>
    <row r="524" spans="1:7" x14ac:dyDescent="0.25">
      <c r="A524" s="374" t="s">
        <v>743</v>
      </c>
      <c r="B524" s="334" t="s">
        <v>187</v>
      </c>
      <c r="C524" s="325" t="s">
        <v>187</v>
      </c>
      <c r="D524" s="334" t="s">
        <v>187</v>
      </c>
      <c r="E524" s="334" t="s">
        <v>187</v>
      </c>
      <c r="F524" s="334" t="s">
        <v>187</v>
      </c>
      <c r="G524" s="334" t="s">
        <v>187</v>
      </c>
    </row>
    <row r="525" spans="1:7" x14ac:dyDescent="0.25">
      <c r="A525" s="374" t="s">
        <v>744</v>
      </c>
      <c r="B525" s="334" t="s">
        <v>187</v>
      </c>
      <c r="C525" s="325" t="s">
        <v>187</v>
      </c>
      <c r="D525" s="334" t="s">
        <v>187</v>
      </c>
      <c r="E525" s="334" t="s">
        <v>187</v>
      </c>
      <c r="F525" s="334" t="s">
        <v>187</v>
      </c>
      <c r="G525" s="334" t="s">
        <v>187</v>
      </c>
    </row>
    <row r="526" spans="1:7" x14ac:dyDescent="0.25">
      <c r="A526" s="68" t="s">
        <v>745</v>
      </c>
      <c r="B526" s="334" t="s">
        <v>187</v>
      </c>
      <c r="C526" s="334" t="s">
        <v>187</v>
      </c>
      <c r="D526" s="334" t="s">
        <v>187</v>
      </c>
      <c r="E526" s="334" t="s">
        <v>187</v>
      </c>
      <c r="F526" s="334" t="s">
        <v>187</v>
      </c>
      <c r="G526" s="334" t="s">
        <v>187</v>
      </c>
    </row>
    <row r="527" spans="1:7" x14ac:dyDescent="0.25">
      <c r="A527" s="374" t="s">
        <v>746</v>
      </c>
      <c r="B527" s="334" t="s">
        <v>187</v>
      </c>
      <c r="C527" s="325" t="s">
        <v>187</v>
      </c>
      <c r="D527" s="334" t="s">
        <v>187</v>
      </c>
      <c r="E527" s="334" t="s">
        <v>187</v>
      </c>
      <c r="F527" s="334" t="s">
        <v>187</v>
      </c>
      <c r="G527" s="334" t="s">
        <v>187</v>
      </c>
    </row>
    <row r="528" spans="1:7" x14ac:dyDescent="0.25">
      <c r="A528" s="374" t="s">
        <v>747</v>
      </c>
      <c r="B528" s="334" t="s">
        <v>187</v>
      </c>
      <c r="C528" s="325" t="s">
        <v>187</v>
      </c>
      <c r="D528" s="334" t="s">
        <v>187</v>
      </c>
      <c r="E528" s="334" t="s">
        <v>187</v>
      </c>
      <c r="F528" s="334" t="s">
        <v>187</v>
      </c>
      <c r="G528" s="334" t="s">
        <v>187</v>
      </c>
    </row>
    <row r="529" spans="1:7" x14ac:dyDescent="0.25">
      <c r="A529" s="374" t="s">
        <v>748</v>
      </c>
      <c r="B529" s="334" t="s">
        <v>187</v>
      </c>
      <c r="C529" s="325" t="s">
        <v>187</v>
      </c>
      <c r="D529" s="334" t="s">
        <v>187</v>
      </c>
      <c r="E529" s="334" t="s">
        <v>187</v>
      </c>
      <c r="F529" s="334" t="s">
        <v>187</v>
      </c>
      <c r="G529" s="334" t="s">
        <v>187</v>
      </c>
    </row>
    <row r="530" spans="1:7" x14ac:dyDescent="0.25">
      <c r="A530" s="68" t="s">
        <v>749</v>
      </c>
      <c r="B530" s="334" t="s">
        <v>187</v>
      </c>
      <c r="C530" s="334" t="s">
        <v>187</v>
      </c>
      <c r="D530" s="334" t="s">
        <v>187</v>
      </c>
      <c r="E530" s="334" t="s">
        <v>187</v>
      </c>
      <c r="F530" s="334" t="s">
        <v>187</v>
      </c>
      <c r="G530" s="334" t="s">
        <v>187</v>
      </c>
    </row>
    <row r="531" spans="1:7" x14ac:dyDescent="0.25">
      <c r="A531" s="374" t="s">
        <v>3401</v>
      </c>
      <c r="B531" s="334" t="s">
        <v>187</v>
      </c>
      <c r="C531" s="325">
        <v>6510.3132861119175</v>
      </c>
      <c r="D531" s="334" t="s">
        <v>187</v>
      </c>
      <c r="E531" s="334" t="s">
        <v>187</v>
      </c>
      <c r="F531" s="334" t="s">
        <v>187</v>
      </c>
      <c r="G531" s="334" t="s">
        <v>187</v>
      </c>
    </row>
    <row r="532" spans="1:7" x14ac:dyDescent="0.25">
      <c r="A532" s="375" t="s">
        <v>752</v>
      </c>
      <c r="B532" s="334" t="s">
        <v>187</v>
      </c>
      <c r="C532" s="325">
        <v>473.19623090020355</v>
      </c>
      <c r="D532" s="334"/>
      <c r="E532" s="334" t="s">
        <v>187</v>
      </c>
      <c r="F532" s="334" t="s">
        <v>187</v>
      </c>
      <c r="G532" s="334"/>
    </row>
    <row r="533" spans="1:7" x14ac:dyDescent="0.25">
      <c r="A533" s="375" t="s">
        <v>753</v>
      </c>
      <c r="B533" s="334" t="s">
        <v>187</v>
      </c>
      <c r="C533" s="325">
        <v>299.39799460361405</v>
      </c>
      <c r="D533" s="334"/>
      <c r="E533" s="334" t="s">
        <v>187</v>
      </c>
      <c r="F533" s="334" t="s">
        <v>187</v>
      </c>
      <c r="G533" s="334"/>
    </row>
    <row r="534" spans="1:7" x14ac:dyDescent="0.25">
      <c r="A534" s="375" t="s">
        <v>754</v>
      </c>
      <c r="B534" s="334" t="s">
        <v>187</v>
      </c>
      <c r="C534" s="325">
        <v>3056.1321125619293</v>
      </c>
      <c r="D534" s="334"/>
      <c r="E534" s="334" t="s">
        <v>187</v>
      </c>
      <c r="F534" s="334" t="s">
        <v>187</v>
      </c>
      <c r="G534" s="334"/>
    </row>
    <row r="535" spans="1:7" x14ac:dyDescent="0.25">
      <c r="A535" s="375" t="s">
        <v>755</v>
      </c>
      <c r="B535" s="334" t="s">
        <v>187</v>
      </c>
      <c r="C535" s="325">
        <v>251.93525163617798</v>
      </c>
      <c r="D535" s="334"/>
      <c r="E535" s="334" t="s">
        <v>187</v>
      </c>
      <c r="F535" s="334" t="s">
        <v>187</v>
      </c>
      <c r="G535" s="334"/>
    </row>
    <row r="536" spans="1:7" x14ac:dyDescent="0.25">
      <c r="A536" s="375" t="s">
        <v>756</v>
      </c>
      <c r="B536" s="334" t="s">
        <v>187</v>
      </c>
      <c r="C536" s="325">
        <v>297.36246326322032</v>
      </c>
      <c r="D536" s="334"/>
      <c r="E536" s="334" t="s">
        <v>187</v>
      </c>
      <c r="F536" s="334" t="s">
        <v>187</v>
      </c>
      <c r="G536" s="334"/>
    </row>
    <row r="537" spans="1:7" x14ac:dyDescent="0.25">
      <c r="A537" s="375" t="s">
        <v>757</v>
      </c>
      <c r="B537" s="334" t="s">
        <v>187</v>
      </c>
      <c r="C537" s="325">
        <v>309.95636595734669</v>
      </c>
      <c r="D537" s="334"/>
      <c r="E537" s="334" t="s">
        <v>187</v>
      </c>
      <c r="F537" s="334" t="s">
        <v>187</v>
      </c>
      <c r="G537" s="334"/>
    </row>
    <row r="538" spans="1:7" x14ac:dyDescent="0.25">
      <c r="A538" s="375" t="s">
        <v>758</v>
      </c>
      <c r="B538" s="334" t="s">
        <v>187</v>
      </c>
      <c r="C538" s="325">
        <v>178.40438707912745</v>
      </c>
      <c r="D538" s="334"/>
      <c r="E538" s="334" t="s">
        <v>187</v>
      </c>
      <c r="F538" s="334" t="s">
        <v>187</v>
      </c>
      <c r="G538" s="334"/>
    </row>
    <row r="539" spans="1:7" x14ac:dyDescent="0.25">
      <c r="A539" s="375" t="s">
        <v>759</v>
      </c>
      <c r="B539" s="334" t="s">
        <v>187</v>
      </c>
      <c r="C539" s="325">
        <v>214.11005793654462</v>
      </c>
      <c r="D539" s="334"/>
      <c r="E539" s="334" t="s">
        <v>187</v>
      </c>
      <c r="F539" s="334" t="s">
        <v>187</v>
      </c>
      <c r="G539" s="334"/>
    </row>
    <row r="540" spans="1:7" x14ac:dyDescent="0.25">
      <c r="A540" s="375" t="s">
        <v>760</v>
      </c>
      <c r="B540" s="334" t="s">
        <v>187</v>
      </c>
      <c r="C540" s="325">
        <v>1196.7876680440343</v>
      </c>
      <c r="D540" s="334"/>
      <c r="E540" s="334" t="s">
        <v>187</v>
      </c>
      <c r="F540" s="334" t="s">
        <v>187</v>
      </c>
      <c r="G540" s="334"/>
    </row>
    <row r="541" spans="1:7" x14ac:dyDescent="0.25">
      <c r="A541" s="375" t="s">
        <v>3278</v>
      </c>
      <c r="B541" s="334" t="s">
        <v>187</v>
      </c>
      <c r="C541" s="325">
        <v>178.70274178817721</v>
      </c>
      <c r="D541" s="334"/>
      <c r="E541" s="334" t="s">
        <v>187</v>
      </c>
      <c r="F541" s="334" t="s">
        <v>187</v>
      </c>
      <c r="G541" s="334"/>
    </row>
    <row r="542" spans="1:7" x14ac:dyDescent="0.25">
      <c r="A542" s="375" t="s">
        <v>3279</v>
      </c>
      <c r="B542" s="334" t="s">
        <v>187</v>
      </c>
      <c r="C542" s="325">
        <v>54.328012341541672</v>
      </c>
      <c r="D542" s="334"/>
      <c r="E542" s="334" t="s">
        <v>187</v>
      </c>
      <c r="F542" s="334" t="s">
        <v>187</v>
      </c>
      <c r="G542" s="334"/>
    </row>
    <row r="543" spans="1:7" x14ac:dyDescent="0.25">
      <c r="A543" s="357" t="s">
        <v>761</v>
      </c>
      <c r="B543" s="334" t="s">
        <v>187</v>
      </c>
      <c r="C543" s="325">
        <v>55.215000000000003</v>
      </c>
      <c r="D543" s="334" t="s">
        <v>187</v>
      </c>
      <c r="E543" s="334" t="s">
        <v>187</v>
      </c>
      <c r="F543" s="334" t="s">
        <v>187</v>
      </c>
      <c r="G543" s="334" t="s">
        <v>187</v>
      </c>
    </row>
    <row r="544" spans="1:7" x14ac:dyDescent="0.25">
      <c r="A544" s="357" t="s">
        <v>762</v>
      </c>
      <c r="B544" s="334" t="s">
        <v>187</v>
      </c>
      <c r="C544" s="325">
        <v>91.609200000000001</v>
      </c>
      <c r="D544" s="334" t="s">
        <v>187</v>
      </c>
      <c r="E544" s="334" t="s">
        <v>187</v>
      </c>
      <c r="F544" s="334" t="s">
        <v>187</v>
      </c>
      <c r="G544" s="334" t="s">
        <v>187</v>
      </c>
    </row>
    <row r="545" spans="1:7" x14ac:dyDescent="0.25">
      <c r="A545" s="357" t="s">
        <v>763</v>
      </c>
      <c r="B545" s="334" t="s">
        <v>187</v>
      </c>
      <c r="C545" s="325">
        <v>115.34480598632427</v>
      </c>
      <c r="D545" s="334" t="s">
        <v>187</v>
      </c>
      <c r="E545" s="334" t="s">
        <v>187</v>
      </c>
      <c r="F545" s="334" t="s">
        <v>187</v>
      </c>
      <c r="G545" s="334" t="s">
        <v>187</v>
      </c>
    </row>
    <row r="546" spans="1:7" x14ac:dyDescent="0.25">
      <c r="A546" s="376" t="s">
        <v>764</v>
      </c>
      <c r="B546" s="334" t="s">
        <v>187</v>
      </c>
      <c r="C546" s="325" t="s">
        <v>534</v>
      </c>
      <c r="D546" s="334"/>
      <c r="E546" s="334" t="s">
        <v>187</v>
      </c>
      <c r="F546" s="334" t="s">
        <v>187</v>
      </c>
      <c r="G546" s="334"/>
    </row>
    <row r="547" spans="1:7" x14ac:dyDescent="0.25">
      <c r="A547" s="376" t="s">
        <v>765</v>
      </c>
      <c r="B547" s="334" t="s">
        <v>187</v>
      </c>
      <c r="C547" s="325">
        <v>26.068534199999998</v>
      </c>
      <c r="D547" s="334"/>
      <c r="E547" s="334" t="s">
        <v>187</v>
      </c>
      <c r="F547" s="334" t="s">
        <v>187</v>
      </c>
      <c r="G547" s="334"/>
    </row>
    <row r="548" spans="1:7" x14ac:dyDescent="0.25">
      <c r="A548" s="376" t="s">
        <v>766</v>
      </c>
      <c r="B548" s="334" t="s">
        <v>187</v>
      </c>
      <c r="C548" s="325">
        <v>69.750133199999993</v>
      </c>
      <c r="D548" s="334"/>
      <c r="E548" s="334" t="s">
        <v>187</v>
      </c>
      <c r="F548" s="334" t="s">
        <v>187</v>
      </c>
      <c r="G548" s="334"/>
    </row>
    <row r="549" spans="1:7" x14ac:dyDescent="0.25">
      <c r="A549" s="376" t="s">
        <v>767</v>
      </c>
      <c r="B549" s="334" t="s">
        <v>187</v>
      </c>
      <c r="C549" s="325">
        <v>2.1242679999999998</v>
      </c>
      <c r="D549" s="334"/>
      <c r="E549" s="334" t="s">
        <v>187</v>
      </c>
      <c r="F549" s="334" t="s">
        <v>187</v>
      </c>
      <c r="G549" s="334"/>
    </row>
    <row r="550" spans="1:7" x14ac:dyDescent="0.25">
      <c r="A550" s="376" t="s">
        <v>768</v>
      </c>
      <c r="B550" s="334" t="s">
        <v>187</v>
      </c>
      <c r="C550" s="325" t="s">
        <v>534</v>
      </c>
      <c r="D550" s="334"/>
      <c r="E550" s="334" t="s">
        <v>187</v>
      </c>
      <c r="F550" s="334" t="s">
        <v>187</v>
      </c>
      <c r="G550" s="334"/>
    </row>
    <row r="551" spans="1:7" x14ac:dyDescent="0.25">
      <c r="A551" s="377" t="s">
        <v>769</v>
      </c>
      <c r="B551" s="334" t="s">
        <v>187</v>
      </c>
      <c r="C551" s="325">
        <v>17.401870586324279</v>
      </c>
      <c r="D551" s="334" t="s">
        <v>187</v>
      </c>
      <c r="E551" s="334" t="s">
        <v>187</v>
      </c>
      <c r="F551" s="334" t="s">
        <v>187</v>
      </c>
      <c r="G551" s="334" t="s">
        <v>187</v>
      </c>
    </row>
    <row r="552" spans="1:7" x14ac:dyDescent="0.25">
      <c r="A552" s="378" t="s">
        <v>770</v>
      </c>
      <c r="B552" s="334" t="s">
        <v>187</v>
      </c>
      <c r="C552" s="325">
        <v>17.401870586324279</v>
      </c>
      <c r="D552" s="334"/>
      <c r="E552" s="334" t="s">
        <v>187</v>
      </c>
      <c r="F552" s="334" t="s">
        <v>187</v>
      </c>
      <c r="G552" s="334"/>
    </row>
    <row r="553" spans="1:7" x14ac:dyDescent="0.25">
      <c r="A553" s="364" t="s">
        <v>771</v>
      </c>
      <c r="B553" s="334" t="s">
        <v>187</v>
      </c>
      <c r="C553" s="325">
        <v>2062.213969441369</v>
      </c>
      <c r="D553" s="325">
        <v>54.911513816245709</v>
      </c>
      <c r="E553" s="334" t="s">
        <v>187</v>
      </c>
      <c r="F553" s="334" t="s">
        <v>187</v>
      </c>
      <c r="G553" s="325" t="s">
        <v>507</v>
      </c>
    </row>
    <row r="554" spans="1:7" x14ac:dyDescent="0.25">
      <c r="A554" s="358" t="s">
        <v>3402</v>
      </c>
      <c r="B554" s="334" t="s">
        <v>187</v>
      </c>
      <c r="C554" s="325">
        <v>1103.3068171277257</v>
      </c>
      <c r="D554" s="325">
        <v>42.371474794155858</v>
      </c>
      <c r="E554" s="334" t="s">
        <v>187</v>
      </c>
      <c r="F554" s="334" t="s">
        <v>187</v>
      </c>
      <c r="G554" s="325" t="s">
        <v>507</v>
      </c>
    </row>
    <row r="555" spans="1:7" x14ac:dyDescent="0.25">
      <c r="A555" s="68" t="s">
        <v>742</v>
      </c>
      <c r="B555" s="334" t="s">
        <v>187</v>
      </c>
      <c r="C555" s="334" t="s">
        <v>187</v>
      </c>
      <c r="D555" s="334" t="s">
        <v>187</v>
      </c>
      <c r="E555" s="334" t="s">
        <v>187</v>
      </c>
      <c r="F555" s="334" t="s">
        <v>187</v>
      </c>
      <c r="G555" s="334" t="s">
        <v>187</v>
      </c>
    </row>
    <row r="556" spans="1:7" x14ac:dyDescent="0.25">
      <c r="A556" s="374" t="s">
        <v>743</v>
      </c>
      <c r="B556" s="334" t="s">
        <v>187</v>
      </c>
      <c r="C556" s="325" t="s">
        <v>187</v>
      </c>
      <c r="D556" s="325" t="s">
        <v>187</v>
      </c>
      <c r="E556" s="334" t="s">
        <v>187</v>
      </c>
      <c r="F556" s="334" t="s">
        <v>187</v>
      </c>
      <c r="G556" s="329" t="s">
        <v>187</v>
      </c>
    </row>
    <row r="557" spans="1:7" x14ac:dyDescent="0.25">
      <c r="A557" s="374" t="s">
        <v>744</v>
      </c>
      <c r="B557" s="334" t="s">
        <v>187</v>
      </c>
      <c r="C557" s="325" t="s">
        <v>187</v>
      </c>
      <c r="D557" s="325" t="s">
        <v>187</v>
      </c>
      <c r="E557" s="334" t="s">
        <v>187</v>
      </c>
      <c r="F557" s="334" t="s">
        <v>187</v>
      </c>
      <c r="G557" s="329" t="s">
        <v>187</v>
      </c>
    </row>
    <row r="558" spans="1:7" x14ac:dyDescent="0.25">
      <c r="A558" s="68" t="s">
        <v>745</v>
      </c>
      <c r="B558" s="334" t="s">
        <v>187</v>
      </c>
      <c r="C558" s="334" t="s">
        <v>187</v>
      </c>
      <c r="D558" s="334" t="s">
        <v>187</v>
      </c>
      <c r="E558" s="334" t="s">
        <v>187</v>
      </c>
      <c r="F558" s="334" t="s">
        <v>187</v>
      </c>
      <c r="G558" s="334" t="s">
        <v>187</v>
      </c>
    </row>
    <row r="559" spans="1:7" x14ac:dyDescent="0.25">
      <c r="A559" s="374" t="s">
        <v>746</v>
      </c>
      <c r="B559" s="334" t="s">
        <v>187</v>
      </c>
      <c r="C559" s="325" t="s">
        <v>187</v>
      </c>
      <c r="D559" s="325" t="s">
        <v>187</v>
      </c>
      <c r="E559" s="334" t="s">
        <v>187</v>
      </c>
      <c r="F559" s="334" t="s">
        <v>187</v>
      </c>
      <c r="G559" s="329" t="s">
        <v>187</v>
      </c>
    </row>
    <row r="560" spans="1:7" x14ac:dyDescent="0.25">
      <c r="A560" s="374" t="s">
        <v>747</v>
      </c>
      <c r="B560" s="334" t="s">
        <v>187</v>
      </c>
      <c r="C560" s="325" t="s">
        <v>187</v>
      </c>
      <c r="D560" s="325" t="s">
        <v>187</v>
      </c>
      <c r="E560" s="334" t="s">
        <v>187</v>
      </c>
      <c r="F560" s="334" t="s">
        <v>187</v>
      </c>
      <c r="G560" s="329" t="s">
        <v>187</v>
      </c>
    </row>
    <row r="561" spans="1:7" x14ac:dyDescent="0.25">
      <c r="A561" s="374" t="s">
        <v>748</v>
      </c>
      <c r="B561" s="334" t="s">
        <v>187</v>
      </c>
      <c r="C561" s="325" t="s">
        <v>187</v>
      </c>
      <c r="D561" s="325" t="s">
        <v>187</v>
      </c>
      <c r="E561" s="334" t="s">
        <v>187</v>
      </c>
      <c r="F561" s="334" t="s">
        <v>187</v>
      </c>
      <c r="G561" s="329" t="s">
        <v>187</v>
      </c>
    </row>
    <row r="562" spans="1:7" x14ac:dyDescent="0.25">
      <c r="A562" s="68" t="s">
        <v>749</v>
      </c>
      <c r="B562" s="334" t="s">
        <v>187</v>
      </c>
      <c r="C562" s="334" t="s">
        <v>187</v>
      </c>
      <c r="D562" s="334" t="s">
        <v>187</v>
      </c>
      <c r="E562" s="334" t="s">
        <v>187</v>
      </c>
      <c r="F562" s="334" t="s">
        <v>187</v>
      </c>
      <c r="G562" s="334" t="s">
        <v>187</v>
      </c>
    </row>
    <row r="563" spans="1:7" x14ac:dyDescent="0.25">
      <c r="A563" s="374" t="s">
        <v>3403</v>
      </c>
      <c r="B563" s="334" t="s">
        <v>187</v>
      </c>
      <c r="C563" s="325">
        <v>1103.3068171277257</v>
      </c>
      <c r="D563" s="325">
        <v>42.371474794155858</v>
      </c>
      <c r="E563" s="334" t="s">
        <v>187</v>
      </c>
      <c r="F563" s="334" t="s">
        <v>187</v>
      </c>
      <c r="G563" s="329" t="s">
        <v>507</v>
      </c>
    </row>
    <row r="564" spans="1:7" x14ac:dyDescent="0.25">
      <c r="A564" s="375" t="s">
        <v>750</v>
      </c>
      <c r="B564" s="334" t="s">
        <v>187</v>
      </c>
      <c r="C564" s="325" t="s">
        <v>509</v>
      </c>
      <c r="D564" s="325" t="s">
        <v>509</v>
      </c>
      <c r="E564" s="334" t="s">
        <v>187</v>
      </c>
      <c r="F564" s="334" t="s">
        <v>187</v>
      </c>
      <c r="G564" s="329" t="s">
        <v>507</v>
      </c>
    </row>
    <row r="565" spans="1:7" x14ac:dyDescent="0.25">
      <c r="A565" s="375" t="s">
        <v>751</v>
      </c>
      <c r="B565" s="334" t="s">
        <v>187</v>
      </c>
      <c r="C565" s="325" t="s">
        <v>509</v>
      </c>
      <c r="D565" s="325" t="s">
        <v>509</v>
      </c>
      <c r="E565" s="334" t="s">
        <v>187</v>
      </c>
      <c r="F565" s="334" t="s">
        <v>187</v>
      </c>
      <c r="G565" s="329" t="s">
        <v>507</v>
      </c>
    </row>
    <row r="566" spans="1:7" x14ac:dyDescent="0.25">
      <c r="A566" s="375" t="s">
        <v>752</v>
      </c>
      <c r="B566" s="334" t="s">
        <v>187</v>
      </c>
      <c r="C566" s="325">
        <v>10.4339141813269</v>
      </c>
      <c r="D566" s="325" t="s">
        <v>509</v>
      </c>
      <c r="E566" s="334" t="s">
        <v>187</v>
      </c>
      <c r="F566" s="334" t="s">
        <v>187</v>
      </c>
      <c r="G566" s="329" t="s">
        <v>507</v>
      </c>
    </row>
    <row r="567" spans="1:7" x14ac:dyDescent="0.25">
      <c r="A567" s="375" t="s">
        <v>753</v>
      </c>
      <c r="B567" s="334" t="s">
        <v>187</v>
      </c>
      <c r="C567" s="325">
        <v>6.8670103189230298</v>
      </c>
      <c r="D567" s="325" t="s">
        <v>509</v>
      </c>
      <c r="E567" s="334" t="s">
        <v>187</v>
      </c>
      <c r="F567" s="334" t="s">
        <v>187</v>
      </c>
      <c r="G567" s="329" t="s">
        <v>507</v>
      </c>
    </row>
    <row r="568" spans="1:7" x14ac:dyDescent="0.25">
      <c r="A568" s="375" t="s">
        <v>754</v>
      </c>
      <c r="B568" s="334" t="s">
        <v>187</v>
      </c>
      <c r="C568" s="325">
        <v>73.263053002758994</v>
      </c>
      <c r="D568" s="325" t="s">
        <v>509</v>
      </c>
      <c r="E568" s="334" t="s">
        <v>187</v>
      </c>
      <c r="F568" s="334" t="s">
        <v>187</v>
      </c>
      <c r="G568" s="329" t="s">
        <v>507</v>
      </c>
    </row>
    <row r="569" spans="1:7" x14ac:dyDescent="0.25">
      <c r="A569" s="375" t="s">
        <v>755</v>
      </c>
      <c r="B569" s="334" t="s">
        <v>187</v>
      </c>
      <c r="C569" s="325">
        <v>6.6603451261630804</v>
      </c>
      <c r="D569" s="325">
        <v>7.8425112598720803</v>
      </c>
      <c r="E569" s="334" t="s">
        <v>187</v>
      </c>
      <c r="F569" s="334" t="s">
        <v>187</v>
      </c>
      <c r="G569" s="329" t="s">
        <v>507</v>
      </c>
    </row>
    <row r="570" spans="1:7" x14ac:dyDescent="0.25">
      <c r="A570" s="375" t="s">
        <v>756</v>
      </c>
      <c r="B570" s="334" t="s">
        <v>187</v>
      </c>
      <c r="C570" s="325">
        <v>6.2083685766828101</v>
      </c>
      <c r="D570" s="325" t="s">
        <v>509</v>
      </c>
      <c r="E570" s="334" t="s">
        <v>187</v>
      </c>
      <c r="F570" s="334" t="s">
        <v>187</v>
      </c>
      <c r="G570" s="329" t="s">
        <v>507</v>
      </c>
    </row>
    <row r="571" spans="1:7" x14ac:dyDescent="0.25">
      <c r="A571" s="375" t="s">
        <v>757</v>
      </c>
      <c r="B571" s="334" t="s">
        <v>187</v>
      </c>
      <c r="C571" s="325">
        <v>15.278275422757799</v>
      </c>
      <c r="D571" s="325">
        <v>15.52463493848148</v>
      </c>
      <c r="E571" s="334" t="s">
        <v>187</v>
      </c>
      <c r="F571" s="334" t="s">
        <v>187</v>
      </c>
      <c r="G571" s="329" t="s">
        <v>507</v>
      </c>
    </row>
    <row r="572" spans="1:7" x14ac:dyDescent="0.25">
      <c r="A572" s="375" t="s">
        <v>758</v>
      </c>
      <c r="B572" s="334" t="s">
        <v>187</v>
      </c>
      <c r="C572" s="325">
        <v>8.8016924452317795</v>
      </c>
      <c r="D572" s="325">
        <v>8.48939568274767</v>
      </c>
      <c r="E572" s="334" t="s">
        <v>187</v>
      </c>
      <c r="F572" s="334" t="s">
        <v>187</v>
      </c>
      <c r="G572" s="329" t="s">
        <v>507</v>
      </c>
    </row>
    <row r="573" spans="1:7" x14ac:dyDescent="0.25">
      <c r="A573" s="375" t="s">
        <v>759</v>
      </c>
      <c r="B573" s="334" t="s">
        <v>187</v>
      </c>
      <c r="C573" s="325">
        <v>5.1525731574840696</v>
      </c>
      <c r="D573" s="325" t="s">
        <v>509</v>
      </c>
      <c r="E573" s="334" t="s">
        <v>187</v>
      </c>
      <c r="F573" s="334" t="s">
        <v>187</v>
      </c>
      <c r="G573" s="329" t="s">
        <v>507</v>
      </c>
    </row>
    <row r="574" spans="1:7" x14ac:dyDescent="0.25">
      <c r="A574" s="375" t="s">
        <v>760</v>
      </c>
      <c r="B574" s="334" t="s">
        <v>187</v>
      </c>
      <c r="C574" s="325">
        <v>961.657313045705</v>
      </c>
      <c r="D574" s="325">
        <v>10.514932913054629</v>
      </c>
      <c r="E574" s="334" t="s">
        <v>187</v>
      </c>
      <c r="F574" s="334" t="s">
        <v>187</v>
      </c>
      <c r="G574" s="329" t="s">
        <v>507</v>
      </c>
    </row>
    <row r="575" spans="1:7" x14ac:dyDescent="0.25">
      <c r="A575" s="375" t="s">
        <v>3278</v>
      </c>
      <c r="B575" s="334" t="s">
        <v>187</v>
      </c>
      <c r="C575" s="325">
        <v>7.2448214116877399</v>
      </c>
      <c r="D575" s="325" t="s">
        <v>509</v>
      </c>
      <c r="E575" s="334" t="s">
        <v>187</v>
      </c>
      <c r="F575" s="334" t="s">
        <v>187</v>
      </c>
      <c r="G575" s="329" t="s">
        <v>507</v>
      </c>
    </row>
    <row r="576" spans="1:7" x14ac:dyDescent="0.25">
      <c r="A576" s="375" t="s">
        <v>3279</v>
      </c>
      <c r="B576" s="334" t="s">
        <v>187</v>
      </c>
      <c r="C576" s="325">
        <v>1.7394504390044301</v>
      </c>
      <c r="D576" s="325" t="s">
        <v>509</v>
      </c>
      <c r="E576" s="334" t="s">
        <v>187</v>
      </c>
      <c r="F576" s="334" t="s">
        <v>187</v>
      </c>
      <c r="G576" s="329" t="s">
        <v>507</v>
      </c>
    </row>
    <row r="577" spans="1:7" x14ac:dyDescent="0.25">
      <c r="A577" s="357" t="s">
        <v>761</v>
      </c>
      <c r="B577" s="334" t="s">
        <v>187</v>
      </c>
      <c r="C577" s="325">
        <v>3.47664809845039</v>
      </c>
      <c r="D577" s="325">
        <v>1.15882913799309</v>
      </c>
      <c r="E577" s="334" t="s">
        <v>187</v>
      </c>
      <c r="F577" s="334" t="s">
        <v>187</v>
      </c>
      <c r="G577" s="329" t="s">
        <v>507</v>
      </c>
    </row>
    <row r="578" spans="1:7" x14ac:dyDescent="0.25">
      <c r="A578" s="357" t="s">
        <v>762</v>
      </c>
      <c r="B578" s="334" t="s">
        <v>187</v>
      </c>
      <c r="C578" s="325">
        <v>812.30140082016101</v>
      </c>
      <c r="D578" s="325">
        <v>5.4580785736261301</v>
      </c>
      <c r="E578" s="334" t="s">
        <v>187</v>
      </c>
      <c r="F578" s="334" t="s">
        <v>187</v>
      </c>
      <c r="G578" s="329" t="s">
        <v>507</v>
      </c>
    </row>
    <row r="579" spans="1:7" x14ac:dyDescent="0.25">
      <c r="A579" s="357" t="s">
        <v>763</v>
      </c>
      <c r="B579" s="334" t="s">
        <v>187</v>
      </c>
      <c r="C579" s="325">
        <v>143.12910339503199</v>
      </c>
      <c r="D579" s="325">
        <v>5.9231313104706302</v>
      </c>
      <c r="E579" s="334" t="s">
        <v>187</v>
      </c>
      <c r="F579" s="334" t="s">
        <v>187</v>
      </c>
      <c r="G579" s="325" t="s">
        <v>507</v>
      </c>
    </row>
    <row r="580" spans="1:7" x14ac:dyDescent="0.25">
      <c r="A580" s="376" t="s">
        <v>764</v>
      </c>
      <c r="B580" s="334" t="s">
        <v>187</v>
      </c>
      <c r="C580" s="325" t="s">
        <v>534</v>
      </c>
      <c r="D580" s="325" t="s">
        <v>534</v>
      </c>
      <c r="E580" s="334" t="s">
        <v>187</v>
      </c>
      <c r="F580" s="334" t="s">
        <v>187</v>
      </c>
      <c r="G580" s="329" t="s">
        <v>507</v>
      </c>
    </row>
    <row r="581" spans="1:7" x14ac:dyDescent="0.25">
      <c r="A581" s="376" t="s">
        <v>765</v>
      </c>
      <c r="B581" s="334" t="s">
        <v>187</v>
      </c>
      <c r="C581" s="325">
        <v>0.97110900520321997</v>
      </c>
      <c r="D581" s="325">
        <v>8.605344306328E-2</v>
      </c>
      <c r="E581" s="334" t="s">
        <v>187</v>
      </c>
      <c r="F581" s="334" t="s">
        <v>187</v>
      </c>
      <c r="G581" s="329" t="s">
        <v>507</v>
      </c>
    </row>
    <row r="582" spans="1:7" x14ac:dyDescent="0.25">
      <c r="A582" s="376" t="s">
        <v>766</v>
      </c>
      <c r="B582" s="334" t="s">
        <v>187</v>
      </c>
      <c r="C582" s="325">
        <v>12.102255140157601</v>
      </c>
      <c r="D582" s="325">
        <v>0.46691353425823001</v>
      </c>
      <c r="E582" s="334" t="s">
        <v>187</v>
      </c>
      <c r="F582" s="334" t="s">
        <v>187</v>
      </c>
      <c r="G582" s="329" t="s">
        <v>507</v>
      </c>
    </row>
    <row r="583" spans="1:7" x14ac:dyDescent="0.25">
      <c r="A583" s="376" t="s">
        <v>767</v>
      </c>
      <c r="B583" s="334" t="s">
        <v>187</v>
      </c>
      <c r="C583" s="325">
        <v>0.20352704247281</v>
      </c>
      <c r="D583" s="325">
        <v>8.4830813865599992E-3</v>
      </c>
      <c r="E583" s="334" t="s">
        <v>187</v>
      </c>
      <c r="F583" s="334" t="s">
        <v>187</v>
      </c>
      <c r="G583" s="329" t="s">
        <v>507</v>
      </c>
    </row>
    <row r="584" spans="1:7" x14ac:dyDescent="0.25">
      <c r="A584" s="376" t="s">
        <v>768</v>
      </c>
      <c r="B584" s="334" t="s">
        <v>187</v>
      </c>
      <c r="C584" s="325">
        <v>129.43079884371301</v>
      </c>
      <c r="D584" s="325">
        <v>5.3616812517625601</v>
      </c>
      <c r="E584" s="334" t="s">
        <v>187</v>
      </c>
      <c r="F584" s="334" t="s">
        <v>187</v>
      </c>
      <c r="G584" s="329" t="s">
        <v>507</v>
      </c>
    </row>
    <row r="585" spans="1:7" x14ac:dyDescent="0.25">
      <c r="A585" s="377" t="s">
        <v>769</v>
      </c>
      <c r="B585" s="334" t="s">
        <v>187</v>
      </c>
      <c r="C585" s="325">
        <v>0.42141336348535002</v>
      </c>
      <c r="D585" s="325" t="s">
        <v>509</v>
      </c>
      <c r="E585" s="334" t="s">
        <v>187</v>
      </c>
      <c r="F585" s="334" t="s">
        <v>187</v>
      </c>
      <c r="G585" s="325" t="s">
        <v>507</v>
      </c>
    </row>
    <row r="586" spans="1:7" x14ac:dyDescent="0.25">
      <c r="A586" s="378" t="s">
        <v>770</v>
      </c>
      <c r="B586" s="334" t="s">
        <v>187</v>
      </c>
      <c r="C586" s="325">
        <v>0.42141336348535002</v>
      </c>
      <c r="D586" s="325" t="s">
        <v>509</v>
      </c>
      <c r="E586" s="334" t="s">
        <v>187</v>
      </c>
      <c r="F586" s="334" t="s">
        <v>187</v>
      </c>
      <c r="G586" s="329" t="s">
        <v>507</v>
      </c>
    </row>
    <row r="587" spans="1:7" ht="15.75" thickBot="1" x14ac:dyDescent="0.3">
      <c r="A587" s="357" t="s">
        <v>3404</v>
      </c>
      <c r="B587" s="334" t="s">
        <v>187</v>
      </c>
      <c r="C587" s="334" t="s">
        <v>187</v>
      </c>
      <c r="D587" s="325" t="s">
        <v>509</v>
      </c>
      <c r="E587" s="334" t="s">
        <v>187</v>
      </c>
      <c r="F587" s="334" t="s">
        <v>187</v>
      </c>
      <c r="G587" s="334" t="s">
        <v>187</v>
      </c>
    </row>
    <row r="588" spans="1:7" s="294" customFormat="1" ht="12.75" customHeight="1" thickTop="1" x14ac:dyDescent="0.2">
      <c r="A588" s="69" t="s">
        <v>772</v>
      </c>
      <c r="B588" s="334" t="s">
        <v>187</v>
      </c>
      <c r="C588" s="325">
        <v>719.88457694084161</v>
      </c>
      <c r="D588" s="334" t="s">
        <v>187</v>
      </c>
      <c r="E588" s="334" t="s">
        <v>187</v>
      </c>
      <c r="F588" s="334" t="s">
        <v>187</v>
      </c>
      <c r="G588" s="325" t="s">
        <v>507</v>
      </c>
    </row>
    <row r="589" spans="1:7" s="294" customFormat="1" ht="12.75" customHeight="1" x14ac:dyDescent="0.2">
      <c r="A589" s="70" t="s">
        <v>773</v>
      </c>
      <c r="B589" s="334" t="s">
        <v>187</v>
      </c>
      <c r="C589" s="329" t="s">
        <v>507</v>
      </c>
      <c r="D589" s="325">
        <v>1051.644218550199</v>
      </c>
      <c r="E589" s="329" t="s">
        <v>507</v>
      </c>
      <c r="F589" s="329" t="s">
        <v>507</v>
      </c>
      <c r="G589" s="329" t="s">
        <v>507</v>
      </c>
    </row>
    <row r="590" spans="1:7" s="294" customFormat="1" ht="12.75" customHeight="1" x14ac:dyDescent="0.2">
      <c r="A590" s="70" t="s">
        <v>774</v>
      </c>
      <c r="B590" s="334" t="s">
        <v>187</v>
      </c>
      <c r="C590" s="325" t="s">
        <v>509</v>
      </c>
      <c r="D590" s="325" t="s">
        <v>509</v>
      </c>
      <c r="E590" s="329" t="s">
        <v>509</v>
      </c>
      <c r="F590" s="329" t="s">
        <v>509</v>
      </c>
      <c r="G590" s="329" t="s">
        <v>507</v>
      </c>
    </row>
    <row r="591" spans="1:7" s="294" customFormat="1" ht="12.75" customHeight="1" x14ac:dyDescent="0.2">
      <c r="A591" s="70" t="s">
        <v>775</v>
      </c>
      <c r="B591" s="334" t="s">
        <v>187</v>
      </c>
      <c r="C591" s="325">
        <v>17.318326450965749</v>
      </c>
      <c r="D591" s="325">
        <v>0.63206652889299997</v>
      </c>
      <c r="E591" s="329">
        <v>14.91067980114685</v>
      </c>
      <c r="F591" s="329">
        <v>363.40666610922074</v>
      </c>
      <c r="G591" s="329" t="s">
        <v>507</v>
      </c>
    </row>
    <row r="592" spans="1:7" s="294" customFormat="1" ht="14.25" customHeight="1" x14ac:dyDescent="0.2">
      <c r="A592" s="364" t="s">
        <v>776</v>
      </c>
      <c r="B592" s="325">
        <v>4349.248664685867</v>
      </c>
      <c r="C592" s="334" t="s">
        <v>187</v>
      </c>
      <c r="D592" s="334" t="s">
        <v>187</v>
      </c>
      <c r="E592" s="334" t="s">
        <v>187</v>
      </c>
      <c r="F592" s="334" t="s">
        <v>187</v>
      </c>
      <c r="G592" s="334" t="s">
        <v>187</v>
      </c>
    </row>
    <row r="593" spans="1:7" s="294" customFormat="1" ht="12" customHeight="1" x14ac:dyDescent="0.2">
      <c r="A593" s="364" t="s">
        <v>777</v>
      </c>
      <c r="B593" s="325">
        <v>3504.4603945689328</v>
      </c>
      <c r="C593" s="334" t="s">
        <v>187</v>
      </c>
      <c r="D593" s="334" t="s">
        <v>187</v>
      </c>
      <c r="E593" s="334" t="s">
        <v>187</v>
      </c>
      <c r="F593" s="334" t="s">
        <v>187</v>
      </c>
      <c r="G593" s="334" t="s">
        <v>187</v>
      </c>
    </row>
    <row r="594" spans="1:7" s="294" customFormat="1" ht="12" customHeight="1" x14ac:dyDescent="0.2">
      <c r="A594" s="361" t="s">
        <v>778</v>
      </c>
      <c r="B594" s="325" t="s">
        <v>507</v>
      </c>
      <c r="C594" s="334" t="s">
        <v>187</v>
      </c>
      <c r="D594" s="334" t="s">
        <v>187</v>
      </c>
      <c r="E594" s="334" t="s">
        <v>187</v>
      </c>
      <c r="F594" s="334" t="s">
        <v>187</v>
      </c>
      <c r="G594" s="334" t="s">
        <v>187</v>
      </c>
    </row>
    <row r="595" spans="1:7" s="294" customFormat="1" ht="13.5" customHeight="1" x14ac:dyDescent="0.2">
      <c r="A595" s="71" t="s">
        <v>779</v>
      </c>
      <c r="B595" s="325" t="s">
        <v>507</v>
      </c>
      <c r="C595" s="325" t="s">
        <v>507</v>
      </c>
      <c r="D595" s="325" t="s">
        <v>507</v>
      </c>
      <c r="E595" s="325" t="s">
        <v>507</v>
      </c>
      <c r="F595" s="325" t="s">
        <v>507</v>
      </c>
      <c r="G595" s="325" t="s">
        <v>507</v>
      </c>
    </row>
    <row r="596" spans="1:7" s="173" customFormat="1" x14ac:dyDescent="0.25"/>
    <row r="597" spans="1:7" customFormat="1" x14ac:dyDescent="0.25">
      <c r="A597" s="72" t="s">
        <v>780</v>
      </c>
      <c r="B597" s="73">
        <f>B519</f>
        <v>7853.7090592547993</v>
      </c>
      <c r="C597" s="73">
        <f t="shared" ref="C597:G597" si="10">C519</f>
        <v>9571.8991649314175</v>
      </c>
      <c r="D597" s="73">
        <f t="shared" si="10"/>
        <v>1107.1877988953377</v>
      </c>
      <c r="E597" s="73">
        <f t="shared" si="10"/>
        <v>14.91067980114685</v>
      </c>
      <c r="F597" s="73">
        <f t="shared" si="10"/>
        <v>363.40666610922074</v>
      </c>
      <c r="G597" s="73" t="str">
        <f t="shared" si="10"/>
        <v>NA</v>
      </c>
    </row>
    <row r="598" spans="1:7" customFormat="1" x14ac:dyDescent="0.25"/>
    <row r="600" spans="1:7" ht="15.75" x14ac:dyDescent="0.25">
      <c r="A600" s="255" t="s">
        <v>781</v>
      </c>
      <c r="B600" s="264"/>
      <c r="C600" s="264"/>
      <c r="D600" s="264"/>
      <c r="E600" s="264"/>
      <c r="F600" s="264"/>
      <c r="G600" s="389" t="s">
        <v>491</v>
      </c>
    </row>
    <row r="601" spans="1:7" ht="15.75" x14ac:dyDescent="0.25">
      <c r="A601" s="255" t="s">
        <v>680</v>
      </c>
      <c r="B601" s="264"/>
      <c r="C601" s="264"/>
      <c r="D601" s="264"/>
      <c r="E601" s="264"/>
      <c r="F601" s="264"/>
      <c r="G601" s="389" t="s">
        <v>3408</v>
      </c>
    </row>
    <row r="602" spans="1:7" x14ac:dyDescent="0.25">
      <c r="A602" s="264"/>
      <c r="B602" s="264"/>
      <c r="C602" s="264"/>
      <c r="D602" s="264"/>
      <c r="E602" s="264"/>
      <c r="F602" s="264"/>
      <c r="G602" s="389" t="s">
        <v>492</v>
      </c>
    </row>
    <row r="603" spans="1:7" x14ac:dyDescent="0.25">
      <c r="A603" s="264"/>
      <c r="B603" s="264"/>
      <c r="C603" s="264"/>
      <c r="D603" s="264"/>
      <c r="E603" s="264"/>
      <c r="F603" s="264"/>
      <c r="G603" s="295"/>
    </row>
    <row r="604" spans="1:7" ht="54" customHeight="1" x14ac:dyDescent="0.25">
      <c r="A604" s="433" t="s">
        <v>493</v>
      </c>
      <c r="B604" s="74" t="s">
        <v>782</v>
      </c>
      <c r="C604" s="74" t="s">
        <v>783</v>
      </c>
      <c r="D604" s="74" t="s">
        <v>784</v>
      </c>
      <c r="E604" s="74" t="s">
        <v>632</v>
      </c>
      <c r="F604" s="74" t="s">
        <v>498</v>
      </c>
      <c r="G604" s="74" t="s">
        <v>499</v>
      </c>
    </row>
    <row r="605" spans="1:7" ht="15.75" thickBot="1" x14ac:dyDescent="0.3">
      <c r="A605" s="434"/>
      <c r="B605" s="435" t="s">
        <v>501</v>
      </c>
      <c r="C605" s="436"/>
      <c r="D605" s="436"/>
      <c r="E605" s="436"/>
      <c r="F605" s="436"/>
      <c r="G605" s="437"/>
    </row>
    <row r="606" spans="1:7" ht="15.75" thickTop="1" x14ac:dyDescent="0.25">
      <c r="A606" s="75" t="s">
        <v>785</v>
      </c>
      <c r="B606" s="325">
        <v>-804822.59440781723</v>
      </c>
      <c r="C606" s="325">
        <v>372.43546381101726</v>
      </c>
      <c r="D606" s="325">
        <v>25.029760442267989</v>
      </c>
      <c r="E606" s="325">
        <v>147.8993015761074</v>
      </c>
      <c r="F606" s="325">
        <v>4868.9398569495861</v>
      </c>
      <c r="G606" s="325" t="s">
        <v>530</v>
      </c>
    </row>
    <row r="607" spans="1:7" x14ac:dyDescent="0.25">
      <c r="A607" s="76" t="s">
        <v>786</v>
      </c>
      <c r="B607" s="325">
        <v>-654156.12397938303</v>
      </c>
      <c r="C607" s="325">
        <v>198.63743168945703</v>
      </c>
      <c r="D607" s="325">
        <v>12.417582721024869</v>
      </c>
      <c r="E607" s="325">
        <v>126.4269505761074</v>
      </c>
      <c r="F607" s="325">
        <v>4511.0673989495863</v>
      </c>
      <c r="G607" s="325" t="s">
        <v>530</v>
      </c>
    </row>
    <row r="608" spans="1:7" x14ac:dyDescent="0.25">
      <c r="A608" s="77" t="s">
        <v>787</v>
      </c>
      <c r="B608" s="325">
        <v>-556239.34998271859</v>
      </c>
      <c r="C608" s="325">
        <v>198.08203006879788</v>
      </c>
      <c r="D608" s="325">
        <v>12.10683877801865</v>
      </c>
      <c r="E608" s="329">
        <v>126.4269505761074</v>
      </c>
      <c r="F608" s="329">
        <v>4511.0673989495863</v>
      </c>
      <c r="G608" s="329" t="s">
        <v>534</v>
      </c>
    </row>
    <row r="609" spans="1:7" x14ac:dyDescent="0.25">
      <c r="A609" s="379" t="s">
        <v>788</v>
      </c>
      <c r="B609" s="325">
        <v>-98672.724874388499</v>
      </c>
      <c r="C609" s="325" t="s">
        <v>509</v>
      </c>
      <c r="D609" s="325" t="s">
        <v>3270</v>
      </c>
      <c r="E609" s="329" t="s">
        <v>507</v>
      </c>
      <c r="F609" s="329" t="s">
        <v>507</v>
      </c>
      <c r="G609" s="329" t="s">
        <v>507</v>
      </c>
    </row>
    <row r="610" spans="1:7" x14ac:dyDescent="0.25">
      <c r="A610" s="77" t="s">
        <v>789</v>
      </c>
      <c r="B610" s="325">
        <v>23157.998294787925</v>
      </c>
      <c r="C610" s="325" t="s">
        <v>3280</v>
      </c>
      <c r="D610" s="325" t="s">
        <v>3280</v>
      </c>
      <c r="E610" s="325" t="s">
        <v>507</v>
      </c>
      <c r="F610" s="325" t="s">
        <v>507</v>
      </c>
      <c r="G610" s="325" t="s">
        <v>507</v>
      </c>
    </row>
    <row r="611" spans="1:7" x14ac:dyDescent="0.25">
      <c r="A611" s="77" t="s">
        <v>790</v>
      </c>
      <c r="B611" s="325">
        <v>-29001.50383515003</v>
      </c>
      <c r="C611" s="325" t="s">
        <v>605</v>
      </c>
      <c r="D611" s="325" t="s">
        <v>605</v>
      </c>
      <c r="E611" s="329" t="s">
        <v>507</v>
      </c>
      <c r="F611" s="329" t="s">
        <v>507</v>
      </c>
      <c r="G611" s="329" t="s">
        <v>507</v>
      </c>
    </row>
    <row r="612" spans="1:7" x14ac:dyDescent="0.25">
      <c r="A612" s="77" t="s">
        <v>791</v>
      </c>
      <c r="B612" s="325">
        <v>52159.502129937959</v>
      </c>
      <c r="C612" s="325" t="s">
        <v>605</v>
      </c>
      <c r="D612" s="325" t="s">
        <v>605</v>
      </c>
      <c r="E612" s="329" t="s">
        <v>507</v>
      </c>
      <c r="F612" s="329" t="s">
        <v>507</v>
      </c>
      <c r="G612" s="329" t="s">
        <v>507</v>
      </c>
    </row>
    <row r="613" spans="1:7" x14ac:dyDescent="0.25">
      <c r="A613" s="76" t="s">
        <v>792</v>
      </c>
      <c r="B613" s="325">
        <v>-30056.90270642428</v>
      </c>
      <c r="C613" s="325">
        <v>12.663181</v>
      </c>
      <c r="D613" s="325">
        <v>1.1562030000000001</v>
      </c>
      <c r="E613" s="325">
        <v>21.472351</v>
      </c>
      <c r="F613" s="325">
        <v>357.87245800000005</v>
      </c>
      <c r="G613" s="325" t="s">
        <v>507</v>
      </c>
    </row>
    <row r="614" spans="1:7" x14ac:dyDescent="0.25">
      <c r="A614" s="77" t="s">
        <v>793</v>
      </c>
      <c r="B614" s="325">
        <v>10024.42566404653</v>
      </c>
      <c r="C614" s="325">
        <v>12.663181</v>
      </c>
      <c r="D614" s="325">
        <v>1.1562030000000001</v>
      </c>
      <c r="E614" s="329">
        <v>21.472351</v>
      </c>
      <c r="F614" s="329">
        <v>357.87245800000005</v>
      </c>
      <c r="G614" s="329" t="s">
        <v>507</v>
      </c>
    </row>
    <row r="615" spans="1:7" x14ac:dyDescent="0.25">
      <c r="A615" s="379" t="s">
        <v>794</v>
      </c>
      <c r="B615" s="325">
        <v>-40081.328370470808</v>
      </c>
      <c r="C615" s="325" t="s">
        <v>509</v>
      </c>
      <c r="D615" s="325" t="s">
        <v>605</v>
      </c>
      <c r="E615" s="329" t="s">
        <v>507</v>
      </c>
      <c r="F615" s="329" t="s">
        <v>507</v>
      </c>
      <c r="G615" s="329" t="s">
        <v>507</v>
      </c>
    </row>
    <row r="616" spans="1:7" x14ac:dyDescent="0.25">
      <c r="A616" s="77" t="s">
        <v>795</v>
      </c>
      <c r="B616" s="325">
        <v>-6109.6062039457893</v>
      </c>
      <c r="C616" s="325">
        <v>161.13485112156022</v>
      </c>
      <c r="D616" s="325">
        <v>0.59525414428571</v>
      </c>
      <c r="E616" s="325" t="s">
        <v>507</v>
      </c>
      <c r="F616" s="325" t="s">
        <v>507</v>
      </c>
      <c r="G616" s="325" t="s">
        <v>507</v>
      </c>
    </row>
    <row r="617" spans="1:7" x14ac:dyDescent="0.25">
      <c r="A617" s="77" t="s">
        <v>796</v>
      </c>
      <c r="B617" s="325">
        <v>-10133.523605752287</v>
      </c>
      <c r="C617" s="325" t="s">
        <v>534</v>
      </c>
      <c r="D617" s="325">
        <v>0.59215403</v>
      </c>
      <c r="E617" s="329" t="s">
        <v>507</v>
      </c>
      <c r="F617" s="329" t="s">
        <v>507</v>
      </c>
      <c r="G617" s="329" t="s">
        <v>507</v>
      </c>
    </row>
    <row r="618" spans="1:7" x14ac:dyDescent="0.25">
      <c r="A618" s="77" t="s">
        <v>797</v>
      </c>
      <c r="B618" s="325">
        <v>439.03348336053682</v>
      </c>
      <c r="C618" s="325" t="s">
        <v>534</v>
      </c>
      <c r="D618" s="325" t="s">
        <v>530</v>
      </c>
      <c r="E618" s="329" t="s">
        <v>507</v>
      </c>
      <c r="F618" s="329" t="s">
        <v>507</v>
      </c>
      <c r="G618" s="329" t="s">
        <v>507</v>
      </c>
    </row>
    <row r="619" spans="1:7" x14ac:dyDescent="0.25">
      <c r="A619" s="76" t="s">
        <v>798</v>
      </c>
      <c r="B619" s="325">
        <v>-31610.861039128908</v>
      </c>
      <c r="C619" s="325" t="s">
        <v>534</v>
      </c>
      <c r="D619" s="325">
        <v>6.04757815668298</v>
      </c>
      <c r="E619" s="325" t="s">
        <v>534</v>
      </c>
      <c r="F619" s="325" t="s">
        <v>534</v>
      </c>
      <c r="G619" s="325" t="s">
        <v>507</v>
      </c>
    </row>
    <row r="620" spans="1:7" x14ac:dyDescent="0.25">
      <c r="A620" s="77" t="s">
        <v>799</v>
      </c>
      <c r="B620" s="325">
        <v>-116642.3750794526</v>
      </c>
      <c r="C620" s="325" t="s">
        <v>534</v>
      </c>
      <c r="D620" s="325">
        <v>6.04757815668298</v>
      </c>
      <c r="E620" s="329" t="s">
        <v>534</v>
      </c>
      <c r="F620" s="329" t="s">
        <v>534</v>
      </c>
      <c r="G620" s="329" t="s">
        <v>507</v>
      </c>
    </row>
    <row r="621" spans="1:7" x14ac:dyDescent="0.25">
      <c r="A621" s="379" t="s">
        <v>800</v>
      </c>
      <c r="B621" s="325">
        <v>85031.514040323702</v>
      </c>
      <c r="C621" s="325" t="s">
        <v>534</v>
      </c>
      <c r="D621" s="325" t="s">
        <v>605</v>
      </c>
      <c r="E621" s="329" t="s">
        <v>534</v>
      </c>
      <c r="F621" s="329" t="s">
        <v>534</v>
      </c>
      <c r="G621" s="329" t="s">
        <v>507</v>
      </c>
    </row>
    <row r="622" spans="1:7" x14ac:dyDescent="0.25">
      <c r="A622" s="77" t="s">
        <v>801</v>
      </c>
      <c r="B622" s="325" t="s">
        <v>534</v>
      </c>
      <c r="C622" s="325" t="s">
        <v>530</v>
      </c>
      <c r="D622" s="325" t="s">
        <v>530</v>
      </c>
      <c r="E622" s="325" t="s">
        <v>507</v>
      </c>
      <c r="F622" s="325" t="s">
        <v>507</v>
      </c>
      <c r="G622" s="325" t="s">
        <v>507</v>
      </c>
    </row>
    <row r="623" spans="1:7" x14ac:dyDescent="0.25">
      <c r="A623" s="77" t="s">
        <v>802</v>
      </c>
      <c r="B623" s="334" t="s">
        <v>187</v>
      </c>
      <c r="C623" s="334" t="s">
        <v>187</v>
      </c>
      <c r="D623" s="334" t="s">
        <v>187</v>
      </c>
      <c r="E623" s="334" t="s">
        <v>187</v>
      </c>
      <c r="F623" s="334" t="s">
        <v>187</v>
      </c>
      <c r="G623" s="334" t="s">
        <v>187</v>
      </c>
    </row>
    <row r="624" spans="1:7" x14ac:dyDescent="0.25">
      <c r="A624" s="77" t="s">
        <v>803</v>
      </c>
      <c r="B624" s="325" t="s">
        <v>534</v>
      </c>
      <c r="C624" s="325" t="s">
        <v>507</v>
      </c>
      <c r="D624" s="325" t="s">
        <v>507</v>
      </c>
      <c r="E624" s="329" t="s">
        <v>507</v>
      </c>
      <c r="F624" s="329" t="s">
        <v>507</v>
      </c>
      <c r="G624" s="329" t="s">
        <v>507</v>
      </c>
    </row>
    <row r="625" spans="1:8" x14ac:dyDescent="0.25">
      <c r="A625" s="76" t="s">
        <v>804</v>
      </c>
      <c r="B625" s="325">
        <v>-106047.09877372319</v>
      </c>
      <c r="C625" s="334" t="s">
        <v>187</v>
      </c>
      <c r="D625" s="334" t="s">
        <v>187</v>
      </c>
      <c r="E625" s="334" t="s">
        <v>187</v>
      </c>
      <c r="F625" s="334" t="s">
        <v>187</v>
      </c>
      <c r="G625" s="334" t="s">
        <v>187</v>
      </c>
    </row>
    <row r="626" spans="1:8" x14ac:dyDescent="0.25">
      <c r="A626" s="296" t="s">
        <v>805</v>
      </c>
      <c r="B626" s="325" t="s">
        <v>3280</v>
      </c>
      <c r="C626" s="325" t="s">
        <v>530</v>
      </c>
      <c r="D626" s="325">
        <v>2.41583792</v>
      </c>
      <c r="E626" s="325" t="s">
        <v>507</v>
      </c>
      <c r="F626" s="325" t="s">
        <v>507</v>
      </c>
      <c r="G626" s="325" t="s">
        <v>507</v>
      </c>
    </row>
    <row r="627" spans="1:8" x14ac:dyDescent="0.25">
      <c r="A627" s="367" t="s">
        <v>806</v>
      </c>
      <c r="B627" s="325" t="s">
        <v>3280</v>
      </c>
      <c r="C627" s="325" t="s">
        <v>530</v>
      </c>
      <c r="D627" s="325">
        <v>2.41583792</v>
      </c>
      <c r="E627" s="325" t="s">
        <v>507</v>
      </c>
      <c r="F627" s="325" t="s">
        <v>507</v>
      </c>
      <c r="G627" s="325" t="s">
        <v>507</v>
      </c>
    </row>
    <row r="629" spans="1:8" x14ac:dyDescent="0.25">
      <c r="A629" s="51" t="s">
        <v>807</v>
      </c>
      <c r="B629" s="52">
        <f>B606</f>
        <v>-804822.59440781723</v>
      </c>
      <c r="C629" s="63">
        <f t="shared" ref="C629:G629" si="11">C606</f>
        <v>372.43546381101726</v>
      </c>
      <c r="D629" s="63">
        <f t="shared" si="11"/>
        <v>25.029760442267989</v>
      </c>
      <c r="E629" s="63">
        <f t="shared" si="11"/>
        <v>147.8993015761074</v>
      </c>
      <c r="F629" s="63">
        <f t="shared" si="11"/>
        <v>4868.9398569495861</v>
      </c>
      <c r="G629" s="63" t="str">
        <f t="shared" si="11"/>
        <v>NE,NA</v>
      </c>
    </row>
    <row r="632" spans="1:8" ht="15.75" x14ac:dyDescent="0.25">
      <c r="A632" s="440" t="s">
        <v>808</v>
      </c>
      <c r="B632" s="440"/>
      <c r="C632" s="264"/>
      <c r="D632" s="264"/>
      <c r="E632" s="264"/>
      <c r="F632" s="264"/>
      <c r="G632" s="264"/>
      <c r="H632" s="390" t="s">
        <v>491</v>
      </c>
    </row>
    <row r="633" spans="1:8" ht="15.75" x14ac:dyDescent="0.25">
      <c r="A633" s="279" t="s">
        <v>680</v>
      </c>
      <c r="B633" s="261"/>
      <c r="C633" s="264"/>
      <c r="D633" s="264"/>
      <c r="E633" s="264"/>
      <c r="F633" s="264"/>
      <c r="G633" s="264"/>
      <c r="H633" s="390" t="s">
        <v>3408</v>
      </c>
    </row>
    <row r="634" spans="1:8" x14ac:dyDescent="0.25">
      <c r="A634" s="264"/>
      <c r="B634" s="264"/>
      <c r="C634" s="264"/>
      <c r="D634" s="264"/>
      <c r="E634" s="264"/>
      <c r="F634" s="264"/>
      <c r="G634" s="264"/>
      <c r="H634" s="390" t="s">
        <v>492</v>
      </c>
    </row>
    <row r="635" spans="1:8" x14ac:dyDescent="0.25">
      <c r="A635" s="264"/>
      <c r="B635" s="264"/>
      <c r="C635" s="264"/>
      <c r="D635" s="264"/>
      <c r="E635" s="264"/>
      <c r="F635" s="264"/>
      <c r="G635" s="264"/>
      <c r="H635" s="297"/>
    </row>
    <row r="636" spans="1:8" x14ac:dyDescent="0.25">
      <c r="A636" s="428" t="s">
        <v>809</v>
      </c>
      <c r="B636" s="298" t="s">
        <v>810</v>
      </c>
      <c r="C636" s="299" t="s">
        <v>495</v>
      </c>
      <c r="D636" s="299" t="s">
        <v>496</v>
      </c>
      <c r="E636" s="299" t="s">
        <v>632</v>
      </c>
      <c r="F636" s="300" t="s">
        <v>498</v>
      </c>
      <c r="G636" s="301" t="s">
        <v>499</v>
      </c>
      <c r="H636" s="300" t="s">
        <v>633</v>
      </c>
    </row>
    <row r="637" spans="1:8" ht="15.75" thickBot="1" x14ac:dyDescent="0.3">
      <c r="A637" s="429"/>
      <c r="B637" s="430" t="s">
        <v>501</v>
      </c>
      <c r="C637" s="431"/>
      <c r="D637" s="431"/>
      <c r="E637" s="431"/>
      <c r="F637" s="431"/>
      <c r="G637" s="431"/>
      <c r="H637" s="432"/>
    </row>
    <row r="638" spans="1:8" ht="15.75" thickTop="1" x14ac:dyDescent="0.25">
      <c r="A638" s="302" t="s">
        <v>811</v>
      </c>
      <c r="B638" s="325" t="s">
        <v>3275</v>
      </c>
      <c r="C638" s="325">
        <v>6134.8125898395247</v>
      </c>
      <c r="D638" s="325">
        <v>82.700895060478175</v>
      </c>
      <c r="E638" s="325">
        <v>2.3460190219567099</v>
      </c>
      <c r="F638" s="325">
        <v>6.5483463597946603</v>
      </c>
      <c r="G638" s="325">
        <v>114.39560414851302</v>
      </c>
      <c r="H638" s="325">
        <v>0.74349333311907995</v>
      </c>
    </row>
    <row r="639" spans="1:8" x14ac:dyDescent="0.25">
      <c r="A639" s="303" t="s">
        <v>813</v>
      </c>
      <c r="B639" s="325" t="s">
        <v>569</v>
      </c>
      <c r="C639" s="325">
        <v>5255.3700428550756</v>
      </c>
      <c r="D639" s="334" t="s">
        <v>187</v>
      </c>
      <c r="E639" s="325">
        <v>2.3460190219567099</v>
      </c>
      <c r="F639" s="325">
        <v>6.1117899358083498</v>
      </c>
      <c r="G639" s="325">
        <v>21.695718028166269</v>
      </c>
      <c r="H639" s="334" t="s">
        <v>187</v>
      </c>
    </row>
    <row r="640" spans="1:8" x14ac:dyDescent="0.25">
      <c r="A640" s="362" t="s">
        <v>814</v>
      </c>
      <c r="B640" s="325" t="s">
        <v>569</v>
      </c>
      <c r="C640" s="325">
        <v>5255.3700428550756</v>
      </c>
      <c r="D640" s="334" t="s">
        <v>187</v>
      </c>
      <c r="E640" s="329">
        <v>2.3460190219567099</v>
      </c>
      <c r="F640" s="329">
        <v>6.1117899358083498</v>
      </c>
      <c r="G640" s="329">
        <v>21.695718028166269</v>
      </c>
      <c r="H640" s="334" t="s">
        <v>187</v>
      </c>
    </row>
    <row r="641" spans="1:8" x14ac:dyDescent="0.25">
      <c r="A641" s="362" t="s">
        <v>815</v>
      </c>
      <c r="B641" s="325" t="s">
        <v>536</v>
      </c>
      <c r="C641" s="325" t="s">
        <v>536</v>
      </c>
      <c r="D641" s="334" t="s">
        <v>187</v>
      </c>
      <c r="E641" s="329" t="s">
        <v>536</v>
      </c>
      <c r="F641" s="329" t="s">
        <v>536</v>
      </c>
      <c r="G641" s="329" t="s">
        <v>536</v>
      </c>
      <c r="H641" s="334" t="s">
        <v>187</v>
      </c>
    </row>
    <row r="642" spans="1:8" x14ac:dyDescent="0.25">
      <c r="A642" s="380" t="s">
        <v>816</v>
      </c>
      <c r="B642" s="325" t="s">
        <v>536</v>
      </c>
      <c r="C642" s="325" t="s">
        <v>536</v>
      </c>
      <c r="D642" s="334" t="s">
        <v>187</v>
      </c>
      <c r="E642" s="325" t="s">
        <v>536</v>
      </c>
      <c r="F642" s="325" t="s">
        <v>536</v>
      </c>
      <c r="G642" s="325" t="s">
        <v>536</v>
      </c>
      <c r="H642" s="334" t="s">
        <v>187</v>
      </c>
    </row>
    <row r="643" spans="1:8" x14ac:dyDescent="0.25">
      <c r="A643" s="303" t="s">
        <v>817</v>
      </c>
      <c r="B643" s="334" t="s">
        <v>187</v>
      </c>
      <c r="C643" s="325">
        <v>76.87968402665453</v>
      </c>
      <c r="D643" s="325">
        <v>5.5928880000000003</v>
      </c>
      <c r="E643" s="325" t="s">
        <v>534</v>
      </c>
      <c r="F643" s="325" t="s">
        <v>534</v>
      </c>
      <c r="G643" s="325" t="s">
        <v>534</v>
      </c>
      <c r="H643" s="334" t="s">
        <v>187</v>
      </c>
    </row>
    <row r="644" spans="1:8" x14ac:dyDescent="0.25">
      <c r="A644" s="381" t="s">
        <v>818</v>
      </c>
      <c r="B644" s="334" t="s">
        <v>187</v>
      </c>
      <c r="C644" s="325">
        <v>74.571839999999995</v>
      </c>
      <c r="D644" s="325">
        <v>5.5928880000000003</v>
      </c>
      <c r="E644" s="329" t="s">
        <v>534</v>
      </c>
      <c r="F644" s="329" t="s">
        <v>534</v>
      </c>
      <c r="G644" s="329" t="s">
        <v>534</v>
      </c>
      <c r="H644" s="334" t="s">
        <v>187</v>
      </c>
    </row>
    <row r="645" spans="1:8" x14ac:dyDescent="0.25">
      <c r="A645" s="381" t="s">
        <v>819</v>
      </c>
      <c r="B645" s="334" t="s">
        <v>187</v>
      </c>
      <c r="C645" s="325">
        <v>2.3078440266545299</v>
      </c>
      <c r="D645" s="325" t="s">
        <v>581</v>
      </c>
      <c r="E645" s="329" t="s">
        <v>534</v>
      </c>
      <c r="F645" s="329" t="s">
        <v>534</v>
      </c>
      <c r="G645" s="329" t="s">
        <v>534</v>
      </c>
      <c r="H645" s="334" t="s">
        <v>187</v>
      </c>
    </row>
    <row r="646" spans="1:8" x14ac:dyDescent="0.25">
      <c r="A646" s="303" t="s">
        <v>820</v>
      </c>
      <c r="B646" s="325" t="s">
        <v>541</v>
      </c>
      <c r="C646" s="325" t="s">
        <v>541</v>
      </c>
      <c r="D646" s="325" t="s">
        <v>541</v>
      </c>
      <c r="E646" s="325" t="s">
        <v>541</v>
      </c>
      <c r="F646" s="325" t="s">
        <v>541</v>
      </c>
      <c r="G646" s="325" t="s">
        <v>541</v>
      </c>
      <c r="H646" s="325" t="s">
        <v>541</v>
      </c>
    </row>
    <row r="647" spans="1:8" x14ac:dyDescent="0.25">
      <c r="A647" s="362" t="s">
        <v>821</v>
      </c>
      <c r="B647" s="325" t="s">
        <v>509</v>
      </c>
      <c r="C647" s="325" t="s">
        <v>541</v>
      </c>
      <c r="D647" s="325" t="s">
        <v>541</v>
      </c>
      <c r="E647" s="329" t="s">
        <v>509</v>
      </c>
      <c r="F647" s="329" t="s">
        <v>509</v>
      </c>
      <c r="G647" s="329" t="s">
        <v>509</v>
      </c>
      <c r="H647" s="329" t="s">
        <v>509</v>
      </c>
    </row>
    <row r="648" spans="1:8" x14ac:dyDescent="0.25">
      <c r="A648" s="362" t="s">
        <v>822</v>
      </c>
      <c r="B648" s="325" t="s">
        <v>507</v>
      </c>
      <c r="C648" s="325" t="s">
        <v>507</v>
      </c>
      <c r="D648" s="325" t="s">
        <v>507</v>
      </c>
      <c r="E648" s="329" t="s">
        <v>507</v>
      </c>
      <c r="F648" s="329" t="s">
        <v>507</v>
      </c>
      <c r="G648" s="329" t="s">
        <v>507</v>
      </c>
      <c r="H648" s="329" t="s">
        <v>507</v>
      </c>
    </row>
    <row r="649" spans="1:8" x14ac:dyDescent="0.25">
      <c r="A649" s="303" t="s">
        <v>823</v>
      </c>
      <c r="B649" s="334" t="s">
        <v>187</v>
      </c>
      <c r="C649" s="325">
        <v>802.56286295779444</v>
      </c>
      <c r="D649" s="325">
        <v>77.108007060478172</v>
      </c>
      <c r="E649" s="325" t="s">
        <v>581</v>
      </c>
      <c r="F649" s="325">
        <v>0.43655642398631</v>
      </c>
      <c r="G649" s="325">
        <v>49.308450064014231</v>
      </c>
      <c r="H649" s="334" t="s">
        <v>187</v>
      </c>
    </row>
    <row r="650" spans="1:8" x14ac:dyDescent="0.25">
      <c r="A650" s="362" t="s">
        <v>824</v>
      </c>
      <c r="B650" s="334" t="s">
        <v>187</v>
      </c>
      <c r="C650" s="325">
        <v>567.41960890297901</v>
      </c>
      <c r="D650" s="325">
        <v>75.36075521363459</v>
      </c>
      <c r="E650" s="329" t="s">
        <v>536</v>
      </c>
      <c r="F650" s="329">
        <v>0.43655642398631</v>
      </c>
      <c r="G650" s="329">
        <v>33.529746043529677</v>
      </c>
      <c r="H650" s="334" t="s">
        <v>187</v>
      </c>
    </row>
    <row r="651" spans="1:8" x14ac:dyDescent="0.25">
      <c r="A651" s="362" t="s">
        <v>825</v>
      </c>
      <c r="B651" s="334" t="s">
        <v>187</v>
      </c>
      <c r="C651" s="325">
        <v>235.14325405481537</v>
      </c>
      <c r="D651" s="325">
        <v>1.74725184684358</v>
      </c>
      <c r="E651" s="329" t="s">
        <v>536</v>
      </c>
      <c r="F651" s="329" t="s">
        <v>536</v>
      </c>
      <c r="G651" s="329">
        <v>15.77870402048455</v>
      </c>
      <c r="H651" s="334" t="s">
        <v>187</v>
      </c>
    </row>
    <row r="652" spans="1:8" x14ac:dyDescent="0.25">
      <c r="A652" s="362" t="s">
        <v>3405</v>
      </c>
      <c r="B652" s="334" t="s">
        <v>187</v>
      </c>
      <c r="C652" s="325" t="s">
        <v>509</v>
      </c>
      <c r="D652" s="325" t="s">
        <v>509</v>
      </c>
      <c r="E652" s="325" t="s">
        <v>509</v>
      </c>
      <c r="F652" s="325" t="s">
        <v>509</v>
      </c>
      <c r="G652" s="325" t="s">
        <v>509</v>
      </c>
      <c r="H652" s="334" t="s">
        <v>187</v>
      </c>
    </row>
    <row r="653" spans="1:8" x14ac:dyDescent="0.25">
      <c r="A653" s="303" t="s">
        <v>3406</v>
      </c>
      <c r="B653" s="325" t="s">
        <v>507</v>
      </c>
      <c r="C653" s="325" t="s">
        <v>507</v>
      </c>
      <c r="D653" s="325" t="s">
        <v>507</v>
      </c>
      <c r="E653" s="325" t="s">
        <v>536</v>
      </c>
      <c r="F653" s="325" t="s">
        <v>536</v>
      </c>
      <c r="G653" s="325">
        <v>43.391436056332523</v>
      </c>
      <c r="H653" s="325">
        <v>0.74349333311907995</v>
      </c>
    </row>
    <row r="654" spans="1:8" x14ac:dyDescent="0.25">
      <c r="A654" s="367" t="s">
        <v>585</v>
      </c>
      <c r="B654" s="329" t="s">
        <v>507</v>
      </c>
      <c r="C654" s="329" t="s">
        <v>507</v>
      </c>
      <c r="D654" s="329" t="s">
        <v>507</v>
      </c>
      <c r="E654" s="329" t="s">
        <v>536</v>
      </c>
      <c r="F654" s="329" t="s">
        <v>536</v>
      </c>
      <c r="G654" s="329">
        <v>43.391436056332523</v>
      </c>
      <c r="H654" s="329">
        <v>0.74349333311907995</v>
      </c>
    </row>
    <row r="655" spans="1:8" x14ac:dyDescent="0.25">
      <c r="A655" s="303" t="s">
        <v>826</v>
      </c>
      <c r="B655" s="334" t="s">
        <v>187</v>
      </c>
      <c r="C655" s="334" t="s">
        <v>187</v>
      </c>
      <c r="D655" s="334" t="s">
        <v>187</v>
      </c>
      <c r="E655" s="334" t="s">
        <v>187</v>
      </c>
      <c r="F655" s="334" t="s">
        <v>187</v>
      </c>
      <c r="G655" s="334" t="s">
        <v>187</v>
      </c>
      <c r="H655" s="334" t="s">
        <v>187</v>
      </c>
    </row>
    <row r="656" spans="1:8" x14ac:dyDescent="0.25">
      <c r="A656" s="381" t="s">
        <v>827</v>
      </c>
      <c r="B656" s="329" t="s">
        <v>507</v>
      </c>
      <c r="C656" s="334" t="s">
        <v>187</v>
      </c>
      <c r="D656" s="334" t="s">
        <v>187</v>
      </c>
      <c r="E656" s="334" t="s">
        <v>187</v>
      </c>
      <c r="F656" s="334" t="s">
        <v>187</v>
      </c>
      <c r="G656" s="334" t="s">
        <v>187</v>
      </c>
      <c r="H656" s="334" t="s">
        <v>187</v>
      </c>
    </row>
    <row r="657" spans="1:8" x14ac:dyDescent="0.25">
      <c r="A657" s="381" t="s">
        <v>828</v>
      </c>
      <c r="B657" s="329" t="s">
        <v>507</v>
      </c>
      <c r="C657" s="334" t="s">
        <v>187</v>
      </c>
      <c r="D657" s="334" t="s">
        <v>187</v>
      </c>
      <c r="E657" s="334" t="s">
        <v>187</v>
      </c>
      <c r="F657" s="334" t="s">
        <v>187</v>
      </c>
      <c r="G657" s="334" t="s">
        <v>187</v>
      </c>
      <c r="H657" s="334" t="s">
        <v>187</v>
      </c>
    </row>
    <row r="658" spans="1:8" x14ac:dyDescent="0.25">
      <c r="A658" s="382" t="s">
        <v>3407</v>
      </c>
      <c r="B658" s="329" t="s">
        <v>507</v>
      </c>
      <c r="C658" s="334" t="s">
        <v>187</v>
      </c>
      <c r="D658" s="334" t="s">
        <v>187</v>
      </c>
      <c r="E658" s="334" t="s">
        <v>187</v>
      </c>
      <c r="F658" s="334" t="s">
        <v>187</v>
      </c>
      <c r="G658" s="334" t="s">
        <v>187</v>
      </c>
      <c r="H658" s="334" t="s">
        <v>187</v>
      </c>
    </row>
    <row r="660" spans="1:8" x14ac:dyDescent="0.25">
      <c r="A660" s="51" t="s">
        <v>829</v>
      </c>
      <c r="B660" s="63" t="str">
        <f>B638</f>
        <v>NO,IE,NA</v>
      </c>
      <c r="C660" s="63">
        <f t="shared" ref="C660:H660" si="12">C638</f>
        <v>6134.8125898395247</v>
      </c>
      <c r="D660" s="63">
        <f t="shared" si="12"/>
        <v>82.700895060478175</v>
      </c>
      <c r="E660" s="63">
        <f t="shared" si="12"/>
        <v>2.3460190219567099</v>
      </c>
      <c r="F660" s="63">
        <f t="shared" si="12"/>
        <v>6.5483463597946603</v>
      </c>
      <c r="G660" s="63">
        <f t="shared" si="12"/>
        <v>114.39560414851302</v>
      </c>
      <c r="H660" s="63">
        <f t="shared" si="12"/>
        <v>0.74349333311907995</v>
      </c>
    </row>
    <row r="663" spans="1:8" ht="18" x14ac:dyDescent="0.25">
      <c r="A663" s="78" t="s">
        <v>830</v>
      </c>
      <c r="B663" s="79" t="s">
        <v>831</v>
      </c>
      <c r="C663" s="79" t="s">
        <v>832</v>
      </c>
      <c r="D663" s="79" t="s">
        <v>833</v>
      </c>
      <c r="E663" s="79" t="s">
        <v>834</v>
      </c>
      <c r="F663" s="79" t="s">
        <v>498</v>
      </c>
      <c r="G663" s="79" t="s">
        <v>499</v>
      </c>
      <c r="H663" s="79" t="s">
        <v>835</v>
      </c>
    </row>
    <row r="664" spans="1:8" s="9" customFormat="1" x14ac:dyDescent="0.25">
      <c r="A664" s="253" t="s">
        <v>836</v>
      </c>
      <c r="B664" s="254">
        <f t="shared" ref="B664:H670" si="13">B59</f>
        <v>6045831.9303266751</v>
      </c>
      <c r="C664" s="254">
        <f t="shared" si="13"/>
        <v>11738.668394056973</v>
      </c>
      <c r="D664" s="254">
        <f t="shared" si="13"/>
        <v>259.40234604960767</v>
      </c>
      <c r="E664" s="254">
        <f t="shared" si="13"/>
        <v>18305.749424551203</v>
      </c>
      <c r="F664" s="254">
        <f t="shared" si="13"/>
        <v>65117.178069736605</v>
      </c>
      <c r="G664" s="254">
        <f t="shared" si="13"/>
        <v>7244.4555805128311</v>
      </c>
      <c r="H664" s="254">
        <f t="shared" si="13"/>
        <v>12364.091048770906</v>
      </c>
    </row>
    <row r="665" spans="1:8" s="238" customFormat="1" x14ac:dyDescent="0.25">
      <c r="A665" s="252" t="s">
        <v>98</v>
      </c>
      <c r="B665" s="80">
        <f t="shared" si="13"/>
        <v>2400057.4856406469</v>
      </c>
      <c r="C665" s="80">
        <f t="shared" si="13"/>
        <v>34.823479419570468</v>
      </c>
      <c r="D665" s="80">
        <f t="shared" si="13"/>
        <v>100.86538569159121</v>
      </c>
      <c r="E665" s="80">
        <f t="shared" si="13"/>
        <v>3434.4290996747714</v>
      </c>
      <c r="F665" s="80">
        <f t="shared" si="13"/>
        <v>581.83867235005948</v>
      </c>
      <c r="G665" s="80">
        <f t="shared" si="13"/>
        <v>43.701395420034459</v>
      </c>
      <c r="H665" s="80">
        <f t="shared" si="13"/>
        <v>9439.0432746602182</v>
      </c>
    </row>
    <row r="666" spans="1:8" s="238" customFormat="1" x14ac:dyDescent="0.25">
      <c r="A666" s="252" t="s">
        <v>4</v>
      </c>
      <c r="B666" s="80">
        <f>B61</f>
        <v>1911856.6209068005</v>
      </c>
      <c r="C666" s="80">
        <f t="shared" si="13"/>
        <v>162.90247230948853</v>
      </c>
      <c r="D666" s="80">
        <f t="shared" si="13"/>
        <v>141.94351071141131</v>
      </c>
      <c r="E666" s="80">
        <f t="shared" si="13"/>
        <v>11998.643932744189</v>
      </c>
      <c r="F666" s="80">
        <f t="shared" si="13"/>
        <v>58747.464607753776</v>
      </c>
      <c r="G666" s="80">
        <f t="shared" si="13"/>
        <v>5777.5462986418306</v>
      </c>
      <c r="H666" s="80">
        <f t="shared" si="13"/>
        <v>618.63077203361581</v>
      </c>
    </row>
    <row r="667" spans="1:8" s="238" customFormat="1" x14ac:dyDescent="0.25">
      <c r="A667" s="252" t="s">
        <v>2458</v>
      </c>
      <c r="B667" s="80">
        <f t="shared" si="13"/>
        <v>586027.88174597803</v>
      </c>
      <c r="C667" s="80">
        <f t="shared" si="13"/>
        <v>205.33517802223591</v>
      </c>
      <c r="D667" s="80">
        <f t="shared" si="13"/>
        <v>4.0983304317602895</v>
      </c>
      <c r="E667" s="80">
        <f t="shared" si="13"/>
        <v>908.26373148672474</v>
      </c>
      <c r="F667" s="80">
        <f t="shared" si="13"/>
        <v>3021.64543736223</v>
      </c>
      <c r="G667" s="80">
        <f t="shared" si="13"/>
        <v>551.67725417600798</v>
      </c>
      <c r="H667" s="80">
        <f t="shared" si="13"/>
        <v>527.57585355553215</v>
      </c>
    </row>
    <row r="668" spans="1:8" s="238" customFormat="1" x14ac:dyDescent="0.25">
      <c r="A668" s="252" t="s">
        <v>9</v>
      </c>
      <c r="B668" s="80">
        <f t="shared" si="13"/>
        <v>1134885.2223943246</v>
      </c>
      <c r="C668" s="80">
        <f t="shared" si="13"/>
        <v>11335.583471714261</v>
      </c>
      <c r="D668" s="80">
        <f t="shared" si="13"/>
        <v>11.193742820309819</v>
      </c>
      <c r="E668" s="80">
        <f t="shared" si="13"/>
        <v>1964.4126606455166</v>
      </c>
      <c r="F668" s="80">
        <f t="shared" si="13"/>
        <v>2766.2293522705422</v>
      </c>
      <c r="G668" s="80">
        <f t="shared" si="13"/>
        <v>871.53063227495795</v>
      </c>
      <c r="H668" s="80">
        <f t="shared" si="13"/>
        <v>1778.8411485215402</v>
      </c>
    </row>
    <row r="669" spans="1:8" s="238" customFormat="1" x14ac:dyDescent="0.25">
      <c r="A669" s="252" t="s">
        <v>140</v>
      </c>
      <c r="B669" s="80">
        <f t="shared" si="13"/>
        <v>291.62758231404649</v>
      </c>
      <c r="C669" s="80">
        <f t="shared" si="13"/>
        <v>1.8597887494070001E-2</v>
      </c>
      <c r="D669" s="80">
        <f t="shared" si="13"/>
        <v>2.7004131976500001E-3</v>
      </c>
      <c r="E669" s="80" t="str">
        <f t="shared" si="13"/>
        <v>IE</v>
      </c>
      <c r="F669" s="80" t="str">
        <f t="shared" si="13"/>
        <v>IE</v>
      </c>
      <c r="G669" s="80" t="str">
        <f t="shared" si="13"/>
        <v>IE</v>
      </c>
      <c r="H669" s="80" t="str">
        <f t="shared" si="13"/>
        <v>IE</v>
      </c>
    </row>
    <row r="670" spans="1:8" s="238" customFormat="1" x14ac:dyDescent="0.25">
      <c r="A670" s="252" t="s">
        <v>3261</v>
      </c>
      <c r="B670" s="80">
        <f>B65</f>
        <v>12713.092056610814</v>
      </c>
      <c r="C670" s="80">
        <f t="shared" si="13"/>
        <v>5.1947039253499999E-3</v>
      </c>
      <c r="D670" s="80">
        <f t="shared" si="13"/>
        <v>1.29867598133739</v>
      </c>
      <c r="E670" s="80">
        <f t="shared" si="13"/>
        <v>0</v>
      </c>
      <c r="F670" s="80">
        <f t="shared" si="13"/>
        <v>0</v>
      </c>
      <c r="G670" s="80">
        <f t="shared" si="13"/>
        <v>0</v>
      </c>
      <c r="H670" s="80">
        <f t="shared" si="13"/>
        <v>0</v>
      </c>
    </row>
    <row r="671" spans="1:8" x14ac:dyDescent="0.25">
      <c r="A671" s="253" t="s">
        <v>837</v>
      </c>
      <c r="B671" s="80">
        <f>G407</f>
        <v>22472.091478849856</v>
      </c>
      <c r="C671" s="80">
        <f>H407</f>
        <v>4.8078038835700004E-3</v>
      </c>
      <c r="D671" s="80">
        <f>I407</f>
        <v>5.0498744759699997E-3</v>
      </c>
      <c r="E671" s="80"/>
      <c r="F671" s="81"/>
      <c r="G671" s="81"/>
      <c r="H671" s="81"/>
    </row>
    <row r="672" spans="1:8" x14ac:dyDescent="0.25">
      <c r="A672" s="253" t="s">
        <v>838</v>
      </c>
      <c r="B672" s="80">
        <f>B464</f>
        <v>194068.13526147662</v>
      </c>
      <c r="C672" s="80">
        <f>C464</f>
        <v>4.4228396639999996</v>
      </c>
      <c r="D672" s="80">
        <f>D464</f>
        <v>83.654409240516344</v>
      </c>
      <c r="E672" s="80">
        <f>J464</f>
        <v>572.16514495327442</v>
      </c>
      <c r="F672" s="80">
        <f>K464</f>
        <v>1557.1939910195872</v>
      </c>
      <c r="G672" s="80">
        <f>L464</f>
        <v>5849.2197121443369</v>
      </c>
      <c r="H672" s="80">
        <f>M464</f>
        <v>830.75987228203655</v>
      </c>
    </row>
    <row r="673" spans="1:36" x14ac:dyDescent="0.25">
      <c r="A673" s="253" t="s">
        <v>839</v>
      </c>
      <c r="B673" s="80">
        <f t="shared" ref="B673:H673" si="14">B597</f>
        <v>7853.7090592547993</v>
      </c>
      <c r="C673" s="80">
        <f t="shared" si="14"/>
        <v>9571.8991649314175</v>
      </c>
      <c r="D673" s="80">
        <f t="shared" si="14"/>
        <v>1107.1877988953377</v>
      </c>
      <c r="E673" s="80">
        <f t="shared" si="14"/>
        <v>14.91067980114685</v>
      </c>
      <c r="F673" s="80">
        <f t="shared" si="14"/>
        <v>363.40666610922074</v>
      </c>
      <c r="G673" s="80" t="str">
        <f t="shared" si="14"/>
        <v>NA</v>
      </c>
      <c r="H673" s="80">
        <f t="shared" si="14"/>
        <v>0</v>
      </c>
    </row>
    <row r="674" spans="1:36" x14ac:dyDescent="0.25">
      <c r="A674" s="253" t="s">
        <v>840</v>
      </c>
      <c r="B674" s="80">
        <f>B629</f>
        <v>-804822.59440781723</v>
      </c>
      <c r="C674" s="80">
        <f t="shared" ref="C674:H674" si="15">C629</f>
        <v>372.43546381101726</v>
      </c>
      <c r="D674" s="80">
        <f t="shared" si="15"/>
        <v>25.029760442267989</v>
      </c>
      <c r="E674" s="80">
        <f t="shared" si="15"/>
        <v>147.8993015761074</v>
      </c>
      <c r="F674" s="80">
        <f t="shared" si="15"/>
        <v>4868.9398569495861</v>
      </c>
      <c r="G674" s="80" t="str">
        <f t="shared" si="15"/>
        <v>NE,NA</v>
      </c>
      <c r="H674" s="80">
        <f t="shared" si="15"/>
        <v>0</v>
      </c>
    </row>
    <row r="675" spans="1:36" x14ac:dyDescent="0.25">
      <c r="A675" s="253" t="s">
        <v>841</v>
      </c>
      <c r="B675" s="82" t="str">
        <f>B660</f>
        <v>NO,IE,NA</v>
      </c>
      <c r="C675" s="82">
        <f t="shared" ref="C675:H675" si="16">C660</f>
        <v>6134.8125898395247</v>
      </c>
      <c r="D675" s="82">
        <f t="shared" si="16"/>
        <v>82.700895060478175</v>
      </c>
      <c r="E675" s="82">
        <f t="shared" si="16"/>
        <v>2.3460190219567099</v>
      </c>
      <c r="F675" s="82">
        <f t="shared" si="16"/>
        <v>6.5483463597946603</v>
      </c>
      <c r="G675" s="82">
        <f t="shared" si="16"/>
        <v>114.39560414851302</v>
      </c>
      <c r="H675" s="82">
        <f t="shared" si="16"/>
        <v>0.74349333311907995</v>
      </c>
    </row>
    <row r="676" spans="1:36" x14ac:dyDescent="0.25">
      <c r="A676" s="2" t="s">
        <v>842</v>
      </c>
      <c r="B676" s="83">
        <f>SUM(B664,B672:B675)</f>
        <v>5442931.1802395899</v>
      </c>
      <c r="C676" s="83">
        <f t="shared" ref="C676:H676" si="17">SUM(C664,C672:C675)</f>
        <v>27822.238452302932</v>
      </c>
      <c r="D676" s="83">
        <f t="shared" si="17"/>
        <v>1557.975209688208</v>
      </c>
      <c r="E676" s="83">
        <f t="shared" si="17"/>
        <v>19043.070569903684</v>
      </c>
      <c r="F676" s="83">
        <f t="shared" si="17"/>
        <v>71913.266930174796</v>
      </c>
      <c r="G676" s="83">
        <f t="shared" si="17"/>
        <v>13208.070896805681</v>
      </c>
      <c r="H676" s="83">
        <f t="shared" si="17"/>
        <v>13195.594414386062</v>
      </c>
    </row>
    <row r="678" spans="1:36" x14ac:dyDescent="0.25">
      <c r="A678" s="51" t="s">
        <v>843</v>
      </c>
      <c r="B678" s="51" t="s">
        <v>681</v>
      </c>
      <c r="C678" s="51" t="s">
        <v>682</v>
      </c>
      <c r="D678" s="51" t="s">
        <v>683</v>
      </c>
      <c r="E678" s="51" t="s">
        <v>684</v>
      </c>
      <c r="F678" s="84" t="s">
        <v>685</v>
      </c>
      <c r="G678" s="84" t="s">
        <v>686</v>
      </c>
      <c r="H678" s="84" t="s">
        <v>687</v>
      </c>
      <c r="I678" s="84" t="s">
        <v>688</v>
      </c>
      <c r="J678" s="84" t="s">
        <v>689</v>
      </c>
      <c r="K678" s="84" t="s">
        <v>690</v>
      </c>
      <c r="L678" s="84" t="s">
        <v>691</v>
      </c>
      <c r="M678" s="84" t="s">
        <v>692</v>
      </c>
      <c r="N678" s="84" t="s">
        <v>693</v>
      </c>
      <c r="O678" s="84" t="s">
        <v>694</v>
      </c>
      <c r="P678" s="84" t="s">
        <v>695</v>
      </c>
      <c r="Q678" s="84" t="s">
        <v>696</v>
      </c>
      <c r="R678" s="84" t="s">
        <v>697</v>
      </c>
      <c r="S678" s="84" t="s">
        <v>698</v>
      </c>
      <c r="T678" s="84" t="s">
        <v>699</v>
      </c>
      <c r="U678" s="84" t="s">
        <v>844</v>
      </c>
      <c r="V678" s="84" t="s">
        <v>701</v>
      </c>
      <c r="W678" s="84" t="s">
        <v>845</v>
      </c>
      <c r="X678" s="84" t="s">
        <v>846</v>
      </c>
      <c r="Y678" s="84" t="s">
        <v>847</v>
      </c>
      <c r="Z678" s="84" t="s">
        <v>848</v>
      </c>
      <c r="AA678" s="84" t="s">
        <v>849</v>
      </c>
      <c r="AB678" s="84" t="s">
        <v>850</v>
      </c>
      <c r="AC678" s="84" t="s">
        <v>851</v>
      </c>
      <c r="AD678" s="84" t="s">
        <v>852</v>
      </c>
      <c r="AE678" s="84" t="s">
        <v>853</v>
      </c>
      <c r="AF678" s="84" t="s">
        <v>854</v>
      </c>
      <c r="AG678" s="84" t="s">
        <v>712</v>
      </c>
      <c r="AH678" s="84" t="s">
        <v>855</v>
      </c>
      <c r="AI678" s="84" t="s">
        <v>856</v>
      </c>
      <c r="AJ678" s="84" t="s">
        <v>857</v>
      </c>
    </row>
    <row r="679" spans="1:36" x14ac:dyDescent="0.25">
      <c r="A679" s="3" t="s">
        <v>858</v>
      </c>
      <c r="B679" s="85">
        <f>B472</f>
        <v>1368.6274879263533</v>
      </c>
      <c r="C679" s="85">
        <f>C472</f>
        <v>397.31929999999994</v>
      </c>
      <c r="D679" s="85">
        <v>0</v>
      </c>
      <c r="E679" s="85">
        <v>0</v>
      </c>
      <c r="F679" s="85">
        <f>F472</f>
        <v>2580.4423400000001</v>
      </c>
      <c r="G679" s="85">
        <v>0</v>
      </c>
      <c r="H679" s="85">
        <f>H472</f>
        <v>56052.275099999999</v>
      </c>
      <c r="I679" s="85">
        <v>0</v>
      </c>
      <c r="J679" s="85">
        <f>J472</f>
        <v>2093.1475999999998</v>
      </c>
      <c r="K679" s="85">
        <v>0</v>
      </c>
      <c r="L679" s="85">
        <v>0</v>
      </c>
      <c r="M679" s="85">
        <v>0</v>
      </c>
      <c r="N679" s="85">
        <v>0</v>
      </c>
      <c r="O679" s="85">
        <v>0</v>
      </c>
      <c r="P679" s="85">
        <v>0</v>
      </c>
      <c r="Q679" s="85">
        <f>Q472</f>
        <v>117.73</v>
      </c>
      <c r="R679" s="85">
        <v>0</v>
      </c>
      <c r="S679" s="85">
        <v>0</v>
      </c>
      <c r="T679" s="85">
        <v>0</v>
      </c>
      <c r="U679" s="85">
        <v>0</v>
      </c>
      <c r="V679" s="85" t="str">
        <f>V472</f>
        <v/>
      </c>
      <c r="W679" s="85">
        <f>W472</f>
        <v>539.28252369958398</v>
      </c>
      <c r="X679" s="85">
        <f>X472</f>
        <v>206.77996980802794</v>
      </c>
      <c r="Y679" s="85">
        <f>Y472</f>
        <v>8.9719417447910903</v>
      </c>
      <c r="Z679" s="85">
        <v>0</v>
      </c>
      <c r="AA679" s="85">
        <f>AA472</f>
        <v>11.42114438969833</v>
      </c>
      <c r="AB679" s="85">
        <v>0</v>
      </c>
      <c r="AC679" s="85">
        <v>0</v>
      </c>
      <c r="AD679" s="85">
        <v>0</v>
      </c>
      <c r="AE679" s="85">
        <v>0</v>
      </c>
      <c r="AF679" s="85">
        <v>0</v>
      </c>
      <c r="AG679" s="85" t="str">
        <f>AG472</f>
        <v/>
      </c>
      <c r="AH679" s="85">
        <f>AH472</f>
        <v>7332.5098355411983</v>
      </c>
      <c r="AI679" s="85">
        <f>AI472</f>
        <v>517.67788417194004</v>
      </c>
      <c r="AJ679" s="85">
        <f>AJ472</f>
        <v>28.530150025699999</v>
      </c>
    </row>
    <row r="680" spans="1:36" x14ac:dyDescent="0.25">
      <c r="A680" s="3" t="s">
        <v>859</v>
      </c>
      <c r="B680" s="3">
        <f t="shared" ref="B680:T680" si="18">B679*IFERROR(INDEX($H$711:$H$917,MATCH(B678,$A$711:$A$917,0),1),INDEX($H$711:$H$917,MATCH(B678,$B$711:$B$917,0),1))/1000</f>
        <v>16970.980850286782</v>
      </c>
      <c r="C680" s="3">
        <f t="shared" si="18"/>
        <v>268.98516609999996</v>
      </c>
      <c r="D680" s="3">
        <f t="shared" si="18"/>
        <v>0</v>
      </c>
      <c r="E680" s="3">
        <f t="shared" si="18"/>
        <v>0</v>
      </c>
      <c r="F680" s="3">
        <f t="shared" si="18"/>
        <v>8180.0022177999999</v>
      </c>
      <c r="G680" s="3">
        <f t="shared" si="18"/>
        <v>0</v>
      </c>
      <c r="H680" s="3">
        <f t="shared" si="18"/>
        <v>72867.95762999999</v>
      </c>
      <c r="I680" s="3">
        <f t="shared" si="18"/>
        <v>0</v>
      </c>
      <c r="J680" s="3">
        <f t="shared" si="18"/>
        <v>10047.108479999999</v>
      </c>
      <c r="K680" s="3">
        <f t="shared" si="18"/>
        <v>0</v>
      </c>
      <c r="L680" s="3">
        <f t="shared" si="18"/>
        <v>0</v>
      </c>
      <c r="M680" s="3">
        <f t="shared" si="18"/>
        <v>0</v>
      </c>
      <c r="N680" s="3">
        <f t="shared" si="18"/>
        <v>0</v>
      </c>
      <c r="O680" s="3">
        <f t="shared" si="18"/>
        <v>0</v>
      </c>
      <c r="P680" s="3">
        <f t="shared" si="18"/>
        <v>0</v>
      </c>
      <c r="Q680" s="3">
        <f t="shared" si="18"/>
        <v>948.90380000000005</v>
      </c>
      <c r="R680" s="3">
        <f t="shared" si="18"/>
        <v>0</v>
      </c>
      <c r="S680" s="3">
        <f t="shared" si="18"/>
        <v>0</v>
      </c>
      <c r="T680" s="3">
        <f t="shared" si="18"/>
        <v>0</v>
      </c>
      <c r="U680" s="3"/>
      <c r="V680" s="3"/>
      <c r="W680" s="3">
        <f>W679*IFERROR(INDEX($H$711:$H$917,MATCH(W678,$A$711:$A$917,0),1),INDEX($H$711:$H$917,MATCH(W678,$B$711:$B$917,0),1))/1000</f>
        <v>3575.4431321282418</v>
      </c>
      <c r="X680" s="3">
        <f>X679*IFERROR(INDEX($H$711:$H$917,MATCH(X678,$A$711:$A$917,0),1),INDEX($H$711:$H$917,MATCH(X678,$B$711:$B$917,0),1))/1000</f>
        <v>2295.2576648691102</v>
      </c>
      <c r="Y680" s="3">
        <f>Y679*IFERROR(INDEX($H$711:$H$917,MATCH(Y678,$A$711:$A$917,0),1),INDEX($H$711:$H$917,MATCH(Y678,$B$711:$B$917,0),1))/1000</f>
        <v>79.850281528640693</v>
      </c>
      <c r="Z680" s="3">
        <f>Z679*IFERROR(INDEX($H$711:$H$917,MATCH(Z678,$A$711:$A$917,0),1),INDEX($H$711:$H$917,MATCH(Z678,$B$711:$B$917,0),1))/1000</f>
        <v>0</v>
      </c>
      <c r="AA680" s="3">
        <f>AA679*IFERROR(INDEX($H$711:$H$917,MATCH(AA678,$A$711:$A$917,0),1),INDEX($H$711:$H$917,MATCH(AA678,$B$711:$B$917,0),1))/1000</f>
        <v>108.95771747772208</v>
      </c>
      <c r="AB680" s="3">
        <v>0</v>
      </c>
      <c r="AC680" s="3">
        <v>0</v>
      </c>
      <c r="AD680" s="3">
        <f>AD679*IFERROR(INDEX($H$711:$H$917,MATCH(AD678,$A$711:$A$917,0),1),INDEX($H$711:$H$917,MATCH(AD678,$B$711:$B$917,0),1))/1000</f>
        <v>0</v>
      </c>
      <c r="AE680" s="3">
        <f>AE679*IFERROR(INDEX($H$711:$H$917,MATCH(AE678,$A$711:$A$917,0),1),INDEX($H$711:$H$917,MATCH(AE678,$B$711:$B$917,0),1))/1000</f>
        <v>0</v>
      </c>
      <c r="AF680" s="3">
        <v>0</v>
      </c>
      <c r="AG680" s="3">
        <v>0</v>
      </c>
      <c r="AH680" s="85">
        <f>AH679</f>
        <v>7332.5098355411983</v>
      </c>
      <c r="AI680" s="3">
        <f>AI679*IFERROR(INDEX($H$711:$H$917,MATCH(AI678,$A$711:$A$917,0),1),INDEX($H$711:$H$917,MATCH(AI678,$B$711:$B$917,0),1))/1000</f>
        <v>12165.430278040592</v>
      </c>
      <c r="AJ680" s="3">
        <f>AJ679*IFERROR(INDEX($H$711:$H$917,MATCH(AJ678,$A$711:$A$917,0),1),INDEX($H$711:$H$917,MATCH(AJ678,$B$711:$B$917,0),1))/1000</f>
        <v>459.33541541377002</v>
      </c>
    </row>
    <row r="682" spans="1:36" x14ac:dyDescent="0.25">
      <c r="A682" s="2" t="s">
        <v>842</v>
      </c>
      <c r="B682" s="2">
        <f>SUM(B680:AJ680)</f>
        <v>135300.72246918606</v>
      </c>
    </row>
    <row r="683" spans="1:36" x14ac:dyDescent="0.25">
      <c r="K683" s="3"/>
      <c r="L683" s="3"/>
      <c r="M683" s="3"/>
      <c r="N683" s="3"/>
      <c r="O683" s="3"/>
      <c r="P683" s="3"/>
      <c r="Q683" s="3"/>
      <c r="R683" s="3"/>
      <c r="S683" s="3"/>
      <c r="T683" s="3"/>
      <c r="U683" s="3"/>
      <c r="V683" s="3"/>
      <c r="W683" s="3"/>
      <c r="X683" s="3"/>
      <c r="Y683" s="3"/>
      <c r="Z683" s="3"/>
      <c r="AA683" s="3"/>
      <c r="AB683" s="3"/>
    </row>
    <row r="684" spans="1:36" ht="18" x14ac:dyDescent="0.25">
      <c r="A684" s="51" t="s">
        <v>3409</v>
      </c>
      <c r="B684" s="79" t="s">
        <v>831</v>
      </c>
      <c r="C684" s="79" t="s">
        <v>832</v>
      </c>
      <c r="D684" s="79" t="s">
        <v>833</v>
      </c>
      <c r="E684" s="79" t="s">
        <v>834</v>
      </c>
      <c r="F684" s="79" t="s">
        <v>498</v>
      </c>
      <c r="G684" s="79" t="s">
        <v>499</v>
      </c>
      <c r="H684" s="79" t="s">
        <v>835</v>
      </c>
      <c r="I684" s="79" t="s">
        <v>860</v>
      </c>
      <c r="J684" s="79" t="s">
        <v>2627</v>
      </c>
      <c r="K684" s="3"/>
      <c r="L684" s="3"/>
      <c r="M684" s="3"/>
      <c r="N684" s="3"/>
      <c r="O684" s="3"/>
      <c r="P684" s="3"/>
      <c r="Q684" s="3"/>
      <c r="R684" s="3"/>
      <c r="S684" s="3"/>
      <c r="T684" s="3"/>
      <c r="U684" s="3"/>
      <c r="V684" s="3"/>
      <c r="W684" s="3"/>
      <c r="X684" s="3"/>
      <c r="Y684" s="3"/>
      <c r="Z684" s="3"/>
      <c r="AA684" s="3"/>
      <c r="AB684" s="3"/>
    </row>
    <row r="685" spans="1:36" x14ac:dyDescent="0.25">
      <c r="A685" s="3" t="s">
        <v>861</v>
      </c>
      <c r="B685" s="4">
        <f>B676/1000</f>
        <v>5442.9311802395896</v>
      </c>
      <c r="C685" s="3">
        <f>C676*$H$712/1000</f>
        <v>779.02267666448211</v>
      </c>
      <c r="D685" s="3">
        <f>D676*$H$714/1000</f>
        <v>412.86343056737508</v>
      </c>
      <c r="E685" s="3">
        <f>E676*$C$923/1000</f>
        <v>-156.15317867321019</v>
      </c>
      <c r="F685" s="6">
        <f>F676*$C$922/1000</f>
        <v>129.44388047431462</v>
      </c>
      <c r="G685" s="6">
        <f>G676*$C$921/1000</f>
        <v>66.040354484028398</v>
      </c>
      <c r="H685" s="6">
        <f t="shared" ref="H685:H692" si="19">$C$926/1000</f>
        <v>0</v>
      </c>
      <c r="I685" s="6">
        <f>B682/1000</f>
        <v>135.30072246918607</v>
      </c>
      <c r="J685" s="391">
        <f>SUM(B685:I685)</f>
        <v>6809.4490662257658</v>
      </c>
      <c r="K685" s="3"/>
      <c r="L685" s="3"/>
      <c r="M685" s="3"/>
      <c r="N685" s="3"/>
      <c r="O685" s="3"/>
      <c r="P685" s="3"/>
      <c r="Q685" s="3"/>
      <c r="R685" s="3"/>
      <c r="S685" s="3"/>
      <c r="T685" s="3"/>
      <c r="U685" s="3"/>
      <c r="V685" s="3"/>
      <c r="W685" s="3"/>
      <c r="X685" s="3"/>
      <c r="Y685" s="3"/>
      <c r="Z685" s="3"/>
      <c r="AA685" s="3"/>
      <c r="AB685" s="3"/>
    </row>
    <row r="686" spans="1:36" x14ac:dyDescent="0.25">
      <c r="A686" s="88" t="s">
        <v>98</v>
      </c>
      <c r="B686" s="4">
        <f>B665/1000</f>
        <v>2400.057485640647</v>
      </c>
      <c r="C686" s="3">
        <f>C665*$H$712/1000</f>
        <v>0.97505742374797311</v>
      </c>
      <c r="D686" s="3">
        <f>D665*$H$714/1000</f>
        <v>26.729327208271673</v>
      </c>
      <c r="E686" s="3">
        <f>E665*$C$923/1000</f>
        <v>-28.162318617333124</v>
      </c>
      <c r="F686" s="6">
        <f>F665*$C$922/1000</f>
        <v>1.0473096102301072</v>
      </c>
      <c r="G686" s="6">
        <f>G665*$C$921/1000</f>
        <v>0.21850697710017231</v>
      </c>
      <c r="H686" s="6">
        <f t="shared" si="19"/>
        <v>0</v>
      </c>
      <c r="I686" s="6">
        <f>0</f>
        <v>0</v>
      </c>
      <c r="J686" s="391">
        <f t="shared" ref="J686:J692" si="20">SUM(B686:I686)</f>
        <v>2400.8653682426634</v>
      </c>
      <c r="K686" s="3"/>
      <c r="L686" s="3"/>
      <c r="M686" s="3"/>
      <c r="N686" s="3"/>
      <c r="O686" s="3"/>
      <c r="P686" s="3"/>
      <c r="Q686" s="3"/>
      <c r="R686" s="3"/>
      <c r="S686" s="3"/>
      <c r="T686" s="3"/>
      <c r="U686" s="3"/>
      <c r="V686" s="3"/>
      <c r="W686" s="3"/>
      <c r="X686" s="3"/>
      <c r="Y686" s="3"/>
      <c r="Z686" s="3"/>
      <c r="AA686" s="3"/>
      <c r="AB686" s="3"/>
    </row>
    <row r="687" spans="1:36" x14ac:dyDescent="0.25">
      <c r="A687" s="88" t="s">
        <v>4</v>
      </c>
      <c r="B687" s="4">
        <f>B666/1000</f>
        <v>1911.8566209068006</v>
      </c>
      <c r="C687" s="4">
        <f t="shared" ref="C687:I687" si="21">C666/1000</f>
        <v>0.16290247230948854</v>
      </c>
      <c r="D687" s="4">
        <f t="shared" si="21"/>
        <v>0.14194351071141131</v>
      </c>
      <c r="E687" s="4">
        <f t="shared" si="21"/>
        <v>11.998643932744189</v>
      </c>
      <c r="F687" s="4">
        <f t="shared" si="21"/>
        <v>58.747464607753777</v>
      </c>
      <c r="G687" s="4">
        <f t="shared" si="21"/>
        <v>5.7775462986418304</v>
      </c>
      <c r="H687" s="4">
        <f t="shared" si="21"/>
        <v>0.61863077203361583</v>
      </c>
      <c r="I687" s="4">
        <f t="shared" si="21"/>
        <v>0</v>
      </c>
      <c r="J687" s="391">
        <f t="shared" si="20"/>
        <v>1989.303752500995</v>
      </c>
      <c r="K687" s="3"/>
      <c r="L687" s="3"/>
      <c r="M687" s="3"/>
      <c r="N687" s="3"/>
      <c r="O687" s="3"/>
      <c r="P687" s="3"/>
      <c r="Q687" s="3"/>
      <c r="R687" s="3"/>
      <c r="S687" s="3"/>
      <c r="T687" s="3"/>
      <c r="U687" s="3"/>
      <c r="V687" s="3"/>
      <c r="W687" s="3"/>
      <c r="X687" s="3"/>
      <c r="Y687" s="3"/>
      <c r="Z687" s="3"/>
      <c r="AA687" s="3"/>
      <c r="AB687" s="3"/>
    </row>
    <row r="688" spans="1:36" x14ac:dyDescent="0.25">
      <c r="A688" s="88" t="s">
        <v>2458</v>
      </c>
      <c r="B688" s="4">
        <f>B667/1000</f>
        <v>586.02788174597799</v>
      </c>
      <c r="C688" s="3">
        <f>C667*$H$712/1000</f>
        <v>5.7493849846226057</v>
      </c>
      <c r="D688" s="3">
        <f>D667*$H$714/1000</f>
        <v>1.0860575644164767</v>
      </c>
      <c r="E688" s="3">
        <f>E667*$C$923/1000</f>
        <v>-7.4477625981911419</v>
      </c>
      <c r="F688" s="6">
        <f>F667*$C$922/1000</f>
        <v>5.4389617872520137</v>
      </c>
      <c r="G688" s="6">
        <f>G667*$C$921/1000</f>
        <v>2.75838627088004</v>
      </c>
      <c r="H688" s="6">
        <f t="shared" si="19"/>
        <v>0</v>
      </c>
      <c r="I688" s="6">
        <f>0</f>
        <v>0</v>
      </c>
      <c r="J688" s="391">
        <f t="shared" si="20"/>
        <v>593.61290975495785</v>
      </c>
      <c r="K688" s="3"/>
      <c r="L688" s="3"/>
      <c r="M688" s="3"/>
      <c r="N688" s="3"/>
      <c r="O688" s="3"/>
      <c r="P688" s="3"/>
      <c r="Q688" s="3"/>
      <c r="R688" s="3"/>
      <c r="S688" s="3"/>
      <c r="T688" s="3"/>
      <c r="U688" s="3"/>
      <c r="V688" s="3"/>
      <c r="W688" s="3"/>
      <c r="X688" s="3"/>
      <c r="Y688" s="3"/>
      <c r="Z688" s="3"/>
      <c r="AA688" s="3"/>
      <c r="AB688" s="3"/>
    </row>
    <row r="689" spans="1:28" x14ac:dyDescent="0.25">
      <c r="A689" s="88" t="s">
        <v>9</v>
      </c>
      <c r="B689" s="4">
        <f>B668/1000+B672/1000</f>
        <v>1328.953357655801</v>
      </c>
      <c r="C689" s="3">
        <f>C668*$H$712/1000+C672*$H$712/1000</f>
        <v>317.5201767185913</v>
      </c>
      <c r="D689" s="3">
        <f>D668*$H$714/1000+D672*$H$714/1000</f>
        <v>25.134760296118934</v>
      </c>
      <c r="E689" s="3">
        <f>E668*$C$923/1000+E672*$C$923/1000</f>
        <v>-20.799938005910086</v>
      </c>
      <c r="F689" s="6">
        <f>F668*$C$922/1000+F672*$C$922/1000</f>
        <v>7.7821620179222322</v>
      </c>
      <c r="G689" s="6">
        <f>G668*$C$921/1000+G672*$C$921/1000</f>
        <v>33.603751722096476</v>
      </c>
      <c r="H689" s="6">
        <f t="shared" si="19"/>
        <v>0</v>
      </c>
      <c r="I689" s="6">
        <f>I685</f>
        <v>135.30072246918607</v>
      </c>
      <c r="J689" s="391">
        <f t="shared" si="20"/>
        <v>1827.4949928738058</v>
      </c>
      <c r="K689" s="3"/>
      <c r="L689" s="3"/>
      <c r="M689" s="3"/>
      <c r="N689" s="3"/>
      <c r="O689" s="3"/>
      <c r="P689" s="3"/>
      <c r="Q689" s="3"/>
      <c r="R689" s="3"/>
      <c r="S689" s="3"/>
      <c r="T689" s="3"/>
      <c r="U689" s="3"/>
      <c r="V689" s="3"/>
      <c r="W689" s="3"/>
      <c r="X689" s="3"/>
      <c r="Y689" s="3"/>
      <c r="Z689" s="3"/>
      <c r="AA689" s="3"/>
      <c r="AB689" s="3"/>
    </row>
    <row r="690" spans="1:28" x14ac:dyDescent="0.25">
      <c r="A690" s="88" t="s">
        <v>140</v>
      </c>
      <c r="B690" s="4">
        <f>B669/1000+B673/1000</f>
        <v>8.1453366415688464</v>
      </c>
      <c r="C690" s="3">
        <f>C669*$H$712/1000+C673*$H$712/1000</f>
        <v>268.01369735892956</v>
      </c>
      <c r="D690" s="3">
        <f>D669*$H$714/1000+D673*$H$714/1000</f>
        <v>293.40548231676183</v>
      </c>
      <c r="E690" s="3">
        <f>E673*$C$923/1000</f>
        <v>-0.12226757436940416</v>
      </c>
      <c r="F690" s="6">
        <f>F673*$C$922/1000</f>
        <v>0.65413199899659735</v>
      </c>
      <c r="H690" s="6">
        <f t="shared" si="19"/>
        <v>0</v>
      </c>
      <c r="I690" s="6">
        <f>0</f>
        <v>0</v>
      </c>
      <c r="J690" s="391">
        <f t="shared" si="20"/>
        <v>570.09638074188751</v>
      </c>
      <c r="K690" s="3"/>
      <c r="L690" s="3"/>
      <c r="M690" s="3"/>
      <c r="N690" s="3"/>
      <c r="O690" s="3"/>
      <c r="P690" s="3"/>
      <c r="Q690" s="3"/>
      <c r="R690" s="3"/>
      <c r="S690" s="3"/>
      <c r="T690" s="3"/>
      <c r="U690" s="3"/>
      <c r="V690" s="3"/>
      <c r="W690" s="3"/>
      <c r="X690" s="3"/>
      <c r="Y690" s="3"/>
      <c r="Z690" s="3"/>
      <c r="AA690" s="3"/>
      <c r="AB690" s="3"/>
    </row>
    <row r="691" spans="1:28" x14ac:dyDescent="0.25">
      <c r="A691" s="88" t="s">
        <v>2468</v>
      </c>
      <c r="B691" s="4">
        <f>B670/1000</f>
        <v>12.713092056610815</v>
      </c>
      <c r="C691" s="3">
        <f>C675*$H$712/1000+C670*$H$712/1000</f>
        <v>171.77489796721659</v>
      </c>
      <c r="D691" s="3">
        <f>D670*$H$714/1000+D675*$H$714/1000</f>
        <v>22.259886326081126</v>
      </c>
      <c r="E691" s="3">
        <f>E675*$C$923/1000</f>
        <v>-1.9237355980045022E-2</v>
      </c>
      <c r="F691" s="6">
        <f>F675*$C$922/1000</f>
        <v>1.178702344763039E-2</v>
      </c>
      <c r="G691" s="6">
        <f>G675*$C$921/1000</f>
        <v>0.57197802074256499</v>
      </c>
      <c r="H691" s="6">
        <f t="shared" si="19"/>
        <v>0</v>
      </c>
      <c r="I691" s="6">
        <f>0</f>
        <v>0</v>
      </c>
      <c r="J691" s="391">
        <f t="shared" si="20"/>
        <v>207.31240403811867</v>
      </c>
      <c r="K691" s="3"/>
      <c r="L691" s="3"/>
      <c r="M691" s="3"/>
      <c r="N691" s="3"/>
      <c r="O691" s="3"/>
      <c r="P691" s="3"/>
      <c r="Q691" s="3"/>
      <c r="R691" s="3"/>
      <c r="S691" s="3"/>
      <c r="T691" s="3"/>
      <c r="U691" s="3"/>
      <c r="V691" s="3"/>
      <c r="W691" s="3"/>
      <c r="X691" s="3"/>
      <c r="Y691" s="3"/>
      <c r="Z691" s="3"/>
      <c r="AA691" s="3"/>
      <c r="AB691" s="3"/>
    </row>
    <row r="692" spans="1:28" x14ac:dyDescent="0.25">
      <c r="A692" s="88" t="s">
        <v>3260</v>
      </c>
      <c r="B692" s="4">
        <f>B674/1000</f>
        <v>-804.82259440781718</v>
      </c>
      <c r="C692" s="3">
        <f>C674*$H$712/1000</f>
        <v>10.428192986708483</v>
      </c>
      <c r="D692" s="3">
        <f>D674*$H$714/1000+D670*$H$714/1000</f>
        <v>6.9770356522554255</v>
      </c>
      <c r="E692" s="3">
        <f>E674*$C$923/1000+D670*$H$714/1000</f>
        <v>-0.86862513786967233</v>
      </c>
      <c r="F692" s="6">
        <f>F674*$C$922/1000+F670*$C$922/1000</f>
        <v>8.7640917425092564</v>
      </c>
      <c r="H692" s="6">
        <f t="shared" si="19"/>
        <v>0</v>
      </c>
      <c r="I692" s="6">
        <f>0</f>
        <v>0</v>
      </c>
      <c r="J692" s="391">
        <f t="shared" si="20"/>
        <v>-779.52189916421378</v>
      </c>
      <c r="K692" s="3"/>
      <c r="L692" s="3"/>
      <c r="M692" s="3"/>
      <c r="N692" s="3"/>
      <c r="O692" s="3"/>
      <c r="P692" s="3"/>
      <c r="Q692" s="3"/>
      <c r="R692" s="3"/>
      <c r="S692" s="3"/>
      <c r="T692" s="3"/>
      <c r="U692" s="3"/>
      <c r="V692" s="3"/>
      <c r="W692" s="3"/>
      <c r="X692" s="3"/>
      <c r="Y692" s="3"/>
      <c r="Z692" s="3"/>
      <c r="AA692" s="3"/>
      <c r="AB692" s="3"/>
    </row>
    <row r="693" spans="1:28" x14ac:dyDescent="0.25">
      <c r="B693" s="4"/>
      <c r="C693" s="4"/>
      <c r="D693" s="4"/>
      <c r="E693" s="4"/>
      <c r="F693" s="4"/>
      <c r="G693" s="4"/>
      <c r="H693" s="4"/>
      <c r="I693" s="4"/>
      <c r="K693" s="3"/>
      <c r="L693" s="3"/>
      <c r="M693" s="3"/>
      <c r="N693" s="3"/>
      <c r="O693" s="3"/>
      <c r="P693" s="3"/>
      <c r="Q693" s="3"/>
      <c r="R693" s="3"/>
      <c r="S693" s="3"/>
      <c r="T693" s="3"/>
      <c r="U693" s="3"/>
      <c r="V693" s="3"/>
      <c r="W693" s="3"/>
      <c r="X693" s="3"/>
      <c r="Y693" s="3"/>
      <c r="Z693" s="3"/>
      <c r="AA693" s="3"/>
      <c r="AB693" s="3"/>
    </row>
    <row r="694" spans="1:28" ht="15.75" thickBot="1" x14ac:dyDescent="0.3">
      <c r="B694" s="4"/>
      <c r="C694" s="4"/>
      <c r="D694" s="4"/>
      <c r="E694" s="4"/>
      <c r="F694" s="4"/>
      <c r="G694" s="4"/>
      <c r="H694" s="4"/>
      <c r="I694" s="4"/>
      <c r="K694" s="3"/>
      <c r="L694" s="3"/>
      <c r="M694" s="3"/>
      <c r="N694" s="3"/>
      <c r="O694" s="3"/>
      <c r="P694" s="3"/>
      <c r="Q694" s="3"/>
      <c r="R694" s="3"/>
      <c r="S694" s="3"/>
      <c r="T694" s="3"/>
      <c r="U694" s="3"/>
      <c r="V694" s="3"/>
      <c r="W694" s="3"/>
      <c r="X694" s="3"/>
      <c r="Y694" s="3"/>
      <c r="Z694" s="3"/>
      <c r="AA694" s="3"/>
      <c r="AB694" s="3"/>
    </row>
    <row r="695" spans="1:28" ht="15.75" thickBot="1" x14ac:dyDescent="0.3">
      <c r="A695" s="86" t="s">
        <v>862</v>
      </c>
      <c r="B695" s="87">
        <f>SUM(B685:I685)</f>
        <v>6809.4490662257658</v>
      </c>
      <c r="D695" s="383"/>
      <c r="K695" s="3"/>
      <c r="L695" s="3"/>
      <c r="M695" s="3"/>
      <c r="N695" s="3"/>
      <c r="O695" s="3"/>
      <c r="P695" s="3"/>
      <c r="Q695" s="3"/>
      <c r="R695" s="3"/>
      <c r="S695" s="3"/>
      <c r="T695" s="3"/>
      <c r="U695" s="3"/>
      <c r="V695" s="3"/>
      <c r="W695" s="3"/>
      <c r="X695" s="3"/>
      <c r="Y695" s="3"/>
      <c r="Z695" s="3"/>
      <c r="AA695" s="3"/>
      <c r="AB695" s="3"/>
    </row>
    <row r="696" spans="1:28" x14ac:dyDescent="0.25">
      <c r="A696" s="2"/>
      <c r="B696" s="4"/>
      <c r="K696" s="3"/>
      <c r="L696" s="3"/>
      <c r="M696" s="3"/>
      <c r="N696" s="3"/>
      <c r="O696" s="3"/>
      <c r="P696" s="3"/>
      <c r="Q696" s="3"/>
      <c r="R696" s="3"/>
      <c r="S696" s="3"/>
      <c r="T696" s="3"/>
      <c r="U696" s="3"/>
      <c r="V696" s="3"/>
      <c r="W696" s="3"/>
      <c r="X696" s="3"/>
      <c r="Y696" s="3"/>
      <c r="Z696" s="3"/>
      <c r="AA696" s="3"/>
      <c r="AB696" s="3"/>
    </row>
    <row r="697" spans="1:28" x14ac:dyDescent="0.25">
      <c r="A697" s="88" t="s">
        <v>98</v>
      </c>
      <c r="B697" s="4">
        <f>SUM(B686:I686)</f>
        <v>2400.8653682426634</v>
      </c>
      <c r="K697" s="3"/>
      <c r="L697" s="3"/>
      <c r="M697" s="3"/>
      <c r="N697" s="3"/>
      <c r="O697" s="3"/>
      <c r="P697" s="3"/>
      <c r="Q697" s="3"/>
      <c r="R697" s="3"/>
      <c r="S697" s="3"/>
      <c r="T697" s="3"/>
      <c r="U697" s="3"/>
      <c r="V697" s="3"/>
      <c r="W697" s="3"/>
      <c r="X697" s="3"/>
      <c r="Y697" s="3"/>
      <c r="Z697" s="3"/>
      <c r="AA697" s="3"/>
      <c r="AB697" s="3"/>
    </row>
    <row r="698" spans="1:28" x14ac:dyDescent="0.25">
      <c r="A698" s="88" t="s">
        <v>4</v>
      </c>
      <c r="B698" s="4">
        <f t="shared" ref="B698:B703" si="22">SUM(B687:I687)</f>
        <v>1989.303752500995</v>
      </c>
      <c r="K698" s="3"/>
      <c r="L698" s="3"/>
      <c r="M698" s="3"/>
      <c r="N698" s="3"/>
      <c r="O698" s="3"/>
      <c r="P698" s="3"/>
      <c r="Q698" s="3"/>
      <c r="R698" s="3"/>
      <c r="S698" s="3"/>
      <c r="T698" s="3"/>
      <c r="U698" s="3"/>
      <c r="V698" s="3"/>
      <c r="W698" s="3"/>
      <c r="X698" s="3"/>
      <c r="Y698" s="3"/>
      <c r="Z698" s="3"/>
      <c r="AA698" s="3"/>
      <c r="AB698" s="3"/>
    </row>
    <row r="699" spans="1:28" x14ac:dyDescent="0.25">
      <c r="A699" s="88" t="s">
        <v>2458</v>
      </c>
      <c r="B699" s="4">
        <f t="shared" si="22"/>
        <v>593.61290975495785</v>
      </c>
      <c r="K699" s="3"/>
      <c r="L699" s="3"/>
      <c r="M699" s="3"/>
      <c r="N699" s="3"/>
      <c r="O699" s="3"/>
      <c r="P699" s="3"/>
      <c r="Q699" s="3"/>
      <c r="R699" s="3"/>
      <c r="S699" s="3"/>
      <c r="T699" s="3"/>
      <c r="U699" s="3"/>
      <c r="V699" s="3"/>
      <c r="W699" s="3"/>
      <c r="X699" s="3"/>
      <c r="Y699" s="3"/>
      <c r="Z699" s="3"/>
      <c r="AA699" s="3"/>
      <c r="AB699" s="3"/>
    </row>
    <row r="700" spans="1:28" x14ac:dyDescent="0.25">
      <c r="A700" s="88" t="s">
        <v>9</v>
      </c>
      <c r="B700" s="4">
        <f t="shared" si="22"/>
        <v>1827.4949928738058</v>
      </c>
      <c r="K700" s="3"/>
      <c r="L700" s="3"/>
      <c r="M700" s="3"/>
      <c r="N700" s="3"/>
      <c r="O700" s="3"/>
      <c r="P700" s="3"/>
      <c r="Q700" s="3"/>
      <c r="R700" s="3"/>
      <c r="S700" s="3"/>
      <c r="T700" s="3"/>
      <c r="U700" s="3"/>
      <c r="V700" s="3"/>
      <c r="W700" s="3"/>
      <c r="X700" s="3"/>
      <c r="Y700" s="3"/>
      <c r="Z700" s="3"/>
      <c r="AA700" s="3"/>
      <c r="AB700" s="3"/>
    </row>
    <row r="701" spans="1:28" x14ac:dyDescent="0.25">
      <c r="A701" s="88" t="s">
        <v>140</v>
      </c>
      <c r="B701" s="4">
        <f t="shared" si="22"/>
        <v>570.09638074188751</v>
      </c>
      <c r="K701" s="3"/>
      <c r="L701" s="3"/>
      <c r="M701" s="3"/>
      <c r="N701" s="3"/>
      <c r="O701" s="3"/>
      <c r="P701" s="3"/>
      <c r="Q701" s="3"/>
      <c r="R701" s="3"/>
      <c r="S701" s="3"/>
      <c r="T701" s="3"/>
      <c r="U701" s="3"/>
      <c r="V701" s="3"/>
      <c r="W701" s="3"/>
      <c r="X701" s="3"/>
      <c r="Y701" s="3"/>
      <c r="Z701" s="3"/>
      <c r="AA701" s="3"/>
      <c r="AB701" s="3"/>
    </row>
    <row r="702" spans="1:28" x14ac:dyDescent="0.25">
      <c r="A702" s="88" t="s">
        <v>2468</v>
      </c>
      <c r="B702" s="4">
        <f t="shared" si="22"/>
        <v>207.31240403811867</v>
      </c>
      <c r="K702" s="3"/>
      <c r="L702" s="3"/>
      <c r="M702" s="3"/>
      <c r="N702" s="3"/>
      <c r="O702" s="3"/>
      <c r="P702" s="3"/>
      <c r="Q702" s="3"/>
      <c r="R702" s="3"/>
      <c r="S702" s="3"/>
      <c r="T702" s="3"/>
      <c r="U702" s="3"/>
      <c r="V702" s="3"/>
      <c r="W702" s="3"/>
      <c r="X702" s="3"/>
      <c r="Y702" s="3"/>
      <c r="Z702" s="3"/>
      <c r="AA702" s="3"/>
      <c r="AB702" s="3"/>
    </row>
    <row r="703" spans="1:28" x14ac:dyDescent="0.25">
      <c r="A703" s="88" t="s">
        <v>3260</v>
      </c>
      <c r="B703" s="4">
        <f t="shared" si="22"/>
        <v>-779.52189916421378</v>
      </c>
      <c r="C703" s="4"/>
      <c r="D703" s="4"/>
      <c r="K703" s="3"/>
      <c r="L703" s="3"/>
      <c r="M703" s="3"/>
      <c r="N703" s="3"/>
      <c r="O703" s="3"/>
      <c r="P703" s="3"/>
      <c r="Q703" s="3"/>
      <c r="R703" s="3"/>
      <c r="S703" s="3"/>
      <c r="T703" s="3"/>
      <c r="U703" s="3"/>
      <c r="V703" s="3"/>
      <c r="W703" s="3"/>
      <c r="X703" s="3"/>
      <c r="Y703" s="3"/>
      <c r="Z703" s="3"/>
      <c r="AA703" s="3"/>
      <c r="AB703" s="3"/>
    </row>
    <row r="704" spans="1:28" x14ac:dyDescent="0.25">
      <c r="A704" s="2"/>
      <c r="B704" s="4"/>
      <c r="C704" s="4"/>
      <c r="K704" s="3"/>
      <c r="L704" s="3"/>
      <c r="M704" s="3"/>
      <c r="N704" s="3"/>
      <c r="O704" s="3"/>
      <c r="P704" s="3"/>
      <c r="Q704" s="3"/>
      <c r="R704" s="3"/>
      <c r="S704" s="3"/>
      <c r="T704" s="3"/>
      <c r="U704" s="3"/>
      <c r="V704" s="3"/>
      <c r="W704" s="3"/>
      <c r="X704" s="3"/>
      <c r="Y704" s="3"/>
      <c r="Z704" s="3"/>
      <c r="AA704" s="3"/>
      <c r="AB704" s="3"/>
    </row>
    <row r="705" spans="1:28" x14ac:dyDescent="0.25">
      <c r="A705" s="2"/>
      <c r="B705" s="4"/>
      <c r="K705" s="3"/>
      <c r="L705" s="3"/>
      <c r="M705" s="3"/>
      <c r="N705" s="3"/>
      <c r="O705" s="3"/>
      <c r="P705" s="3"/>
      <c r="Q705" s="3"/>
      <c r="R705" s="3"/>
      <c r="S705" s="3"/>
      <c r="T705" s="3"/>
      <c r="U705" s="3"/>
      <c r="V705" s="3"/>
      <c r="W705" s="3"/>
      <c r="X705" s="3"/>
      <c r="Y705" s="3"/>
      <c r="Z705" s="3"/>
      <c r="AA705" s="3"/>
      <c r="AB705" s="3"/>
    </row>
    <row r="706" spans="1:28" x14ac:dyDescent="0.25">
      <c r="A706" s="2"/>
      <c r="B706" s="4"/>
      <c r="K706" s="3"/>
      <c r="L706" s="3"/>
      <c r="M706" s="3"/>
      <c r="N706" s="3"/>
      <c r="O706" s="3"/>
      <c r="P706" s="3"/>
      <c r="Q706" s="3"/>
      <c r="R706" s="3"/>
      <c r="S706" s="3"/>
      <c r="T706" s="3"/>
      <c r="U706" s="3"/>
      <c r="V706" s="3"/>
      <c r="W706" s="3"/>
      <c r="X706" s="3"/>
      <c r="Y706" s="3"/>
      <c r="Z706" s="3"/>
      <c r="AA706" s="3"/>
      <c r="AB706" s="3"/>
    </row>
    <row r="707" spans="1:28" ht="15.75" x14ac:dyDescent="0.25">
      <c r="A707" s="89" t="s">
        <v>863</v>
      </c>
      <c r="B707" s="90"/>
      <c r="C707" s="90"/>
      <c r="D707" s="90"/>
      <c r="E707" s="90"/>
      <c r="F707" s="90"/>
      <c r="G707" s="90"/>
      <c r="H707" s="90"/>
      <c r="I707" s="90"/>
      <c r="J707" s="90"/>
      <c r="K707" s="90"/>
      <c r="L707" s="90"/>
      <c r="M707" s="90"/>
      <c r="N707" s="90"/>
    </row>
    <row r="708" spans="1:28" x14ac:dyDescent="0.25">
      <c r="A708" s="90" t="s">
        <v>864</v>
      </c>
      <c r="B708" s="90"/>
      <c r="C708" s="90"/>
      <c r="D708" s="90"/>
      <c r="E708" s="90"/>
      <c r="F708" s="90"/>
      <c r="G708" s="90"/>
      <c r="H708" s="90"/>
      <c r="I708" s="90"/>
      <c r="J708" s="90"/>
      <c r="K708" s="90"/>
      <c r="L708" s="90"/>
      <c r="M708" s="90"/>
      <c r="N708" s="90"/>
    </row>
    <row r="709" spans="1:28" x14ac:dyDescent="0.25">
      <c r="A709" s="90" t="s">
        <v>865</v>
      </c>
      <c r="B709" s="90"/>
      <c r="C709" s="90"/>
      <c r="D709" s="90"/>
      <c r="E709" s="90"/>
      <c r="F709" s="90"/>
      <c r="G709" s="90"/>
      <c r="H709" s="90"/>
      <c r="I709" s="90"/>
      <c r="J709" s="90"/>
      <c r="K709" s="90"/>
      <c r="L709" s="90"/>
      <c r="M709" s="90"/>
      <c r="N709" s="90"/>
    </row>
    <row r="710" spans="1:28" ht="33.75" x14ac:dyDescent="0.25">
      <c r="A710" s="91" t="s">
        <v>866</v>
      </c>
      <c r="B710" s="92" t="s">
        <v>867</v>
      </c>
      <c r="C710" s="93" t="s">
        <v>868</v>
      </c>
      <c r="D710" s="94" t="s">
        <v>869</v>
      </c>
      <c r="E710" s="94" t="s">
        <v>870</v>
      </c>
      <c r="F710" s="95" t="s">
        <v>871</v>
      </c>
      <c r="G710" s="94" t="s">
        <v>872</v>
      </c>
      <c r="H710" s="95" t="s">
        <v>873</v>
      </c>
      <c r="I710" s="94" t="s">
        <v>874</v>
      </c>
      <c r="J710" s="95" t="s">
        <v>875</v>
      </c>
      <c r="K710" s="94" t="s">
        <v>876</v>
      </c>
      <c r="L710" s="95" t="s">
        <v>877</v>
      </c>
      <c r="M710" s="95" t="s">
        <v>878</v>
      </c>
      <c r="N710" s="95" t="s">
        <v>879</v>
      </c>
    </row>
    <row r="711" spans="1:28" x14ac:dyDescent="0.25">
      <c r="A711" s="96" t="s">
        <v>880</v>
      </c>
      <c r="B711" s="97" t="s">
        <v>881</v>
      </c>
      <c r="C711" s="98" t="s">
        <v>882</v>
      </c>
      <c r="D711" s="96" t="s">
        <v>883</v>
      </c>
      <c r="E711" s="96" t="s">
        <v>884</v>
      </c>
      <c r="F711" s="99">
        <v>1</v>
      </c>
      <c r="G711" s="96" t="s">
        <v>885</v>
      </c>
      <c r="H711" s="99">
        <v>1</v>
      </c>
      <c r="I711" s="96" t="s">
        <v>886</v>
      </c>
      <c r="J711" s="99">
        <v>1</v>
      </c>
      <c r="K711" s="96" t="s">
        <v>887</v>
      </c>
      <c r="L711" s="99">
        <v>1</v>
      </c>
      <c r="M711" s="96" t="s">
        <v>888</v>
      </c>
      <c r="N711" s="99">
        <v>1</v>
      </c>
    </row>
    <row r="712" spans="1:28" x14ac:dyDescent="0.25">
      <c r="A712" s="100" t="s">
        <v>889</v>
      </c>
      <c r="B712" s="101" t="s">
        <v>890</v>
      </c>
      <c r="C712" s="101" t="s">
        <v>891</v>
      </c>
      <c r="D712" s="100" t="s">
        <v>892</v>
      </c>
      <c r="E712" s="100" t="s">
        <v>893</v>
      </c>
      <c r="F712" s="102">
        <v>84</v>
      </c>
      <c r="G712" s="100" t="s">
        <v>894</v>
      </c>
      <c r="H712" s="102">
        <v>28</v>
      </c>
      <c r="I712" s="100" t="s">
        <v>895</v>
      </c>
      <c r="J712" s="102">
        <v>67</v>
      </c>
      <c r="K712" s="100" t="s">
        <v>896</v>
      </c>
      <c r="L712" s="102">
        <v>14</v>
      </c>
      <c r="M712" s="100" t="s">
        <v>897</v>
      </c>
      <c r="N712" s="102">
        <v>4</v>
      </c>
    </row>
    <row r="713" spans="1:28" x14ac:dyDescent="0.25">
      <c r="A713" s="103" t="s">
        <v>898</v>
      </c>
      <c r="B713" s="104" t="s">
        <v>890</v>
      </c>
      <c r="C713" s="104" t="s">
        <v>891</v>
      </c>
      <c r="D713" s="103" t="s">
        <v>892</v>
      </c>
      <c r="E713" s="103" t="s">
        <v>899</v>
      </c>
      <c r="F713" s="105">
        <v>85</v>
      </c>
      <c r="G713" s="103" t="s">
        <v>900</v>
      </c>
      <c r="H713" s="105">
        <v>30</v>
      </c>
      <c r="I713" s="103" t="s">
        <v>901</v>
      </c>
      <c r="J713" s="105">
        <v>68</v>
      </c>
      <c r="K713" s="103" t="s">
        <v>902</v>
      </c>
      <c r="L713" s="105">
        <v>15</v>
      </c>
      <c r="M713" s="103" t="s">
        <v>903</v>
      </c>
      <c r="N713" s="105">
        <v>6</v>
      </c>
    </row>
    <row r="714" spans="1:28" x14ac:dyDescent="0.25">
      <c r="A714" s="106" t="s">
        <v>904</v>
      </c>
      <c r="B714" s="107" t="s">
        <v>905</v>
      </c>
      <c r="C714" s="107" t="s">
        <v>906</v>
      </c>
      <c r="D714" s="106" t="s">
        <v>907</v>
      </c>
      <c r="E714" s="106" t="s">
        <v>908</v>
      </c>
      <c r="F714" s="108">
        <v>264</v>
      </c>
      <c r="G714" s="106" t="s">
        <v>909</v>
      </c>
      <c r="H714" s="108">
        <v>265</v>
      </c>
      <c r="I714" s="106" t="s">
        <v>910</v>
      </c>
      <c r="J714" s="108">
        <v>277</v>
      </c>
      <c r="K714" s="106" t="s">
        <v>911</v>
      </c>
      <c r="L714" s="108">
        <v>282</v>
      </c>
      <c r="M714" s="106" t="s">
        <v>912</v>
      </c>
      <c r="N714" s="108">
        <v>234</v>
      </c>
    </row>
    <row r="715" spans="1:28" x14ac:dyDescent="0.25">
      <c r="A715" s="96" t="s">
        <v>913</v>
      </c>
      <c r="B715" s="97" t="s">
        <v>914</v>
      </c>
      <c r="C715" s="109">
        <v>45</v>
      </c>
      <c r="D715" s="110">
        <v>0.26</v>
      </c>
      <c r="E715" s="96" t="s">
        <v>915</v>
      </c>
      <c r="F715" s="99">
        <v>6900</v>
      </c>
      <c r="G715" s="96" t="s">
        <v>916</v>
      </c>
      <c r="H715" s="99">
        <v>4660</v>
      </c>
      <c r="I715" s="96" t="s">
        <v>917</v>
      </c>
      <c r="J715" s="99">
        <v>6890</v>
      </c>
      <c r="K715" s="96" t="s">
        <v>918</v>
      </c>
      <c r="L715" s="99">
        <v>4890</v>
      </c>
      <c r="M715" s="96" t="s">
        <v>919</v>
      </c>
      <c r="N715" s="99">
        <v>2340</v>
      </c>
    </row>
    <row r="716" spans="1:28" x14ac:dyDescent="0.25">
      <c r="A716" s="100" t="s">
        <v>920</v>
      </c>
      <c r="B716" s="101" t="s">
        <v>921</v>
      </c>
      <c r="C716" s="111">
        <v>100</v>
      </c>
      <c r="D716" s="112">
        <v>0.32</v>
      </c>
      <c r="E716" s="100" t="s">
        <v>922</v>
      </c>
      <c r="F716" s="113">
        <v>10800</v>
      </c>
      <c r="G716" s="100" t="s">
        <v>923</v>
      </c>
      <c r="H716" s="113">
        <v>10200</v>
      </c>
      <c r="I716" s="100" t="s">
        <v>924</v>
      </c>
      <c r="J716" s="113">
        <v>11300</v>
      </c>
      <c r="K716" s="100" t="s">
        <v>925</v>
      </c>
      <c r="L716" s="113">
        <v>11000</v>
      </c>
      <c r="M716" s="100" t="s">
        <v>926</v>
      </c>
      <c r="N716" s="102">
        <v>8450</v>
      </c>
    </row>
    <row r="717" spans="1:28" x14ac:dyDescent="0.25">
      <c r="A717" s="103" t="s">
        <v>927</v>
      </c>
      <c r="B717" s="104" t="s">
        <v>928</v>
      </c>
      <c r="C717" s="114">
        <v>640</v>
      </c>
      <c r="D717" s="115">
        <v>0.25</v>
      </c>
      <c r="E717" s="103" t="s">
        <v>929</v>
      </c>
      <c r="F717" s="116">
        <v>10900</v>
      </c>
      <c r="G717" s="103" t="s">
        <v>930</v>
      </c>
      <c r="H717" s="116">
        <v>13900</v>
      </c>
      <c r="I717" s="103" t="s">
        <v>931</v>
      </c>
      <c r="J717" s="116">
        <v>11700</v>
      </c>
      <c r="K717" s="103" t="s">
        <v>932</v>
      </c>
      <c r="L717" s="116">
        <v>14200</v>
      </c>
      <c r="M717" s="103" t="s">
        <v>933</v>
      </c>
      <c r="N717" s="116">
        <v>15900</v>
      </c>
    </row>
    <row r="718" spans="1:28" x14ac:dyDescent="0.25">
      <c r="A718" s="100" t="s">
        <v>934</v>
      </c>
      <c r="B718" s="117" t="s">
        <v>935</v>
      </c>
      <c r="C718" s="118">
        <v>85</v>
      </c>
      <c r="D718" s="112">
        <v>0.3</v>
      </c>
      <c r="E718" s="100" t="s">
        <v>936</v>
      </c>
      <c r="F718" s="102">
        <v>6490</v>
      </c>
      <c r="G718" s="100" t="s">
        <v>937</v>
      </c>
      <c r="H718" s="102">
        <v>5820</v>
      </c>
      <c r="I718" s="100" t="s">
        <v>938</v>
      </c>
      <c r="J718" s="102">
        <v>6730</v>
      </c>
      <c r="K718" s="100" t="s">
        <v>939</v>
      </c>
      <c r="L718" s="102">
        <v>6250</v>
      </c>
      <c r="M718" s="100" t="s">
        <v>940</v>
      </c>
      <c r="N718" s="102">
        <v>4470</v>
      </c>
    </row>
    <row r="719" spans="1:28" x14ac:dyDescent="0.25">
      <c r="A719" s="103" t="s">
        <v>941</v>
      </c>
      <c r="B719" s="119" t="s">
        <v>942</v>
      </c>
      <c r="C719" s="114">
        <v>190</v>
      </c>
      <c r="D719" s="115">
        <v>0.31</v>
      </c>
      <c r="E719" s="103" t="s">
        <v>943</v>
      </c>
      <c r="F719" s="105">
        <v>7710</v>
      </c>
      <c r="G719" s="103" t="s">
        <v>944</v>
      </c>
      <c r="H719" s="105">
        <v>8590</v>
      </c>
      <c r="I719" s="103" t="s">
        <v>945</v>
      </c>
      <c r="J719" s="105">
        <v>8190</v>
      </c>
      <c r="K719" s="103" t="s">
        <v>946</v>
      </c>
      <c r="L719" s="105">
        <v>9020</v>
      </c>
      <c r="M719" s="103" t="s">
        <v>947</v>
      </c>
      <c r="N719" s="105">
        <v>8550</v>
      </c>
    </row>
    <row r="720" spans="1:28" x14ac:dyDescent="0.25">
      <c r="A720" s="106" t="s">
        <v>948</v>
      </c>
      <c r="B720" s="120" t="s">
        <v>949</v>
      </c>
      <c r="C720" s="121">
        <v>1020</v>
      </c>
      <c r="D720" s="122">
        <v>0.2</v>
      </c>
      <c r="E720" s="106" t="s">
        <v>950</v>
      </c>
      <c r="F720" s="108">
        <v>5860</v>
      </c>
      <c r="G720" s="106" t="s">
        <v>951</v>
      </c>
      <c r="H720" s="108">
        <v>7670</v>
      </c>
      <c r="I720" s="106" t="s">
        <v>952</v>
      </c>
      <c r="J720" s="108">
        <v>6310</v>
      </c>
      <c r="K720" s="106" t="s">
        <v>953</v>
      </c>
      <c r="L720" s="108">
        <v>7810</v>
      </c>
      <c r="M720" s="106" t="s">
        <v>954</v>
      </c>
      <c r="N720" s="108">
        <v>8980</v>
      </c>
    </row>
    <row r="721" spans="1:14" x14ac:dyDescent="0.25">
      <c r="A721" s="96" t="s">
        <v>955</v>
      </c>
      <c r="B721" s="97" t="s">
        <v>956</v>
      </c>
      <c r="C721" s="109">
        <v>1.7</v>
      </c>
      <c r="D721" s="110">
        <v>0.15</v>
      </c>
      <c r="E721" s="96" t="s">
        <v>957</v>
      </c>
      <c r="F721" s="99">
        <v>543</v>
      </c>
      <c r="G721" s="96" t="s">
        <v>957</v>
      </c>
      <c r="H721" s="99">
        <v>148</v>
      </c>
      <c r="I721" s="96" t="s">
        <v>958</v>
      </c>
      <c r="J721" s="99">
        <v>192</v>
      </c>
      <c r="K721" s="96" t="s">
        <v>959</v>
      </c>
      <c r="L721" s="99">
        <v>26</v>
      </c>
      <c r="M721" s="96" t="s">
        <v>960</v>
      </c>
      <c r="N721" s="99">
        <v>20</v>
      </c>
    </row>
    <row r="722" spans="1:14" x14ac:dyDescent="0.25">
      <c r="A722" s="100" t="s">
        <v>961</v>
      </c>
      <c r="B722" s="101" t="s">
        <v>962</v>
      </c>
      <c r="C722" s="118">
        <v>11.9</v>
      </c>
      <c r="D722" s="112">
        <v>0.21</v>
      </c>
      <c r="E722" s="100" t="s">
        <v>963</v>
      </c>
      <c r="F722" s="102">
        <v>5280</v>
      </c>
      <c r="G722" s="100" t="s">
        <v>936</v>
      </c>
      <c r="H722" s="102">
        <v>1760</v>
      </c>
      <c r="I722" s="100" t="s">
        <v>964</v>
      </c>
      <c r="J722" s="102">
        <v>4200</v>
      </c>
      <c r="K722" s="100" t="s">
        <v>965</v>
      </c>
      <c r="L722" s="102">
        <v>832</v>
      </c>
      <c r="M722" s="100" t="s">
        <v>966</v>
      </c>
      <c r="N722" s="102">
        <v>262</v>
      </c>
    </row>
    <row r="723" spans="1:14" x14ac:dyDescent="0.25">
      <c r="A723" s="103" t="s">
        <v>967</v>
      </c>
      <c r="B723" s="119" t="s">
        <v>968</v>
      </c>
      <c r="C723" s="123">
        <v>1</v>
      </c>
      <c r="D723" s="115">
        <v>0.17</v>
      </c>
      <c r="E723" s="103" t="s">
        <v>969</v>
      </c>
      <c r="F723" s="105">
        <v>218</v>
      </c>
      <c r="G723" s="103" t="s">
        <v>969</v>
      </c>
      <c r="H723" s="105">
        <v>59</v>
      </c>
      <c r="I723" s="103" t="s">
        <v>970</v>
      </c>
      <c r="J723" s="105">
        <v>70</v>
      </c>
      <c r="K723" s="103" t="s">
        <v>971</v>
      </c>
      <c r="L723" s="105">
        <v>10</v>
      </c>
      <c r="M723" s="103" t="s">
        <v>972</v>
      </c>
      <c r="N723" s="105">
        <v>8</v>
      </c>
    </row>
    <row r="724" spans="1:14" x14ac:dyDescent="0.25">
      <c r="A724" s="100" t="s">
        <v>973</v>
      </c>
      <c r="B724" s="117" t="s">
        <v>974</v>
      </c>
      <c r="C724" s="118">
        <v>3.4</v>
      </c>
      <c r="D724" s="112">
        <v>0.21</v>
      </c>
      <c r="E724" s="100" t="s">
        <v>975</v>
      </c>
      <c r="F724" s="102">
        <v>945</v>
      </c>
      <c r="G724" s="100" t="s">
        <v>976</v>
      </c>
      <c r="H724" s="102">
        <v>258</v>
      </c>
      <c r="I724" s="100" t="s">
        <v>977</v>
      </c>
      <c r="J724" s="102">
        <v>426</v>
      </c>
      <c r="K724" s="100" t="s">
        <v>978</v>
      </c>
      <c r="L724" s="102">
        <v>48</v>
      </c>
      <c r="M724" s="100" t="s">
        <v>979</v>
      </c>
      <c r="N724" s="102">
        <v>36</v>
      </c>
    </row>
    <row r="725" spans="1:14" x14ac:dyDescent="0.25">
      <c r="A725" s="103" t="s">
        <v>980</v>
      </c>
      <c r="B725" s="119" t="s">
        <v>981</v>
      </c>
      <c r="C725" s="123">
        <v>1.3</v>
      </c>
      <c r="D725" s="115">
        <v>0.15</v>
      </c>
      <c r="E725" s="103" t="s">
        <v>982</v>
      </c>
      <c r="F725" s="105">
        <v>292</v>
      </c>
      <c r="G725" s="103" t="s">
        <v>982</v>
      </c>
      <c r="H725" s="105">
        <v>79</v>
      </c>
      <c r="I725" s="103" t="s">
        <v>983</v>
      </c>
      <c r="J725" s="105">
        <v>98</v>
      </c>
      <c r="K725" s="103" t="s">
        <v>984</v>
      </c>
      <c r="L725" s="105">
        <v>14</v>
      </c>
      <c r="M725" s="103" t="s">
        <v>985</v>
      </c>
      <c r="N725" s="105">
        <v>11</v>
      </c>
    </row>
    <row r="726" spans="1:14" x14ac:dyDescent="0.25">
      <c r="A726" s="100" t="s">
        <v>986</v>
      </c>
      <c r="B726" s="117" t="s">
        <v>987</v>
      </c>
      <c r="C726" s="118">
        <v>4</v>
      </c>
      <c r="D726" s="112">
        <v>0.23</v>
      </c>
      <c r="E726" s="100" t="s">
        <v>988</v>
      </c>
      <c r="F726" s="102">
        <v>1350</v>
      </c>
      <c r="G726" s="100" t="s">
        <v>989</v>
      </c>
      <c r="H726" s="102">
        <v>370</v>
      </c>
      <c r="I726" s="100" t="s">
        <v>990</v>
      </c>
      <c r="J726" s="102">
        <v>659</v>
      </c>
      <c r="K726" s="100" t="s">
        <v>991</v>
      </c>
      <c r="L726" s="102">
        <v>72</v>
      </c>
      <c r="M726" s="100" t="s">
        <v>992</v>
      </c>
      <c r="N726" s="102">
        <v>51</v>
      </c>
    </row>
    <row r="727" spans="1:14" x14ac:dyDescent="0.25">
      <c r="A727" s="103" t="s">
        <v>993</v>
      </c>
      <c r="B727" s="119" t="s">
        <v>994</v>
      </c>
      <c r="C727" s="123">
        <v>5.9</v>
      </c>
      <c r="D727" s="115">
        <v>0.2</v>
      </c>
      <c r="E727" s="103" t="s">
        <v>995</v>
      </c>
      <c r="F727" s="105">
        <v>1870</v>
      </c>
      <c r="G727" s="103" t="s">
        <v>996</v>
      </c>
      <c r="H727" s="105">
        <v>527</v>
      </c>
      <c r="I727" s="103" t="s">
        <v>997</v>
      </c>
      <c r="J727" s="105">
        <v>1120</v>
      </c>
      <c r="K727" s="103" t="s">
        <v>998</v>
      </c>
      <c r="L727" s="105">
        <v>121</v>
      </c>
      <c r="M727" s="103" t="s">
        <v>999</v>
      </c>
      <c r="N727" s="105">
        <v>74</v>
      </c>
    </row>
    <row r="728" spans="1:14" x14ac:dyDescent="0.25">
      <c r="A728" s="100" t="s">
        <v>1000</v>
      </c>
      <c r="B728" s="117" t="s">
        <v>1001</v>
      </c>
      <c r="C728" s="118">
        <v>4.3</v>
      </c>
      <c r="D728" s="112">
        <v>0.17</v>
      </c>
      <c r="E728" s="100" t="s">
        <v>1002</v>
      </c>
      <c r="F728" s="102">
        <v>1230</v>
      </c>
      <c r="G728" s="100" t="s">
        <v>1003</v>
      </c>
      <c r="H728" s="102">
        <v>338</v>
      </c>
      <c r="I728" s="100" t="s">
        <v>1004</v>
      </c>
      <c r="J728" s="102">
        <v>624</v>
      </c>
      <c r="K728" s="100" t="s">
        <v>1005</v>
      </c>
      <c r="L728" s="102">
        <v>67</v>
      </c>
      <c r="M728" s="100" t="s">
        <v>1006</v>
      </c>
      <c r="N728" s="102">
        <v>47</v>
      </c>
    </row>
    <row r="729" spans="1:14" x14ac:dyDescent="0.25">
      <c r="A729" s="103" t="s">
        <v>1007</v>
      </c>
      <c r="B729" s="119" t="s">
        <v>1008</v>
      </c>
      <c r="C729" s="123">
        <v>9.1999999999999993</v>
      </c>
      <c r="D729" s="115">
        <v>0.16</v>
      </c>
      <c r="E729" s="103" t="s">
        <v>1009</v>
      </c>
      <c r="F729" s="105">
        <v>2550</v>
      </c>
      <c r="G729" s="103" t="s">
        <v>1010</v>
      </c>
      <c r="H729" s="105">
        <v>782</v>
      </c>
      <c r="I729" s="103" t="s">
        <v>1011</v>
      </c>
      <c r="J729" s="105">
        <v>1850</v>
      </c>
      <c r="K729" s="103" t="s">
        <v>1012</v>
      </c>
      <c r="L729" s="105">
        <v>271</v>
      </c>
      <c r="M729" s="103" t="s">
        <v>1013</v>
      </c>
      <c r="N729" s="105">
        <v>111</v>
      </c>
    </row>
    <row r="730" spans="1:14" x14ac:dyDescent="0.25">
      <c r="A730" s="100" t="s">
        <v>1014</v>
      </c>
      <c r="B730" s="117" t="s">
        <v>1015</v>
      </c>
      <c r="C730" s="118">
        <v>17.2</v>
      </c>
      <c r="D730" s="112">
        <v>0.19</v>
      </c>
      <c r="E730" s="100" t="s">
        <v>1016</v>
      </c>
      <c r="F730" s="102">
        <v>5020</v>
      </c>
      <c r="G730" s="100" t="s">
        <v>1017</v>
      </c>
      <c r="H730" s="102">
        <v>1980</v>
      </c>
      <c r="I730" s="100" t="s">
        <v>918</v>
      </c>
      <c r="J730" s="102">
        <v>4390</v>
      </c>
      <c r="K730" s="100" t="s">
        <v>1018</v>
      </c>
      <c r="L730" s="102">
        <v>1370</v>
      </c>
      <c r="M730" s="100" t="s">
        <v>1019</v>
      </c>
      <c r="N730" s="102">
        <v>356</v>
      </c>
    </row>
    <row r="731" spans="1:14" x14ac:dyDescent="0.25">
      <c r="A731" s="103" t="s">
        <v>1020</v>
      </c>
      <c r="B731" s="119" t="s">
        <v>1021</v>
      </c>
      <c r="C731" s="123">
        <v>1.9</v>
      </c>
      <c r="D731" s="115">
        <v>0.22</v>
      </c>
      <c r="E731" s="103" t="s">
        <v>1022</v>
      </c>
      <c r="F731" s="105">
        <v>469</v>
      </c>
      <c r="G731" s="103" t="s">
        <v>1022</v>
      </c>
      <c r="H731" s="105">
        <v>127</v>
      </c>
      <c r="I731" s="103" t="s">
        <v>1023</v>
      </c>
      <c r="J731" s="105">
        <v>170</v>
      </c>
      <c r="K731" s="103" t="s">
        <v>1024</v>
      </c>
      <c r="L731" s="105">
        <v>22</v>
      </c>
      <c r="M731" s="103" t="s">
        <v>1025</v>
      </c>
      <c r="N731" s="105">
        <v>18</v>
      </c>
    </row>
    <row r="732" spans="1:14" ht="18" x14ac:dyDescent="0.25">
      <c r="A732" s="100" t="s">
        <v>1026</v>
      </c>
      <c r="B732" s="117" t="s">
        <v>1027</v>
      </c>
      <c r="C732" s="118">
        <v>5.9</v>
      </c>
      <c r="D732" s="112">
        <v>0.28999999999999998</v>
      </c>
      <c r="E732" s="100" t="s">
        <v>1028</v>
      </c>
      <c r="F732" s="102">
        <v>1860</v>
      </c>
      <c r="G732" s="100" t="s">
        <v>1029</v>
      </c>
      <c r="H732" s="102">
        <v>525</v>
      </c>
      <c r="I732" s="100" t="s">
        <v>1030</v>
      </c>
      <c r="J732" s="102">
        <v>1110</v>
      </c>
      <c r="K732" s="100" t="s">
        <v>1031</v>
      </c>
      <c r="L732" s="102">
        <v>120</v>
      </c>
      <c r="M732" s="100" t="s">
        <v>1032</v>
      </c>
      <c r="N732" s="102">
        <v>73</v>
      </c>
    </row>
    <row r="733" spans="1:14" ht="18" x14ac:dyDescent="0.25">
      <c r="A733" s="124" t="s">
        <v>1033</v>
      </c>
      <c r="B733" s="124" t="s">
        <v>1034</v>
      </c>
      <c r="C733" s="125" t="s">
        <v>1035</v>
      </c>
      <c r="D733" s="126">
        <v>0.04</v>
      </c>
      <c r="E733" s="125" t="s">
        <v>1036</v>
      </c>
      <c r="F733" s="127">
        <v>5</v>
      </c>
      <c r="G733" s="125" t="s">
        <v>1036</v>
      </c>
      <c r="H733" s="127">
        <v>1</v>
      </c>
      <c r="I733" s="125" t="s">
        <v>1037</v>
      </c>
      <c r="J733" s="127">
        <v>2</v>
      </c>
      <c r="K733" s="125" t="s">
        <v>1038</v>
      </c>
      <c r="L733" s="128" t="s">
        <v>1039</v>
      </c>
      <c r="M733" s="125" t="s">
        <v>1040</v>
      </c>
      <c r="N733" s="128" t="s">
        <v>1039</v>
      </c>
    </row>
    <row r="734" spans="1:14" x14ac:dyDescent="0.25">
      <c r="A734" s="96" t="s">
        <v>1041</v>
      </c>
      <c r="B734" s="97" t="s">
        <v>1042</v>
      </c>
      <c r="C734" s="129">
        <v>222</v>
      </c>
      <c r="D734" s="110">
        <v>0.18</v>
      </c>
      <c r="E734" s="96" t="s">
        <v>1043</v>
      </c>
      <c r="F734" s="130">
        <v>10800</v>
      </c>
      <c r="G734" s="96" t="s">
        <v>1044</v>
      </c>
      <c r="H734" s="130">
        <v>12400</v>
      </c>
      <c r="I734" s="96" t="s">
        <v>1045</v>
      </c>
      <c r="J734" s="130">
        <v>11500</v>
      </c>
      <c r="K734" s="96" t="s">
        <v>931</v>
      </c>
      <c r="L734" s="130">
        <v>13000</v>
      </c>
      <c r="M734" s="96" t="s">
        <v>1046</v>
      </c>
      <c r="N734" s="130">
        <v>12700</v>
      </c>
    </row>
    <row r="735" spans="1:14" x14ac:dyDescent="0.25">
      <c r="A735" s="100" t="s">
        <v>1047</v>
      </c>
      <c r="B735" s="101" t="s">
        <v>1048</v>
      </c>
      <c r="C735" s="118">
        <v>5.2</v>
      </c>
      <c r="D735" s="112">
        <v>0.11</v>
      </c>
      <c r="E735" s="100" t="s">
        <v>1049</v>
      </c>
      <c r="F735" s="131">
        <v>2430</v>
      </c>
      <c r="G735" s="100" t="s">
        <v>1050</v>
      </c>
      <c r="H735" s="131">
        <v>677</v>
      </c>
      <c r="I735" s="100" t="s">
        <v>1051</v>
      </c>
      <c r="J735" s="132">
        <v>1360</v>
      </c>
      <c r="K735" s="100" t="s">
        <v>1052</v>
      </c>
      <c r="L735" s="131">
        <v>145</v>
      </c>
      <c r="M735" s="100" t="s">
        <v>1053</v>
      </c>
      <c r="N735" s="131">
        <v>94</v>
      </c>
    </row>
    <row r="736" spans="1:14" x14ac:dyDescent="0.25">
      <c r="A736" s="103" t="s">
        <v>1054</v>
      </c>
      <c r="B736" s="104" t="s">
        <v>1055</v>
      </c>
      <c r="C736" s="123">
        <v>2.8</v>
      </c>
      <c r="D736" s="115">
        <v>0.02</v>
      </c>
      <c r="E736" s="103" t="s">
        <v>1056</v>
      </c>
      <c r="F736" s="133">
        <v>427</v>
      </c>
      <c r="G736" s="103" t="s">
        <v>1056</v>
      </c>
      <c r="H736" s="133">
        <v>116</v>
      </c>
      <c r="I736" s="103" t="s">
        <v>1057</v>
      </c>
      <c r="J736" s="133">
        <v>177</v>
      </c>
      <c r="K736" s="103" t="s">
        <v>1058</v>
      </c>
      <c r="L736" s="133">
        <v>21</v>
      </c>
      <c r="M736" s="103" t="s">
        <v>1059</v>
      </c>
      <c r="N736" s="133">
        <v>16</v>
      </c>
    </row>
    <row r="737" spans="1:14" x14ac:dyDescent="0.25">
      <c r="A737" s="100" t="s">
        <v>1060</v>
      </c>
      <c r="B737" s="117" t="s">
        <v>1061</v>
      </c>
      <c r="C737" s="118">
        <v>28.2</v>
      </c>
      <c r="D737" s="112">
        <v>0.23</v>
      </c>
      <c r="E737" s="100" t="s">
        <v>1062</v>
      </c>
      <c r="F737" s="131">
        <v>6090</v>
      </c>
      <c r="G737" s="100" t="s">
        <v>1063</v>
      </c>
      <c r="H737" s="132">
        <v>3170</v>
      </c>
      <c r="I737" s="100" t="s">
        <v>1064</v>
      </c>
      <c r="J737" s="132">
        <v>5800</v>
      </c>
      <c r="K737" s="100" t="s">
        <v>1065</v>
      </c>
      <c r="L737" s="131">
        <v>2980</v>
      </c>
      <c r="M737" s="100" t="s">
        <v>1066</v>
      </c>
      <c r="N737" s="131">
        <v>967</v>
      </c>
    </row>
    <row r="738" spans="1:14" x14ac:dyDescent="0.25">
      <c r="A738" s="103" t="s">
        <v>1067</v>
      </c>
      <c r="B738" s="119" t="s">
        <v>1068</v>
      </c>
      <c r="C738" s="123">
        <v>9.6999999999999993</v>
      </c>
      <c r="D738" s="115">
        <v>0.19</v>
      </c>
      <c r="E738" s="103" t="s">
        <v>1069</v>
      </c>
      <c r="F738" s="133">
        <v>3580</v>
      </c>
      <c r="G738" s="103" t="s">
        <v>1070</v>
      </c>
      <c r="H738" s="134">
        <v>1120</v>
      </c>
      <c r="I738" s="103" t="s">
        <v>1071</v>
      </c>
      <c r="J738" s="134">
        <v>2660</v>
      </c>
      <c r="K738" s="103" t="s">
        <v>1072</v>
      </c>
      <c r="L738" s="133">
        <v>412</v>
      </c>
      <c r="M738" s="103" t="s">
        <v>1073</v>
      </c>
      <c r="N738" s="133">
        <v>160</v>
      </c>
    </row>
    <row r="739" spans="1:14" x14ac:dyDescent="0.25">
      <c r="A739" s="100" t="s">
        <v>1074</v>
      </c>
      <c r="B739" s="117" t="s">
        <v>1075</v>
      </c>
      <c r="C739" s="118">
        <v>13.4</v>
      </c>
      <c r="D739" s="112">
        <v>0.16</v>
      </c>
      <c r="E739" s="100" t="s">
        <v>1076</v>
      </c>
      <c r="F739" s="131">
        <v>3710</v>
      </c>
      <c r="G739" s="100" t="s">
        <v>1077</v>
      </c>
      <c r="H739" s="132">
        <v>1300</v>
      </c>
      <c r="I739" s="100" t="s">
        <v>893</v>
      </c>
      <c r="J739" s="132">
        <v>3050</v>
      </c>
      <c r="K739" s="100" t="s">
        <v>1078</v>
      </c>
      <c r="L739" s="131">
        <v>703</v>
      </c>
      <c r="M739" s="100" t="s">
        <v>1079</v>
      </c>
      <c r="N739" s="131">
        <v>201</v>
      </c>
    </row>
    <row r="740" spans="1:14" x14ac:dyDescent="0.25">
      <c r="A740" s="103" t="s">
        <v>1080</v>
      </c>
      <c r="B740" s="119" t="s">
        <v>1081</v>
      </c>
      <c r="C740" s="123">
        <v>3.5</v>
      </c>
      <c r="D740" s="115">
        <v>0.13</v>
      </c>
      <c r="E740" s="103" t="s">
        <v>1082</v>
      </c>
      <c r="F740" s="133">
        <v>1200</v>
      </c>
      <c r="G740" s="103" t="s">
        <v>1083</v>
      </c>
      <c r="H740" s="133">
        <v>328</v>
      </c>
      <c r="I740" s="103" t="s">
        <v>1084</v>
      </c>
      <c r="J740" s="133">
        <v>549</v>
      </c>
      <c r="K740" s="103" t="s">
        <v>1085</v>
      </c>
      <c r="L740" s="133">
        <v>62</v>
      </c>
      <c r="M740" s="103" t="s">
        <v>884</v>
      </c>
      <c r="N740" s="133">
        <v>46</v>
      </c>
    </row>
    <row r="741" spans="1:14" x14ac:dyDescent="0.25">
      <c r="A741" s="100" t="s">
        <v>1086</v>
      </c>
      <c r="B741" s="101" t="s">
        <v>1087</v>
      </c>
      <c r="C741" s="118">
        <v>47.1</v>
      </c>
      <c r="D741" s="112">
        <v>0.16</v>
      </c>
      <c r="E741" s="100" t="s">
        <v>1088</v>
      </c>
      <c r="F741" s="131">
        <v>6940</v>
      </c>
      <c r="G741" s="100" t="s">
        <v>1089</v>
      </c>
      <c r="H741" s="132">
        <v>4800</v>
      </c>
      <c r="I741" s="100" t="s">
        <v>1090</v>
      </c>
      <c r="J741" s="132">
        <v>6960</v>
      </c>
      <c r="K741" s="100" t="s">
        <v>1091</v>
      </c>
      <c r="L741" s="131">
        <v>5060</v>
      </c>
      <c r="M741" s="100" t="s">
        <v>1092</v>
      </c>
      <c r="N741" s="132">
        <v>2500</v>
      </c>
    </row>
    <row r="742" spans="1:14" x14ac:dyDescent="0.25">
      <c r="A742" s="103" t="s">
        <v>1093</v>
      </c>
      <c r="B742" s="119" t="s">
        <v>1094</v>
      </c>
      <c r="C742" s="123">
        <v>0.4</v>
      </c>
      <c r="D742" s="115">
        <v>0.04</v>
      </c>
      <c r="E742" s="103" t="s">
        <v>1095</v>
      </c>
      <c r="F742" s="133">
        <v>60</v>
      </c>
      <c r="G742" s="103" t="s">
        <v>1095</v>
      </c>
      <c r="H742" s="133">
        <v>16</v>
      </c>
      <c r="I742" s="103" t="s">
        <v>1096</v>
      </c>
      <c r="J742" s="133">
        <v>18</v>
      </c>
      <c r="K742" s="103" t="s">
        <v>1097</v>
      </c>
      <c r="L742" s="133">
        <v>3</v>
      </c>
      <c r="M742" s="103" t="s">
        <v>1098</v>
      </c>
      <c r="N742" s="133">
        <v>2</v>
      </c>
    </row>
    <row r="743" spans="1:14" x14ac:dyDescent="0.25">
      <c r="A743" s="100" t="s">
        <v>1099</v>
      </c>
      <c r="B743" s="117" t="s">
        <v>1100</v>
      </c>
      <c r="C743" s="118">
        <v>1.5</v>
      </c>
      <c r="D743" s="112">
        <v>0.1</v>
      </c>
      <c r="E743" s="100" t="s">
        <v>1101</v>
      </c>
      <c r="F743" s="131">
        <v>506</v>
      </c>
      <c r="G743" s="100" t="s">
        <v>1101</v>
      </c>
      <c r="H743" s="131">
        <v>138</v>
      </c>
      <c r="I743" s="100" t="s">
        <v>1102</v>
      </c>
      <c r="J743" s="131">
        <v>174</v>
      </c>
      <c r="K743" s="100" t="s">
        <v>1103</v>
      </c>
      <c r="L743" s="131">
        <v>24</v>
      </c>
      <c r="M743" s="100" t="s">
        <v>1104</v>
      </c>
      <c r="N743" s="131">
        <v>19</v>
      </c>
    </row>
    <row r="744" spans="1:14" x14ac:dyDescent="0.25">
      <c r="A744" s="103" t="s">
        <v>1105</v>
      </c>
      <c r="B744" s="119" t="s">
        <v>1106</v>
      </c>
      <c r="C744" s="103" t="s">
        <v>1107</v>
      </c>
      <c r="D744" s="115">
        <v>0.02</v>
      </c>
      <c r="E744" s="103" t="s">
        <v>1108</v>
      </c>
      <c r="F744" s="133">
        <v>13</v>
      </c>
      <c r="G744" s="103" t="s">
        <v>1108</v>
      </c>
      <c r="H744" s="133">
        <v>4</v>
      </c>
      <c r="I744" s="103" t="s">
        <v>1109</v>
      </c>
      <c r="J744" s="133">
        <v>4</v>
      </c>
      <c r="K744" s="103" t="s">
        <v>1110</v>
      </c>
      <c r="L744" s="135" t="s">
        <v>1111</v>
      </c>
      <c r="M744" s="103" t="s">
        <v>1112</v>
      </c>
      <c r="N744" s="135" t="s">
        <v>1111</v>
      </c>
    </row>
    <row r="745" spans="1:14" x14ac:dyDescent="0.25">
      <c r="A745" s="100" t="s">
        <v>1113</v>
      </c>
      <c r="B745" s="117" t="s">
        <v>1114</v>
      </c>
      <c r="C745" s="118">
        <v>28.2</v>
      </c>
      <c r="D745" s="112">
        <v>0.27</v>
      </c>
      <c r="E745" s="100" t="s">
        <v>1115</v>
      </c>
      <c r="F745" s="131">
        <v>5080</v>
      </c>
      <c r="G745" s="100" t="s">
        <v>1116</v>
      </c>
      <c r="H745" s="132">
        <v>2640</v>
      </c>
      <c r="I745" s="100" t="s">
        <v>1117</v>
      </c>
      <c r="J745" s="132">
        <v>4830</v>
      </c>
      <c r="K745" s="100" t="s">
        <v>1118</v>
      </c>
      <c r="L745" s="131">
        <v>2480</v>
      </c>
      <c r="M745" s="100" t="s">
        <v>1119</v>
      </c>
      <c r="N745" s="131">
        <v>806</v>
      </c>
    </row>
    <row r="746" spans="1:14" x14ac:dyDescent="0.25">
      <c r="A746" s="103" t="s">
        <v>1120</v>
      </c>
      <c r="B746" s="119" t="s">
        <v>1121</v>
      </c>
      <c r="C746" s="123">
        <v>38.9</v>
      </c>
      <c r="D746" s="115">
        <v>0.26</v>
      </c>
      <c r="E746" s="103" t="s">
        <v>1122</v>
      </c>
      <c r="F746" s="133">
        <v>5360</v>
      </c>
      <c r="G746" s="103" t="s">
        <v>1123</v>
      </c>
      <c r="H746" s="134">
        <v>3350</v>
      </c>
      <c r="I746" s="103" t="s">
        <v>1124</v>
      </c>
      <c r="J746" s="134">
        <v>5280</v>
      </c>
      <c r="K746" s="103" t="s">
        <v>1125</v>
      </c>
      <c r="L746" s="133">
        <v>3440</v>
      </c>
      <c r="M746" s="103" t="s">
        <v>1126</v>
      </c>
      <c r="N746" s="134">
        <v>1460</v>
      </c>
    </row>
    <row r="747" spans="1:14" x14ac:dyDescent="0.25">
      <c r="A747" s="100" t="s">
        <v>1127</v>
      </c>
      <c r="B747" s="117" t="s">
        <v>1128</v>
      </c>
      <c r="C747" s="118">
        <v>13.1</v>
      </c>
      <c r="D747" s="112">
        <v>0.23</v>
      </c>
      <c r="E747" s="100" t="s">
        <v>1129</v>
      </c>
      <c r="F747" s="131">
        <v>3480</v>
      </c>
      <c r="G747" s="100" t="s">
        <v>1130</v>
      </c>
      <c r="H747" s="132">
        <v>1210</v>
      </c>
      <c r="I747" s="100" t="s">
        <v>1131</v>
      </c>
      <c r="J747" s="132">
        <v>2840</v>
      </c>
      <c r="K747" s="100" t="s">
        <v>1132</v>
      </c>
      <c r="L747" s="131">
        <v>636</v>
      </c>
      <c r="M747" s="100" t="s">
        <v>1133</v>
      </c>
      <c r="N747" s="131">
        <v>185</v>
      </c>
    </row>
    <row r="748" spans="1:14" x14ac:dyDescent="0.25">
      <c r="A748" s="103" t="s">
        <v>1134</v>
      </c>
      <c r="B748" s="119" t="s">
        <v>1135</v>
      </c>
      <c r="C748" s="123">
        <v>11</v>
      </c>
      <c r="D748" s="104" t="s">
        <v>1136</v>
      </c>
      <c r="E748" s="103" t="s">
        <v>1137</v>
      </c>
      <c r="F748" s="133">
        <v>4110</v>
      </c>
      <c r="G748" s="103" t="s">
        <v>1138</v>
      </c>
      <c r="H748" s="134">
        <v>1330</v>
      </c>
      <c r="I748" s="103" t="s">
        <v>1139</v>
      </c>
      <c r="J748" s="134">
        <v>3190</v>
      </c>
      <c r="K748" s="103" t="s">
        <v>1140</v>
      </c>
      <c r="L748" s="133">
        <v>573</v>
      </c>
      <c r="M748" s="103" t="s">
        <v>1141</v>
      </c>
      <c r="N748" s="133">
        <v>195</v>
      </c>
    </row>
    <row r="749" spans="1:14" x14ac:dyDescent="0.25">
      <c r="A749" s="100" t="s">
        <v>1142</v>
      </c>
      <c r="B749" s="117" t="s">
        <v>1143</v>
      </c>
      <c r="C749" s="111">
        <v>242</v>
      </c>
      <c r="D749" s="112">
        <v>0.24</v>
      </c>
      <c r="E749" s="100" t="s">
        <v>1088</v>
      </c>
      <c r="F749" s="131">
        <v>6940</v>
      </c>
      <c r="G749" s="100" t="s">
        <v>1144</v>
      </c>
      <c r="H749" s="132">
        <v>8060</v>
      </c>
      <c r="I749" s="100" t="s">
        <v>1145</v>
      </c>
      <c r="J749" s="132">
        <v>7400</v>
      </c>
      <c r="K749" s="100" t="s">
        <v>1146</v>
      </c>
      <c r="L749" s="131">
        <v>8400</v>
      </c>
      <c r="M749" s="100" t="s">
        <v>1147</v>
      </c>
      <c r="N749" s="132">
        <v>8380</v>
      </c>
    </row>
    <row r="750" spans="1:14" x14ac:dyDescent="0.25">
      <c r="A750" s="103" t="s">
        <v>1148</v>
      </c>
      <c r="B750" s="119" t="s">
        <v>1149</v>
      </c>
      <c r="C750" s="123">
        <v>6.5</v>
      </c>
      <c r="D750" s="104" t="s">
        <v>1150</v>
      </c>
      <c r="E750" s="103" t="s">
        <v>1151</v>
      </c>
      <c r="F750" s="133">
        <v>2510</v>
      </c>
      <c r="G750" s="103" t="s">
        <v>1152</v>
      </c>
      <c r="H750" s="133">
        <v>716</v>
      </c>
      <c r="I750" s="103" t="s">
        <v>1153</v>
      </c>
      <c r="J750" s="134">
        <v>1570</v>
      </c>
      <c r="K750" s="103" t="s">
        <v>1154</v>
      </c>
      <c r="L750" s="133">
        <v>176</v>
      </c>
      <c r="M750" s="103" t="s">
        <v>1155</v>
      </c>
      <c r="N750" s="133">
        <v>100</v>
      </c>
    </row>
    <row r="751" spans="1:14" x14ac:dyDescent="0.25">
      <c r="A751" s="100" t="s">
        <v>1156</v>
      </c>
      <c r="B751" s="117" t="s">
        <v>1157</v>
      </c>
      <c r="C751" s="118">
        <v>47.1</v>
      </c>
      <c r="D751" s="112">
        <v>0.24</v>
      </c>
      <c r="E751" s="100" t="s">
        <v>1158</v>
      </c>
      <c r="F751" s="131">
        <v>6680</v>
      </c>
      <c r="G751" s="100" t="s">
        <v>1159</v>
      </c>
      <c r="H751" s="132">
        <v>4620</v>
      </c>
      <c r="I751" s="100" t="s">
        <v>1147</v>
      </c>
      <c r="J751" s="132">
        <v>6690</v>
      </c>
      <c r="K751" s="100" t="s">
        <v>1160</v>
      </c>
      <c r="L751" s="131">
        <v>4870</v>
      </c>
      <c r="M751" s="100" t="s">
        <v>1161</v>
      </c>
      <c r="N751" s="132">
        <v>2410</v>
      </c>
    </row>
    <row r="752" spans="1:14" x14ac:dyDescent="0.25">
      <c r="A752" s="103" t="s">
        <v>1162</v>
      </c>
      <c r="B752" s="119" t="s">
        <v>1163</v>
      </c>
      <c r="C752" s="123">
        <v>3.2</v>
      </c>
      <c r="D752" s="104" t="s">
        <v>1164</v>
      </c>
      <c r="E752" s="103" t="s">
        <v>1165</v>
      </c>
      <c r="F752" s="133">
        <v>863</v>
      </c>
      <c r="G752" s="103" t="s">
        <v>1166</v>
      </c>
      <c r="H752" s="133">
        <v>235</v>
      </c>
      <c r="I752" s="103" t="s">
        <v>1167</v>
      </c>
      <c r="J752" s="133">
        <v>378</v>
      </c>
      <c r="K752" s="103" t="s">
        <v>1168</v>
      </c>
      <c r="L752" s="133">
        <v>44</v>
      </c>
      <c r="M752" s="103" t="s">
        <v>1169</v>
      </c>
      <c r="N752" s="133">
        <v>33</v>
      </c>
    </row>
    <row r="753" spans="1:14" x14ac:dyDescent="0.25">
      <c r="A753" s="100" t="s">
        <v>1170</v>
      </c>
      <c r="B753" s="117" t="s">
        <v>1171</v>
      </c>
      <c r="C753" s="118">
        <v>3.1</v>
      </c>
      <c r="D753" s="101" t="s">
        <v>1172</v>
      </c>
      <c r="E753" s="100" t="s">
        <v>1173</v>
      </c>
      <c r="F753" s="131">
        <v>1070</v>
      </c>
      <c r="G753" s="100" t="s">
        <v>1173</v>
      </c>
      <c r="H753" s="131">
        <v>290</v>
      </c>
      <c r="I753" s="100" t="s">
        <v>1174</v>
      </c>
      <c r="J753" s="131">
        <v>460</v>
      </c>
      <c r="K753" s="100" t="s">
        <v>1175</v>
      </c>
      <c r="L753" s="131">
        <v>54</v>
      </c>
      <c r="M753" s="100" t="s">
        <v>1176</v>
      </c>
      <c r="N753" s="131">
        <v>40</v>
      </c>
    </row>
    <row r="754" spans="1:14" x14ac:dyDescent="0.25">
      <c r="A754" s="103" t="s">
        <v>1177</v>
      </c>
      <c r="B754" s="119" t="s">
        <v>1178</v>
      </c>
      <c r="C754" s="123">
        <v>7.7</v>
      </c>
      <c r="D754" s="115">
        <v>0.24</v>
      </c>
      <c r="E754" s="103" t="s">
        <v>1179</v>
      </c>
      <c r="F754" s="133">
        <v>2920</v>
      </c>
      <c r="G754" s="103" t="s">
        <v>1180</v>
      </c>
      <c r="H754" s="133">
        <v>858</v>
      </c>
      <c r="I754" s="103" t="s">
        <v>1181</v>
      </c>
      <c r="J754" s="134">
        <v>1970</v>
      </c>
      <c r="K754" s="103" t="s">
        <v>1182</v>
      </c>
      <c r="L754" s="133">
        <v>245</v>
      </c>
      <c r="M754" s="103" t="s">
        <v>1183</v>
      </c>
      <c r="N754" s="133">
        <v>121</v>
      </c>
    </row>
    <row r="755" spans="1:14" x14ac:dyDescent="0.25">
      <c r="A755" s="100" t="s">
        <v>1184</v>
      </c>
      <c r="B755" s="117" t="s">
        <v>1185</v>
      </c>
      <c r="C755" s="118">
        <v>1.2</v>
      </c>
      <c r="D755" s="101" t="s">
        <v>1186</v>
      </c>
      <c r="E755" s="100" t="s">
        <v>1187</v>
      </c>
      <c r="F755" s="131">
        <v>278</v>
      </c>
      <c r="G755" s="100" t="s">
        <v>1187</v>
      </c>
      <c r="H755" s="131">
        <v>76</v>
      </c>
      <c r="I755" s="100" t="s">
        <v>1188</v>
      </c>
      <c r="J755" s="131">
        <v>92</v>
      </c>
      <c r="K755" s="100" t="s">
        <v>1189</v>
      </c>
      <c r="L755" s="131">
        <v>13</v>
      </c>
      <c r="M755" s="100" t="s">
        <v>1190</v>
      </c>
      <c r="N755" s="131">
        <v>10</v>
      </c>
    </row>
    <row r="756" spans="1:14" x14ac:dyDescent="0.25">
      <c r="A756" s="103" t="s">
        <v>1191</v>
      </c>
      <c r="B756" s="119" t="s">
        <v>1192</v>
      </c>
      <c r="C756" s="123">
        <v>2.6</v>
      </c>
      <c r="D756" s="115">
        <v>7.0000000000000007E-2</v>
      </c>
      <c r="E756" s="103" t="s">
        <v>1193</v>
      </c>
      <c r="F756" s="133">
        <v>530</v>
      </c>
      <c r="G756" s="103" t="s">
        <v>1193</v>
      </c>
      <c r="H756" s="133">
        <v>144</v>
      </c>
      <c r="I756" s="103" t="s">
        <v>1194</v>
      </c>
      <c r="J756" s="133">
        <v>213</v>
      </c>
      <c r="K756" s="103" t="s">
        <v>1195</v>
      </c>
      <c r="L756" s="133">
        <v>26</v>
      </c>
      <c r="M756" s="103" t="s">
        <v>1196</v>
      </c>
      <c r="N756" s="133">
        <v>20</v>
      </c>
    </row>
    <row r="757" spans="1:14" ht="18" x14ac:dyDescent="0.25">
      <c r="A757" s="100" t="s">
        <v>1197</v>
      </c>
      <c r="B757" s="117" t="s">
        <v>1198</v>
      </c>
      <c r="C757" s="118">
        <v>28.4</v>
      </c>
      <c r="D757" s="112">
        <v>0.31</v>
      </c>
      <c r="E757" s="100" t="s">
        <v>1199</v>
      </c>
      <c r="F757" s="131">
        <v>4510</v>
      </c>
      <c r="G757" s="100" t="s">
        <v>1200</v>
      </c>
      <c r="H757" s="132">
        <v>2360</v>
      </c>
      <c r="I757" s="100" t="s">
        <v>1201</v>
      </c>
      <c r="J757" s="132">
        <v>4290</v>
      </c>
      <c r="K757" s="100" t="s">
        <v>1092</v>
      </c>
      <c r="L757" s="131">
        <v>2220</v>
      </c>
      <c r="M757" s="100" t="s">
        <v>1202</v>
      </c>
      <c r="N757" s="131">
        <v>725</v>
      </c>
    </row>
    <row r="758" spans="1:14" x14ac:dyDescent="0.25">
      <c r="A758" s="103" t="s">
        <v>1203</v>
      </c>
      <c r="B758" s="119" t="s">
        <v>1204</v>
      </c>
      <c r="C758" s="123">
        <v>8.6999999999999993</v>
      </c>
      <c r="D758" s="115">
        <v>0.22</v>
      </c>
      <c r="E758" s="103" t="s">
        <v>1205</v>
      </c>
      <c r="F758" s="133">
        <v>2660</v>
      </c>
      <c r="G758" s="103" t="s">
        <v>1206</v>
      </c>
      <c r="H758" s="133">
        <v>804</v>
      </c>
      <c r="I758" s="103" t="s">
        <v>1207</v>
      </c>
      <c r="J758" s="134">
        <v>1890</v>
      </c>
      <c r="K758" s="103" t="s">
        <v>1208</v>
      </c>
      <c r="L758" s="133">
        <v>262</v>
      </c>
      <c r="M758" s="103" t="s">
        <v>1209</v>
      </c>
      <c r="N758" s="133">
        <v>114</v>
      </c>
    </row>
    <row r="759" spans="1:14" ht="18" x14ac:dyDescent="0.25">
      <c r="A759" s="100" t="s">
        <v>1210</v>
      </c>
      <c r="B759" s="117" t="s">
        <v>1211</v>
      </c>
      <c r="C759" s="118">
        <v>16.100000000000001</v>
      </c>
      <c r="D759" s="101" t="s">
        <v>1212</v>
      </c>
      <c r="E759" s="100" t="s">
        <v>1213</v>
      </c>
      <c r="F759" s="131">
        <v>4310</v>
      </c>
      <c r="G759" s="100" t="s">
        <v>1214</v>
      </c>
      <c r="H759" s="132">
        <v>1650</v>
      </c>
      <c r="I759" s="100" t="s">
        <v>1215</v>
      </c>
      <c r="J759" s="132">
        <v>3720</v>
      </c>
      <c r="K759" s="100" t="s">
        <v>1216</v>
      </c>
      <c r="L759" s="131">
        <v>1070</v>
      </c>
      <c r="M759" s="100" t="s">
        <v>1217</v>
      </c>
      <c r="N759" s="131">
        <v>281</v>
      </c>
    </row>
    <row r="760" spans="1:14" x14ac:dyDescent="0.25">
      <c r="A760" s="103" t="s">
        <v>1218</v>
      </c>
      <c r="B760" s="119" t="s">
        <v>1219</v>
      </c>
      <c r="C760" s="103" t="s">
        <v>1220</v>
      </c>
      <c r="D760" s="119" t="s">
        <v>1221</v>
      </c>
      <c r="E760" s="103" t="s">
        <v>1222</v>
      </c>
      <c r="F760" s="135" t="s">
        <v>1111</v>
      </c>
      <c r="G760" s="103" t="s">
        <v>1222</v>
      </c>
      <c r="H760" s="135" t="s">
        <v>1111</v>
      </c>
      <c r="I760" s="103" t="s">
        <v>1223</v>
      </c>
      <c r="J760" s="135" t="s">
        <v>1111</v>
      </c>
      <c r="K760" s="103" t="s">
        <v>1224</v>
      </c>
      <c r="L760" s="135" t="s">
        <v>1111</v>
      </c>
      <c r="M760" s="103" t="s">
        <v>1225</v>
      </c>
      <c r="N760" s="135" t="s">
        <v>1111</v>
      </c>
    </row>
    <row r="761" spans="1:14" x14ac:dyDescent="0.25">
      <c r="A761" s="100" t="s">
        <v>1226</v>
      </c>
      <c r="B761" s="117" t="s">
        <v>1227</v>
      </c>
      <c r="C761" s="100" t="s">
        <v>1228</v>
      </c>
      <c r="D761" s="117" t="s">
        <v>1229</v>
      </c>
      <c r="E761" s="100" t="s">
        <v>1230</v>
      </c>
      <c r="F761" s="136" t="s">
        <v>1111</v>
      </c>
      <c r="G761" s="100" t="s">
        <v>1230</v>
      </c>
      <c r="H761" s="136" t="s">
        <v>1111</v>
      </c>
      <c r="I761" s="100" t="s">
        <v>1231</v>
      </c>
      <c r="J761" s="136" t="s">
        <v>1111</v>
      </c>
      <c r="K761" s="100" t="s">
        <v>1232</v>
      </c>
      <c r="L761" s="136" t="s">
        <v>1111</v>
      </c>
      <c r="M761" s="100" t="s">
        <v>1233</v>
      </c>
      <c r="N761" s="136" t="s">
        <v>1111</v>
      </c>
    </row>
    <row r="762" spans="1:14" x14ac:dyDescent="0.25">
      <c r="A762" s="103" t="s">
        <v>1234</v>
      </c>
      <c r="B762" s="119" t="s">
        <v>1235</v>
      </c>
      <c r="C762" s="103" t="s">
        <v>1236</v>
      </c>
      <c r="D762" s="115">
        <v>0.02</v>
      </c>
      <c r="E762" s="103" t="s">
        <v>1237</v>
      </c>
      <c r="F762" s="135" t="s">
        <v>1111</v>
      </c>
      <c r="G762" s="103" t="s">
        <v>1237</v>
      </c>
      <c r="H762" s="135" t="s">
        <v>1111</v>
      </c>
      <c r="I762" s="103" t="s">
        <v>1238</v>
      </c>
      <c r="J762" s="135" t="s">
        <v>1111</v>
      </c>
      <c r="K762" s="103" t="s">
        <v>1239</v>
      </c>
      <c r="L762" s="135" t="s">
        <v>1111</v>
      </c>
      <c r="M762" s="103" t="s">
        <v>1240</v>
      </c>
      <c r="N762" s="135" t="s">
        <v>1111</v>
      </c>
    </row>
    <row r="763" spans="1:14" x14ac:dyDescent="0.25">
      <c r="A763" s="100" t="s">
        <v>1241</v>
      </c>
      <c r="B763" s="117" t="s">
        <v>1242</v>
      </c>
      <c r="C763" s="100" t="s">
        <v>1243</v>
      </c>
      <c r="D763" s="112">
        <v>0.01</v>
      </c>
      <c r="E763" s="100" t="s">
        <v>1244</v>
      </c>
      <c r="F763" s="136" t="s">
        <v>1111</v>
      </c>
      <c r="G763" s="100" t="s">
        <v>1244</v>
      </c>
      <c r="H763" s="136" t="s">
        <v>1111</v>
      </c>
      <c r="I763" s="100" t="s">
        <v>1245</v>
      </c>
      <c r="J763" s="136" t="s">
        <v>1111</v>
      </c>
      <c r="K763" s="100" t="s">
        <v>1246</v>
      </c>
      <c r="L763" s="136" t="s">
        <v>1111</v>
      </c>
      <c r="M763" s="100" t="s">
        <v>1247</v>
      </c>
      <c r="N763" s="136" t="s">
        <v>1111</v>
      </c>
    </row>
    <row r="764" spans="1:14" ht="18" x14ac:dyDescent="0.25">
      <c r="A764" s="103" t="s">
        <v>1248</v>
      </c>
      <c r="B764" s="119" t="s">
        <v>1249</v>
      </c>
      <c r="C764" s="103" t="s">
        <v>1250</v>
      </c>
      <c r="D764" s="115">
        <v>0.02</v>
      </c>
      <c r="E764" s="103" t="s">
        <v>1251</v>
      </c>
      <c r="F764" s="133">
        <v>1</v>
      </c>
      <c r="G764" s="103" t="s">
        <v>1251</v>
      </c>
      <c r="H764" s="135" t="s">
        <v>1111</v>
      </c>
      <c r="I764" s="103" t="s">
        <v>1252</v>
      </c>
      <c r="J764" s="135" t="s">
        <v>1111</v>
      </c>
      <c r="K764" s="103" t="s">
        <v>1253</v>
      </c>
      <c r="L764" s="135" t="s">
        <v>1111</v>
      </c>
      <c r="M764" s="103" t="s">
        <v>1254</v>
      </c>
      <c r="N764" s="135" t="s">
        <v>1111</v>
      </c>
    </row>
    <row r="765" spans="1:14" x14ac:dyDescent="0.25">
      <c r="A765" s="100" t="s">
        <v>1255</v>
      </c>
      <c r="B765" s="117" t="s">
        <v>1256</v>
      </c>
      <c r="C765" s="100" t="s">
        <v>1257</v>
      </c>
      <c r="D765" s="112">
        <v>0.02</v>
      </c>
      <c r="E765" s="100" t="s">
        <v>1258</v>
      </c>
      <c r="F765" s="131">
        <v>1</v>
      </c>
      <c r="G765" s="100" t="s">
        <v>1258</v>
      </c>
      <c r="H765" s="136" t="s">
        <v>1111</v>
      </c>
      <c r="I765" s="100" t="s">
        <v>1259</v>
      </c>
      <c r="J765" s="136" t="s">
        <v>1111</v>
      </c>
      <c r="K765" s="100" t="s">
        <v>1260</v>
      </c>
      <c r="L765" s="136" t="s">
        <v>1111</v>
      </c>
      <c r="M765" s="100" t="s">
        <v>1261</v>
      </c>
      <c r="N765" s="136" t="s">
        <v>1111</v>
      </c>
    </row>
    <row r="766" spans="1:14" ht="18" x14ac:dyDescent="0.25">
      <c r="A766" s="103" t="s">
        <v>1262</v>
      </c>
      <c r="B766" s="119" t="s">
        <v>1263</v>
      </c>
      <c r="C766" s="103" t="s">
        <v>1264</v>
      </c>
      <c r="D766" s="115">
        <v>0.04</v>
      </c>
      <c r="E766" s="103" t="s">
        <v>1265</v>
      </c>
      <c r="F766" s="133">
        <v>4</v>
      </c>
      <c r="G766" s="103" t="s">
        <v>1265</v>
      </c>
      <c r="H766" s="135" t="s">
        <v>1111</v>
      </c>
      <c r="I766" s="103" t="s">
        <v>1266</v>
      </c>
      <c r="J766" s="135" t="s">
        <v>1111</v>
      </c>
      <c r="K766" s="103" t="s">
        <v>1267</v>
      </c>
      <c r="L766" s="135" t="s">
        <v>1111</v>
      </c>
      <c r="M766" s="103" t="s">
        <v>1268</v>
      </c>
      <c r="N766" s="135" t="s">
        <v>1111</v>
      </c>
    </row>
    <row r="767" spans="1:14" ht="18" x14ac:dyDescent="0.25">
      <c r="A767" s="106" t="s">
        <v>1269</v>
      </c>
      <c r="B767" s="120" t="s">
        <v>1270</v>
      </c>
      <c r="C767" s="106" t="s">
        <v>1271</v>
      </c>
      <c r="D767" s="107" t="s">
        <v>1272</v>
      </c>
      <c r="E767" s="106" t="s">
        <v>1217</v>
      </c>
      <c r="F767" s="137">
        <v>6</v>
      </c>
      <c r="G767" s="106" t="s">
        <v>1217</v>
      </c>
      <c r="H767" s="137">
        <v>2</v>
      </c>
      <c r="I767" s="106" t="s">
        <v>1273</v>
      </c>
      <c r="J767" s="137">
        <v>2</v>
      </c>
      <c r="K767" s="106" t="s">
        <v>1274</v>
      </c>
      <c r="L767" s="138" t="s">
        <v>1111</v>
      </c>
      <c r="M767" s="106" t="s">
        <v>1275</v>
      </c>
      <c r="N767" s="138" t="s">
        <v>1111</v>
      </c>
    </row>
    <row r="768" spans="1:14" x14ac:dyDescent="0.25">
      <c r="A768" s="96" t="s">
        <v>1276</v>
      </c>
      <c r="B768" s="139" t="s">
        <v>1277</v>
      </c>
      <c r="C768" s="96" t="s">
        <v>1278</v>
      </c>
      <c r="D768" s="140">
        <v>0.01</v>
      </c>
      <c r="E768" s="96" t="s">
        <v>1279</v>
      </c>
      <c r="F768" s="141">
        <v>1</v>
      </c>
      <c r="G768" s="96" t="s">
        <v>1279</v>
      </c>
      <c r="H768" s="142" t="s">
        <v>1111</v>
      </c>
      <c r="I768" s="96" t="s">
        <v>1280</v>
      </c>
      <c r="J768" s="142" t="s">
        <v>1111</v>
      </c>
      <c r="K768" s="96" t="s">
        <v>1281</v>
      </c>
      <c r="L768" s="142" t="s">
        <v>1111</v>
      </c>
      <c r="M768" s="96" t="s">
        <v>1282</v>
      </c>
      <c r="N768" s="142" t="s">
        <v>1111</v>
      </c>
    </row>
    <row r="769" spans="1:14" x14ac:dyDescent="0.25">
      <c r="A769" s="100" t="s">
        <v>1283</v>
      </c>
      <c r="B769" s="117" t="s">
        <v>1284</v>
      </c>
      <c r="C769" s="100" t="s">
        <v>1285</v>
      </c>
      <c r="D769" s="143">
        <v>0.01</v>
      </c>
      <c r="E769" s="100" t="s">
        <v>1286</v>
      </c>
      <c r="F769" s="136" t="s">
        <v>1111</v>
      </c>
      <c r="G769" s="100" t="s">
        <v>1286</v>
      </c>
      <c r="H769" s="136" t="s">
        <v>1111</v>
      </c>
      <c r="I769" s="100" t="s">
        <v>1287</v>
      </c>
      <c r="J769" s="136" t="s">
        <v>1111</v>
      </c>
      <c r="K769" s="100" t="s">
        <v>1288</v>
      </c>
      <c r="L769" s="136" t="s">
        <v>1111</v>
      </c>
      <c r="M769" s="100" t="s">
        <v>1289</v>
      </c>
      <c r="N769" s="136" t="s">
        <v>1111</v>
      </c>
    </row>
    <row r="770" spans="1:14" x14ac:dyDescent="0.25">
      <c r="A770" s="103" t="s">
        <v>1290</v>
      </c>
      <c r="B770" s="119" t="s">
        <v>1291</v>
      </c>
      <c r="C770" s="103" t="s">
        <v>1285</v>
      </c>
      <c r="D770" s="144">
        <v>0.03</v>
      </c>
      <c r="E770" s="103" t="s">
        <v>1096</v>
      </c>
      <c r="F770" s="135" t="s">
        <v>1111</v>
      </c>
      <c r="G770" s="103" t="s">
        <v>1096</v>
      </c>
      <c r="H770" s="135" t="s">
        <v>1111</v>
      </c>
      <c r="I770" s="103" t="s">
        <v>1292</v>
      </c>
      <c r="J770" s="135" t="s">
        <v>1111</v>
      </c>
      <c r="K770" s="103" t="s">
        <v>1293</v>
      </c>
      <c r="L770" s="135" t="s">
        <v>1111</v>
      </c>
      <c r="M770" s="103" t="s">
        <v>1294</v>
      </c>
      <c r="N770" s="135" t="s">
        <v>1111</v>
      </c>
    </row>
    <row r="771" spans="1:14" x14ac:dyDescent="0.25">
      <c r="A771" s="100" t="s">
        <v>1295</v>
      </c>
      <c r="B771" s="117" t="s">
        <v>1296</v>
      </c>
      <c r="C771" s="100" t="s">
        <v>1285</v>
      </c>
      <c r="D771" s="143">
        <v>0.03</v>
      </c>
      <c r="E771" s="100" t="s">
        <v>1297</v>
      </c>
      <c r="F771" s="136" t="s">
        <v>1111</v>
      </c>
      <c r="G771" s="100" t="s">
        <v>1297</v>
      </c>
      <c r="H771" s="136" t="s">
        <v>1111</v>
      </c>
      <c r="I771" s="100" t="s">
        <v>1298</v>
      </c>
      <c r="J771" s="136" t="s">
        <v>1111</v>
      </c>
      <c r="K771" s="100" t="s">
        <v>1299</v>
      </c>
      <c r="L771" s="136" t="s">
        <v>1111</v>
      </c>
      <c r="M771" s="100" t="s">
        <v>1300</v>
      </c>
      <c r="N771" s="136" t="s">
        <v>1111</v>
      </c>
    </row>
    <row r="772" spans="1:14" ht="18" x14ac:dyDescent="0.25">
      <c r="A772" s="124" t="s">
        <v>1301</v>
      </c>
      <c r="B772" s="124" t="s">
        <v>1302</v>
      </c>
      <c r="C772" s="125" t="s">
        <v>1285</v>
      </c>
      <c r="D772" s="145">
        <v>0.03</v>
      </c>
      <c r="E772" s="125" t="s">
        <v>1303</v>
      </c>
      <c r="F772" s="146" t="s">
        <v>1111</v>
      </c>
      <c r="G772" s="125" t="s">
        <v>1303</v>
      </c>
      <c r="H772" s="146" t="s">
        <v>1111</v>
      </c>
      <c r="I772" s="125" t="s">
        <v>1304</v>
      </c>
      <c r="J772" s="146" t="s">
        <v>1111</v>
      </c>
      <c r="K772" s="125" t="s">
        <v>1305</v>
      </c>
      <c r="L772" s="146" t="s">
        <v>1111</v>
      </c>
      <c r="M772" s="125" t="s">
        <v>1306</v>
      </c>
      <c r="N772" s="146" t="s">
        <v>1111</v>
      </c>
    </row>
    <row r="773" spans="1:14" x14ac:dyDescent="0.25">
      <c r="A773" s="96" t="s">
        <v>1307</v>
      </c>
      <c r="B773" s="97" t="s">
        <v>1308</v>
      </c>
      <c r="C773" s="109">
        <v>5</v>
      </c>
      <c r="D773" s="140">
        <v>7.0000000000000007E-2</v>
      </c>
      <c r="E773" s="96" t="s">
        <v>1309</v>
      </c>
      <c r="F773" s="141">
        <v>578</v>
      </c>
      <c r="G773" s="96" t="s">
        <v>1310</v>
      </c>
      <c r="H773" s="141">
        <v>160</v>
      </c>
      <c r="I773" s="96" t="s">
        <v>1311</v>
      </c>
      <c r="J773" s="141">
        <v>317</v>
      </c>
      <c r="K773" s="96" t="s">
        <v>1312</v>
      </c>
      <c r="L773" s="141">
        <v>34</v>
      </c>
      <c r="M773" s="96" t="s">
        <v>1313</v>
      </c>
      <c r="N773" s="141">
        <v>22</v>
      </c>
    </row>
    <row r="774" spans="1:14" x14ac:dyDescent="0.25">
      <c r="A774" s="100" t="s">
        <v>1314</v>
      </c>
      <c r="B774" s="101" t="s">
        <v>1315</v>
      </c>
      <c r="C774" s="111">
        <v>26</v>
      </c>
      <c r="D774" s="143">
        <v>0.17</v>
      </c>
      <c r="E774" s="100" t="s">
        <v>1316</v>
      </c>
      <c r="F774" s="132">
        <v>3480</v>
      </c>
      <c r="G774" s="100" t="s">
        <v>1317</v>
      </c>
      <c r="H774" s="132">
        <v>1730</v>
      </c>
      <c r="I774" s="100" t="s">
        <v>1318</v>
      </c>
      <c r="J774" s="132">
        <v>3280</v>
      </c>
      <c r="K774" s="100" t="s">
        <v>1319</v>
      </c>
      <c r="L774" s="132">
        <v>1570</v>
      </c>
      <c r="M774" s="100" t="s">
        <v>1320</v>
      </c>
      <c r="N774" s="131">
        <v>479</v>
      </c>
    </row>
    <row r="775" spans="1:14" x14ac:dyDescent="0.25">
      <c r="A775" s="103" t="s">
        <v>1321</v>
      </c>
      <c r="B775" s="104" t="s">
        <v>1322</v>
      </c>
      <c r="C775" s="123">
        <v>1</v>
      </c>
      <c r="D775" s="119" t="s">
        <v>1323</v>
      </c>
      <c r="E775" s="103" t="s">
        <v>1324</v>
      </c>
      <c r="F775" s="133">
        <v>45</v>
      </c>
      <c r="G775" s="103" t="s">
        <v>1324</v>
      </c>
      <c r="H775" s="133">
        <v>12</v>
      </c>
      <c r="I775" s="103" t="s">
        <v>1325</v>
      </c>
      <c r="J775" s="133">
        <v>15</v>
      </c>
      <c r="K775" s="103" t="s">
        <v>1326</v>
      </c>
      <c r="L775" s="133">
        <v>2</v>
      </c>
      <c r="M775" s="103" t="s">
        <v>1327</v>
      </c>
      <c r="N775" s="133">
        <v>2</v>
      </c>
    </row>
    <row r="776" spans="1:14" x14ac:dyDescent="0.25">
      <c r="A776" s="100" t="s">
        <v>1328</v>
      </c>
      <c r="B776" s="101" t="s">
        <v>1329</v>
      </c>
      <c r="C776" s="118">
        <v>0.4</v>
      </c>
      <c r="D776" s="117" t="s">
        <v>1330</v>
      </c>
      <c r="E776" s="100" t="s">
        <v>1331</v>
      </c>
      <c r="F776" s="131">
        <v>33</v>
      </c>
      <c r="G776" s="100" t="s">
        <v>1331</v>
      </c>
      <c r="H776" s="131">
        <v>9</v>
      </c>
      <c r="I776" s="100" t="s">
        <v>1332</v>
      </c>
      <c r="J776" s="131">
        <v>10</v>
      </c>
      <c r="K776" s="100" t="s">
        <v>1333</v>
      </c>
      <c r="L776" s="131">
        <v>2</v>
      </c>
      <c r="M776" s="100" t="s">
        <v>1334</v>
      </c>
      <c r="N776" s="131">
        <v>1</v>
      </c>
    </row>
    <row r="777" spans="1:14" x14ac:dyDescent="0.25">
      <c r="A777" s="103" t="s">
        <v>1335</v>
      </c>
      <c r="B777" s="104" t="s">
        <v>1336</v>
      </c>
      <c r="C777" s="123">
        <v>0.4</v>
      </c>
      <c r="D777" s="144">
        <v>0.08</v>
      </c>
      <c r="E777" s="103" t="s">
        <v>1337</v>
      </c>
      <c r="F777" s="133">
        <v>60</v>
      </c>
      <c r="G777" s="103" t="s">
        <v>1337</v>
      </c>
      <c r="H777" s="133">
        <v>16</v>
      </c>
      <c r="I777" s="103" t="s">
        <v>1096</v>
      </c>
      <c r="J777" s="133">
        <v>18</v>
      </c>
      <c r="K777" s="103" t="s">
        <v>1338</v>
      </c>
      <c r="L777" s="133">
        <v>3</v>
      </c>
      <c r="M777" s="103" t="s">
        <v>1098</v>
      </c>
      <c r="N777" s="133">
        <v>2</v>
      </c>
    </row>
    <row r="778" spans="1:14" x14ac:dyDescent="0.25">
      <c r="A778" s="106" t="s">
        <v>1339</v>
      </c>
      <c r="B778" s="120" t="s">
        <v>1340</v>
      </c>
      <c r="C778" s="106" t="s">
        <v>1341</v>
      </c>
      <c r="D778" s="147">
        <v>0.01</v>
      </c>
      <c r="E778" s="106" t="s">
        <v>1342</v>
      </c>
      <c r="F778" s="137">
        <v>3</v>
      </c>
      <c r="G778" s="106" t="s">
        <v>1342</v>
      </c>
      <c r="H778" s="138" t="s">
        <v>1111</v>
      </c>
      <c r="I778" s="106" t="s">
        <v>1343</v>
      </c>
      <c r="J778" s="138" t="s">
        <v>1111</v>
      </c>
      <c r="K778" s="106" t="s">
        <v>1344</v>
      </c>
      <c r="L778" s="138" t="s">
        <v>1111</v>
      </c>
      <c r="M778" s="106" t="s">
        <v>1345</v>
      </c>
      <c r="N778" s="138" t="s">
        <v>1111</v>
      </c>
    </row>
    <row r="779" spans="1:14" x14ac:dyDescent="0.25">
      <c r="A779" s="96" t="s">
        <v>1346</v>
      </c>
      <c r="B779" s="97" t="s">
        <v>1347</v>
      </c>
      <c r="C779" s="109">
        <v>0.8</v>
      </c>
      <c r="D779" s="148">
        <v>4.0000000000000001E-3</v>
      </c>
      <c r="E779" s="96" t="s">
        <v>1348</v>
      </c>
      <c r="F779" s="141">
        <v>9</v>
      </c>
      <c r="G779" s="96" t="s">
        <v>1348</v>
      </c>
      <c r="H779" s="141">
        <v>2</v>
      </c>
      <c r="I779" s="96" t="s">
        <v>1349</v>
      </c>
      <c r="J779" s="141">
        <v>3</v>
      </c>
      <c r="K779" s="96" t="s">
        <v>1350</v>
      </c>
      <c r="L779" s="142" t="s">
        <v>1111</v>
      </c>
      <c r="M779" s="96" t="s">
        <v>1351</v>
      </c>
      <c r="N779" s="142" t="s">
        <v>1111</v>
      </c>
    </row>
    <row r="780" spans="1:14" x14ac:dyDescent="0.25">
      <c r="A780" s="100" t="s">
        <v>1352</v>
      </c>
      <c r="B780" s="101" t="s">
        <v>1353</v>
      </c>
      <c r="C780" s="118">
        <v>0.3</v>
      </c>
      <c r="D780" s="143">
        <v>0.01</v>
      </c>
      <c r="E780" s="100" t="s">
        <v>1354</v>
      </c>
      <c r="F780" s="131">
        <v>4</v>
      </c>
      <c r="G780" s="100" t="s">
        <v>1354</v>
      </c>
      <c r="H780" s="131">
        <v>1</v>
      </c>
      <c r="I780" s="100" t="s">
        <v>1355</v>
      </c>
      <c r="J780" s="131">
        <v>1</v>
      </c>
      <c r="K780" s="100" t="s">
        <v>1356</v>
      </c>
      <c r="L780" s="136" t="s">
        <v>1111</v>
      </c>
      <c r="M780" s="100" t="s">
        <v>1357</v>
      </c>
      <c r="N780" s="136" t="s">
        <v>1111</v>
      </c>
    </row>
    <row r="781" spans="1:14" x14ac:dyDescent="0.25">
      <c r="A781" s="103" t="s">
        <v>1358</v>
      </c>
      <c r="B781" s="104" t="s">
        <v>1359</v>
      </c>
      <c r="C781" s="123">
        <v>5.2</v>
      </c>
      <c r="D781" s="144">
        <v>0.15</v>
      </c>
      <c r="E781" s="103" t="s">
        <v>988</v>
      </c>
      <c r="F781" s="134">
        <v>1350</v>
      </c>
      <c r="G781" s="103" t="s">
        <v>1360</v>
      </c>
      <c r="H781" s="133">
        <v>376</v>
      </c>
      <c r="I781" s="103" t="s">
        <v>1361</v>
      </c>
      <c r="J781" s="133">
        <v>756</v>
      </c>
      <c r="K781" s="103" t="s">
        <v>1362</v>
      </c>
      <c r="L781" s="133">
        <v>80</v>
      </c>
      <c r="M781" s="103" t="s">
        <v>1363</v>
      </c>
      <c r="N781" s="133">
        <v>52</v>
      </c>
    </row>
    <row r="782" spans="1:14" x14ac:dyDescent="0.25">
      <c r="A782" s="100" t="s">
        <v>1364</v>
      </c>
      <c r="B782" s="101" t="s">
        <v>1365</v>
      </c>
      <c r="C782" s="118">
        <v>2.9</v>
      </c>
      <c r="D782" s="143">
        <v>0.27</v>
      </c>
      <c r="E782" s="100" t="s">
        <v>1366</v>
      </c>
      <c r="F782" s="131">
        <v>848</v>
      </c>
      <c r="G782" s="100" t="s">
        <v>1366</v>
      </c>
      <c r="H782" s="131">
        <v>231</v>
      </c>
      <c r="I782" s="100" t="s">
        <v>1367</v>
      </c>
      <c r="J782" s="131">
        <v>356</v>
      </c>
      <c r="K782" s="100" t="s">
        <v>1251</v>
      </c>
      <c r="L782" s="131">
        <v>42</v>
      </c>
      <c r="M782" s="100" t="s">
        <v>1368</v>
      </c>
      <c r="N782" s="131">
        <v>32</v>
      </c>
    </row>
    <row r="783" spans="1:14" x14ac:dyDescent="0.25">
      <c r="A783" s="103" t="s">
        <v>1369</v>
      </c>
      <c r="B783" s="104" t="s">
        <v>1370</v>
      </c>
      <c r="C783" s="114">
        <v>16</v>
      </c>
      <c r="D783" s="144">
        <v>0.28999999999999998</v>
      </c>
      <c r="E783" s="103" t="s">
        <v>1371</v>
      </c>
      <c r="F783" s="134">
        <v>4590</v>
      </c>
      <c r="G783" s="103" t="s">
        <v>1372</v>
      </c>
      <c r="H783" s="134">
        <v>1750</v>
      </c>
      <c r="I783" s="103" t="s">
        <v>1373</v>
      </c>
      <c r="J783" s="134">
        <v>3950</v>
      </c>
      <c r="K783" s="103" t="s">
        <v>1374</v>
      </c>
      <c r="L783" s="134">
        <v>1130</v>
      </c>
      <c r="M783" s="103" t="s">
        <v>1208</v>
      </c>
      <c r="N783" s="133">
        <v>297</v>
      </c>
    </row>
    <row r="784" spans="1:14" x14ac:dyDescent="0.25">
      <c r="A784" s="100" t="s">
        <v>1375</v>
      </c>
      <c r="B784" s="101" t="s">
        <v>1376</v>
      </c>
      <c r="C784" s="111">
        <v>65</v>
      </c>
      <c r="D784" s="143">
        <v>0.3</v>
      </c>
      <c r="E784" s="100" t="s">
        <v>1377</v>
      </c>
      <c r="F784" s="132">
        <v>7800</v>
      </c>
      <c r="G784" s="100" t="s">
        <v>1378</v>
      </c>
      <c r="H784" s="132">
        <v>6290</v>
      </c>
      <c r="I784" s="100" t="s">
        <v>1379</v>
      </c>
      <c r="J784" s="132">
        <v>7990</v>
      </c>
      <c r="K784" s="100" t="s">
        <v>1380</v>
      </c>
      <c r="L784" s="132">
        <v>6750</v>
      </c>
      <c r="M784" s="100" t="s">
        <v>1381</v>
      </c>
      <c r="N784" s="131">
        <v>4170</v>
      </c>
    </row>
    <row r="785" spans="1:14" x14ac:dyDescent="0.25">
      <c r="A785" s="103" t="s">
        <v>1382</v>
      </c>
      <c r="B785" s="119" t="s">
        <v>1383</v>
      </c>
      <c r="C785" s="123">
        <v>3.4</v>
      </c>
      <c r="D785" s="144">
        <v>0.14000000000000001</v>
      </c>
      <c r="E785" s="103" t="s">
        <v>1384</v>
      </c>
      <c r="F785" s="133">
        <v>635</v>
      </c>
      <c r="G785" s="103" t="s">
        <v>1384</v>
      </c>
      <c r="H785" s="133">
        <v>173</v>
      </c>
      <c r="I785" s="103" t="s">
        <v>1385</v>
      </c>
      <c r="J785" s="133">
        <v>286</v>
      </c>
      <c r="K785" s="103" t="s">
        <v>1386</v>
      </c>
      <c r="L785" s="133">
        <v>33</v>
      </c>
      <c r="M785" s="103" t="s">
        <v>1387</v>
      </c>
      <c r="N785" s="133">
        <v>24</v>
      </c>
    </row>
    <row r="786" spans="1:14" x14ac:dyDescent="0.25">
      <c r="A786" s="100" t="s">
        <v>1388</v>
      </c>
      <c r="B786" s="117" t="s">
        <v>1389</v>
      </c>
      <c r="C786" s="118">
        <v>1</v>
      </c>
      <c r="D786" s="143">
        <v>0.13</v>
      </c>
      <c r="E786" s="100" t="s">
        <v>1390</v>
      </c>
      <c r="F786" s="131">
        <v>151</v>
      </c>
      <c r="G786" s="100" t="s">
        <v>1390</v>
      </c>
      <c r="H786" s="131">
        <v>41</v>
      </c>
      <c r="I786" s="100" t="s">
        <v>1391</v>
      </c>
      <c r="J786" s="131">
        <v>49</v>
      </c>
      <c r="K786" s="100" t="s">
        <v>1392</v>
      </c>
      <c r="L786" s="131">
        <v>7</v>
      </c>
      <c r="M786" s="100" t="s">
        <v>1393</v>
      </c>
      <c r="N786" s="131">
        <v>6</v>
      </c>
    </row>
    <row r="787" spans="1:14" x14ac:dyDescent="0.25">
      <c r="A787" s="103" t="s">
        <v>1394</v>
      </c>
      <c r="B787" s="119" t="s">
        <v>1395</v>
      </c>
      <c r="C787" s="123">
        <v>2.9</v>
      </c>
      <c r="D787" s="144">
        <v>0.19</v>
      </c>
      <c r="E787" s="103" t="s">
        <v>1396</v>
      </c>
      <c r="F787" s="133">
        <v>674</v>
      </c>
      <c r="G787" s="103" t="s">
        <v>1396</v>
      </c>
      <c r="H787" s="133">
        <v>184</v>
      </c>
      <c r="I787" s="103" t="s">
        <v>1397</v>
      </c>
      <c r="J787" s="133">
        <v>283</v>
      </c>
      <c r="K787" s="103" t="s">
        <v>1312</v>
      </c>
      <c r="L787" s="133">
        <v>34</v>
      </c>
      <c r="M787" s="103" t="s">
        <v>1398</v>
      </c>
      <c r="N787" s="133">
        <v>25</v>
      </c>
    </row>
    <row r="788" spans="1:14" x14ac:dyDescent="0.25">
      <c r="A788" s="106" t="s">
        <v>1399</v>
      </c>
      <c r="B788" s="120" t="s">
        <v>1400</v>
      </c>
      <c r="C788" s="149">
        <v>20</v>
      </c>
      <c r="D788" s="147">
        <v>0.31</v>
      </c>
      <c r="E788" s="106" t="s">
        <v>1401</v>
      </c>
      <c r="F788" s="150">
        <v>3440</v>
      </c>
      <c r="G788" s="106" t="s">
        <v>1402</v>
      </c>
      <c r="H788" s="150">
        <v>1470</v>
      </c>
      <c r="I788" s="106" t="s">
        <v>1125</v>
      </c>
      <c r="J788" s="150">
        <v>3100</v>
      </c>
      <c r="K788" s="106" t="s">
        <v>1403</v>
      </c>
      <c r="L788" s="150">
        <v>1150</v>
      </c>
      <c r="M788" s="106" t="s">
        <v>1404</v>
      </c>
      <c r="N788" s="137">
        <v>304</v>
      </c>
    </row>
    <row r="789" spans="1:14" x14ac:dyDescent="0.25">
      <c r="A789" s="96" t="s">
        <v>1405</v>
      </c>
      <c r="B789" s="97" t="s">
        <v>1406</v>
      </c>
      <c r="C789" s="129">
        <v>500</v>
      </c>
      <c r="D789" s="140">
        <v>0.2</v>
      </c>
      <c r="E789" s="96" t="s">
        <v>1407</v>
      </c>
      <c r="F789" s="130">
        <v>12800</v>
      </c>
      <c r="G789" s="96" t="s">
        <v>1408</v>
      </c>
      <c r="H789" s="130">
        <v>16100</v>
      </c>
      <c r="I789" s="96" t="s">
        <v>1409</v>
      </c>
      <c r="J789" s="130">
        <v>13700</v>
      </c>
      <c r="K789" s="96" t="s">
        <v>1410</v>
      </c>
      <c r="L789" s="130">
        <v>16500</v>
      </c>
      <c r="M789" s="96" t="s">
        <v>1411</v>
      </c>
      <c r="N789" s="130">
        <v>18100</v>
      </c>
    </row>
    <row r="790" spans="1:14" x14ac:dyDescent="0.25">
      <c r="A790" s="100" t="s">
        <v>1412</v>
      </c>
      <c r="B790" s="101" t="s">
        <v>1413</v>
      </c>
      <c r="C790" s="151">
        <v>3200</v>
      </c>
      <c r="D790" s="143">
        <v>0.56999999999999995</v>
      </c>
      <c r="E790" s="100" t="s">
        <v>1414</v>
      </c>
      <c r="F790" s="152">
        <v>17500</v>
      </c>
      <c r="G790" s="100" t="s">
        <v>1415</v>
      </c>
      <c r="H790" s="152">
        <v>23500</v>
      </c>
      <c r="I790" s="100" t="s">
        <v>1416</v>
      </c>
      <c r="J790" s="152">
        <v>18900</v>
      </c>
      <c r="K790" s="100" t="s">
        <v>1310</v>
      </c>
      <c r="L790" s="152">
        <v>23800</v>
      </c>
      <c r="M790" s="100" t="s">
        <v>1417</v>
      </c>
      <c r="N790" s="152">
        <v>28200</v>
      </c>
    </row>
    <row r="791" spans="1:14" x14ac:dyDescent="0.25">
      <c r="A791" s="103" t="s">
        <v>1418</v>
      </c>
      <c r="B791" s="104" t="s">
        <v>1419</v>
      </c>
      <c r="C791" s="114">
        <v>800</v>
      </c>
      <c r="D791" s="144">
        <v>0.59</v>
      </c>
      <c r="E791" s="103" t="s">
        <v>1420</v>
      </c>
      <c r="F791" s="153">
        <v>13500</v>
      </c>
      <c r="G791" s="103" t="s">
        <v>1421</v>
      </c>
      <c r="H791" s="153">
        <v>17400</v>
      </c>
      <c r="I791" s="103" t="s">
        <v>1422</v>
      </c>
      <c r="J791" s="153">
        <v>14500</v>
      </c>
      <c r="K791" s="103" t="s">
        <v>1423</v>
      </c>
      <c r="L791" s="153">
        <v>17800</v>
      </c>
      <c r="M791" s="103" t="s">
        <v>1424</v>
      </c>
      <c r="N791" s="153">
        <v>20200</v>
      </c>
    </row>
    <row r="792" spans="1:14" x14ac:dyDescent="0.25">
      <c r="A792" s="100" t="s">
        <v>1425</v>
      </c>
      <c r="B792" s="101" t="s">
        <v>1426</v>
      </c>
      <c r="C792" s="111">
        <v>36</v>
      </c>
      <c r="D792" s="143">
        <v>0.2</v>
      </c>
      <c r="E792" s="100" t="s">
        <v>1427</v>
      </c>
      <c r="F792" s="132">
        <v>6840</v>
      </c>
      <c r="G792" s="100" t="s">
        <v>1428</v>
      </c>
      <c r="H792" s="132">
        <v>4090</v>
      </c>
      <c r="I792" s="100" t="s">
        <v>1147</v>
      </c>
      <c r="J792" s="132">
        <v>6690</v>
      </c>
      <c r="K792" s="100" t="s">
        <v>1429</v>
      </c>
      <c r="L792" s="132">
        <v>4140</v>
      </c>
      <c r="M792" s="100" t="s">
        <v>1430</v>
      </c>
      <c r="N792" s="131">
        <v>1650</v>
      </c>
    </row>
    <row r="793" spans="1:14" x14ac:dyDescent="0.25">
      <c r="A793" s="103" t="s">
        <v>1431</v>
      </c>
      <c r="B793" s="104" t="s">
        <v>1432</v>
      </c>
      <c r="C793" s="154">
        <v>50000</v>
      </c>
      <c r="D793" s="144">
        <v>0.09</v>
      </c>
      <c r="E793" s="103" t="s">
        <v>1138</v>
      </c>
      <c r="F793" s="134">
        <v>4880</v>
      </c>
      <c r="G793" s="103" t="s">
        <v>1433</v>
      </c>
      <c r="H793" s="134">
        <v>6630</v>
      </c>
      <c r="I793" s="103" t="s">
        <v>1124</v>
      </c>
      <c r="J793" s="134">
        <v>5270</v>
      </c>
      <c r="K793" s="103" t="s">
        <v>1434</v>
      </c>
      <c r="L793" s="134">
        <v>6690</v>
      </c>
      <c r="M793" s="103" t="s">
        <v>1435</v>
      </c>
      <c r="N793" s="133">
        <v>8040</v>
      </c>
    </row>
    <row r="794" spans="1:14" x14ac:dyDescent="0.25">
      <c r="A794" s="100" t="s">
        <v>1436</v>
      </c>
      <c r="B794" s="101" t="s">
        <v>1437</v>
      </c>
      <c r="C794" s="151">
        <v>10000</v>
      </c>
      <c r="D794" s="143">
        <v>0.25</v>
      </c>
      <c r="E794" s="100" t="s">
        <v>1438</v>
      </c>
      <c r="F794" s="132">
        <v>8210</v>
      </c>
      <c r="G794" s="100" t="s">
        <v>1439</v>
      </c>
      <c r="H794" s="152">
        <v>11100</v>
      </c>
      <c r="I794" s="100" t="s">
        <v>1440</v>
      </c>
      <c r="J794" s="132">
        <v>8880</v>
      </c>
      <c r="K794" s="100" t="s">
        <v>1187</v>
      </c>
      <c r="L794" s="152">
        <v>11200</v>
      </c>
      <c r="M794" s="100" t="s">
        <v>1441</v>
      </c>
      <c r="N794" s="152">
        <v>13500</v>
      </c>
    </row>
    <row r="795" spans="1:14" x14ac:dyDescent="0.25">
      <c r="A795" s="103" t="s">
        <v>1442</v>
      </c>
      <c r="B795" s="104" t="s">
        <v>1443</v>
      </c>
      <c r="C795" s="154">
        <v>3000</v>
      </c>
      <c r="D795" s="119" t="s">
        <v>1444</v>
      </c>
      <c r="E795" s="103" t="s">
        <v>1427</v>
      </c>
      <c r="F795" s="134">
        <v>6850</v>
      </c>
      <c r="G795" s="103" t="s">
        <v>1445</v>
      </c>
      <c r="H795" s="134">
        <v>9200</v>
      </c>
      <c r="I795" s="103" t="s">
        <v>1145</v>
      </c>
      <c r="J795" s="134">
        <v>7400</v>
      </c>
      <c r="K795" s="103" t="s">
        <v>1446</v>
      </c>
      <c r="L795" s="134">
        <v>9310</v>
      </c>
      <c r="M795" s="103" t="s">
        <v>1447</v>
      </c>
      <c r="N795" s="153">
        <v>11000</v>
      </c>
    </row>
    <row r="796" spans="1:14" x14ac:dyDescent="0.25">
      <c r="A796" s="100" t="s">
        <v>1448</v>
      </c>
      <c r="B796" s="101" t="s">
        <v>1449</v>
      </c>
      <c r="C796" s="151">
        <v>2600</v>
      </c>
      <c r="D796" s="143">
        <v>0.28000000000000003</v>
      </c>
      <c r="E796" s="100" t="s">
        <v>1450</v>
      </c>
      <c r="F796" s="132">
        <v>6640</v>
      </c>
      <c r="G796" s="100" t="s">
        <v>1451</v>
      </c>
      <c r="H796" s="132">
        <v>8900</v>
      </c>
      <c r="I796" s="100" t="s">
        <v>954</v>
      </c>
      <c r="J796" s="132">
        <v>7180</v>
      </c>
      <c r="K796" s="100" t="s">
        <v>946</v>
      </c>
      <c r="L796" s="132">
        <v>9010</v>
      </c>
      <c r="M796" s="100" t="s">
        <v>1452</v>
      </c>
      <c r="N796" s="152">
        <v>10700</v>
      </c>
    </row>
    <row r="797" spans="1:14" x14ac:dyDescent="0.25">
      <c r="A797" s="125" t="s">
        <v>1453</v>
      </c>
      <c r="B797" s="155" t="s">
        <v>1454</v>
      </c>
      <c r="C797" s="156">
        <v>3200</v>
      </c>
      <c r="D797" s="145">
        <v>0.32</v>
      </c>
      <c r="E797" s="125" t="s">
        <v>1455</v>
      </c>
      <c r="F797" s="157">
        <v>7110</v>
      </c>
      <c r="G797" s="125" t="s">
        <v>1456</v>
      </c>
      <c r="H797" s="157">
        <v>9540</v>
      </c>
      <c r="I797" s="125" t="s">
        <v>1457</v>
      </c>
      <c r="J797" s="157">
        <v>7680</v>
      </c>
      <c r="K797" s="125" t="s">
        <v>1458</v>
      </c>
      <c r="L797" s="157">
        <v>9660</v>
      </c>
      <c r="M797" s="125" t="s">
        <v>1459</v>
      </c>
      <c r="N797" s="158">
        <v>11500</v>
      </c>
    </row>
    <row r="798" spans="1:14" x14ac:dyDescent="0.25">
      <c r="A798" s="96" t="s">
        <v>1460</v>
      </c>
      <c r="B798" s="97" t="s">
        <v>1461</v>
      </c>
      <c r="C798" s="159">
        <v>2600</v>
      </c>
      <c r="D798" s="140">
        <v>0.36</v>
      </c>
      <c r="E798" s="96" t="s">
        <v>1427</v>
      </c>
      <c r="F798" s="160">
        <v>6870</v>
      </c>
      <c r="G798" s="96" t="s">
        <v>1445</v>
      </c>
      <c r="H798" s="160">
        <v>9200</v>
      </c>
      <c r="I798" s="96" t="s">
        <v>1462</v>
      </c>
      <c r="J798" s="160">
        <v>7420</v>
      </c>
      <c r="K798" s="96" t="s">
        <v>1463</v>
      </c>
      <c r="L798" s="160">
        <v>9320</v>
      </c>
      <c r="M798" s="96" t="s">
        <v>1464</v>
      </c>
      <c r="N798" s="130">
        <v>11000</v>
      </c>
    </row>
    <row r="799" spans="1:14" x14ac:dyDescent="0.25">
      <c r="A799" s="100" t="s">
        <v>1465</v>
      </c>
      <c r="B799" s="101" t="s">
        <v>1466</v>
      </c>
      <c r="C799" s="100" t="s">
        <v>1467</v>
      </c>
      <c r="D799" s="117" t="s">
        <v>1468</v>
      </c>
      <c r="E799" s="100" t="s">
        <v>1469</v>
      </c>
      <c r="F799" s="131">
        <v>7</v>
      </c>
      <c r="G799" s="100" t="s">
        <v>1469</v>
      </c>
      <c r="H799" s="131">
        <v>2</v>
      </c>
      <c r="I799" s="100" t="s">
        <v>1470</v>
      </c>
      <c r="J799" s="131">
        <v>2</v>
      </c>
      <c r="K799" s="100" t="s">
        <v>1471</v>
      </c>
      <c r="L799" s="136" t="s">
        <v>1111</v>
      </c>
      <c r="M799" s="100" t="s">
        <v>1472</v>
      </c>
      <c r="N799" s="136" t="s">
        <v>1111</v>
      </c>
    </row>
    <row r="800" spans="1:14" x14ac:dyDescent="0.25">
      <c r="A800" s="103" t="s">
        <v>1473</v>
      </c>
      <c r="B800" s="104" t="s">
        <v>1474</v>
      </c>
      <c r="C800" s="154">
        <v>4100</v>
      </c>
      <c r="D800" s="144">
        <v>0.41</v>
      </c>
      <c r="E800" s="103" t="s">
        <v>1475</v>
      </c>
      <c r="F800" s="134">
        <v>6350</v>
      </c>
      <c r="G800" s="103" t="s">
        <v>1476</v>
      </c>
      <c r="H800" s="134">
        <v>8550</v>
      </c>
      <c r="I800" s="103" t="s">
        <v>1477</v>
      </c>
      <c r="J800" s="134">
        <v>6860</v>
      </c>
      <c r="K800" s="103" t="s">
        <v>1478</v>
      </c>
      <c r="L800" s="134">
        <v>8650</v>
      </c>
      <c r="M800" s="103" t="s">
        <v>1479</v>
      </c>
      <c r="N800" s="153">
        <v>10300</v>
      </c>
    </row>
    <row r="801" spans="1:14" x14ac:dyDescent="0.25">
      <c r="A801" s="100" t="s">
        <v>1480</v>
      </c>
      <c r="B801" s="101" t="s">
        <v>1481</v>
      </c>
      <c r="C801" s="151">
        <v>3100</v>
      </c>
      <c r="D801" s="143">
        <v>0.44</v>
      </c>
      <c r="E801" s="100" t="s">
        <v>1482</v>
      </c>
      <c r="F801" s="132">
        <v>5890</v>
      </c>
      <c r="G801" s="100" t="s">
        <v>1483</v>
      </c>
      <c r="H801" s="132">
        <v>7910</v>
      </c>
      <c r="I801" s="100" t="s">
        <v>1484</v>
      </c>
      <c r="J801" s="132">
        <v>6370</v>
      </c>
      <c r="K801" s="100" t="s">
        <v>1485</v>
      </c>
      <c r="L801" s="132">
        <v>8010</v>
      </c>
      <c r="M801" s="100" t="s">
        <v>1486</v>
      </c>
      <c r="N801" s="131">
        <v>9490</v>
      </c>
    </row>
    <row r="802" spans="1:14" x14ac:dyDescent="0.25">
      <c r="A802" s="103" t="s">
        <v>1487</v>
      </c>
      <c r="B802" s="104" t="s">
        <v>1488</v>
      </c>
      <c r="C802" s="154">
        <v>3000</v>
      </c>
      <c r="D802" s="144">
        <v>0.5</v>
      </c>
      <c r="E802" s="103" t="s">
        <v>1489</v>
      </c>
      <c r="F802" s="134">
        <v>5830</v>
      </c>
      <c r="G802" s="103" t="s">
        <v>1490</v>
      </c>
      <c r="H802" s="134">
        <v>7820</v>
      </c>
      <c r="I802" s="103" t="s">
        <v>1491</v>
      </c>
      <c r="J802" s="134">
        <v>6290</v>
      </c>
      <c r="K802" s="103" t="s">
        <v>1492</v>
      </c>
      <c r="L802" s="134">
        <v>7920</v>
      </c>
      <c r="M802" s="103" t="s">
        <v>1493</v>
      </c>
      <c r="N802" s="133">
        <v>9380</v>
      </c>
    </row>
    <row r="803" spans="1:14" x14ac:dyDescent="0.25">
      <c r="A803" s="100" t="s">
        <v>1494</v>
      </c>
      <c r="B803" s="101" t="s">
        <v>1495</v>
      </c>
      <c r="C803" s="151">
        <v>3000</v>
      </c>
      <c r="D803" s="143">
        <v>0.55000000000000004</v>
      </c>
      <c r="E803" s="100" t="s">
        <v>1496</v>
      </c>
      <c r="F803" s="132">
        <v>5680</v>
      </c>
      <c r="G803" s="100" t="s">
        <v>1497</v>
      </c>
      <c r="H803" s="132">
        <v>7620</v>
      </c>
      <c r="I803" s="100" t="s">
        <v>1498</v>
      </c>
      <c r="J803" s="132">
        <v>6130</v>
      </c>
      <c r="K803" s="100" t="s">
        <v>1090</v>
      </c>
      <c r="L803" s="132">
        <v>7710</v>
      </c>
      <c r="M803" s="100" t="s">
        <v>1499</v>
      </c>
      <c r="N803" s="131">
        <v>9140</v>
      </c>
    </row>
    <row r="804" spans="1:14" x14ac:dyDescent="0.25">
      <c r="A804" s="103" t="s">
        <v>1500</v>
      </c>
      <c r="B804" s="104" t="s">
        <v>1501</v>
      </c>
      <c r="C804" s="154">
        <v>2000</v>
      </c>
      <c r="D804" s="144">
        <v>0.55000000000000004</v>
      </c>
      <c r="E804" s="103" t="s">
        <v>1122</v>
      </c>
      <c r="F804" s="134">
        <v>5390</v>
      </c>
      <c r="G804" s="103" t="s">
        <v>1502</v>
      </c>
      <c r="H804" s="134">
        <v>7190</v>
      </c>
      <c r="I804" s="103" t="s">
        <v>1503</v>
      </c>
      <c r="J804" s="134">
        <v>5820</v>
      </c>
      <c r="K804" s="103" t="s">
        <v>1504</v>
      </c>
      <c r="L804" s="134">
        <v>7290</v>
      </c>
      <c r="M804" s="103" t="s">
        <v>947</v>
      </c>
      <c r="N804" s="133">
        <v>8570</v>
      </c>
    </row>
    <row r="805" spans="1:14" x14ac:dyDescent="0.25">
      <c r="A805" s="100" t="s">
        <v>1505</v>
      </c>
      <c r="B805" s="101" t="s">
        <v>1506</v>
      </c>
      <c r="C805" s="151">
        <v>2000</v>
      </c>
      <c r="D805" s="143">
        <v>0.56000000000000005</v>
      </c>
      <c r="E805" s="100" t="s">
        <v>1402</v>
      </c>
      <c r="F805" s="132">
        <v>5430</v>
      </c>
      <c r="G805" s="100" t="s">
        <v>1507</v>
      </c>
      <c r="H805" s="132">
        <v>7240</v>
      </c>
      <c r="I805" s="100" t="s">
        <v>1508</v>
      </c>
      <c r="J805" s="132">
        <v>5860</v>
      </c>
      <c r="K805" s="100" t="s">
        <v>1509</v>
      </c>
      <c r="L805" s="132">
        <v>7340</v>
      </c>
      <c r="M805" s="100" t="s">
        <v>1510</v>
      </c>
      <c r="N805" s="131">
        <v>8630</v>
      </c>
    </row>
    <row r="806" spans="1:14" x14ac:dyDescent="0.25">
      <c r="A806" s="103" t="s">
        <v>1511</v>
      </c>
      <c r="B806" s="104" t="s">
        <v>1512</v>
      </c>
      <c r="C806" s="154">
        <v>2000</v>
      </c>
      <c r="D806" s="144">
        <v>0.48</v>
      </c>
      <c r="E806" s="103" t="s">
        <v>1513</v>
      </c>
      <c r="F806" s="134">
        <v>4720</v>
      </c>
      <c r="G806" s="103" t="s">
        <v>1378</v>
      </c>
      <c r="H806" s="134">
        <v>6290</v>
      </c>
      <c r="I806" s="103" t="s">
        <v>1514</v>
      </c>
      <c r="J806" s="134">
        <v>5090</v>
      </c>
      <c r="K806" s="103" t="s">
        <v>1515</v>
      </c>
      <c r="L806" s="134">
        <v>6380</v>
      </c>
      <c r="M806" s="103" t="s">
        <v>1516</v>
      </c>
      <c r="N806" s="133">
        <v>7500</v>
      </c>
    </row>
    <row r="807" spans="1:14" x14ac:dyDescent="0.25">
      <c r="A807" s="100" t="s">
        <v>1517</v>
      </c>
      <c r="B807" s="101" t="s">
        <v>1518</v>
      </c>
      <c r="C807" s="100" t="s">
        <v>1519</v>
      </c>
      <c r="D807" s="161">
        <v>2E-3</v>
      </c>
      <c r="E807" s="100" t="s">
        <v>1520</v>
      </c>
      <c r="F807" s="136" t="s">
        <v>1111</v>
      </c>
      <c r="G807" s="100" t="s">
        <v>1520</v>
      </c>
      <c r="H807" s="136" t="s">
        <v>1111</v>
      </c>
      <c r="I807" s="100" t="s">
        <v>1521</v>
      </c>
      <c r="J807" s="136" t="s">
        <v>1111</v>
      </c>
      <c r="K807" s="100" t="s">
        <v>1522</v>
      </c>
      <c r="L807" s="136" t="s">
        <v>1111</v>
      </c>
      <c r="M807" s="100" t="s">
        <v>1523</v>
      </c>
      <c r="N807" s="136" t="s">
        <v>1111</v>
      </c>
    </row>
    <row r="808" spans="1:14" x14ac:dyDescent="0.25">
      <c r="A808" s="103" t="s">
        <v>1524</v>
      </c>
      <c r="B808" s="119" t="s">
        <v>1525</v>
      </c>
      <c r="C808" s="103" t="s">
        <v>1243</v>
      </c>
      <c r="D808" s="144">
        <v>0.01</v>
      </c>
      <c r="E808" s="103" t="s">
        <v>1526</v>
      </c>
      <c r="F808" s="135" t="s">
        <v>1111</v>
      </c>
      <c r="G808" s="103" t="s">
        <v>1526</v>
      </c>
      <c r="H808" s="135" t="s">
        <v>1111</v>
      </c>
      <c r="I808" s="103" t="s">
        <v>1527</v>
      </c>
      <c r="J808" s="135" t="s">
        <v>1111</v>
      </c>
      <c r="K808" s="103" t="s">
        <v>1528</v>
      </c>
      <c r="L808" s="135" t="s">
        <v>1111</v>
      </c>
      <c r="M808" s="103" t="s">
        <v>1529</v>
      </c>
      <c r="N808" s="135" t="s">
        <v>1111</v>
      </c>
    </row>
    <row r="809" spans="1:14" ht="15.75" x14ac:dyDescent="0.25">
      <c r="A809" s="100" t="s">
        <v>1530</v>
      </c>
      <c r="B809" s="117" t="s">
        <v>1531</v>
      </c>
      <c r="C809" s="100" t="s">
        <v>1519</v>
      </c>
      <c r="D809" s="161">
        <v>3.0000000000000001E-3</v>
      </c>
      <c r="E809" s="100" t="s">
        <v>1532</v>
      </c>
      <c r="F809" s="136" t="s">
        <v>1111</v>
      </c>
      <c r="G809" s="100" t="s">
        <v>1532</v>
      </c>
      <c r="H809" s="136" t="s">
        <v>1111</v>
      </c>
      <c r="I809" s="100" t="s">
        <v>1533</v>
      </c>
      <c r="J809" s="136" t="s">
        <v>1111</v>
      </c>
      <c r="K809" s="100" t="s">
        <v>1534</v>
      </c>
      <c r="L809" s="136" t="s">
        <v>1111</v>
      </c>
      <c r="M809" s="100" t="s">
        <v>1535</v>
      </c>
      <c r="N809" s="136" t="s">
        <v>1111</v>
      </c>
    </row>
    <row r="810" spans="1:14" x14ac:dyDescent="0.25">
      <c r="A810" s="103" t="s">
        <v>1536</v>
      </c>
      <c r="B810" s="119" t="s">
        <v>1537</v>
      </c>
      <c r="C810" s="103" t="s">
        <v>1538</v>
      </c>
      <c r="D810" s="144">
        <v>0.02</v>
      </c>
      <c r="E810" s="103" t="s">
        <v>1539</v>
      </c>
      <c r="F810" s="135" t="s">
        <v>1111</v>
      </c>
      <c r="G810" s="103" t="s">
        <v>1539</v>
      </c>
      <c r="H810" s="135" t="s">
        <v>1111</v>
      </c>
      <c r="I810" s="103" t="s">
        <v>1540</v>
      </c>
      <c r="J810" s="135" t="s">
        <v>1111</v>
      </c>
      <c r="K810" s="103" t="s">
        <v>1541</v>
      </c>
      <c r="L810" s="135" t="s">
        <v>1111</v>
      </c>
      <c r="M810" s="103" t="s">
        <v>1542</v>
      </c>
      <c r="N810" s="135" t="s">
        <v>1111</v>
      </c>
    </row>
    <row r="811" spans="1:14" x14ac:dyDescent="0.25">
      <c r="A811" s="106" t="s">
        <v>1543</v>
      </c>
      <c r="B811" s="120" t="s">
        <v>1544</v>
      </c>
      <c r="C811" s="106" t="s">
        <v>1467</v>
      </c>
      <c r="D811" s="147">
        <v>7.0000000000000007E-2</v>
      </c>
      <c r="E811" s="106" t="s">
        <v>1208</v>
      </c>
      <c r="F811" s="137">
        <v>6</v>
      </c>
      <c r="G811" s="106" t="s">
        <v>1208</v>
      </c>
      <c r="H811" s="137">
        <v>2</v>
      </c>
      <c r="I811" s="106" t="s">
        <v>1545</v>
      </c>
      <c r="J811" s="137">
        <v>2</v>
      </c>
      <c r="K811" s="106" t="s">
        <v>1546</v>
      </c>
      <c r="L811" s="138" t="s">
        <v>1111</v>
      </c>
      <c r="M811" s="106" t="s">
        <v>1547</v>
      </c>
      <c r="N811" s="138" t="s">
        <v>1111</v>
      </c>
    </row>
    <row r="812" spans="1:14" x14ac:dyDescent="0.25">
      <c r="A812" s="96" t="s">
        <v>1548</v>
      </c>
      <c r="B812" s="139" t="s">
        <v>1549</v>
      </c>
      <c r="C812" s="129">
        <v>119</v>
      </c>
      <c r="D812" s="140">
        <v>0.41</v>
      </c>
      <c r="E812" s="96" t="s">
        <v>1550</v>
      </c>
      <c r="F812" s="130">
        <v>12400</v>
      </c>
      <c r="G812" s="96" t="s">
        <v>1044</v>
      </c>
      <c r="H812" s="130">
        <v>12400</v>
      </c>
      <c r="I812" s="96" t="s">
        <v>1551</v>
      </c>
      <c r="J812" s="130">
        <v>13000</v>
      </c>
      <c r="K812" s="96" t="s">
        <v>1552</v>
      </c>
      <c r="L812" s="130">
        <v>13200</v>
      </c>
      <c r="M812" s="96" t="s">
        <v>1553</v>
      </c>
      <c r="N812" s="130">
        <v>10900</v>
      </c>
    </row>
    <row r="813" spans="1:14" x14ac:dyDescent="0.25">
      <c r="A813" s="100" t="s">
        <v>1554</v>
      </c>
      <c r="B813" s="117" t="s">
        <v>1555</v>
      </c>
      <c r="C813" s="111">
        <v>24.4</v>
      </c>
      <c r="D813" s="143">
        <v>0.44</v>
      </c>
      <c r="E813" s="100" t="s">
        <v>1556</v>
      </c>
      <c r="F813" s="152">
        <v>11600</v>
      </c>
      <c r="G813" s="100" t="s">
        <v>1557</v>
      </c>
      <c r="H813" s="132">
        <v>5560</v>
      </c>
      <c r="I813" s="100" t="s">
        <v>1558</v>
      </c>
      <c r="J813" s="152">
        <v>10800</v>
      </c>
      <c r="K813" s="100" t="s">
        <v>1559</v>
      </c>
      <c r="L813" s="132">
        <v>4900</v>
      </c>
      <c r="M813" s="100" t="s">
        <v>1560</v>
      </c>
      <c r="N813" s="131">
        <v>1430</v>
      </c>
    </row>
    <row r="814" spans="1:14" x14ac:dyDescent="0.25">
      <c r="A814" s="103" t="s">
        <v>1561</v>
      </c>
      <c r="B814" s="104" t="s">
        <v>1562</v>
      </c>
      <c r="C814" s="123">
        <v>4.8</v>
      </c>
      <c r="D814" s="144">
        <v>0.18</v>
      </c>
      <c r="E814" s="103" t="s">
        <v>1563</v>
      </c>
      <c r="F814" s="134">
        <v>1890</v>
      </c>
      <c r="G814" s="103" t="s">
        <v>1564</v>
      </c>
      <c r="H814" s="133">
        <v>523</v>
      </c>
      <c r="I814" s="103" t="s">
        <v>1565</v>
      </c>
      <c r="J814" s="134">
        <v>1020</v>
      </c>
      <c r="K814" s="103" t="s">
        <v>1566</v>
      </c>
      <c r="L814" s="133">
        <v>108</v>
      </c>
      <c r="M814" s="103" t="s">
        <v>1567</v>
      </c>
      <c r="N814" s="133">
        <v>73</v>
      </c>
    </row>
    <row r="815" spans="1:14" x14ac:dyDescent="0.25">
      <c r="A815" s="100" t="s">
        <v>1568</v>
      </c>
      <c r="B815" s="117" t="s">
        <v>1569</v>
      </c>
      <c r="C815" s="111">
        <v>51.6</v>
      </c>
      <c r="D815" s="143">
        <v>0.44</v>
      </c>
      <c r="E815" s="100" t="s">
        <v>1570</v>
      </c>
      <c r="F815" s="132">
        <v>8900</v>
      </c>
      <c r="G815" s="100" t="s">
        <v>1571</v>
      </c>
      <c r="H815" s="132">
        <v>6450</v>
      </c>
      <c r="I815" s="100" t="s">
        <v>1572</v>
      </c>
      <c r="J815" s="132">
        <v>8980</v>
      </c>
      <c r="K815" s="100" t="s">
        <v>1573</v>
      </c>
      <c r="L815" s="132">
        <v>6850</v>
      </c>
      <c r="M815" s="100" t="s">
        <v>1574</v>
      </c>
      <c r="N815" s="131">
        <v>3630</v>
      </c>
    </row>
    <row r="816" spans="1:14" ht="18" x14ac:dyDescent="0.25">
      <c r="A816" s="103" t="s">
        <v>1575</v>
      </c>
      <c r="B816" s="119" t="s">
        <v>1576</v>
      </c>
      <c r="C816" s="123">
        <v>4.3</v>
      </c>
      <c r="D816" s="144">
        <v>0.41</v>
      </c>
      <c r="E816" s="103" t="s">
        <v>1577</v>
      </c>
      <c r="F816" s="134">
        <v>2120</v>
      </c>
      <c r="G816" s="103" t="s">
        <v>1578</v>
      </c>
      <c r="H816" s="133">
        <v>583</v>
      </c>
      <c r="I816" s="103" t="s">
        <v>1579</v>
      </c>
      <c r="J816" s="134">
        <v>1080</v>
      </c>
      <c r="K816" s="103" t="s">
        <v>1580</v>
      </c>
      <c r="L816" s="133">
        <v>116</v>
      </c>
      <c r="M816" s="103" t="s">
        <v>991</v>
      </c>
      <c r="N816" s="133">
        <v>81</v>
      </c>
    </row>
    <row r="817" spans="1:14" ht="15.75" x14ac:dyDescent="0.25">
      <c r="A817" s="100" t="s">
        <v>1581</v>
      </c>
      <c r="B817" s="117" t="s">
        <v>1582</v>
      </c>
      <c r="C817" s="118">
        <v>3.5</v>
      </c>
      <c r="D817" s="143">
        <v>0.42</v>
      </c>
      <c r="E817" s="100" t="s">
        <v>1583</v>
      </c>
      <c r="F817" s="132">
        <v>1800</v>
      </c>
      <c r="G817" s="100" t="s">
        <v>1584</v>
      </c>
      <c r="H817" s="131">
        <v>491</v>
      </c>
      <c r="I817" s="100" t="s">
        <v>1585</v>
      </c>
      <c r="J817" s="131">
        <v>822</v>
      </c>
      <c r="K817" s="100" t="s">
        <v>1586</v>
      </c>
      <c r="L817" s="131">
        <v>93</v>
      </c>
      <c r="M817" s="100" t="s">
        <v>1587</v>
      </c>
      <c r="N817" s="131">
        <v>68</v>
      </c>
    </row>
    <row r="818" spans="1:14" ht="15.75" x14ac:dyDescent="0.25">
      <c r="A818" s="103" t="s">
        <v>1588</v>
      </c>
      <c r="B818" s="119" t="s">
        <v>1589</v>
      </c>
      <c r="C818" s="114">
        <v>20.8</v>
      </c>
      <c r="D818" s="119" t="s">
        <v>1590</v>
      </c>
      <c r="E818" s="103" t="s">
        <v>1116</v>
      </c>
      <c r="F818" s="134">
        <v>9710</v>
      </c>
      <c r="G818" s="103" t="s">
        <v>1591</v>
      </c>
      <c r="H818" s="134">
        <v>4240</v>
      </c>
      <c r="I818" s="103" t="s">
        <v>1447</v>
      </c>
      <c r="J818" s="134">
        <v>8820</v>
      </c>
      <c r="K818" s="103" t="s">
        <v>1592</v>
      </c>
      <c r="L818" s="134">
        <v>3400</v>
      </c>
      <c r="M818" s="103" t="s">
        <v>1593</v>
      </c>
      <c r="N818" s="133">
        <v>912</v>
      </c>
    </row>
    <row r="819" spans="1:14" x14ac:dyDescent="0.25">
      <c r="A819" s="100" t="s">
        <v>1594</v>
      </c>
      <c r="B819" s="117" t="s">
        <v>1595</v>
      </c>
      <c r="C819" s="111">
        <v>10.8</v>
      </c>
      <c r="D819" s="143">
        <v>0.45</v>
      </c>
      <c r="E819" s="100" t="s">
        <v>1596</v>
      </c>
      <c r="F819" s="132">
        <v>5550</v>
      </c>
      <c r="G819" s="100" t="s">
        <v>1597</v>
      </c>
      <c r="H819" s="132">
        <v>1790</v>
      </c>
      <c r="I819" s="100" t="s">
        <v>1598</v>
      </c>
      <c r="J819" s="132">
        <v>4280</v>
      </c>
      <c r="K819" s="100" t="s">
        <v>1599</v>
      </c>
      <c r="L819" s="131">
        <v>753</v>
      </c>
      <c r="M819" s="100" t="s">
        <v>1600</v>
      </c>
      <c r="N819" s="131">
        <v>260</v>
      </c>
    </row>
    <row r="820" spans="1:14" x14ac:dyDescent="0.25">
      <c r="A820" s="103" t="s">
        <v>1601</v>
      </c>
      <c r="B820" s="119" t="s">
        <v>1602</v>
      </c>
      <c r="C820" s="123">
        <v>7.5</v>
      </c>
      <c r="D820" s="144">
        <v>0.36</v>
      </c>
      <c r="E820" s="103" t="s">
        <v>1603</v>
      </c>
      <c r="F820" s="134">
        <v>3350</v>
      </c>
      <c r="G820" s="103" t="s">
        <v>1604</v>
      </c>
      <c r="H820" s="133">
        <v>979</v>
      </c>
      <c r="I820" s="103" t="s">
        <v>1118</v>
      </c>
      <c r="J820" s="134">
        <v>2240</v>
      </c>
      <c r="K820" s="103" t="s">
        <v>1605</v>
      </c>
      <c r="L820" s="133">
        <v>273</v>
      </c>
      <c r="M820" s="103" t="s">
        <v>1606</v>
      </c>
      <c r="N820" s="133">
        <v>138</v>
      </c>
    </row>
    <row r="821" spans="1:14" x14ac:dyDescent="0.25">
      <c r="A821" s="100" t="s">
        <v>1607</v>
      </c>
      <c r="B821" s="117" t="s">
        <v>1608</v>
      </c>
      <c r="C821" s="118">
        <v>4.9000000000000004</v>
      </c>
      <c r="D821" s="143">
        <v>0.33</v>
      </c>
      <c r="E821" s="100" t="s">
        <v>1609</v>
      </c>
      <c r="F821" s="132">
        <v>2360</v>
      </c>
      <c r="G821" s="100" t="s">
        <v>1610</v>
      </c>
      <c r="H821" s="131">
        <v>654</v>
      </c>
      <c r="I821" s="100" t="s">
        <v>1611</v>
      </c>
      <c r="J821" s="132">
        <v>1280</v>
      </c>
      <c r="K821" s="100" t="s">
        <v>1612</v>
      </c>
      <c r="L821" s="131">
        <v>136</v>
      </c>
      <c r="M821" s="100" t="s">
        <v>1613</v>
      </c>
      <c r="N821" s="131">
        <v>91</v>
      </c>
    </row>
    <row r="822" spans="1:14" x14ac:dyDescent="0.25">
      <c r="A822" s="103" t="s">
        <v>1614</v>
      </c>
      <c r="B822" s="119" t="s">
        <v>1615</v>
      </c>
      <c r="C822" s="123">
        <v>6.6</v>
      </c>
      <c r="D822" s="144">
        <v>0.31</v>
      </c>
      <c r="E822" s="103" t="s">
        <v>1616</v>
      </c>
      <c r="F822" s="134">
        <v>2900</v>
      </c>
      <c r="G822" s="103" t="s">
        <v>1617</v>
      </c>
      <c r="H822" s="133">
        <v>828</v>
      </c>
      <c r="I822" s="103" t="s">
        <v>1618</v>
      </c>
      <c r="J822" s="134">
        <v>1820</v>
      </c>
      <c r="K822" s="103" t="s">
        <v>1619</v>
      </c>
      <c r="L822" s="133">
        <v>206</v>
      </c>
      <c r="M822" s="103" t="s">
        <v>1620</v>
      </c>
      <c r="N822" s="133">
        <v>116</v>
      </c>
    </row>
    <row r="823" spans="1:14" x14ac:dyDescent="0.25">
      <c r="A823" s="100" t="s">
        <v>1621</v>
      </c>
      <c r="B823" s="117" t="s">
        <v>1622</v>
      </c>
      <c r="C823" s="118">
        <v>5.5</v>
      </c>
      <c r="D823" s="143">
        <v>0.36</v>
      </c>
      <c r="E823" s="100" t="s">
        <v>1623</v>
      </c>
      <c r="F823" s="132">
        <v>2910</v>
      </c>
      <c r="G823" s="100" t="s">
        <v>1624</v>
      </c>
      <c r="H823" s="131">
        <v>812</v>
      </c>
      <c r="I823" s="100" t="s">
        <v>1625</v>
      </c>
      <c r="J823" s="132">
        <v>1670</v>
      </c>
      <c r="K823" s="100" t="s">
        <v>1079</v>
      </c>
      <c r="L823" s="131">
        <v>179</v>
      </c>
      <c r="M823" s="100" t="s">
        <v>1626</v>
      </c>
      <c r="N823" s="131">
        <v>114</v>
      </c>
    </row>
    <row r="824" spans="1:14" x14ac:dyDescent="0.25">
      <c r="A824" s="103" t="s">
        <v>1627</v>
      </c>
      <c r="B824" s="119" t="s">
        <v>1628</v>
      </c>
      <c r="C824" s="123">
        <v>0.3</v>
      </c>
      <c r="D824" s="144">
        <v>0.14000000000000001</v>
      </c>
      <c r="E824" s="103" t="s">
        <v>1629</v>
      </c>
      <c r="F824" s="133">
        <v>69</v>
      </c>
      <c r="G824" s="103" t="s">
        <v>1629</v>
      </c>
      <c r="H824" s="133">
        <v>19</v>
      </c>
      <c r="I824" s="103" t="s">
        <v>1630</v>
      </c>
      <c r="J824" s="133">
        <v>21</v>
      </c>
      <c r="K824" s="103" t="s">
        <v>1631</v>
      </c>
      <c r="L824" s="133">
        <v>3</v>
      </c>
      <c r="M824" s="103" t="s">
        <v>1632</v>
      </c>
      <c r="N824" s="133">
        <v>3</v>
      </c>
    </row>
    <row r="825" spans="1:14" x14ac:dyDescent="0.25">
      <c r="A825" s="100" t="s">
        <v>1633</v>
      </c>
      <c r="B825" s="117" t="s">
        <v>1634</v>
      </c>
      <c r="C825" s="118">
        <v>2.5</v>
      </c>
      <c r="D825" s="143">
        <v>0.26</v>
      </c>
      <c r="E825" s="100" t="s">
        <v>1635</v>
      </c>
      <c r="F825" s="132">
        <v>1110</v>
      </c>
      <c r="G825" s="100" t="s">
        <v>1635</v>
      </c>
      <c r="H825" s="131">
        <v>301</v>
      </c>
      <c r="I825" s="100" t="s">
        <v>1636</v>
      </c>
      <c r="J825" s="131">
        <v>438</v>
      </c>
      <c r="K825" s="100" t="s">
        <v>1637</v>
      </c>
      <c r="L825" s="131">
        <v>54</v>
      </c>
      <c r="M825" s="100" t="s">
        <v>1638</v>
      </c>
      <c r="N825" s="131">
        <v>42</v>
      </c>
    </row>
    <row r="826" spans="1:14" x14ac:dyDescent="0.25">
      <c r="A826" s="103" t="s">
        <v>1639</v>
      </c>
      <c r="B826" s="119" t="s">
        <v>1640</v>
      </c>
      <c r="C826" s="103" t="s">
        <v>1641</v>
      </c>
      <c r="D826" s="144">
        <v>0.04</v>
      </c>
      <c r="E826" s="103" t="s">
        <v>1642</v>
      </c>
      <c r="F826" s="133">
        <v>5</v>
      </c>
      <c r="G826" s="103" t="s">
        <v>1642</v>
      </c>
      <c r="H826" s="133">
        <v>1</v>
      </c>
      <c r="I826" s="103" t="s">
        <v>1643</v>
      </c>
      <c r="J826" s="133">
        <v>1</v>
      </c>
      <c r="K826" s="103" t="s">
        <v>1644</v>
      </c>
      <c r="L826" s="135" t="s">
        <v>1111</v>
      </c>
      <c r="M826" s="103" t="s">
        <v>1645</v>
      </c>
      <c r="N826" s="135" t="s">
        <v>1111</v>
      </c>
    </row>
    <row r="827" spans="1:14" x14ac:dyDescent="0.25">
      <c r="A827" s="100" t="s">
        <v>1646</v>
      </c>
      <c r="B827" s="117" t="s">
        <v>1647</v>
      </c>
      <c r="C827" s="118">
        <v>0.4</v>
      </c>
      <c r="D827" s="143">
        <v>0.13</v>
      </c>
      <c r="E827" s="100" t="s">
        <v>1373</v>
      </c>
      <c r="F827" s="131">
        <v>108</v>
      </c>
      <c r="G827" s="100" t="s">
        <v>1373</v>
      </c>
      <c r="H827" s="131">
        <v>29</v>
      </c>
      <c r="I827" s="100" t="s">
        <v>1648</v>
      </c>
      <c r="J827" s="131">
        <v>33</v>
      </c>
      <c r="K827" s="100" t="s">
        <v>1649</v>
      </c>
      <c r="L827" s="131">
        <v>5</v>
      </c>
      <c r="M827" s="100" t="s">
        <v>1650</v>
      </c>
      <c r="N827" s="131">
        <v>4</v>
      </c>
    </row>
    <row r="828" spans="1:14" x14ac:dyDescent="0.25">
      <c r="A828" s="103" t="s">
        <v>1651</v>
      </c>
      <c r="B828" s="119" t="s">
        <v>1652</v>
      </c>
      <c r="C828" s="103" t="s">
        <v>1653</v>
      </c>
      <c r="D828" s="144">
        <v>0.02</v>
      </c>
      <c r="E828" s="103" t="s">
        <v>1654</v>
      </c>
      <c r="F828" s="133">
        <v>1</v>
      </c>
      <c r="G828" s="103" t="s">
        <v>1654</v>
      </c>
      <c r="H828" s="135" t="s">
        <v>1111</v>
      </c>
      <c r="I828" s="103" t="s">
        <v>1655</v>
      </c>
      <c r="J828" s="135" t="s">
        <v>1111</v>
      </c>
      <c r="K828" s="103" t="s">
        <v>1656</v>
      </c>
      <c r="L828" s="135" t="s">
        <v>1111</v>
      </c>
      <c r="M828" s="103" t="s">
        <v>1253</v>
      </c>
      <c r="N828" s="135" t="s">
        <v>1111</v>
      </c>
    </row>
    <row r="829" spans="1:14" ht="18" x14ac:dyDescent="0.25">
      <c r="A829" s="100" t="s">
        <v>1657</v>
      </c>
      <c r="B829" s="117" t="s">
        <v>1658</v>
      </c>
      <c r="C829" s="111">
        <v>22.5</v>
      </c>
      <c r="D829" s="143">
        <v>0.53</v>
      </c>
      <c r="E829" s="100" t="s">
        <v>1659</v>
      </c>
      <c r="F829" s="132">
        <v>6720</v>
      </c>
      <c r="G829" s="100" t="s">
        <v>1660</v>
      </c>
      <c r="H829" s="132">
        <v>3070</v>
      </c>
      <c r="I829" s="100" t="s">
        <v>1661</v>
      </c>
      <c r="J829" s="132">
        <v>6180</v>
      </c>
      <c r="K829" s="100" t="s">
        <v>1662</v>
      </c>
      <c r="L829" s="132">
        <v>2580</v>
      </c>
      <c r="M829" s="100" t="s">
        <v>1663</v>
      </c>
      <c r="N829" s="131">
        <v>718</v>
      </c>
    </row>
    <row r="830" spans="1:14" ht="15.75" x14ac:dyDescent="0.25">
      <c r="A830" s="125" t="s">
        <v>1664</v>
      </c>
      <c r="B830" s="124" t="s">
        <v>1665</v>
      </c>
      <c r="C830" s="162">
        <v>21.2</v>
      </c>
      <c r="D830" s="145">
        <v>0.44</v>
      </c>
      <c r="E830" s="125" t="s">
        <v>1666</v>
      </c>
      <c r="F830" s="157">
        <v>5940</v>
      </c>
      <c r="G830" s="125" t="s">
        <v>1667</v>
      </c>
      <c r="H830" s="157">
        <v>2620</v>
      </c>
      <c r="I830" s="125" t="s">
        <v>1668</v>
      </c>
      <c r="J830" s="157">
        <v>5410</v>
      </c>
      <c r="K830" s="125" t="s">
        <v>1669</v>
      </c>
      <c r="L830" s="157">
        <v>2130</v>
      </c>
      <c r="M830" s="125" t="s">
        <v>1670</v>
      </c>
      <c r="N830" s="163">
        <v>575</v>
      </c>
    </row>
    <row r="831" spans="1:14" ht="18" x14ac:dyDescent="0.25">
      <c r="A831" s="96" t="s">
        <v>1671</v>
      </c>
      <c r="B831" s="139" t="s">
        <v>1672</v>
      </c>
      <c r="C831" s="109">
        <v>7.5</v>
      </c>
      <c r="D831" s="140">
        <v>0.44</v>
      </c>
      <c r="E831" s="96" t="s">
        <v>1673</v>
      </c>
      <c r="F831" s="160">
        <v>3180</v>
      </c>
      <c r="G831" s="96" t="s">
        <v>1674</v>
      </c>
      <c r="H831" s="141">
        <v>929</v>
      </c>
      <c r="I831" s="96" t="s">
        <v>1675</v>
      </c>
      <c r="J831" s="160">
        <v>2120</v>
      </c>
      <c r="K831" s="96" t="s">
        <v>1676</v>
      </c>
      <c r="L831" s="141">
        <v>259</v>
      </c>
      <c r="M831" s="96" t="s">
        <v>1677</v>
      </c>
      <c r="N831" s="141">
        <v>131</v>
      </c>
    </row>
    <row r="832" spans="1:14" ht="18" x14ac:dyDescent="0.25">
      <c r="A832" s="100" t="s">
        <v>1678</v>
      </c>
      <c r="B832" s="117" t="s">
        <v>1679</v>
      </c>
      <c r="C832" s="118">
        <v>2.2000000000000002</v>
      </c>
      <c r="D832" s="143">
        <v>0.32</v>
      </c>
      <c r="E832" s="100" t="s">
        <v>1680</v>
      </c>
      <c r="F832" s="131">
        <v>795</v>
      </c>
      <c r="G832" s="100" t="s">
        <v>1680</v>
      </c>
      <c r="H832" s="131">
        <v>216</v>
      </c>
      <c r="I832" s="100" t="s">
        <v>1681</v>
      </c>
      <c r="J832" s="131">
        <v>302</v>
      </c>
      <c r="K832" s="100" t="s">
        <v>1682</v>
      </c>
      <c r="L832" s="131">
        <v>38</v>
      </c>
      <c r="M832" s="100" t="s">
        <v>1683</v>
      </c>
      <c r="N832" s="131">
        <v>30</v>
      </c>
    </row>
    <row r="833" spans="1:14" ht="18" x14ac:dyDescent="0.25">
      <c r="A833" s="103" t="s">
        <v>1684</v>
      </c>
      <c r="B833" s="119" t="s">
        <v>1685</v>
      </c>
      <c r="C833" s="123">
        <v>5</v>
      </c>
      <c r="D833" s="144">
        <v>0.35</v>
      </c>
      <c r="E833" s="103" t="s">
        <v>1686</v>
      </c>
      <c r="F833" s="134">
        <v>1910</v>
      </c>
      <c r="G833" s="103" t="s">
        <v>1687</v>
      </c>
      <c r="H833" s="133">
        <v>530</v>
      </c>
      <c r="I833" s="103" t="s">
        <v>1688</v>
      </c>
      <c r="J833" s="134">
        <v>1050</v>
      </c>
      <c r="K833" s="103" t="s">
        <v>1689</v>
      </c>
      <c r="L833" s="133">
        <v>111</v>
      </c>
      <c r="M833" s="103" t="s">
        <v>1690</v>
      </c>
      <c r="N833" s="133">
        <v>74</v>
      </c>
    </row>
    <row r="834" spans="1:14" ht="18" x14ac:dyDescent="0.25">
      <c r="A834" s="100" t="s">
        <v>1691</v>
      </c>
      <c r="B834" s="117" t="s">
        <v>1692</v>
      </c>
      <c r="C834" s="118">
        <v>6.6</v>
      </c>
      <c r="D834" s="143">
        <v>0.42</v>
      </c>
      <c r="E834" s="100" t="s">
        <v>1624</v>
      </c>
      <c r="F834" s="132">
        <v>2990</v>
      </c>
      <c r="G834" s="100" t="s">
        <v>1693</v>
      </c>
      <c r="H834" s="131">
        <v>854</v>
      </c>
      <c r="I834" s="100" t="s">
        <v>1694</v>
      </c>
      <c r="J834" s="132">
        <v>1880</v>
      </c>
      <c r="K834" s="100" t="s">
        <v>958</v>
      </c>
      <c r="L834" s="131">
        <v>212</v>
      </c>
      <c r="M834" s="100" t="s">
        <v>1695</v>
      </c>
      <c r="N834" s="131">
        <v>120</v>
      </c>
    </row>
    <row r="835" spans="1:14" ht="18" x14ac:dyDescent="0.25">
      <c r="A835" s="103" t="s">
        <v>1696</v>
      </c>
      <c r="B835" s="119" t="s">
        <v>1697</v>
      </c>
      <c r="C835" s="123">
        <v>6</v>
      </c>
      <c r="D835" s="119" t="s">
        <v>1698</v>
      </c>
      <c r="E835" s="103" t="s">
        <v>1699</v>
      </c>
      <c r="F835" s="134">
        <v>3150</v>
      </c>
      <c r="G835" s="103" t="s">
        <v>1700</v>
      </c>
      <c r="H835" s="133">
        <v>889</v>
      </c>
      <c r="I835" s="103" t="s">
        <v>1207</v>
      </c>
      <c r="J835" s="134">
        <v>1900</v>
      </c>
      <c r="K835" s="103" t="s">
        <v>1619</v>
      </c>
      <c r="L835" s="133">
        <v>206</v>
      </c>
      <c r="M835" s="103" t="s">
        <v>1701</v>
      </c>
      <c r="N835" s="133">
        <v>124</v>
      </c>
    </row>
    <row r="836" spans="1:14" x14ac:dyDescent="0.25">
      <c r="A836" s="100" t="s">
        <v>1702</v>
      </c>
      <c r="B836" s="117" t="s">
        <v>1703</v>
      </c>
      <c r="C836" s="118">
        <v>3.7</v>
      </c>
      <c r="D836" s="143">
        <v>0.32</v>
      </c>
      <c r="E836" s="100" t="s">
        <v>1704</v>
      </c>
      <c r="F836" s="132">
        <v>1330</v>
      </c>
      <c r="G836" s="100" t="s">
        <v>1705</v>
      </c>
      <c r="H836" s="131">
        <v>363</v>
      </c>
      <c r="I836" s="100" t="s">
        <v>1004</v>
      </c>
      <c r="J836" s="131">
        <v>624</v>
      </c>
      <c r="K836" s="100" t="s">
        <v>1706</v>
      </c>
      <c r="L836" s="131">
        <v>69</v>
      </c>
      <c r="M836" s="100" t="s">
        <v>1707</v>
      </c>
      <c r="N836" s="131">
        <v>51</v>
      </c>
    </row>
    <row r="837" spans="1:14" ht="18" x14ac:dyDescent="0.25">
      <c r="A837" s="103" t="s">
        <v>1708</v>
      </c>
      <c r="B837" s="119" t="s">
        <v>1709</v>
      </c>
      <c r="C837" s="123">
        <v>3.8</v>
      </c>
      <c r="D837" s="144">
        <v>0.3</v>
      </c>
      <c r="E837" s="103" t="s">
        <v>1710</v>
      </c>
      <c r="F837" s="134">
        <v>1410</v>
      </c>
      <c r="G837" s="103" t="s">
        <v>1711</v>
      </c>
      <c r="H837" s="133">
        <v>387</v>
      </c>
      <c r="I837" s="103" t="s">
        <v>1712</v>
      </c>
      <c r="J837" s="133">
        <v>673</v>
      </c>
      <c r="K837" s="103" t="s">
        <v>1713</v>
      </c>
      <c r="L837" s="133">
        <v>74</v>
      </c>
      <c r="M837" s="103" t="s">
        <v>1714</v>
      </c>
      <c r="N837" s="133">
        <v>54</v>
      </c>
    </row>
    <row r="838" spans="1:14" ht="18" x14ac:dyDescent="0.25">
      <c r="A838" s="100" t="s">
        <v>1715</v>
      </c>
      <c r="B838" s="117" t="s">
        <v>1716</v>
      </c>
      <c r="C838" s="117" t="s">
        <v>1717</v>
      </c>
      <c r="D838" s="143">
        <v>0.17</v>
      </c>
      <c r="E838" s="100" t="s">
        <v>1718</v>
      </c>
      <c r="F838" s="131">
        <v>62</v>
      </c>
      <c r="G838" s="100" t="s">
        <v>1718</v>
      </c>
      <c r="H838" s="131">
        <v>17</v>
      </c>
      <c r="I838" s="100" t="s">
        <v>1719</v>
      </c>
      <c r="J838" s="131">
        <v>18</v>
      </c>
      <c r="K838" s="100" t="s">
        <v>1720</v>
      </c>
      <c r="L838" s="131">
        <v>3</v>
      </c>
      <c r="M838" s="100" t="s">
        <v>1721</v>
      </c>
      <c r="N838" s="131">
        <v>2</v>
      </c>
    </row>
    <row r="839" spans="1:14" ht="18" x14ac:dyDescent="0.25">
      <c r="A839" s="103" t="s">
        <v>1722</v>
      </c>
      <c r="B839" s="119" t="s">
        <v>1723</v>
      </c>
      <c r="C839" s="123">
        <v>5.7</v>
      </c>
      <c r="D839" s="144">
        <v>0.37</v>
      </c>
      <c r="E839" s="103" t="s">
        <v>1724</v>
      </c>
      <c r="F839" s="134">
        <v>2560</v>
      </c>
      <c r="G839" s="103" t="s">
        <v>1725</v>
      </c>
      <c r="H839" s="133">
        <v>719</v>
      </c>
      <c r="I839" s="103" t="s">
        <v>1726</v>
      </c>
      <c r="J839" s="134">
        <v>1500</v>
      </c>
      <c r="K839" s="103" t="s">
        <v>1727</v>
      </c>
      <c r="L839" s="133">
        <v>162</v>
      </c>
      <c r="M839" s="103" t="s">
        <v>1728</v>
      </c>
      <c r="N839" s="133">
        <v>101</v>
      </c>
    </row>
    <row r="840" spans="1:14" ht="18" x14ac:dyDescent="0.25">
      <c r="A840" s="100" t="s">
        <v>1729</v>
      </c>
      <c r="B840" s="117" t="s">
        <v>1730</v>
      </c>
      <c r="C840" s="118">
        <v>3.5</v>
      </c>
      <c r="D840" s="143">
        <v>0.38</v>
      </c>
      <c r="E840" s="100" t="s">
        <v>1731</v>
      </c>
      <c r="F840" s="132">
        <v>1640</v>
      </c>
      <c r="G840" s="100" t="s">
        <v>1732</v>
      </c>
      <c r="H840" s="131">
        <v>446</v>
      </c>
      <c r="I840" s="100" t="s">
        <v>1733</v>
      </c>
      <c r="J840" s="131">
        <v>747</v>
      </c>
      <c r="K840" s="100" t="s">
        <v>1734</v>
      </c>
      <c r="L840" s="131">
        <v>84</v>
      </c>
      <c r="M840" s="100" t="s">
        <v>1735</v>
      </c>
      <c r="N840" s="131">
        <v>62</v>
      </c>
    </row>
    <row r="841" spans="1:14" ht="18" x14ac:dyDescent="0.25">
      <c r="A841" s="103" t="s">
        <v>1736</v>
      </c>
      <c r="B841" s="119" t="s">
        <v>1737</v>
      </c>
      <c r="C841" s="123">
        <v>3.8</v>
      </c>
      <c r="D841" s="144">
        <v>0.32</v>
      </c>
      <c r="E841" s="103" t="s">
        <v>1738</v>
      </c>
      <c r="F841" s="134">
        <v>1510</v>
      </c>
      <c r="G841" s="103" t="s">
        <v>1739</v>
      </c>
      <c r="H841" s="133">
        <v>413</v>
      </c>
      <c r="I841" s="103" t="s">
        <v>1740</v>
      </c>
      <c r="J841" s="133">
        <v>718</v>
      </c>
      <c r="K841" s="103" t="s">
        <v>1741</v>
      </c>
      <c r="L841" s="133">
        <v>79</v>
      </c>
      <c r="M841" s="103" t="s">
        <v>1742</v>
      </c>
      <c r="N841" s="133">
        <v>57</v>
      </c>
    </row>
    <row r="842" spans="1:14" x14ac:dyDescent="0.25">
      <c r="A842" s="100" t="s">
        <v>1743</v>
      </c>
      <c r="B842" s="117" t="s">
        <v>1744</v>
      </c>
      <c r="C842" s="100" t="s">
        <v>1745</v>
      </c>
      <c r="D842" s="143">
        <v>0.15</v>
      </c>
      <c r="E842" s="100" t="s">
        <v>1618</v>
      </c>
      <c r="F842" s="131">
        <v>50</v>
      </c>
      <c r="G842" s="100" t="s">
        <v>1618</v>
      </c>
      <c r="H842" s="131">
        <v>14</v>
      </c>
      <c r="I842" s="100" t="s">
        <v>1746</v>
      </c>
      <c r="J842" s="131">
        <v>15</v>
      </c>
      <c r="K842" s="100" t="s">
        <v>1747</v>
      </c>
      <c r="L842" s="131">
        <v>2</v>
      </c>
      <c r="M842" s="100" t="s">
        <v>1748</v>
      </c>
      <c r="N842" s="131">
        <v>2</v>
      </c>
    </row>
    <row r="843" spans="1:14" ht="18" x14ac:dyDescent="0.25">
      <c r="A843" s="103" t="s">
        <v>1749</v>
      </c>
      <c r="B843" s="119" t="s">
        <v>1750</v>
      </c>
      <c r="C843" s="103" t="s">
        <v>1751</v>
      </c>
      <c r="D843" s="144">
        <v>0.05</v>
      </c>
      <c r="E843" s="103" t="s">
        <v>1752</v>
      </c>
      <c r="F843" s="133">
        <v>3</v>
      </c>
      <c r="G843" s="103" t="s">
        <v>1752</v>
      </c>
      <c r="H843" s="135" t="s">
        <v>1111</v>
      </c>
      <c r="I843" s="103" t="s">
        <v>1753</v>
      </c>
      <c r="J843" s="135" t="s">
        <v>1111</v>
      </c>
      <c r="K843" s="103" t="s">
        <v>1754</v>
      </c>
      <c r="L843" s="135" t="s">
        <v>1111</v>
      </c>
      <c r="M843" s="103" t="s">
        <v>1755</v>
      </c>
      <c r="N843" s="135" t="s">
        <v>1111</v>
      </c>
    </row>
    <row r="844" spans="1:14" ht="18" x14ac:dyDescent="0.25">
      <c r="A844" s="100" t="s">
        <v>1756</v>
      </c>
      <c r="B844" s="117" t="s">
        <v>1757</v>
      </c>
      <c r="C844" s="118">
        <v>0.6</v>
      </c>
      <c r="D844" s="117" t="s">
        <v>1758</v>
      </c>
      <c r="E844" s="100" t="s">
        <v>1759</v>
      </c>
      <c r="F844" s="131">
        <v>215</v>
      </c>
      <c r="G844" s="100" t="s">
        <v>1759</v>
      </c>
      <c r="H844" s="131">
        <v>58</v>
      </c>
      <c r="I844" s="100" t="s">
        <v>1760</v>
      </c>
      <c r="J844" s="131">
        <v>66</v>
      </c>
      <c r="K844" s="100" t="s">
        <v>1761</v>
      </c>
      <c r="L844" s="131">
        <v>10</v>
      </c>
      <c r="M844" s="100" t="s">
        <v>1762</v>
      </c>
      <c r="N844" s="131">
        <v>8</v>
      </c>
    </row>
    <row r="845" spans="1:14" ht="18" x14ac:dyDescent="0.25">
      <c r="A845" s="103" t="s">
        <v>1763</v>
      </c>
      <c r="B845" s="119" t="s">
        <v>1764</v>
      </c>
      <c r="C845" s="123">
        <v>5</v>
      </c>
      <c r="D845" s="144">
        <v>0.3</v>
      </c>
      <c r="E845" s="103" t="s">
        <v>1765</v>
      </c>
      <c r="F845" s="134">
        <v>2260</v>
      </c>
      <c r="G845" s="103" t="s">
        <v>1766</v>
      </c>
      <c r="H845" s="133">
        <v>627</v>
      </c>
      <c r="I845" s="103" t="s">
        <v>1767</v>
      </c>
      <c r="J845" s="134">
        <v>1240</v>
      </c>
      <c r="K845" s="103" t="s">
        <v>1768</v>
      </c>
      <c r="L845" s="133">
        <v>132</v>
      </c>
      <c r="M845" s="103" t="s">
        <v>1769</v>
      </c>
      <c r="N845" s="133">
        <v>88</v>
      </c>
    </row>
    <row r="846" spans="1:14" ht="18" x14ac:dyDescent="0.25">
      <c r="A846" s="100" t="s">
        <v>1770</v>
      </c>
      <c r="B846" s="117" t="s">
        <v>1771</v>
      </c>
      <c r="C846" s="100" t="s">
        <v>1220</v>
      </c>
      <c r="D846" s="143">
        <v>0.01</v>
      </c>
      <c r="E846" s="100" t="s">
        <v>1772</v>
      </c>
      <c r="F846" s="136" t="s">
        <v>1111</v>
      </c>
      <c r="G846" s="100" t="s">
        <v>1772</v>
      </c>
      <c r="H846" s="136" t="s">
        <v>1111</v>
      </c>
      <c r="I846" s="100" t="s">
        <v>1773</v>
      </c>
      <c r="J846" s="136" t="s">
        <v>1111</v>
      </c>
      <c r="K846" s="100" t="s">
        <v>1774</v>
      </c>
      <c r="L846" s="136" t="s">
        <v>1111</v>
      </c>
      <c r="M846" s="100" t="s">
        <v>1775</v>
      </c>
      <c r="N846" s="136" t="s">
        <v>1111</v>
      </c>
    </row>
    <row r="847" spans="1:14" x14ac:dyDescent="0.25">
      <c r="A847" s="103" t="s">
        <v>1776</v>
      </c>
      <c r="B847" s="119" t="s">
        <v>1777</v>
      </c>
      <c r="C847" s="123">
        <v>0.3</v>
      </c>
      <c r="D847" s="144">
        <v>0.16</v>
      </c>
      <c r="E847" s="103" t="s">
        <v>1778</v>
      </c>
      <c r="F847" s="133">
        <v>47</v>
      </c>
      <c r="G847" s="103" t="s">
        <v>1778</v>
      </c>
      <c r="H847" s="133">
        <v>13</v>
      </c>
      <c r="I847" s="103" t="s">
        <v>1779</v>
      </c>
      <c r="J847" s="133">
        <v>14</v>
      </c>
      <c r="K847" s="103" t="s">
        <v>1780</v>
      </c>
      <c r="L847" s="133">
        <v>2</v>
      </c>
      <c r="M847" s="103" t="s">
        <v>1781</v>
      </c>
      <c r="N847" s="133">
        <v>2</v>
      </c>
    </row>
    <row r="848" spans="1:14" ht="18" x14ac:dyDescent="0.25">
      <c r="A848" s="100" t="s">
        <v>1782</v>
      </c>
      <c r="B848" s="117" t="s">
        <v>1783</v>
      </c>
      <c r="C848" s="111">
        <v>13.5</v>
      </c>
      <c r="D848" s="143">
        <v>1.02</v>
      </c>
      <c r="E848" s="100" t="s">
        <v>1784</v>
      </c>
      <c r="F848" s="132">
        <v>8010</v>
      </c>
      <c r="G848" s="100" t="s">
        <v>1785</v>
      </c>
      <c r="H848" s="132">
        <v>2820</v>
      </c>
      <c r="I848" s="100" t="s">
        <v>1509</v>
      </c>
      <c r="J848" s="132">
        <v>6600</v>
      </c>
      <c r="K848" s="100" t="s">
        <v>1786</v>
      </c>
      <c r="L848" s="132">
        <v>1530</v>
      </c>
      <c r="M848" s="100" t="s">
        <v>1787</v>
      </c>
      <c r="N848" s="131">
        <v>436</v>
      </c>
    </row>
    <row r="849" spans="1:14" x14ac:dyDescent="0.25">
      <c r="A849" s="103" t="s">
        <v>1788</v>
      </c>
      <c r="B849" s="119" t="s">
        <v>1789</v>
      </c>
      <c r="C849" s="123">
        <v>4.7</v>
      </c>
      <c r="D849" s="144">
        <v>0.36</v>
      </c>
      <c r="E849" s="103" t="s">
        <v>1790</v>
      </c>
      <c r="F849" s="134">
        <v>1530</v>
      </c>
      <c r="G849" s="103" t="s">
        <v>1791</v>
      </c>
      <c r="H849" s="133">
        <v>421</v>
      </c>
      <c r="I849" s="103" t="s">
        <v>1792</v>
      </c>
      <c r="J849" s="133">
        <v>809</v>
      </c>
      <c r="K849" s="103" t="s">
        <v>1793</v>
      </c>
      <c r="L849" s="133">
        <v>86</v>
      </c>
      <c r="M849" s="103" t="s">
        <v>1794</v>
      </c>
      <c r="N849" s="133">
        <v>59</v>
      </c>
    </row>
    <row r="850" spans="1:14" x14ac:dyDescent="0.25">
      <c r="A850" s="100" t="s">
        <v>1795</v>
      </c>
      <c r="B850" s="117" t="s">
        <v>1796</v>
      </c>
      <c r="C850" s="118">
        <v>4.7</v>
      </c>
      <c r="D850" s="143">
        <v>0.42</v>
      </c>
      <c r="E850" s="100" t="s">
        <v>1797</v>
      </c>
      <c r="F850" s="132">
        <v>1760</v>
      </c>
      <c r="G850" s="100" t="s">
        <v>1798</v>
      </c>
      <c r="H850" s="131">
        <v>486</v>
      </c>
      <c r="I850" s="100" t="s">
        <v>1799</v>
      </c>
      <c r="J850" s="131">
        <v>934</v>
      </c>
      <c r="K850" s="100" t="s">
        <v>1800</v>
      </c>
      <c r="L850" s="131">
        <v>99</v>
      </c>
      <c r="M850" s="100" t="s">
        <v>1801</v>
      </c>
      <c r="N850" s="131">
        <v>68</v>
      </c>
    </row>
    <row r="851" spans="1:14" x14ac:dyDescent="0.25">
      <c r="A851" s="103" t="s">
        <v>1802</v>
      </c>
      <c r="B851" s="119" t="s">
        <v>1803</v>
      </c>
      <c r="C851" s="123">
        <v>4.7</v>
      </c>
      <c r="D851" s="144">
        <v>0.35</v>
      </c>
      <c r="E851" s="103" t="s">
        <v>1804</v>
      </c>
      <c r="F851" s="134">
        <v>1480</v>
      </c>
      <c r="G851" s="103" t="s">
        <v>1805</v>
      </c>
      <c r="H851" s="133">
        <v>407</v>
      </c>
      <c r="I851" s="103" t="s">
        <v>1806</v>
      </c>
      <c r="J851" s="133">
        <v>783</v>
      </c>
      <c r="K851" s="103" t="s">
        <v>1807</v>
      </c>
      <c r="L851" s="133">
        <v>83</v>
      </c>
      <c r="M851" s="103" t="s">
        <v>1808</v>
      </c>
      <c r="N851" s="133">
        <v>57</v>
      </c>
    </row>
    <row r="852" spans="1:14" x14ac:dyDescent="0.25">
      <c r="A852" s="100" t="s">
        <v>1809</v>
      </c>
      <c r="B852" s="117" t="s">
        <v>1810</v>
      </c>
      <c r="C852" s="118">
        <v>0.8</v>
      </c>
      <c r="D852" s="143">
        <v>0.3</v>
      </c>
      <c r="E852" s="100" t="s">
        <v>1811</v>
      </c>
      <c r="F852" s="131">
        <v>209</v>
      </c>
      <c r="G852" s="100" t="s">
        <v>1811</v>
      </c>
      <c r="H852" s="131">
        <v>57</v>
      </c>
      <c r="I852" s="100" t="s">
        <v>1812</v>
      </c>
      <c r="J852" s="131">
        <v>66</v>
      </c>
      <c r="K852" s="100" t="s">
        <v>1813</v>
      </c>
      <c r="L852" s="131">
        <v>10</v>
      </c>
      <c r="M852" s="100" t="s">
        <v>1814</v>
      </c>
      <c r="N852" s="131">
        <v>8</v>
      </c>
    </row>
    <row r="853" spans="1:14" x14ac:dyDescent="0.25">
      <c r="A853" s="103" t="s">
        <v>1815</v>
      </c>
      <c r="B853" s="119" t="s">
        <v>1816</v>
      </c>
      <c r="C853" s="123">
        <v>0.8</v>
      </c>
      <c r="D853" s="119" t="s">
        <v>1817</v>
      </c>
      <c r="E853" s="103" t="s">
        <v>1818</v>
      </c>
      <c r="F853" s="133">
        <v>237</v>
      </c>
      <c r="G853" s="103" t="s">
        <v>1818</v>
      </c>
      <c r="H853" s="133">
        <v>65</v>
      </c>
      <c r="I853" s="103" t="s">
        <v>1807</v>
      </c>
      <c r="J853" s="133">
        <v>75</v>
      </c>
      <c r="K853" s="103" t="s">
        <v>1332</v>
      </c>
      <c r="L853" s="133">
        <v>11</v>
      </c>
      <c r="M853" s="103" t="s">
        <v>1819</v>
      </c>
      <c r="N853" s="133">
        <v>9</v>
      </c>
    </row>
    <row r="854" spans="1:14" x14ac:dyDescent="0.25">
      <c r="A854" s="100" t="s">
        <v>1820</v>
      </c>
      <c r="B854" s="117" t="s">
        <v>1821</v>
      </c>
      <c r="C854" s="118">
        <v>0.8</v>
      </c>
      <c r="D854" s="143">
        <v>0.24</v>
      </c>
      <c r="E854" s="100" t="s">
        <v>1822</v>
      </c>
      <c r="F854" s="131">
        <v>163</v>
      </c>
      <c r="G854" s="100" t="s">
        <v>1822</v>
      </c>
      <c r="H854" s="131">
        <v>44</v>
      </c>
      <c r="I854" s="100" t="s">
        <v>1823</v>
      </c>
      <c r="J854" s="131">
        <v>52</v>
      </c>
      <c r="K854" s="100" t="s">
        <v>1824</v>
      </c>
      <c r="L854" s="131">
        <v>8</v>
      </c>
      <c r="M854" s="100" t="s">
        <v>1825</v>
      </c>
      <c r="N854" s="131">
        <v>6</v>
      </c>
    </row>
    <row r="855" spans="1:14" ht="18" x14ac:dyDescent="0.25">
      <c r="A855" s="103" t="s">
        <v>1826</v>
      </c>
      <c r="B855" s="119" t="s">
        <v>1827</v>
      </c>
      <c r="C855" s="114">
        <v>25</v>
      </c>
      <c r="D855" s="144">
        <v>0.65</v>
      </c>
      <c r="E855" s="103" t="s">
        <v>1828</v>
      </c>
      <c r="F855" s="153">
        <v>11000</v>
      </c>
      <c r="G855" s="103" t="s">
        <v>1829</v>
      </c>
      <c r="H855" s="134">
        <v>5350</v>
      </c>
      <c r="I855" s="103" t="s">
        <v>1830</v>
      </c>
      <c r="J855" s="153">
        <v>10300</v>
      </c>
      <c r="K855" s="103" t="s">
        <v>1201</v>
      </c>
      <c r="L855" s="134">
        <v>4770</v>
      </c>
      <c r="M855" s="103" t="s">
        <v>1831</v>
      </c>
      <c r="N855" s="133">
        <v>1420</v>
      </c>
    </row>
    <row r="856" spans="1:14" ht="18" x14ac:dyDescent="0.25">
      <c r="A856" s="100" t="s">
        <v>1832</v>
      </c>
      <c r="B856" s="117" t="s">
        <v>1833</v>
      </c>
      <c r="C856" s="111">
        <v>12.9</v>
      </c>
      <c r="D856" s="143">
        <v>0.86</v>
      </c>
      <c r="E856" s="100" t="s">
        <v>1834</v>
      </c>
      <c r="F856" s="132">
        <v>8430</v>
      </c>
      <c r="G856" s="100" t="s">
        <v>1835</v>
      </c>
      <c r="H856" s="132">
        <v>2910</v>
      </c>
      <c r="I856" s="100" t="s">
        <v>1477</v>
      </c>
      <c r="J856" s="132">
        <v>6860</v>
      </c>
      <c r="K856" s="100" t="s">
        <v>1836</v>
      </c>
      <c r="L856" s="132">
        <v>1500</v>
      </c>
      <c r="M856" s="100" t="s">
        <v>1837</v>
      </c>
      <c r="N856" s="131">
        <v>442</v>
      </c>
    </row>
    <row r="857" spans="1:14" x14ac:dyDescent="0.25">
      <c r="A857" s="103" t="s">
        <v>1838</v>
      </c>
      <c r="B857" s="119" t="s">
        <v>1839</v>
      </c>
      <c r="C857" s="123">
        <v>1.9</v>
      </c>
      <c r="D857" s="144">
        <v>0.26</v>
      </c>
      <c r="E857" s="103" t="s">
        <v>1840</v>
      </c>
      <c r="F857" s="133">
        <v>668</v>
      </c>
      <c r="G857" s="103" t="s">
        <v>1840</v>
      </c>
      <c r="H857" s="133">
        <v>182</v>
      </c>
      <c r="I857" s="103" t="s">
        <v>1404</v>
      </c>
      <c r="J857" s="133">
        <v>243</v>
      </c>
      <c r="K857" s="103" t="s">
        <v>1841</v>
      </c>
      <c r="L857" s="133">
        <v>32</v>
      </c>
      <c r="M857" s="103" t="s">
        <v>1024</v>
      </c>
      <c r="N857" s="133">
        <v>25</v>
      </c>
    </row>
    <row r="858" spans="1:14" ht="18" x14ac:dyDescent="0.25">
      <c r="A858" s="100" t="s">
        <v>1842</v>
      </c>
      <c r="B858" s="117" t="s">
        <v>1843</v>
      </c>
      <c r="C858" s="111">
        <v>12.9</v>
      </c>
      <c r="D858" s="117" t="s">
        <v>1844</v>
      </c>
      <c r="E858" s="100" t="s">
        <v>1845</v>
      </c>
      <c r="F858" s="132">
        <v>7900</v>
      </c>
      <c r="G858" s="100" t="s">
        <v>1846</v>
      </c>
      <c r="H858" s="132">
        <v>2730</v>
      </c>
      <c r="I858" s="100" t="s">
        <v>1435</v>
      </c>
      <c r="J858" s="132">
        <v>6430</v>
      </c>
      <c r="K858" s="100" t="s">
        <v>1847</v>
      </c>
      <c r="L858" s="132">
        <v>1410</v>
      </c>
      <c r="M858" s="100" t="s">
        <v>1848</v>
      </c>
      <c r="N858" s="131">
        <v>415</v>
      </c>
    </row>
    <row r="859" spans="1:14" ht="18" x14ac:dyDescent="0.25">
      <c r="A859" s="103" t="s">
        <v>1849</v>
      </c>
      <c r="B859" s="119" t="s">
        <v>1850</v>
      </c>
      <c r="C859" s="114">
        <v>12.9</v>
      </c>
      <c r="D859" s="119" t="s">
        <v>1851</v>
      </c>
      <c r="E859" s="103" t="s">
        <v>1852</v>
      </c>
      <c r="F859" s="134">
        <v>8270</v>
      </c>
      <c r="G859" s="103" t="s">
        <v>1853</v>
      </c>
      <c r="H859" s="134">
        <v>2850</v>
      </c>
      <c r="I859" s="103" t="s">
        <v>938</v>
      </c>
      <c r="J859" s="134">
        <v>6730</v>
      </c>
      <c r="K859" s="103" t="s">
        <v>1854</v>
      </c>
      <c r="L859" s="134">
        <v>1480</v>
      </c>
      <c r="M859" s="103" t="s">
        <v>1855</v>
      </c>
      <c r="N859" s="133">
        <v>434</v>
      </c>
    </row>
    <row r="860" spans="1:14" ht="18" x14ac:dyDescent="0.25">
      <c r="A860" s="100" t="s">
        <v>1856</v>
      </c>
      <c r="B860" s="117" t="s">
        <v>1857</v>
      </c>
      <c r="C860" s="111">
        <v>25</v>
      </c>
      <c r="D860" s="117" t="s">
        <v>1858</v>
      </c>
      <c r="E860" s="100" t="s">
        <v>1859</v>
      </c>
      <c r="F860" s="152">
        <v>10900</v>
      </c>
      <c r="G860" s="100" t="s">
        <v>1860</v>
      </c>
      <c r="H860" s="132">
        <v>5300</v>
      </c>
      <c r="I860" s="100" t="s">
        <v>1861</v>
      </c>
      <c r="J860" s="152">
        <v>10200</v>
      </c>
      <c r="K860" s="100" t="s">
        <v>1862</v>
      </c>
      <c r="L860" s="132">
        <v>4730</v>
      </c>
      <c r="M860" s="100" t="s">
        <v>1863</v>
      </c>
      <c r="N860" s="131">
        <v>1400</v>
      </c>
    </row>
    <row r="861" spans="1:14" ht="36" x14ac:dyDescent="0.25">
      <c r="A861" s="125" t="s">
        <v>1864</v>
      </c>
      <c r="B861" s="124" t="s">
        <v>1865</v>
      </c>
      <c r="C861" s="162">
        <v>13.5</v>
      </c>
      <c r="D861" s="124" t="s">
        <v>1866</v>
      </c>
      <c r="E861" s="125" t="s">
        <v>1867</v>
      </c>
      <c r="F861" s="158">
        <v>11100</v>
      </c>
      <c r="G861" s="125" t="s">
        <v>1868</v>
      </c>
      <c r="H861" s="157">
        <v>3890</v>
      </c>
      <c r="I861" s="125" t="s">
        <v>1869</v>
      </c>
      <c r="J861" s="157">
        <v>9110</v>
      </c>
      <c r="K861" s="125" t="s">
        <v>1669</v>
      </c>
      <c r="L861" s="157">
        <v>2120</v>
      </c>
      <c r="M861" s="125" t="s">
        <v>1870</v>
      </c>
      <c r="N861" s="163">
        <v>602</v>
      </c>
    </row>
    <row r="862" spans="1:14" ht="18" x14ac:dyDescent="0.25">
      <c r="A862" s="96" t="s">
        <v>1871</v>
      </c>
      <c r="B862" s="139" t="s">
        <v>1872</v>
      </c>
      <c r="C862" s="129">
        <v>25</v>
      </c>
      <c r="D862" s="139" t="s">
        <v>1873</v>
      </c>
      <c r="E862" s="96" t="s">
        <v>1874</v>
      </c>
      <c r="F862" s="130">
        <v>15100</v>
      </c>
      <c r="G862" s="96" t="s">
        <v>1875</v>
      </c>
      <c r="H862" s="160">
        <v>7330</v>
      </c>
      <c r="I862" s="96" t="s">
        <v>1876</v>
      </c>
      <c r="J862" s="130">
        <v>14100</v>
      </c>
      <c r="K862" s="96" t="s">
        <v>1877</v>
      </c>
      <c r="L862" s="160">
        <v>6530</v>
      </c>
      <c r="M862" s="96" t="s">
        <v>1878</v>
      </c>
      <c r="N862" s="141">
        <v>1940</v>
      </c>
    </row>
    <row r="863" spans="1:14" ht="18" x14ac:dyDescent="0.25">
      <c r="A863" s="100" t="s">
        <v>1879</v>
      </c>
      <c r="B863" s="117" t="s">
        <v>1880</v>
      </c>
      <c r="C863" s="118">
        <v>0.8</v>
      </c>
      <c r="D863" s="117" t="s">
        <v>1881</v>
      </c>
      <c r="E863" s="100" t="s">
        <v>946</v>
      </c>
      <c r="F863" s="131">
        <v>223</v>
      </c>
      <c r="G863" s="100" t="s">
        <v>946</v>
      </c>
      <c r="H863" s="131">
        <v>61</v>
      </c>
      <c r="I863" s="100" t="s">
        <v>1882</v>
      </c>
      <c r="J863" s="131">
        <v>70</v>
      </c>
      <c r="K863" s="100" t="s">
        <v>1883</v>
      </c>
      <c r="L863" s="131">
        <v>10</v>
      </c>
      <c r="M863" s="100" t="s">
        <v>1884</v>
      </c>
      <c r="N863" s="131">
        <v>8</v>
      </c>
    </row>
    <row r="864" spans="1:14" ht="18" x14ac:dyDescent="0.25">
      <c r="A864" s="103" t="s">
        <v>1885</v>
      </c>
      <c r="B864" s="119" t="s">
        <v>1886</v>
      </c>
      <c r="C864" s="103" t="s">
        <v>1887</v>
      </c>
      <c r="D864" s="119" t="s">
        <v>1888</v>
      </c>
      <c r="E864" s="103" t="s">
        <v>1889</v>
      </c>
      <c r="F864" s="135" t="s">
        <v>1111</v>
      </c>
      <c r="G864" s="103" t="s">
        <v>1889</v>
      </c>
      <c r="H864" s="135" t="s">
        <v>1111</v>
      </c>
      <c r="I864" s="103" t="s">
        <v>1890</v>
      </c>
      <c r="J864" s="135" t="s">
        <v>1111</v>
      </c>
      <c r="K864" s="103" t="s">
        <v>1891</v>
      </c>
      <c r="L864" s="135" t="s">
        <v>1111</v>
      </c>
      <c r="M864" s="103" t="s">
        <v>1892</v>
      </c>
      <c r="N864" s="135" t="s">
        <v>1111</v>
      </c>
    </row>
    <row r="865" spans="1:14" ht="18" x14ac:dyDescent="0.25">
      <c r="A865" s="100" t="s">
        <v>1893</v>
      </c>
      <c r="B865" s="117" t="s">
        <v>1894</v>
      </c>
      <c r="C865" s="118">
        <v>6.2</v>
      </c>
      <c r="D865" s="117" t="s">
        <v>1895</v>
      </c>
      <c r="E865" s="100" t="s">
        <v>1896</v>
      </c>
      <c r="F865" s="132">
        <v>3080</v>
      </c>
      <c r="G865" s="100" t="s">
        <v>1897</v>
      </c>
      <c r="H865" s="131">
        <v>871</v>
      </c>
      <c r="I865" s="100" t="s">
        <v>1694</v>
      </c>
      <c r="J865" s="132">
        <v>1880</v>
      </c>
      <c r="K865" s="100" t="s">
        <v>912</v>
      </c>
      <c r="L865" s="131">
        <v>207</v>
      </c>
      <c r="M865" s="100" t="s">
        <v>1898</v>
      </c>
      <c r="N865" s="131">
        <v>122</v>
      </c>
    </row>
    <row r="866" spans="1:14" ht="18" x14ac:dyDescent="0.25">
      <c r="A866" s="103" t="s">
        <v>1899</v>
      </c>
      <c r="B866" s="119" t="s">
        <v>1900</v>
      </c>
      <c r="C866" s="123">
        <v>1</v>
      </c>
      <c r="D866" s="119" t="s">
        <v>1901</v>
      </c>
      <c r="E866" s="103" t="s">
        <v>1902</v>
      </c>
      <c r="F866" s="133">
        <v>204</v>
      </c>
      <c r="G866" s="103" t="s">
        <v>1902</v>
      </c>
      <c r="H866" s="133">
        <v>56</v>
      </c>
      <c r="I866" s="103" t="s">
        <v>1760</v>
      </c>
      <c r="J866" s="133">
        <v>66</v>
      </c>
      <c r="K866" s="103" t="s">
        <v>1903</v>
      </c>
      <c r="L866" s="133">
        <v>10</v>
      </c>
      <c r="M866" s="103" t="s">
        <v>1904</v>
      </c>
      <c r="N866" s="133">
        <v>8</v>
      </c>
    </row>
    <row r="867" spans="1:14" x14ac:dyDescent="0.25">
      <c r="A867" s="100" t="s">
        <v>1905</v>
      </c>
      <c r="B867" s="117" t="s">
        <v>1906</v>
      </c>
      <c r="C867" s="100" t="s">
        <v>1907</v>
      </c>
      <c r="D867" s="117" t="s">
        <v>1908</v>
      </c>
      <c r="E867" s="100" t="s">
        <v>1625</v>
      </c>
      <c r="F867" s="131">
        <v>46</v>
      </c>
      <c r="G867" s="100" t="s">
        <v>1625</v>
      </c>
      <c r="H867" s="131">
        <v>13</v>
      </c>
      <c r="I867" s="100" t="s">
        <v>1909</v>
      </c>
      <c r="J867" s="131">
        <v>14</v>
      </c>
      <c r="K867" s="100" t="s">
        <v>1545</v>
      </c>
      <c r="L867" s="131">
        <v>2</v>
      </c>
      <c r="M867" s="100" t="s">
        <v>1910</v>
      </c>
      <c r="N867" s="131">
        <v>2</v>
      </c>
    </row>
    <row r="868" spans="1:14" x14ac:dyDescent="0.25">
      <c r="A868" s="103" t="s">
        <v>1911</v>
      </c>
      <c r="B868" s="119" t="s">
        <v>1912</v>
      </c>
      <c r="C868" s="123">
        <v>1.1000000000000001</v>
      </c>
      <c r="D868" s="119" t="s">
        <v>1913</v>
      </c>
      <c r="E868" s="103" t="s">
        <v>1193</v>
      </c>
      <c r="F868" s="133">
        <v>528</v>
      </c>
      <c r="G868" s="103" t="s">
        <v>1193</v>
      </c>
      <c r="H868" s="133">
        <v>144</v>
      </c>
      <c r="I868" s="103" t="s">
        <v>1914</v>
      </c>
      <c r="J868" s="133">
        <v>173</v>
      </c>
      <c r="K868" s="103" t="s">
        <v>1915</v>
      </c>
      <c r="L868" s="133">
        <v>25</v>
      </c>
      <c r="M868" s="103" t="s">
        <v>1916</v>
      </c>
      <c r="N868" s="133">
        <v>20</v>
      </c>
    </row>
    <row r="869" spans="1:14" x14ac:dyDescent="0.25">
      <c r="A869" s="100" t="s">
        <v>1917</v>
      </c>
      <c r="B869" s="117" t="s">
        <v>1918</v>
      </c>
      <c r="C869" s="118">
        <v>0.9</v>
      </c>
      <c r="D869" s="117" t="s">
        <v>1919</v>
      </c>
      <c r="E869" s="100" t="s">
        <v>1920</v>
      </c>
      <c r="F869" s="131">
        <v>479</v>
      </c>
      <c r="G869" s="100" t="s">
        <v>1920</v>
      </c>
      <c r="H869" s="131">
        <v>130</v>
      </c>
      <c r="I869" s="100" t="s">
        <v>1921</v>
      </c>
      <c r="J869" s="131">
        <v>153</v>
      </c>
      <c r="K869" s="100" t="s">
        <v>1279</v>
      </c>
      <c r="L869" s="131">
        <v>22</v>
      </c>
      <c r="M869" s="100" t="s">
        <v>1922</v>
      </c>
      <c r="N869" s="131">
        <v>18</v>
      </c>
    </row>
    <row r="870" spans="1:14" x14ac:dyDescent="0.25">
      <c r="A870" s="103" t="s">
        <v>1923</v>
      </c>
      <c r="B870" s="119" t="s">
        <v>1924</v>
      </c>
      <c r="C870" s="123">
        <v>3.3</v>
      </c>
      <c r="D870" s="119" t="s">
        <v>1925</v>
      </c>
      <c r="E870" s="103" t="s">
        <v>1765</v>
      </c>
      <c r="F870" s="134">
        <v>2260</v>
      </c>
      <c r="G870" s="103" t="s">
        <v>1926</v>
      </c>
      <c r="H870" s="133">
        <v>617</v>
      </c>
      <c r="I870" s="103" t="s">
        <v>1927</v>
      </c>
      <c r="J870" s="134">
        <v>1010</v>
      </c>
      <c r="K870" s="103" t="s">
        <v>1928</v>
      </c>
      <c r="L870" s="133">
        <v>115</v>
      </c>
      <c r="M870" s="103" t="s">
        <v>1929</v>
      </c>
      <c r="N870" s="133">
        <v>86</v>
      </c>
    </row>
    <row r="871" spans="1:14" x14ac:dyDescent="0.25">
      <c r="A871" s="100" t="s">
        <v>1930</v>
      </c>
      <c r="B871" s="117" t="s">
        <v>1931</v>
      </c>
      <c r="C871" s="118">
        <v>4.4000000000000004</v>
      </c>
      <c r="D871" s="117" t="s">
        <v>1932</v>
      </c>
      <c r="E871" s="100" t="s">
        <v>1933</v>
      </c>
      <c r="F871" s="132">
        <v>2730</v>
      </c>
      <c r="G871" s="100" t="s">
        <v>1934</v>
      </c>
      <c r="H871" s="131">
        <v>751</v>
      </c>
      <c r="I871" s="100" t="s">
        <v>1935</v>
      </c>
      <c r="J871" s="132">
        <v>1400</v>
      </c>
      <c r="K871" s="100" t="s">
        <v>1936</v>
      </c>
      <c r="L871" s="131">
        <v>150</v>
      </c>
      <c r="M871" s="100" t="s">
        <v>1586</v>
      </c>
      <c r="N871" s="131">
        <v>105</v>
      </c>
    </row>
    <row r="872" spans="1:14" ht="18" x14ac:dyDescent="0.25">
      <c r="A872" s="103" t="s">
        <v>1937</v>
      </c>
      <c r="B872" s="119" t="s">
        <v>1938</v>
      </c>
      <c r="C872" s="123">
        <v>2</v>
      </c>
      <c r="D872" s="144">
        <v>0.28999999999999998</v>
      </c>
      <c r="E872" s="103" t="s">
        <v>1939</v>
      </c>
      <c r="F872" s="133">
        <v>815</v>
      </c>
      <c r="G872" s="103" t="s">
        <v>1939</v>
      </c>
      <c r="H872" s="133">
        <v>222</v>
      </c>
      <c r="I872" s="103" t="s">
        <v>1681</v>
      </c>
      <c r="J872" s="133">
        <v>301</v>
      </c>
      <c r="K872" s="103" t="s">
        <v>1940</v>
      </c>
      <c r="L872" s="133">
        <v>39</v>
      </c>
      <c r="M872" s="103" t="s">
        <v>1941</v>
      </c>
      <c r="N872" s="133">
        <v>31</v>
      </c>
    </row>
    <row r="873" spans="1:14" ht="18" x14ac:dyDescent="0.25">
      <c r="A873" s="100" t="s">
        <v>1942</v>
      </c>
      <c r="B873" s="117" t="s">
        <v>1943</v>
      </c>
      <c r="C873" s="118">
        <v>2</v>
      </c>
      <c r="D873" s="143">
        <v>0.56000000000000005</v>
      </c>
      <c r="E873" s="100" t="s">
        <v>1166</v>
      </c>
      <c r="F873" s="131">
        <v>868</v>
      </c>
      <c r="G873" s="100" t="s">
        <v>1166</v>
      </c>
      <c r="H873" s="131">
        <v>236</v>
      </c>
      <c r="I873" s="100" t="s">
        <v>1944</v>
      </c>
      <c r="J873" s="131">
        <v>320</v>
      </c>
      <c r="K873" s="100" t="s">
        <v>1945</v>
      </c>
      <c r="L873" s="131">
        <v>42</v>
      </c>
      <c r="M873" s="100" t="s">
        <v>1169</v>
      </c>
      <c r="N873" s="131">
        <v>33</v>
      </c>
    </row>
    <row r="874" spans="1:14" ht="18" x14ac:dyDescent="0.25">
      <c r="A874" s="103" t="s">
        <v>1946</v>
      </c>
      <c r="B874" s="119" t="s">
        <v>1947</v>
      </c>
      <c r="C874" s="123">
        <v>2</v>
      </c>
      <c r="D874" s="144">
        <v>0.76</v>
      </c>
      <c r="E874" s="103" t="s">
        <v>1939</v>
      </c>
      <c r="F874" s="133">
        <v>812</v>
      </c>
      <c r="G874" s="103" t="s">
        <v>1939</v>
      </c>
      <c r="H874" s="133">
        <v>221</v>
      </c>
      <c r="I874" s="103" t="s">
        <v>1948</v>
      </c>
      <c r="J874" s="133">
        <v>299</v>
      </c>
      <c r="K874" s="103" t="s">
        <v>1949</v>
      </c>
      <c r="L874" s="133">
        <v>39</v>
      </c>
      <c r="M874" s="103" t="s">
        <v>1950</v>
      </c>
      <c r="N874" s="133">
        <v>31</v>
      </c>
    </row>
    <row r="875" spans="1:14" ht="18" x14ac:dyDescent="0.25">
      <c r="A875" s="100" t="s">
        <v>1951</v>
      </c>
      <c r="B875" s="117" t="s">
        <v>1952</v>
      </c>
      <c r="C875" s="111">
        <v>40</v>
      </c>
      <c r="D875" s="143">
        <v>0.48</v>
      </c>
      <c r="E875" s="100" t="s">
        <v>1953</v>
      </c>
      <c r="F875" s="132">
        <v>7170</v>
      </c>
      <c r="G875" s="100" t="s">
        <v>1954</v>
      </c>
      <c r="H875" s="132">
        <v>4550</v>
      </c>
      <c r="I875" s="100" t="s">
        <v>1955</v>
      </c>
      <c r="J875" s="132">
        <v>7090</v>
      </c>
      <c r="K875" s="100" t="s">
        <v>1956</v>
      </c>
      <c r="L875" s="132">
        <v>4690</v>
      </c>
      <c r="M875" s="100" t="s">
        <v>1324</v>
      </c>
      <c r="N875" s="131">
        <v>2040</v>
      </c>
    </row>
    <row r="876" spans="1:14" ht="18" x14ac:dyDescent="0.25">
      <c r="A876" s="103" t="s">
        <v>1957</v>
      </c>
      <c r="B876" s="119" t="s">
        <v>1958</v>
      </c>
      <c r="C876" s="103" t="s">
        <v>1959</v>
      </c>
      <c r="D876" s="144">
        <v>0.06</v>
      </c>
      <c r="E876" s="103" t="s">
        <v>1960</v>
      </c>
      <c r="F876" s="133">
        <v>2</v>
      </c>
      <c r="G876" s="103" t="s">
        <v>1960</v>
      </c>
      <c r="H876" s="135" t="s">
        <v>1111</v>
      </c>
      <c r="I876" s="103" t="s">
        <v>1961</v>
      </c>
      <c r="J876" s="135" t="s">
        <v>1111</v>
      </c>
      <c r="K876" s="103" t="s">
        <v>1962</v>
      </c>
      <c r="L876" s="135" t="s">
        <v>1111</v>
      </c>
      <c r="M876" s="103" t="s">
        <v>1963</v>
      </c>
      <c r="N876" s="135" t="s">
        <v>1111</v>
      </c>
    </row>
    <row r="877" spans="1:14" ht="18" x14ac:dyDescent="0.25">
      <c r="A877" s="100" t="s">
        <v>1964</v>
      </c>
      <c r="B877" s="117" t="s">
        <v>1965</v>
      </c>
      <c r="C877" s="100" t="s">
        <v>1959</v>
      </c>
      <c r="D877" s="143">
        <v>7.0000000000000007E-2</v>
      </c>
      <c r="E877" s="100" t="s">
        <v>1966</v>
      </c>
      <c r="F877" s="131">
        <v>1</v>
      </c>
      <c r="G877" s="100" t="s">
        <v>1966</v>
      </c>
      <c r="H877" s="136" t="s">
        <v>1111</v>
      </c>
      <c r="I877" s="100" t="s">
        <v>1967</v>
      </c>
      <c r="J877" s="136" t="s">
        <v>1111</v>
      </c>
      <c r="K877" s="100" t="s">
        <v>1968</v>
      </c>
      <c r="L877" s="136" t="s">
        <v>1111</v>
      </c>
      <c r="M877" s="100" t="s">
        <v>1969</v>
      </c>
      <c r="N877" s="136" t="s">
        <v>1111</v>
      </c>
    </row>
    <row r="878" spans="1:14" ht="18" x14ac:dyDescent="0.25">
      <c r="A878" s="119" t="s">
        <v>1970</v>
      </c>
      <c r="B878" s="119" t="s">
        <v>1971</v>
      </c>
      <c r="C878" s="103" t="s">
        <v>1959</v>
      </c>
      <c r="D878" s="144">
        <v>0.05</v>
      </c>
      <c r="E878" s="103" t="s">
        <v>1972</v>
      </c>
      <c r="F878" s="135" t="s">
        <v>1111</v>
      </c>
      <c r="G878" s="103" t="s">
        <v>1972</v>
      </c>
      <c r="H878" s="135" t="s">
        <v>1111</v>
      </c>
      <c r="I878" s="103" t="s">
        <v>1644</v>
      </c>
      <c r="J878" s="135" t="s">
        <v>1111</v>
      </c>
      <c r="K878" s="103" t="s">
        <v>1973</v>
      </c>
      <c r="L878" s="135" t="s">
        <v>1111</v>
      </c>
      <c r="M878" s="103" t="s">
        <v>1974</v>
      </c>
      <c r="N878" s="135" t="s">
        <v>1111</v>
      </c>
    </row>
    <row r="879" spans="1:14" ht="18" x14ac:dyDescent="0.25">
      <c r="A879" s="100" t="s">
        <v>1975</v>
      </c>
      <c r="B879" s="117" t="s">
        <v>1976</v>
      </c>
      <c r="C879" s="118">
        <v>1.4</v>
      </c>
      <c r="D879" s="143">
        <v>0.21</v>
      </c>
      <c r="E879" s="100" t="s">
        <v>1977</v>
      </c>
      <c r="F879" s="131">
        <v>449</v>
      </c>
      <c r="G879" s="100" t="s">
        <v>1977</v>
      </c>
      <c r="H879" s="131">
        <v>122</v>
      </c>
      <c r="I879" s="100" t="s">
        <v>1921</v>
      </c>
      <c r="J879" s="131">
        <v>153</v>
      </c>
      <c r="K879" s="100" t="s">
        <v>1058</v>
      </c>
      <c r="L879" s="131">
        <v>21</v>
      </c>
      <c r="M879" s="100" t="s">
        <v>1978</v>
      </c>
      <c r="N879" s="131">
        <v>17</v>
      </c>
    </row>
    <row r="880" spans="1:14" ht="18" x14ac:dyDescent="0.25">
      <c r="A880" s="103" t="s">
        <v>1979</v>
      </c>
      <c r="B880" s="119" t="s">
        <v>1980</v>
      </c>
      <c r="C880" s="114">
        <v>800</v>
      </c>
      <c r="D880" s="144">
        <v>0.65</v>
      </c>
      <c r="E880" s="103" t="s">
        <v>1981</v>
      </c>
      <c r="F880" s="134">
        <v>7500</v>
      </c>
      <c r="G880" s="103" t="s">
        <v>1982</v>
      </c>
      <c r="H880" s="134">
        <v>9710</v>
      </c>
      <c r="I880" s="103" t="s">
        <v>1983</v>
      </c>
      <c r="J880" s="134">
        <v>8070</v>
      </c>
      <c r="K880" s="103" t="s">
        <v>1984</v>
      </c>
      <c r="L880" s="134">
        <v>9910</v>
      </c>
      <c r="M880" s="103" t="s">
        <v>1572</v>
      </c>
      <c r="N880" s="153">
        <v>11300</v>
      </c>
    </row>
    <row r="881" spans="1:14" x14ac:dyDescent="0.25">
      <c r="A881" s="100" t="s">
        <v>1985</v>
      </c>
      <c r="B881" s="117" t="s">
        <v>1986</v>
      </c>
      <c r="C881" s="100" t="s">
        <v>1987</v>
      </c>
      <c r="D881" s="143">
        <v>0.02</v>
      </c>
      <c r="E881" s="100" t="s">
        <v>1988</v>
      </c>
      <c r="F881" s="136" t="s">
        <v>1111</v>
      </c>
      <c r="G881" s="100" t="s">
        <v>1988</v>
      </c>
      <c r="H881" s="136" t="s">
        <v>1111</v>
      </c>
      <c r="I881" s="100" t="s">
        <v>1989</v>
      </c>
      <c r="J881" s="136" t="s">
        <v>1111</v>
      </c>
      <c r="K881" s="100" t="s">
        <v>1990</v>
      </c>
      <c r="L881" s="136" t="s">
        <v>1111</v>
      </c>
      <c r="M881" s="100" t="s">
        <v>1991</v>
      </c>
      <c r="N881" s="136" t="s">
        <v>1111</v>
      </c>
    </row>
    <row r="882" spans="1:14" x14ac:dyDescent="0.25">
      <c r="A882" s="103" t="s">
        <v>1992</v>
      </c>
      <c r="B882" s="119" t="s">
        <v>1993</v>
      </c>
      <c r="C882" s="123">
        <v>3.5</v>
      </c>
      <c r="D882" s="119" t="s">
        <v>1994</v>
      </c>
      <c r="E882" s="103" t="s">
        <v>1995</v>
      </c>
      <c r="F882" s="134">
        <v>2150</v>
      </c>
      <c r="G882" s="103" t="s">
        <v>1996</v>
      </c>
      <c r="H882" s="133">
        <v>588</v>
      </c>
      <c r="I882" s="103" t="s">
        <v>1997</v>
      </c>
      <c r="J882" s="133">
        <v>984</v>
      </c>
      <c r="K882" s="103" t="s">
        <v>1998</v>
      </c>
      <c r="L882" s="133">
        <v>111</v>
      </c>
      <c r="M882" s="103" t="s">
        <v>1999</v>
      </c>
      <c r="N882" s="133">
        <v>82</v>
      </c>
    </row>
    <row r="883" spans="1:14" x14ac:dyDescent="0.25">
      <c r="A883" s="100" t="s">
        <v>2000</v>
      </c>
      <c r="B883" s="117" t="s">
        <v>2001</v>
      </c>
      <c r="C883" s="118">
        <v>3.5</v>
      </c>
      <c r="D883" s="117" t="s">
        <v>2002</v>
      </c>
      <c r="E883" s="100" t="s">
        <v>1577</v>
      </c>
      <c r="F883" s="132">
        <v>2130</v>
      </c>
      <c r="G883" s="100" t="s">
        <v>2003</v>
      </c>
      <c r="H883" s="131">
        <v>580</v>
      </c>
      <c r="I883" s="100" t="s">
        <v>2004</v>
      </c>
      <c r="J883" s="131">
        <v>971</v>
      </c>
      <c r="K883" s="100" t="s">
        <v>2005</v>
      </c>
      <c r="L883" s="131">
        <v>110</v>
      </c>
      <c r="M883" s="100" t="s">
        <v>2006</v>
      </c>
      <c r="N883" s="131">
        <v>81</v>
      </c>
    </row>
    <row r="884" spans="1:14" ht="18" x14ac:dyDescent="0.25">
      <c r="A884" s="103" t="s">
        <v>2007</v>
      </c>
      <c r="B884" s="119" t="s">
        <v>2008</v>
      </c>
      <c r="C884" s="123">
        <v>2.6</v>
      </c>
      <c r="D884" s="119" t="s">
        <v>2009</v>
      </c>
      <c r="E884" s="103" t="s">
        <v>1360</v>
      </c>
      <c r="F884" s="134">
        <v>1380</v>
      </c>
      <c r="G884" s="103" t="s">
        <v>1360</v>
      </c>
      <c r="H884" s="133">
        <v>376</v>
      </c>
      <c r="I884" s="103" t="s">
        <v>2010</v>
      </c>
      <c r="J884" s="133">
        <v>555</v>
      </c>
      <c r="K884" s="103" t="s">
        <v>2011</v>
      </c>
      <c r="L884" s="133">
        <v>68</v>
      </c>
      <c r="M884" s="103" t="s">
        <v>2012</v>
      </c>
      <c r="N884" s="133">
        <v>52</v>
      </c>
    </row>
    <row r="885" spans="1:14" ht="18" x14ac:dyDescent="0.25">
      <c r="A885" s="100" t="s">
        <v>2013</v>
      </c>
      <c r="B885" s="117" t="s">
        <v>2014</v>
      </c>
      <c r="C885" s="118">
        <v>3</v>
      </c>
      <c r="D885" s="117" t="s">
        <v>2015</v>
      </c>
      <c r="E885" s="100" t="s">
        <v>2016</v>
      </c>
      <c r="F885" s="132">
        <v>1440</v>
      </c>
      <c r="G885" s="100" t="s">
        <v>2016</v>
      </c>
      <c r="H885" s="131">
        <v>392</v>
      </c>
      <c r="I885" s="100" t="s">
        <v>2017</v>
      </c>
      <c r="J885" s="131">
        <v>613</v>
      </c>
      <c r="K885" s="100" t="s">
        <v>2018</v>
      </c>
      <c r="L885" s="131">
        <v>72</v>
      </c>
      <c r="M885" s="100" t="s">
        <v>2019</v>
      </c>
      <c r="N885" s="131">
        <v>54</v>
      </c>
    </row>
    <row r="886" spans="1:14" x14ac:dyDescent="0.25">
      <c r="A886" s="103" t="s">
        <v>2020</v>
      </c>
      <c r="B886" s="119" t="s">
        <v>2021</v>
      </c>
      <c r="C886" s="123">
        <v>0.4</v>
      </c>
      <c r="D886" s="119" t="s">
        <v>2022</v>
      </c>
      <c r="E886" s="103" t="s">
        <v>2023</v>
      </c>
      <c r="F886" s="133">
        <v>123</v>
      </c>
      <c r="G886" s="103" t="s">
        <v>2023</v>
      </c>
      <c r="H886" s="133">
        <v>33</v>
      </c>
      <c r="I886" s="103" t="s">
        <v>2024</v>
      </c>
      <c r="J886" s="133">
        <v>37</v>
      </c>
      <c r="K886" s="103" t="s">
        <v>2025</v>
      </c>
      <c r="L886" s="133">
        <v>6</v>
      </c>
      <c r="M886" s="103" t="s">
        <v>2026</v>
      </c>
      <c r="N886" s="133">
        <v>5</v>
      </c>
    </row>
    <row r="887" spans="1:14" ht="18" x14ac:dyDescent="0.25">
      <c r="A887" s="100" t="s">
        <v>2027</v>
      </c>
      <c r="B887" s="117" t="s">
        <v>2028</v>
      </c>
      <c r="C887" s="118">
        <v>0.3</v>
      </c>
      <c r="D887" s="117" t="s">
        <v>2029</v>
      </c>
      <c r="E887" s="100" t="s">
        <v>2030</v>
      </c>
      <c r="F887" s="131">
        <v>64</v>
      </c>
      <c r="G887" s="100" t="s">
        <v>2030</v>
      </c>
      <c r="H887" s="131">
        <v>17</v>
      </c>
      <c r="I887" s="100" t="s">
        <v>1058</v>
      </c>
      <c r="J887" s="131">
        <v>19</v>
      </c>
      <c r="K887" s="100" t="s">
        <v>2031</v>
      </c>
      <c r="L887" s="131">
        <v>3</v>
      </c>
      <c r="M887" s="100" t="s">
        <v>2032</v>
      </c>
      <c r="N887" s="131">
        <v>2</v>
      </c>
    </row>
    <row r="888" spans="1:14" x14ac:dyDescent="0.25">
      <c r="A888" s="103" t="s">
        <v>2033</v>
      </c>
      <c r="B888" s="119" t="s">
        <v>2034</v>
      </c>
      <c r="C888" s="123">
        <v>3.2</v>
      </c>
      <c r="D888" s="119" t="s">
        <v>1817</v>
      </c>
      <c r="E888" s="103" t="s">
        <v>2035</v>
      </c>
      <c r="F888" s="134">
        <v>1720</v>
      </c>
      <c r="G888" s="103" t="s">
        <v>2036</v>
      </c>
      <c r="H888" s="133">
        <v>470</v>
      </c>
      <c r="I888" s="103" t="s">
        <v>1361</v>
      </c>
      <c r="J888" s="133">
        <v>755</v>
      </c>
      <c r="K888" s="103" t="s">
        <v>2037</v>
      </c>
      <c r="L888" s="133">
        <v>87</v>
      </c>
      <c r="M888" s="103" t="s">
        <v>1654</v>
      </c>
      <c r="N888" s="133">
        <v>65</v>
      </c>
    </row>
    <row r="889" spans="1:14" ht="15.75" x14ac:dyDescent="0.25">
      <c r="A889" s="100" t="s">
        <v>2038</v>
      </c>
      <c r="B889" s="117" t="s">
        <v>2039</v>
      </c>
      <c r="C889" s="118">
        <v>3.2</v>
      </c>
      <c r="D889" s="117" t="s">
        <v>2040</v>
      </c>
      <c r="E889" s="100" t="s">
        <v>2041</v>
      </c>
      <c r="F889" s="132">
        <v>1220</v>
      </c>
      <c r="G889" s="100" t="s">
        <v>2041</v>
      </c>
      <c r="H889" s="131">
        <v>333</v>
      </c>
      <c r="I889" s="100" t="s">
        <v>2042</v>
      </c>
      <c r="J889" s="131">
        <v>535</v>
      </c>
      <c r="K889" s="100" t="s">
        <v>2043</v>
      </c>
      <c r="L889" s="131">
        <v>62</v>
      </c>
      <c r="M889" s="100" t="s">
        <v>2044</v>
      </c>
      <c r="N889" s="131">
        <v>46</v>
      </c>
    </row>
    <row r="890" spans="1:14" ht="18" x14ac:dyDescent="0.25">
      <c r="A890" s="103" t="s">
        <v>2045</v>
      </c>
      <c r="B890" s="119" t="s">
        <v>2046</v>
      </c>
      <c r="C890" s="103" t="s">
        <v>2047</v>
      </c>
      <c r="D890" s="119" t="s">
        <v>2048</v>
      </c>
      <c r="E890" s="103" t="s">
        <v>2049</v>
      </c>
      <c r="F890" s="133">
        <v>6</v>
      </c>
      <c r="G890" s="103" t="s">
        <v>2049</v>
      </c>
      <c r="H890" s="133">
        <v>2</v>
      </c>
      <c r="I890" s="103" t="s">
        <v>2050</v>
      </c>
      <c r="J890" s="133">
        <v>2</v>
      </c>
      <c r="K890" s="103" t="s">
        <v>2051</v>
      </c>
      <c r="L890" s="135" t="s">
        <v>1111</v>
      </c>
      <c r="M890" s="103" t="s">
        <v>2052</v>
      </c>
      <c r="N890" s="135" t="s">
        <v>1111</v>
      </c>
    </row>
    <row r="891" spans="1:14" ht="18" x14ac:dyDescent="0.25">
      <c r="A891" s="100" t="s">
        <v>2053</v>
      </c>
      <c r="B891" s="117" t="s">
        <v>2054</v>
      </c>
      <c r="C891" s="100" t="s">
        <v>2047</v>
      </c>
      <c r="D891" s="117" t="s">
        <v>2055</v>
      </c>
      <c r="E891" s="100" t="s">
        <v>2056</v>
      </c>
      <c r="F891" s="131">
        <v>6</v>
      </c>
      <c r="G891" s="100" t="s">
        <v>2056</v>
      </c>
      <c r="H891" s="131">
        <v>2</v>
      </c>
      <c r="I891" s="100" t="s">
        <v>2057</v>
      </c>
      <c r="J891" s="131">
        <v>2</v>
      </c>
      <c r="K891" s="100" t="s">
        <v>1351</v>
      </c>
      <c r="L891" s="136" t="s">
        <v>1111</v>
      </c>
      <c r="M891" s="100" t="s">
        <v>2058</v>
      </c>
      <c r="N891" s="136" t="s">
        <v>1111</v>
      </c>
    </row>
    <row r="892" spans="1:14" ht="18" x14ac:dyDescent="0.25">
      <c r="A892" s="103" t="s">
        <v>2059</v>
      </c>
      <c r="B892" s="119" t="s">
        <v>2060</v>
      </c>
      <c r="C892" s="103" t="s">
        <v>2047</v>
      </c>
      <c r="D892" s="119" t="s">
        <v>2061</v>
      </c>
      <c r="E892" s="103" t="s">
        <v>910</v>
      </c>
      <c r="F892" s="133">
        <v>8</v>
      </c>
      <c r="G892" s="103" t="s">
        <v>910</v>
      </c>
      <c r="H892" s="133">
        <v>2</v>
      </c>
      <c r="I892" s="103" t="s">
        <v>2062</v>
      </c>
      <c r="J892" s="133">
        <v>2</v>
      </c>
      <c r="K892" s="103" t="s">
        <v>2063</v>
      </c>
      <c r="L892" s="135" t="s">
        <v>1111</v>
      </c>
      <c r="M892" s="103" t="s">
        <v>2064</v>
      </c>
      <c r="N892" s="135" t="s">
        <v>1111</v>
      </c>
    </row>
    <row r="893" spans="1:14" x14ac:dyDescent="0.25">
      <c r="A893" s="106" t="s">
        <v>2065</v>
      </c>
      <c r="B893" s="120" t="s">
        <v>2066</v>
      </c>
      <c r="C893" s="106" t="s">
        <v>2047</v>
      </c>
      <c r="D893" s="120" t="s">
        <v>2067</v>
      </c>
      <c r="E893" s="106" t="s">
        <v>2068</v>
      </c>
      <c r="F893" s="137">
        <v>8</v>
      </c>
      <c r="G893" s="106" t="s">
        <v>2068</v>
      </c>
      <c r="H893" s="137">
        <v>2</v>
      </c>
      <c r="I893" s="106" t="s">
        <v>2069</v>
      </c>
      <c r="J893" s="137">
        <v>2</v>
      </c>
      <c r="K893" s="106" t="s">
        <v>2070</v>
      </c>
      <c r="L893" s="138" t="s">
        <v>1111</v>
      </c>
      <c r="M893" s="106" t="s">
        <v>2071</v>
      </c>
      <c r="N893" s="138" t="s">
        <v>1111</v>
      </c>
    </row>
    <row r="894" spans="1:14" x14ac:dyDescent="0.25">
      <c r="A894" s="96" t="s">
        <v>2072</v>
      </c>
      <c r="B894" s="139" t="s">
        <v>2073</v>
      </c>
      <c r="C894" s="109">
        <v>1.8</v>
      </c>
      <c r="D894" s="139" t="s">
        <v>2067</v>
      </c>
      <c r="E894" s="96" t="s">
        <v>2074</v>
      </c>
      <c r="F894" s="141">
        <v>350</v>
      </c>
      <c r="G894" s="96" t="s">
        <v>2074</v>
      </c>
      <c r="H894" s="141">
        <v>95</v>
      </c>
      <c r="I894" s="96" t="s">
        <v>2075</v>
      </c>
      <c r="J894" s="141">
        <v>126</v>
      </c>
      <c r="K894" s="96" t="s">
        <v>2076</v>
      </c>
      <c r="L894" s="141">
        <v>17</v>
      </c>
      <c r="M894" s="96" t="s">
        <v>2077</v>
      </c>
      <c r="N894" s="141">
        <v>13</v>
      </c>
    </row>
    <row r="895" spans="1:14" x14ac:dyDescent="0.25">
      <c r="A895" s="100" t="s">
        <v>2078</v>
      </c>
      <c r="B895" s="117" t="s">
        <v>2079</v>
      </c>
      <c r="C895" s="118">
        <v>0.3</v>
      </c>
      <c r="D895" s="117" t="s">
        <v>2080</v>
      </c>
      <c r="E895" s="100" t="s">
        <v>2081</v>
      </c>
      <c r="F895" s="131">
        <v>99</v>
      </c>
      <c r="G895" s="100" t="s">
        <v>2081</v>
      </c>
      <c r="H895" s="131">
        <v>27</v>
      </c>
      <c r="I895" s="100" t="s">
        <v>2082</v>
      </c>
      <c r="J895" s="131">
        <v>30</v>
      </c>
      <c r="K895" s="100" t="s">
        <v>2083</v>
      </c>
      <c r="L895" s="131">
        <v>5</v>
      </c>
      <c r="M895" s="100" t="s">
        <v>2084</v>
      </c>
      <c r="N895" s="131">
        <v>4</v>
      </c>
    </row>
    <row r="896" spans="1:14" ht="18" x14ac:dyDescent="0.25">
      <c r="A896" s="103" t="s">
        <v>2085</v>
      </c>
      <c r="B896" s="119" t="s">
        <v>2086</v>
      </c>
      <c r="C896" s="123">
        <v>0.3</v>
      </c>
      <c r="D896" s="119" t="s">
        <v>2087</v>
      </c>
      <c r="E896" s="103" t="s">
        <v>2088</v>
      </c>
      <c r="F896" s="133">
        <v>113</v>
      </c>
      <c r="G896" s="103" t="s">
        <v>2088</v>
      </c>
      <c r="H896" s="133">
        <v>31</v>
      </c>
      <c r="I896" s="103" t="s">
        <v>2089</v>
      </c>
      <c r="J896" s="133">
        <v>34</v>
      </c>
      <c r="K896" s="103" t="s">
        <v>2090</v>
      </c>
      <c r="L896" s="133">
        <v>5</v>
      </c>
      <c r="M896" s="103" t="s">
        <v>2091</v>
      </c>
      <c r="N896" s="133">
        <v>4</v>
      </c>
    </row>
    <row r="897" spans="1:14" ht="18" x14ac:dyDescent="0.25">
      <c r="A897" s="100" t="s">
        <v>2092</v>
      </c>
      <c r="B897" s="117" t="s">
        <v>2093</v>
      </c>
      <c r="C897" s="100" t="s">
        <v>2047</v>
      </c>
      <c r="D897" s="117" t="s">
        <v>2094</v>
      </c>
      <c r="E897" s="100" t="s">
        <v>2095</v>
      </c>
      <c r="F897" s="131">
        <v>5</v>
      </c>
      <c r="G897" s="100" t="s">
        <v>2095</v>
      </c>
      <c r="H897" s="131">
        <v>1</v>
      </c>
      <c r="I897" s="100" t="s">
        <v>2096</v>
      </c>
      <c r="J897" s="131">
        <v>1</v>
      </c>
      <c r="K897" s="100" t="s">
        <v>2097</v>
      </c>
      <c r="L897" s="136" t="s">
        <v>1111</v>
      </c>
      <c r="M897" s="100" t="s">
        <v>2098</v>
      </c>
      <c r="N897" s="136" t="s">
        <v>1111</v>
      </c>
    </row>
    <row r="898" spans="1:14" ht="18" x14ac:dyDescent="0.25">
      <c r="A898" s="103" t="s">
        <v>2099</v>
      </c>
      <c r="B898" s="119" t="s">
        <v>2100</v>
      </c>
      <c r="C898" s="103" t="s">
        <v>2101</v>
      </c>
      <c r="D898" s="119" t="s">
        <v>2102</v>
      </c>
      <c r="E898" s="103" t="s">
        <v>2103</v>
      </c>
      <c r="F898" s="133">
        <v>25</v>
      </c>
      <c r="G898" s="103" t="s">
        <v>2103</v>
      </c>
      <c r="H898" s="133">
        <v>7</v>
      </c>
      <c r="I898" s="103" t="s">
        <v>2104</v>
      </c>
      <c r="J898" s="133">
        <v>7</v>
      </c>
      <c r="K898" s="103" t="s">
        <v>2105</v>
      </c>
      <c r="L898" s="133">
        <v>1</v>
      </c>
      <c r="M898" s="103" t="s">
        <v>2106</v>
      </c>
      <c r="N898" s="135" t="s">
        <v>1111</v>
      </c>
    </row>
    <row r="899" spans="1:14" x14ac:dyDescent="0.25">
      <c r="A899" s="100" t="s">
        <v>2107</v>
      </c>
      <c r="B899" s="117" t="s">
        <v>2108</v>
      </c>
      <c r="C899" s="118">
        <v>0.6</v>
      </c>
      <c r="D899" s="117" t="s">
        <v>2109</v>
      </c>
      <c r="E899" s="100" t="s">
        <v>2110</v>
      </c>
      <c r="F899" s="131">
        <v>192</v>
      </c>
      <c r="G899" s="100" t="s">
        <v>2110</v>
      </c>
      <c r="H899" s="131">
        <v>52</v>
      </c>
      <c r="I899" s="100" t="s">
        <v>2111</v>
      </c>
      <c r="J899" s="131">
        <v>60</v>
      </c>
      <c r="K899" s="100" t="s">
        <v>2112</v>
      </c>
      <c r="L899" s="131">
        <v>9</v>
      </c>
      <c r="M899" s="100" t="s">
        <v>2113</v>
      </c>
      <c r="N899" s="131">
        <v>7</v>
      </c>
    </row>
    <row r="900" spans="1:14" x14ac:dyDescent="0.25">
      <c r="A900" s="103" t="s">
        <v>2114</v>
      </c>
      <c r="B900" s="119" t="s">
        <v>2115</v>
      </c>
      <c r="C900" s="103" t="s">
        <v>2116</v>
      </c>
      <c r="D900" s="119" t="s">
        <v>2094</v>
      </c>
      <c r="E900" s="103" t="s">
        <v>2117</v>
      </c>
      <c r="F900" s="133">
        <v>12</v>
      </c>
      <c r="G900" s="103" t="s">
        <v>2117</v>
      </c>
      <c r="H900" s="133">
        <v>3</v>
      </c>
      <c r="I900" s="103" t="s">
        <v>2118</v>
      </c>
      <c r="J900" s="133">
        <v>4</v>
      </c>
      <c r="K900" s="103" t="s">
        <v>2119</v>
      </c>
      <c r="L900" s="135" t="s">
        <v>1111</v>
      </c>
      <c r="M900" s="103" t="s">
        <v>1350</v>
      </c>
      <c r="N900" s="135" t="s">
        <v>1111</v>
      </c>
    </row>
    <row r="901" spans="1:14" x14ac:dyDescent="0.25">
      <c r="A901" s="100" t="s">
        <v>2120</v>
      </c>
      <c r="B901" s="117" t="s">
        <v>2121</v>
      </c>
      <c r="C901" s="118">
        <v>0.3</v>
      </c>
      <c r="D901" s="117" t="s">
        <v>2122</v>
      </c>
      <c r="E901" s="100" t="s">
        <v>2123</v>
      </c>
      <c r="F901" s="131">
        <v>99</v>
      </c>
      <c r="G901" s="100" t="s">
        <v>2123</v>
      </c>
      <c r="H901" s="131">
        <v>27</v>
      </c>
      <c r="I901" s="100" t="s">
        <v>2124</v>
      </c>
      <c r="J901" s="131">
        <v>30</v>
      </c>
      <c r="K901" s="100" t="s">
        <v>2125</v>
      </c>
      <c r="L901" s="131">
        <v>5</v>
      </c>
      <c r="M901" s="100" t="s">
        <v>2126</v>
      </c>
      <c r="N901" s="131">
        <v>4</v>
      </c>
    </row>
    <row r="902" spans="1:14" x14ac:dyDescent="0.25">
      <c r="A902" s="103" t="s">
        <v>2127</v>
      </c>
      <c r="B902" s="119" t="s">
        <v>2128</v>
      </c>
      <c r="C902" s="123">
        <v>0.6</v>
      </c>
      <c r="D902" s="144">
        <v>0.2</v>
      </c>
      <c r="E902" s="103" t="s">
        <v>2129</v>
      </c>
      <c r="F902" s="133">
        <v>124</v>
      </c>
      <c r="G902" s="103" t="s">
        <v>2129</v>
      </c>
      <c r="H902" s="133">
        <v>34</v>
      </c>
      <c r="I902" s="103" t="s">
        <v>1251</v>
      </c>
      <c r="J902" s="133">
        <v>38</v>
      </c>
      <c r="K902" s="103" t="s">
        <v>2130</v>
      </c>
      <c r="L902" s="133">
        <v>6</v>
      </c>
      <c r="M902" s="103" t="s">
        <v>2131</v>
      </c>
      <c r="N902" s="133">
        <v>5</v>
      </c>
    </row>
    <row r="903" spans="1:14" x14ac:dyDescent="0.25">
      <c r="A903" s="100" t="s">
        <v>2132</v>
      </c>
      <c r="B903" s="117" t="s">
        <v>2133</v>
      </c>
      <c r="C903" s="118">
        <v>9.8000000000000007</v>
      </c>
      <c r="D903" s="143">
        <v>0.35</v>
      </c>
      <c r="E903" s="100" t="s">
        <v>2134</v>
      </c>
      <c r="F903" s="132">
        <v>3970</v>
      </c>
      <c r="G903" s="100" t="s">
        <v>2135</v>
      </c>
      <c r="H903" s="132">
        <v>1240</v>
      </c>
      <c r="I903" s="100" t="s">
        <v>2136</v>
      </c>
      <c r="J903" s="132">
        <v>2960</v>
      </c>
      <c r="K903" s="100" t="s">
        <v>2137</v>
      </c>
      <c r="L903" s="131">
        <v>467</v>
      </c>
      <c r="M903" s="100" t="s">
        <v>2138</v>
      </c>
      <c r="N903" s="131">
        <v>178</v>
      </c>
    </row>
    <row r="904" spans="1:14" ht="18" x14ac:dyDescent="0.25">
      <c r="A904" s="103" t="s">
        <v>2139</v>
      </c>
      <c r="B904" s="119" t="s">
        <v>2140</v>
      </c>
      <c r="C904" s="123">
        <v>0.4</v>
      </c>
      <c r="D904" s="144">
        <v>0.19</v>
      </c>
      <c r="E904" s="103" t="s">
        <v>2141</v>
      </c>
      <c r="F904" s="133">
        <v>86</v>
      </c>
      <c r="G904" s="103" t="s">
        <v>2141</v>
      </c>
      <c r="H904" s="133">
        <v>23</v>
      </c>
      <c r="I904" s="103" t="s">
        <v>2142</v>
      </c>
      <c r="J904" s="133">
        <v>26</v>
      </c>
      <c r="K904" s="103" t="s">
        <v>2143</v>
      </c>
      <c r="L904" s="133">
        <v>4</v>
      </c>
      <c r="M904" s="103" t="s">
        <v>2144</v>
      </c>
      <c r="N904" s="133">
        <v>3</v>
      </c>
    </row>
    <row r="905" spans="1:14" ht="18" x14ac:dyDescent="0.25">
      <c r="A905" s="117" t="s">
        <v>2145</v>
      </c>
      <c r="B905" s="117" t="s">
        <v>2146</v>
      </c>
      <c r="C905" s="111">
        <v>67</v>
      </c>
      <c r="D905" s="143">
        <v>0.57999999999999996</v>
      </c>
      <c r="E905" s="100" t="s">
        <v>2147</v>
      </c>
      <c r="F905" s="132">
        <v>7940</v>
      </c>
      <c r="G905" s="100" t="s">
        <v>2148</v>
      </c>
      <c r="H905" s="132">
        <v>6490</v>
      </c>
      <c r="I905" s="100" t="s">
        <v>2149</v>
      </c>
      <c r="J905" s="132">
        <v>8140</v>
      </c>
      <c r="K905" s="100" t="s">
        <v>2150</v>
      </c>
      <c r="L905" s="132">
        <v>6960</v>
      </c>
      <c r="M905" s="100" t="s">
        <v>2151</v>
      </c>
      <c r="N905" s="131">
        <v>4380</v>
      </c>
    </row>
    <row r="906" spans="1:14" ht="18" x14ac:dyDescent="0.25">
      <c r="A906" s="103" t="s">
        <v>2152</v>
      </c>
      <c r="B906" s="119" t="s">
        <v>2153</v>
      </c>
      <c r="C906" s="103" t="s">
        <v>2154</v>
      </c>
      <c r="D906" s="144">
        <v>0.11</v>
      </c>
      <c r="E906" s="103" t="s">
        <v>2155</v>
      </c>
      <c r="F906" s="133">
        <v>48</v>
      </c>
      <c r="G906" s="103" t="s">
        <v>2155</v>
      </c>
      <c r="H906" s="133">
        <v>13</v>
      </c>
      <c r="I906" s="103" t="s">
        <v>2156</v>
      </c>
      <c r="J906" s="133">
        <v>14</v>
      </c>
      <c r="K906" s="103" t="s">
        <v>2157</v>
      </c>
      <c r="L906" s="133">
        <v>2</v>
      </c>
      <c r="M906" s="103" t="s">
        <v>2158</v>
      </c>
      <c r="N906" s="133">
        <v>2</v>
      </c>
    </row>
    <row r="907" spans="1:14" ht="18" x14ac:dyDescent="0.25">
      <c r="A907" s="100" t="s">
        <v>2159</v>
      </c>
      <c r="B907" s="117" t="s">
        <v>2160</v>
      </c>
      <c r="C907" s="100" t="s">
        <v>2161</v>
      </c>
      <c r="D907" s="143">
        <v>0.19</v>
      </c>
      <c r="E907" s="100" t="s">
        <v>2162</v>
      </c>
      <c r="F907" s="131">
        <v>63</v>
      </c>
      <c r="G907" s="100" t="s">
        <v>2162</v>
      </c>
      <c r="H907" s="131">
        <v>17</v>
      </c>
      <c r="I907" s="100" t="s">
        <v>2163</v>
      </c>
      <c r="J907" s="131">
        <v>19</v>
      </c>
      <c r="K907" s="100" t="s">
        <v>2144</v>
      </c>
      <c r="L907" s="131">
        <v>3</v>
      </c>
      <c r="M907" s="100" t="s">
        <v>2164</v>
      </c>
      <c r="N907" s="131">
        <v>2</v>
      </c>
    </row>
    <row r="908" spans="1:14" ht="18" x14ac:dyDescent="0.25">
      <c r="A908" s="103" t="s">
        <v>2165</v>
      </c>
      <c r="B908" s="119" t="s">
        <v>2166</v>
      </c>
      <c r="C908" s="123">
        <v>0.3</v>
      </c>
      <c r="D908" s="144">
        <v>0.16</v>
      </c>
      <c r="E908" s="103" t="s">
        <v>2167</v>
      </c>
      <c r="F908" s="133">
        <v>60</v>
      </c>
      <c r="G908" s="103" t="s">
        <v>2167</v>
      </c>
      <c r="H908" s="133">
        <v>16</v>
      </c>
      <c r="I908" s="103" t="s">
        <v>2168</v>
      </c>
      <c r="J908" s="133">
        <v>18</v>
      </c>
      <c r="K908" s="103" t="s">
        <v>2169</v>
      </c>
      <c r="L908" s="133">
        <v>3</v>
      </c>
      <c r="M908" s="103" t="s">
        <v>1273</v>
      </c>
      <c r="N908" s="133">
        <v>2</v>
      </c>
    </row>
    <row r="909" spans="1:14" ht="18" x14ac:dyDescent="0.25">
      <c r="A909" s="100" t="s">
        <v>2170</v>
      </c>
      <c r="B909" s="117" t="s">
        <v>2171</v>
      </c>
      <c r="C909" s="100" t="s">
        <v>2172</v>
      </c>
      <c r="D909" s="143">
        <v>0.03</v>
      </c>
      <c r="E909" s="100" t="s">
        <v>2173</v>
      </c>
      <c r="F909" s="131">
        <v>2</v>
      </c>
      <c r="G909" s="100" t="s">
        <v>2173</v>
      </c>
      <c r="H909" s="136" t="s">
        <v>1111</v>
      </c>
      <c r="I909" s="100" t="s">
        <v>2174</v>
      </c>
      <c r="J909" s="136" t="s">
        <v>1111</v>
      </c>
      <c r="K909" s="100" t="s">
        <v>2175</v>
      </c>
      <c r="L909" s="136" t="s">
        <v>1111</v>
      </c>
      <c r="M909" s="100" t="s">
        <v>2176</v>
      </c>
      <c r="N909" s="136" t="s">
        <v>1111</v>
      </c>
    </row>
    <row r="910" spans="1:14" ht="18" x14ac:dyDescent="0.25">
      <c r="A910" s="103" t="s">
        <v>2177</v>
      </c>
      <c r="B910" s="119" t="s">
        <v>2178</v>
      </c>
      <c r="C910" s="103" t="s">
        <v>1278</v>
      </c>
      <c r="D910" s="144">
        <v>0.03</v>
      </c>
      <c r="E910" s="103" t="s">
        <v>2179</v>
      </c>
      <c r="F910" s="135" t="s">
        <v>1111</v>
      </c>
      <c r="G910" s="103" t="s">
        <v>2179</v>
      </c>
      <c r="H910" s="135" t="s">
        <v>1111</v>
      </c>
      <c r="I910" s="103" t="s">
        <v>2180</v>
      </c>
      <c r="J910" s="135" t="s">
        <v>1111</v>
      </c>
      <c r="K910" s="103" t="s">
        <v>2181</v>
      </c>
      <c r="L910" s="135" t="s">
        <v>1111</v>
      </c>
      <c r="M910" s="103" t="s">
        <v>2182</v>
      </c>
      <c r="N910" s="135" t="s">
        <v>1111</v>
      </c>
    </row>
    <row r="911" spans="1:14" x14ac:dyDescent="0.25">
      <c r="A911" s="100" t="s">
        <v>2183</v>
      </c>
      <c r="B911" s="117" t="s">
        <v>2184</v>
      </c>
      <c r="C911" s="100" t="s">
        <v>2185</v>
      </c>
      <c r="D911" s="161">
        <v>4.0000000000000001E-3</v>
      </c>
      <c r="E911" s="100" t="s">
        <v>2186</v>
      </c>
      <c r="F911" s="136" t="s">
        <v>1111</v>
      </c>
      <c r="G911" s="100" t="s">
        <v>2186</v>
      </c>
      <c r="H911" s="136" t="s">
        <v>1111</v>
      </c>
      <c r="I911" s="100" t="s">
        <v>2187</v>
      </c>
      <c r="J911" s="136" t="s">
        <v>1111</v>
      </c>
      <c r="K911" s="100" t="s">
        <v>2188</v>
      </c>
      <c r="L911" s="136" t="s">
        <v>1111</v>
      </c>
      <c r="M911" s="100" t="s">
        <v>2189</v>
      </c>
      <c r="N911" s="136" t="s">
        <v>1111</v>
      </c>
    </row>
    <row r="912" spans="1:14" x14ac:dyDescent="0.25">
      <c r="A912" s="103" t="s">
        <v>2190</v>
      </c>
      <c r="B912" s="119" t="s">
        <v>2191</v>
      </c>
      <c r="C912" s="103" t="s">
        <v>2192</v>
      </c>
      <c r="D912" s="144">
        <v>0.02</v>
      </c>
      <c r="E912" s="103" t="s">
        <v>2193</v>
      </c>
      <c r="F912" s="133">
        <v>3</v>
      </c>
      <c r="G912" s="103" t="s">
        <v>2193</v>
      </c>
      <c r="H912" s="135" t="s">
        <v>1111</v>
      </c>
      <c r="I912" s="103" t="s">
        <v>2194</v>
      </c>
      <c r="J912" s="135" t="s">
        <v>1111</v>
      </c>
      <c r="K912" s="103" t="s">
        <v>2195</v>
      </c>
      <c r="L912" s="135" t="s">
        <v>1111</v>
      </c>
      <c r="M912" s="103" t="s">
        <v>2196</v>
      </c>
      <c r="N912" s="135" t="s">
        <v>1111</v>
      </c>
    </row>
    <row r="913" spans="1:14" x14ac:dyDescent="0.25">
      <c r="A913" s="100" t="s">
        <v>2197</v>
      </c>
      <c r="B913" s="117" t="s">
        <v>2198</v>
      </c>
      <c r="C913" s="100" t="s">
        <v>2199</v>
      </c>
      <c r="D913" s="143">
        <v>0.04</v>
      </c>
      <c r="E913" s="100" t="s">
        <v>2200</v>
      </c>
      <c r="F913" s="131">
        <v>11</v>
      </c>
      <c r="G913" s="100" t="s">
        <v>2200</v>
      </c>
      <c r="H913" s="131">
        <v>3</v>
      </c>
      <c r="I913" s="100" t="s">
        <v>2201</v>
      </c>
      <c r="J913" s="131">
        <v>3</v>
      </c>
      <c r="K913" s="100" t="s">
        <v>1961</v>
      </c>
      <c r="L913" s="136" t="s">
        <v>1111</v>
      </c>
      <c r="M913" s="100" t="s">
        <v>2202</v>
      </c>
      <c r="N913" s="136" t="s">
        <v>1111</v>
      </c>
    </row>
    <row r="914" spans="1:14" x14ac:dyDescent="0.25">
      <c r="A914" s="103" t="s">
        <v>2203</v>
      </c>
      <c r="B914" s="119" t="s">
        <v>2204</v>
      </c>
      <c r="C914" s="123">
        <v>0.3</v>
      </c>
      <c r="D914" s="144">
        <v>0.1</v>
      </c>
      <c r="E914" s="103" t="s">
        <v>2205</v>
      </c>
      <c r="F914" s="133">
        <v>73</v>
      </c>
      <c r="G914" s="103" t="s">
        <v>2205</v>
      </c>
      <c r="H914" s="133">
        <v>20</v>
      </c>
      <c r="I914" s="103" t="s">
        <v>2206</v>
      </c>
      <c r="J914" s="133">
        <v>22</v>
      </c>
      <c r="K914" s="103" t="s">
        <v>2207</v>
      </c>
      <c r="L914" s="133">
        <v>3</v>
      </c>
      <c r="M914" s="103" t="s">
        <v>2208</v>
      </c>
      <c r="N914" s="133">
        <v>3</v>
      </c>
    </row>
    <row r="915" spans="1:14" ht="18" x14ac:dyDescent="0.25">
      <c r="A915" s="100" t="s">
        <v>2209</v>
      </c>
      <c r="B915" s="117" t="s">
        <v>2210</v>
      </c>
      <c r="C915" s="111">
        <v>26</v>
      </c>
      <c r="D915" s="117" t="s">
        <v>2211</v>
      </c>
      <c r="E915" s="100" t="s">
        <v>2212</v>
      </c>
      <c r="F915" s="132">
        <v>9910</v>
      </c>
      <c r="G915" s="100" t="s">
        <v>2213</v>
      </c>
      <c r="H915" s="132">
        <v>4920</v>
      </c>
      <c r="I915" s="100" t="s">
        <v>2214</v>
      </c>
      <c r="J915" s="132">
        <v>9320</v>
      </c>
      <c r="K915" s="100" t="s">
        <v>2215</v>
      </c>
      <c r="L915" s="132">
        <v>4460</v>
      </c>
      <c r="M915" s="100" t="s">
        <v>2216</v>
      </c>
      <c r="N915" s="131">
        <v>1360</v>
      </c>
    </row>
    <row r="916" spans="1:14" ht="18" x14ac:dyDescent="0.25">
      <c r="A916" s="119" t="s">
        <v>2217</v>
      </c>
      <c r="B916" s="119" t="s">
        <v>2218</v>
      </c>
      <c r="C916" s="114">
        <v>26</v>
      </c>
      <c r="D916" s="119" t="s">
        <v>2219</v>
      </c>
      <c r="E916" s="103" t="s">
        <v>2220</v>
      </c>
      <c r="F916" s="134">
        <v>9050</v>
      </c>
      <c r="G916" s="103" t="s">
        <v>2221</v>
      </c>
      <c r="H916" s="134">
        <v>4490</v>
      </c>
      <c r="I916" s="103" t="s">
        <v>1452</v>
      </c>
      <c r="J916" s="134">
        <v>8520</v>
      </c>
      <c r="K916" s="103" t="s">
        <v>2222</v>
      </c>
      <c r="L916" s="134">
        <v>4080</v>
      </c>
      <c r="M916" s="103" t="s">
        <v>2223</v>
      </c>
      <c r="N916" s="133">
        <v>1250</v>
      </c>
    </row>
    <row r="917" spans="1:14" ht="18" x14ac:dyDescent="0.25">
      <c r="A917" s="120" t="s">
        <v>2224</v>
      </c>
      <c r="B917" s="120" t="s">
        <v>2225</v>
      </c>
      <c r="C917" s="149">
        <v>26</v>
      </c>
      <c r="D917" s="120" t="s">
        <v>2226</v>
      </c>
      <c r="E917" s="106" t="s">
        <v>2227</v>
      </c>
      <c r="F917" s="150">
        <v>7320</v>
      </c>
      <c r="G917" s="106" t="s">
        <v>2228</v>
      </c>
      <c r="H917" s="150">
        <v>3630</v>
      </c>
      <c r="I917" s="106" t="s">
        <v>917</v>
      </c>
      <c r="J917" s="150">
        <v>6880</v>
      </c>
      <c r="K917" s="106" t="s">
        <v>2136</v>
      </c>
      <c r="L917" s="150">
        <v>3300</v>
      </c>
      <c r="M917" s="106" t="s">
        <v>2229</v>
      </c>
      <c r="N917" s="137">
        <v>1010</v>
      </c>
    </row>
    <row r="918" spans="1:14" x14ac:dyDescent="0.25">
      <c r="A918"/>
      <c r="B918"/>
      <c r="C918"/>
      <c r="D918"/>
      <c r="E918"/>
      <c r="F918"/>
      <c r="G918"/>
      <c r="H918"/>
      <c r="I918"/>
      <c r="J918"/>
      <c r="K918"/>
      <c r="L918"/>
      <c r="M918"/>
      <c r="N918"/>
    </row>
    <row r="919" spans="1:14" x14ac:dyDescent="0.25">
      <c r="A919" s="164"/>
      <c r="B919" s="165" t="s">
        <v>2230</v>
      </c>
      <c r="C919" s="165" t="s">
        <v>2231</v>
      </c>
      <c r="D919" s="166" t="s">
        <v>2232</v>
      </c>
      <c r="E919"/>
      <c r="F919"/>
      <c r="G919"/>
      <c r="H919"/>
      <c r="I919"/>
      <c r="J919"/>
      <c r="K919"/>
      <c r="L919"/>
      <c r="M919"/>
      <c r="N919"/>
    </row>
    <row r="920" spans="1:14" x14ac:dyDescent="0.25">
      <c r="A920" t="s">
        <v>2233</v>
      </c>
      <c r="B920" s="167">
        <v>1</v>
      </c>
      <c r="C920" s="167">
        <v>1</v>
      </c>
      <c r="D920" t="s">
        <v>2234</v>
      </c>
      <c r="E920"/>
      <c r="F920"/>
      <c r="G920"/>
      <c r="H920"/>
      <c r="I920"/>
      <c r="J920"/>
      <c r="K920"/>
      <c r="L920"/>
      <c r="M920"/>
      <c r="N920"/>
    </row>
    <row r="921" spans="1:14" x14ac:dyDescent="0.25">
      <c r="A921" t="s">
        <v>2235</v>
      </c>
      <c r="B921" s="167">
        <v>16.2</v>
      </c>
      <c r="C921" s="167">
        <v>5</v>
      </c>
      <c r="D921" t="s">
        <v>2236</v>
      </c>
      <c r="E921"/>
      <c r="F921"/>
      <c r="G921"/>
      <c r="H921"/>
      <c r="I921"/>
      <c r="J921"/>
      <c r="K921"/>
      <c r="L921"/>
      <c r="M921"/>
      <c r="N921"/>
    </row>
    <row r="922" spans="1:14" x14ac:dyDescent="0.25">
      <c r="A922" t="s">
        <v>498</v>
      </c>
      <c r="B922" s="167">
        <v>5.6</v>
      </c>
      <c r="C922" s="167">
        <v>1.8</v>
      </c>
      <c r="D922" t="s">
        <v>2237</v>
      </c>
      <c r="E922"/>
      <c r="F922"/>
      <c r="G922"/>
      <c r="H922"/>
      <c r="I922"/>
      <c r="J922"/>
      <c r="K922"/>
      <c r="L922"/>
      <c r="M922"/>
      <c r="N922"/>
    </row>
    <row r="923" spans="1:14" x14ac:dyDescent="0.25">
      <c r="A923" t="s">
        <v>2238</v>
      </c>
      <c r="B923" s="167">
        <v>-2.4</v>
      </c>
      <c r="C923" s="167">
        <v>-8.1999999999999993</v>
      </c>
      <c r="D923" t="s">
        <v>2239</v>
      </c>
      <c r="E923"/>
      <c r="F923"/>
      <c r="G923"/>
      <c r="H923"/>
      <c r="I923"/>
      <c r="J923"/>
      <c r="K923"/>
      <c r="L923"/>
      <c r="M923"/>
      <c r="N923"/>
    </row>
    <row r="924" spans="1:14" x14ac:dyDescent="0.25">
      <c r="A924" t="s">
        <v>2240</v>
      </c>
      <c r="B924" s="167">
        <v>0</v>
      </c>
      <c r="C924" s="167">
        <v>0</v>
      </c>
      <c r="D924" t="s">
        <v>2241</v>
      </c>
      <c r="E924"/>
      <c r="F924"/>
      <c r="G924"/>
      <c r="H924"/>
      <c r="I924"/>
      <c r="J924"/>
      <c r="K924"/>
      <c r="L924"/>
      <c r="M924"/>
      <c r="N924"/>
    </row>
    <row r="925" spans="1:14" x14ac:dyDescent="0.25">
      <c r="A925" t="s">
        <v>2242</v>
      </c>
      <c r="B925" s="167">
        <v>0</v>
      </c>
      <c r="C925" s="167">
        <v>0</v>
      </c>
      <c r="D925" t="s">
        <v>2241</v>
      </c>
      <c r="E925"/>
      <c r="F925"/>
      <c r="G925"/>
      <c r="H925"/>
      <c r="I925"/>
      <c r="J925"/>
      <c r="K925"/>
      <c r="L925"/>
      <c r="M925"/>
      <c r="N925"/>
    </row>
    <row r="926" spans="1:14" x14ac:dyDescent="0.25">
      <c r="A926" t="s">
        <v>2243</v>
      </c>
      <c r="B926" s="167">
        <v>0</v>
      </c>
      <c r="C926" s="167">
        <v>0</v>
      </c>
      <c r="D926" t="s">
        <v>2244</v>
      </c>
      <c r="E926"/>
      <c r="F926"/>
      <c r="G926"/>
      <c r="H926"/>
      <c r="I926"/>
      <c r="J926"/>
      <c r="K926"/>
      <c r="L926"/>
      <c r="M926"/>
      <c r="N926"/>
    </row>
    <row r="927" spans="1:14" x14ac:dyDescent="0.25">
      <c r="A927" t="s">
        <v>2245</v>
      </c>
      <c r="B927" s="167">
        <v>1200</v>
      </c>
      <c r="C927" s="167">
        <v>345</v>
      </c>
      <c r="D927" t="s">
        <v>2246</v>
      </c>
      <c r="E927"/>
      <c r="F927"/>
      <c r="G927"/>
      <c r="H927"/>
      <c r="I927"/>
      <c r="J927"/>
      <c r="K927"/>
      <c r="L927"/>
      <c r="M927"/>
      <c r="N927"/>
    </row>
    <row r="928" spans="1:14" x14ac:dyDescent="0.25">
      <c r="A928" t="s">
        <v>2247</v>
      </c>
      <c r="B928" s="167">
        <v>-160</v>
      </c>
      <c r="C928" s="167">
        <v>-46</v>
      </c>
      <c r="D928" t="s">
        <v>2248</v>
      </c>
      <c r="E928"/>
      <c r="F928"/>
      <c r="G928"/>
      <c r="H928"/>
      <c r="I928"/>
      <c r="J928"/>
      <c r="K928"/>
      <c r="L928"/>
      <c r="M928"/>
      <c r="N928"/>
    </row>
    <row r="929" spans="1:14" x14ac:dyDescent="0.25">
      <c r="A929" t="s">
        <v>2249</v>
      </c>
      <c r="B929" s="167">
        <v>84</v>
      </c>
      <c r="C929" s="167">
        <v>28</v>
      </c>
      <c r="D929" t="s">
        <v>2250</v>
      </c>
      <c r="E929"/>
      <c r="F929"/>
      <c r="G929"/>
      <c r="H929"/>
      <c r="I929"/>
      <c r="J929"/>
      <c r="K929"/>
      <c r="L929"/>
      <c r="M929"/>
      <c r="N929"/>
    </row>
    <row r="930" spans="1:14" x14ac:dyDescent="0.25">
      <c r="A930" t="s">
        <v>2251</v>
      </c>
      <c r="B930" s="167">
        <v>264</v>
      </c>
      <c r="C930" s="167">
        <v>265</v>
      </c>
      <c r="D930" t="s">
        <v>2252</v>
      </c>
      <c r="E930"/>
      <c r="F930"/>
      <c r="G930"/>
      <c r="H930"/>
      <c r="I930"/>
      <c r="J930"/>
      <c r="K930"/>
      <c r="L930"/>
      <c r="M930"/>
      <c r="N930"/>
    </row>
    <row r="931" spans="1:14" x14ac:dyDescent="0.25">
      <c r="A931" t="s">
        <v>2253</v>
      </c>
      <c r="B931" s="167">
        <v>1</v>
      </c>
      <c r="C931" s="167">
        <v>1</v>
      </c>
      <c r="D931" t="s">
        <v>2254</v>
      </c>
      <c r="E931"/>
      <c r="F931"/>
      <c r="G931"/>
      <c r="H931"/>
      <c r="I931"/>
      <c r="J931"/>
      <c r="K931"/>
      <c r="L931"/>
      <c r="M931"/>
      <c r="N931"/>
    </row>
    <row r="932" spans="1:14" x14ac:dyDescent="0.25">
      <c r="A932"/>
      <c r="B932"/>
      <c r="C932"/>
      <c r="D932" t="s">
        <v>2255</v>
      </c>
      <c r="E932"/>
      <c r="F932"/>
      <c r="G932"/>
      <c r="H932"/>
      <c r="I932"/>
      <c r="J932"/>
      <c r="K932"/>
      <c r="L932"/>
      <c r="M932"/>
      <c r="N932"/>
    </row>
    <row r="933" spans="1:14" x14ac:dyDescent="0.25">
      <c r="A933"/>
      <c r="B933"/>
      <c r="C933"/>
      <c r="D933" t="s">
        <v>2256</v>
      </c>
      <c r="E933"/>
      <c r="F933"/>
      <c r="G933"/>
      <c r="H933"/>
      <c r="I933"/>
      <c r="J933"/>
      <c r="K933"/>
      <c r="L933"/>
      <c r="M933"/>
      <c r="N933"/>
    </row>
  </sheetData>
  <mergeCells count="34">
    <mergeCell ref="A636:A637"/>
    <mergeCell ref="B637:H637"/>
    <mergeCell ref="U471:V471"/>
    <mergeCell ref="A604:A605"/>
    <mergeCell ref="B605:G605"/>
    <mergeCell ref="A470:A471"/>
    <mergeCell ref="B471:R471"/>
    <mergeCell ref="A632:B632"/>
    <mergeCell ref="A466:Q466"/>
    <mergeCell ref="W471:AC471"/>
    <mergeCell ref="AF471:AG471"/>
    <mergeCell ref="B501:AJ501"/>
    <mergeCell ref="B518:G518"/>
    <mergeCell ref="A409:G409"/>
    <mergeCell ref="B414:D414"/>
    <mergeCell ref="E414:G414"/>
    <mergeCell ref="H414:M414"/>
    <mergeCell ref="E74:F74"/>
    <mergeCell ref="G74:J7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s>
  <dataValidations count="1">
    <dataValidation allowBlank="1" showInputMessage="1" showErrorMessage="1" sqref="H588:IV595 A560:G587" xr:uid="{00000000-0002-0000-0600-000000000000}"/>
  </dataValidations>
  <pageMargins left="0.7" right="0.7" top="0.75" bottom="0.75" header="0.3" footer="0.3"/>
  <pageSetup orientation="portrait" r:id="rId1"/>
  <legacy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7"/>
  <sheetViews>
    <sheetView topLeftCell="A64" zoomScale="85" zoomScaleNormal="85" zoomScalePageLayoutView="85" workbookViewId="0">
      <selection activeCell="B160" sqref="B160"/>
    </sheetView>
  </sheetViews>
  <sheetFormatPr defaultColWidth="9.140625" defaultRowHeight="15" x14ac:dyDescent="0.25"/>
  <cols>
    <col min="1" max="1" width="79.7109375" style="6" customWidth="1"/>
    <col min="2" max="2" width="12.7109375" style="6" customWidth="1"/>
    <col min="3" max="3" width="17.42578125" style="6" customWidth="1"/>
    <col min="4" max="4" width="22" style="6" customWidth="1"/>
    <col min="5" max="5" width="19.42578125" style="6" customWidth="1"/>
    <col min="6" max="6" width="14.42578125" style="6" customWidth="1"/>
    <col min="7" max="7" width="26.140625" style="6" customWidth="1"/>
    <col min="8" max="8" width="26.7109375" style="6" customWidth="1"/>
    <col min="9" max="9" width="17.85546875" style="6" customWidth="1"/>
    <col min="10" max="14" width="9.140625" style="6"/>
    <col min="15" max="15" width="25.85546875" style="6" customWidth="1"/>
    <col min="16" max="16" width="12.42578125" style="6" customWidth="1"/>
    <col min="17" max="17" width="19.85546875" style="6" customWidth="1"/>
    <col min="18" max="19" width="12.42578125" style="6" customWidth="1"/>
    <col min="20" max="21" width="16.28515625" style="6" customWidth="1"/>
    <col min="22" max="22" width="10.85546875" style="6" customWidth="1"/>
    <col min="23" max="16384" width="9.140625" style="6"/>
  </cols>
  <sheetData>
    <row r="1" spans="1:5" x14ac:dyDescent="0.25">
      <c r="A1" s="441" t="s">
        <v>11</v>
      </c>
      <c r="B1" s="441"/>
      <c r="C1" s="441"/>
      <c r="D1" s="441"/>
      <c r="E1" s="441"/>
    </row>
    <row r="2" spans="1:5" x14ac:dyDescent="0.25">
      <c r="A2" s="442" t="s">
        <v>155</v>
      </c>
      <c r="B2" s="442"/>
      <c r="C2" s="442"/>
      <c r="D2" s="442"/>
      <c r="E2" s="442"/>
    </row>
    <row r="19" spans="1:5" x14ac:dyDescent="0.25">
      <c r="A19" s="6" t="s">
        <v>156</v>
      </c>
    </row>
    <row r="20" spans="1:5" x14ac:dyDescent="0.25">
      <c r="A20" s="6">
        <v>155400</v>
      </c>
      <c r="B20" s="6" t="s">
        <v>157</v>
      </c>
    </row>
    <row r="21" spans="1:5" x14ac:dyDescent="0.25">
      <c r="A21" s="442" t="s">
        <v>158</v>
      </c>
      <c r="B21" s="442"/>
      <c r="C21" s="442"/>
      <c r="D21" s="442"/>
      <c r="E21" s="442"/>
    </row>
    <row r="38" spans="1:5" x14ac:dyDescent="0.25">
      <c r="A38" s="6" t="s">
        <v>156</v>
      </c>
    </row>
    <row r="39" spans="1:5" x14ac:dyDescent="0.25">
      <c r="A39" s="6">
        <v>100800</v>
      </c>
      <c r="B39" s="6" t="s">
        <v>157</v>
      </c>
    </row>
    <row r="40" spans="1:5" x14ac:dyDescent="0.25">
      <c r="A40" s="442" t="s">
        <v>159</v>
      </c>
      <c r="B40" s="442"/>
      <c r="C40" s="442"/>
      <c r="D40" s="442"/>
      <c r="E40" s="442"/>
    </row>
    <row r="57" spans="1:5" ht="15.75" thickBot="1" x14ac:dyDescent="0.3">
      <c r="A57" s="6" t="s">
        <v>156</v>
      </c>
    </row>
    <row r="58" spans="1:5" ht="15.75" thickBot="1" x14ac:dyDescent="0.3">
      <c r="A58" s="7">
        <v>194000</v>
      </c>
      <c r="B58" s="6" t="s">
        <v>160</v>
      </c>
    </row>
    <row r="60" spans="1:5" x14ac:dyDescent="0.25">
      <c r="A60" s="441" t="s">
        <v>161</v>
      </c>
      <c r="B60" s="441"/>
      <c r="C60" s="441"/>
      <c r="D60" s="441"/>
      <c r="E60" s="441"/>
    </row>
    <row r="85" spans="1:37" s="8" customFormat="1" x14ac:dyDescent="0.25">
      <c r="A85" s="6" t="s">
        <v>369</v>
      </c>
      <c r="B85" s="6">
        <v>55.1</v>
      </c>
      <c r="C85" s="6" t="s">
        <v>370</v>
      </c>
      <c r="D85" s="6"/>
      <c r="E85" s="6"/>
      <c r="F85" s="6"/>
      <c r="G85" s="6"/>
      <c r="H85" s="6"/>
      <c r="I85" s="6"/>
      <c r="J85" s="6"/>
      <c r="K85" s="6"/>
      <c r="L85" s="6"/>
      <c r="M85" s="6"/>
      <c r="N85" s="6"/>
      <c r="O85" s="6"/>
      <c r="P85" s="6"/>
      <c r="Q85" s="6"/>
      <c r="R85" s="6"/>
      <c r="S85" s="6"/>
      <c r="T85" s="6"/>
      <c r="U85" s="6"/>
      <c r="V85" s="6"/>
      <c r="W85" s="6"/>
      <c r="X85" s="6"/>
      <c r="Y85" s="6"/>
      <c r="Z85" s="6"/>
      <c r="AA85" s="6"/>
      <c r="AB85" s="6"/>
      <c r="AC85" s="6"/>
      <c r="AD85" s="6"/>
      <c r="AE85" s="6"/>
      <c r="AF85" s="6"/>
      <c r="AG85" s="6"/>
      <c r="AH85" s="6"/>
      <c r="AI85" s="6"/>
      <c r="AJ85" s="6"/>
      <c r="AK85" s="6"/>
    </row>
    <row r="86" spans="1:37" s="8" customFormat="1" x14ac:dyDescent="0.25">
      <c r="A86" s="6" t="s">
        <v>371</v>
      </c>
      <c r="B86" s="6">
        <v>111.6</v>
      </c>
      <c r="C86" s="6"/>
      <c r="D86" s="6"/>
      <c r="E86" s="6"/>
      <c r="F86" s="6"/>
      <c r="G86" s="6"/>
      <c r="H86" s="6"/>
      <c r="I86" s="6"/>
      <c r="J86" s="6"/>
      <c r="K86" s="6"/>
      <c r="L86" s="6"/>
      <c r="M86" s="6"/>
      <c r="N86" s="6"/>
      <c r="O86" s="6"/>
      <c r="P86" s="6"/>
      <c r="Q86" s="6"/>
      <c r="R86" s="6"/>
      <c r="S86" s="6"/>
      <c r="T86" s="6"/>
      <c r="U86" s="6"/>
      <c r="V86" s="6"/>
      <c r="W86" s="6"/>
      <c r="X86" s="6"/>
      <c r="Y86" s="6"/>
      <c r="Z86" s="6"/>
      <c r="AA86" s="6"/>
      <c r="AB86" s="6"/>
      <c r="AC86" s="6"/>
      <c r="AD86" s="6"/>
      <c r="AE86" s="6"/>
      <c r="AF86" s="6"/>
      <c r="AG86" s="6"/>
      <c r="AH86" s="6"/>
      <c r="AI86" s="6"/>
      <c r="AJ86" s="6"/>
      <c r="AK86" s="6"/>
    </row>
    <row r="87" spans="1:37" ht="15.75" thickBot="1" x14ac:dyDescent="0.3"/>
    <row r="88" spans="1:37" ht="15.75" thickBot="1" x14ac:dyDescent="0.3">
      <c r="A88" s="9" t="s">
        <v>372</v>
      </c>
      <c r="B88" s="10">
        <f>(B86-B85)/B85</f>
        <v>1.0254083484573502</v>
      </c>
    </row>
    <row r="89" spans="1:37" x14ac:dyDescent="0.25">
      <c r="A89" s="441" t="s">
        <v>162</v>
      </c>
      <c r="B89" s="441"/>
      <c r="C89" s="441"/>
      <c r="D89" s="441"/>
      <c r="E89" s="441"/>
    </row>
    <row r="90" spans="1:37" x14ac:dyDescent="0.25">
      <c r="A90" s="6">
        <v>6.6290250000000004</v>
      </c>
      <c r="B90" s="6" t="s">
        <v>375</v>
      </c>
      <c r="E90" s="6" t="s">
        <v>380</v>
      </c>
    </row>
    <row r="91" spans="1:37" x14ac:dyDescent="0.25">
      <c r="A91" s="6">
        <f>1/A90</f>
        <v>0.15085174667466181</v>
      </c>
      <c r="B91" s="6" t="s">
        <v>376</v>
      </c>
      <c r="E91" s="6" t="s">
        <v>167</v>
      </c>
    </row>
    <row r="92" spans="1:37" x14ac:dyDescent="0.25">
      <c r="A92" s="11">
        <v>0.5</v>
      </c>
      <c r="B92" s="6" t="s">
        <v>377</v>
      </c>
      <c r="E92" s="6" t="s">
        <v>381</v>
      </c>
    </row>
    <row r="93" spans="1:37" x14ac:dyDescent="0.25">
      <c r="A93" s="6">
        <f>A92*A91</f>
        <v>7.5425873337330904E-2</v>
      </c>
      <c r="B93" s="6" t="s">
        <v>378</v>
      </c>
      <c r="E93" s="6" t="s">
        <v>167</v>
      </c>
    </row>
    <row r="94" spans="1:37" x14ac:dyDescent="0.25">
      <c r="A94" s="6">
        <f>1/A93</f>
        <v>13.258050000000001</v>
      </c>
      <c r="B94" s="6" t="s">
        <v>379</v>
      </c>
      <c r="E94" s="6" t="s">
        <v>167</v>
      </c>
      <c r="J94" s="11"/>
    </row>
    <row r="95" spans="1:37" ht="15.75" thickBot="1" x14ac:dyDescent="0.3">
      <c r="A95" s="6">
        <v>8.0274920000000005</v>
      </c>
      <c r="B95" s="6" t="s">
        <v>373</v>
      </c>
      <c r="E95" s="6" t="s">
        <v>382</v>
      </c>
      <c r="J95" s="11"/>
    </row>
    <row r="96" spans="1:37" ht="15.75" thickBot="1" x14ac:dyDescent="0.3">
      <c r="A96" s="12">
        <f>(A94-A95)/A95</f>
        <v>0.65158059329115492</v>
      </c>
      <c r="B96" s="6" t="s">
        <v>374</v>
      </c>
      <c r="C96" s="13"/>
      <c r="E96" s="6" t="s">
        <v>167</v>
      </c>
    </row>
    <row r="98" spans="1:5" x14ac:dyDescent="0.25">
      <c r="A98" s="441" t="s">
        <v>163</v>
      </c>
      <c r="B98" s="441"/>
      <c r="C98" s="441"/>
      <c r="D98" s="441"/>
      <c r="E98" s="441"/>
    </row>
    <row r="99" spans="1:5" x14ac:dyDescent="0.25">
      <c r="A99" s="13">
        <v>0.3</v>
      </c>
      <c r="B99" s="11" t="s">
        <v>384</v>
      </c>
    </row>
    <row r="100" spans="1:5" x14ac:dyDescent="0.25">
      <c r="A100" s="6">
        <v>63.5</v>
      </c>
      <c r="B100" s="6" t="s">
        <v>385</v>
      </c>
    </row>
    <row r="101" spans="1:5" x14ac:dyDescent="0.25">
      <c r="A101" s="6">
        <f>1/A100</f>
        <v>1.5748031496062992E-2</v>
      </c>
      <c r="B101" s="6" t="s">
        <v>383</v>
      </c>
    </row>
    <row r="102" spans="1:5" x14ac:dyDescent="0.25">
      <c r="A102" s="14">
        <f>A101*(1-A99)</f>
        <v>1.1023622047244094E-2</v>
      </c>
      <c r="B102" s="6" t="s">
        <v>386</v>
      </c>
    </row>
    <row r="103" spans="1:5" x14ac:dyDescent="0.25">
      <c r="A103" s="14">
        <f>1/A102</f>
        <v>90.714285714285722</v>
      </c>
      <c r="B103" s="6" t="s">
        <v>390</v>
      </c>
    </row>
    <row r="104" spans="1:5" x14ac:dyDescent="0.25">
      <c r="A104" s="13">
        <v>0.35</v>
      </c>
      <c r="B104" s="6" t="s">
        <v>387</v>
      </c>
    </row>
    <row r="105" spans="1:5" x14ac:dyDescent="0.25">
      <c r="A105" s="6">
        <f>A102*(1-A104)</f>
        <v>7.1653543307086615E-3</v>
      </c>
      <c r="B105" s="6" t="s">
        <v>388</v>
      </c>
    </row>
    <row r="106" spans="1:5" ht="15.75" thickBot="1" x14ac:dyDescent="0.3">
      <c r="A106" s="6">
        <f>1/A105</f>
        <v>139.56043956043956</v>
      </c>
      <c r="B106" s="6" t="s">
        <v>389</v>
      </c>
    </row>
    <row r="107" spans="1:5" ht="15.75" thickBot="1" x14ac:dyDescent="0.3">
      <c r="A107" s="15">
        <f>(A106-A103)/A103</f>
        <v>0.53846153846153832</v>
      </c>
      <c r="B107" s="6" t="s">
        <v>391</v>
      </c>
    </row>
    <row r="108" spans="1:5" x14ac:dyDescent="0.25">
      <c r="A108" s="16"/>
    </row>
    <row r="109" spans="1:5" x14ac:dyDescent="0.25">
      <c r="A109" s="441" t="s">
        <v>165</v>
      </c>
      <c r="B109" s="441"/>
      <c r="C109" s="441"/>
      <c r="D109" s="441"/>
      <c r="E109" s="441"/>
    </row>
    <row r="110" spans="1:5" ht="15.75" thickBot="1" x14ac:dyDescent="0.3"/>
    <row r="111" spans="1:5" ht="15.75" thickBot="1" x14ac:dyDescent="0.3">
      <c r="A111" s="15">
        <f>A122</f>
        <v>0.20481927710843381</v>
      </c>
      <c r="B111" s="6" t="s">
        <v>393</v>
      </c>
    </row>
    <row r="113" spans="1:12" x14ac:dyDescent="0.25">
      <c r="A113" s="441" t="s">
        <v>164</v>
      </c>
      <c r="B113" s="441"/>
      <c r="C113" s="441"/>
      <c r="D113" s="441"/>
      <c r="E113" s="441"/>
    </row>
    <row r="114" spans="1:12" x14ac:dyDescent="0.25">
      <c r="A114" s="13">
        <v>0.2</v>
      </c>
      <c r="B114" s="11" t="s">
        <v>384</v>
      </c>
    </row>
    <row r="115" spans="1:12" x14ac:dyDescent="0.25">
      <c r="A115" s="6">
        <v>1.95</v>
      </c>
      <c r="B115" s="6" t="s">
        <v>392</v>
      </c>
    </row>
    <row r="116" spans="1:12" x14ac:dyDescent="0.25">
      <c r="A116" s="6">
        <f>1/A115</f>
        <v>0.51282051282051289</v>
      </c>
      <c r="B116" s="6" t="s">
        <v>383</v>
      </c>
    </row>
    <row r="117" spans="1:12" x14ac:dyDescent="0.25">
      <c r="A117" s="14">
        <f>A116*(1-A114)</f>
        <v>0.41025641025641035</v>
      </c>
      <c r="B117" s="6" t="s">
        <v>386</v>
      </c>
    </row>
    <row r="118" spans="1:12" x14ac:dyDescent="0.25">
      <c r="A118" s="14">
        <f>1/A117</f>
        <v>2.4374999999999996</v>
      </c>
      <c r="B118" s="6" t="s">
        <v>390</v>
      </c>
    </row>
    <row r="119" spans="1:12" x14ac:dyDescent="0.25">
      <c r="A119" s="13">
        <v>0.17</v>
      </c>
      <c r="B119" s="6" t="s">
        <v>387</v>
      </c>
    </row>
    <row r="120" spans="1:12" x14ac:dyDescent="0.25">
      <c r="A120" s="6">
        <f>A117*(1-A119)</f>
        <v>0.34051282051282056</v>
      </c>
      <c r="B120" s="6" t="s">
        <v>388</v>
      </c>
    </row>
    <row r="121" spans="1:12" ht="15.75" thickBot="1" x14ac:dyDescent="0.3">
      <c r="A121" s="6">
        <f>1/A120</f>
        <v>2.9367469879518069</v>
      </c>
      <c r="B121" s="6" t="s">
        <v>389</v>
      </c>
    </row>
    <row r="122" spans="1:12" ht="15.75" thickBot="1" x14ac:dyDescent="0.3">
      <c r="A122" s="15">
        <f>(A121-A118)/A118</f>
        <v>0.20481927710843381</v>
      </c>
      <c r="B122" s="6" t="s">
        <v>391</v>
      </c>
    </row>
    <row r="124" spans="1:12" x14ac:dyDescent="0.25">
      <c r="A124" s="441" t="s">
        <v>394</v>
      </c>
      <c r="B124" s="441"/>
      <c r="C124" s="441"/>
      <c r="D124" s="441"/>
      <c r="E124" s="441"/>
      <c r="J124" s="17"/>
    </row>
    <row r="125" spans="1:12" x14ac:dyDescent="0.25">
      <c r="A125" s="18">
        <v>4.4824543659231753E-4</v>
      </c>
      <c r="B125" s="6" t="s">
        <v>396</v>
      </c>
      <c r="K125" s="11"/>
      <c r="L125" s="11"/>
    </row>
    <row r="126" spans="1:12" x14ac:dyDescent="0.25">
      <c r="A126" s="6">
        <v>1.27</v>
      </c>
      <c r="B126" s="19" t="s">
        <v>400</v>
      </c>
      <c r="F126" s="20"/>
      <c r="J126" s="3"/>
      <c r="K126" s="18"/>
      <c r="L126" s="18"/>
    </row>
    <row r="127" spans="1:12" x14ac:dyDescent="0.25">
      <c r="A127" s="6">
        <f>(1/CONVERT(A125/A126,"mi","km")*0.00105505585)</f>
        <v>1.857438352962903</v>
      </c>
      <c r="B127" s="19" t="s">
        <v>397</v>
      </c>
      <c r="J127" s="21"/>
      <c r="K127" s="18"/>
      <c r="L127" s="18"/>
    </row>
    <row r="128" spans="1:12" x14ac:dyDescent="0.25">
      <c r="A128" s="6">
        <f>1/A127</f>
        <v>0.53837587578874124</v>
      </c>
      <c r="B128" s="19" t="s">
        <v>398</v>
      </c>
      <c r="F128" s="20"/>
      <c r="K128" s="13"/>
      <c r="L128" s="11"/>
    </row>
    <row r="129" spans="1:12" x14ac:dyDescent="0.25">
      <c r="A129" s="6">
        <v>1.07</v>
      </c>
      <c r="B129" s="6" t="s">
        <v>395</v>
      </c>
      <c r="F129" s="20"/>
      <c r="K129" s="13"/>
      <c r="L129" s="11"/>
    </row>
    <row r="130" spans="1:12" ht="15.75" thickBot="1" x14ac:dyDescent="0.3">
      <c r="A130" s="6">
        <f>1/A129</f>
        <v>0.93457943925233644</v>
      </c>
      <c r="B130" s="6" t="s">
        <v>399</v>
      </c>
      <c r="F130" s="20"/>
      <c r="K130" s="11"/>
      <c r="L130" s="11"/>
    </row>
    <row r="131" spans="1:12" ht="15.75" thickBot="1" x14ac:dyDescent="0.3">
      <c r="A131" s="15">
        <f>(A130-A128)/A128</f>
        <v>0.73592369435785332</v>
      </c>
      <c r="B131" s="6" t="s">
        <v>391</v>
      </c>
      <c r="F131" s="20"/>
    </row>
    <row r="133" spans="1:12" x14ac:dyDescent="0.25">
      <c r="A133" s="17"/>
      <c r="B133" s="11"/>
      <c r="C133" s="11"/>
    </row>
    <row r="134" spans="1:12" x14ac:dyDescent="0.25">
      <c r="A134" s="441" t="s">
        <v>105</v>
      </c>
      <c r="B134" s="441"/>
      <c r="C134" s="441"/>
      <c r="D134" s="441"/>
      <c r="E134" s="441"/>
    </row>
    <row r="135" spans="1:12" x14ac:dyDescent="0.25">
      <c r="A135" s="22" t="s">
        <v>409</v>
      </c>
      <c r="B135" s="23"/>
      <c r="C135" s="23"/>
      <c r="D135" s="23"/>
      <c r="E135" s="23"/>
      <c r="F135" s="23"/>
      <c r="G135" s="23"/>
    </row>
    <row r="136" spans="1:12" ht="15.75" x14ac:dyDescent="0.3">
      <c r="A136" s="24"/>
      <c r="B136" s="444" t="s">
        <v>410</v>
      </c>
      <c r="C136" s="445"/>
      <c r="D136" s="445"/>
      <c r="E136" s="446"/>
      <c r="F136" s="23"/>
      <c r="G136" s="23"/>
    </row>
    <row r="137" spans="1:12" ht="15.75" x14ac:dyDescent="0.3">
      <c r="A137" s="25"/>
      <c r="B137" s="444" t="s">
        <v>411</v>
      </c>
      <c r="C137" s="446"/>
      <c r="D137" s="444" t="s">
        <v>412</v>
      </c>
      <c r="E137" s="446"/>
      <c r="F137" s="23"/>
      <c r="G137" s="23"/>
    </row>
    <row r="138" spans="1:12" ht="15.75" x14ac:dyDescent="0.3">
      <c r="A138" s="26" t="s">
        <v>413</v>
      </c>
      <c r="B138" s="27" t="s">
        <v>414</v>
      </c>
      <c r="C138" s="27" t="s">
        <v>415</v>
      </c>
      <c r="D138" s="27" t="s">
        <v>414</v>
      </c>
      <c r="E138" s="27" t="s">
        <v>415</v>
      </c>
      <c r="F138" s="23"/>
      <c r="G138" s="28" t="s">
        <v>416</v>
      </c>
    </row>
    <row r="139" spans="1:12" x14ac:dyDescent="0.25">
      <c r="A139" s="29" t="s">
        <v>417</v>
      </c>
      <c r="B139" s="30">
        <v>95</v>
      </c>
      <c r="C139" s="31">
        <v>95</v>
      </c>
      <c r="D139" s="30">
        <v>50</v>
      </c>
      <c r="E139" s="31">
        <v>50</v>
      </c>
      <c r="F139" s="28" t="s">
        <v>130</v>
      </c>
      <c r="G139" s="23">
        <f>(C139-E139)/C139</f>
        <v>0.47368421052631576</v>
      </c>
    </row>
    <row r="140" spans="1:12" x14ac:dyDescent="0.25">
      <c r="A140" s="32" t="s">
        <v>418</v>
      </c>
      <c r="B140" s="33">
        <v>100</v>
      </c>
      <c r="C140" s="34">
        <v>100</v>
      </c>
      <c r="D140" s="33">
        <v>70</v>
      </c>
      <c r="E140" s="34">
        <v>70</v>
      </c>
      <c r="F140" s="28" t="s">
        <v>130</v>
      </c>
      <c r="G140" s="23">
        <f t="shared" ref="G140:G156" si="0">(C140-E140)/C140</f>
        <v>0.3</v>
      </c>
    </row>
    <row r="141" spans="1:12" x14ac:dyDescent="0.25">
      <c r="A141" s="32" t="s">
        <v>419</v>
      </c>
      <c r="B141" s="33">
        <v>95</v>
      </c>
      <c r="C141" s="34">
        <v>95</v>
      </c>
      <c r="D141" s="33">
        <v>50</v>
      </c>
      <c r="E141" s="34">
        <v>50</v>
      </c>
      <c r="F141" s="28" t="s">
        <v>130</v>
      </c>
      <c r="G141" s="23">
        <f t="shared" si="0"/>
        <v>0.47368421052631576</v>
      </c>
    </row>
    <row r="142" spans="1:12" x14ac:dyDescent="0.25">
      <c r="A142" s="32" t="s">
        <v>420</v>
      </c>
      <c r="B142" s="33">
        <v>105</v>
      </c>
      <c r="C142" s="34">
        <v>105</v>
      </c>
      <c r="D142" s="33">
        <v>110</v>
      </c>
      <c r="E142" s="34">
        <v>110</v>
      </c>
      <c r="F142" s="35" t="s">
        <v>436</v>
      </c>
      <c r="G142" s="23">
        <f t="shared" si="0"/>
        <v>-4.7619047619047616E-2</v>
      </c>
    </row>
    <row r="143" spans="1:12" x14ac:dyDescent="0.25">
      <c r="A143" s="32" t="s">
        <v>421</v>
      </c>
      <c r="B143" s="33">
        <v>80</v>
      </c>
      <c r="C143" s="34">
        <v>80</v>
      </c>
      <c r="D143" s="33">
        <v>35</v>
      </c>
      <c r="E143" s="34">
        <v>35</v>
      </c>
      <c r="F143" s="28" t="s">
        <v>130</v>
      </c>
      <c r="G143" s="23">
        <f t="shared" si="0"/>
        <v>0.5625</v>
      </c>
    </row>
    <row r="144" spans="1:12" x14ac:dyDescent="0.25">
      <c r="A144" s="32" t="s">
        <v>422</v>
      </c>
      <c r="B144" s="33">
        <v>70</v>
      </c>
      <c r="C144" s="34">
        <v>70</v>
      </c>
      <c r="D144" s="33">
        <v>50</v>
      </c>
      <c r="E144" s="34">
        <v>50</v>
      </c>
      <c r="F144" s="28" t="s">
        <v>130</v>
      </c>
      <c r="G144" s="23">
        <f t="shared" si="0"/>
        <v>0.2857142857142857</v>
      </c>
    </row>
    <row r="145" spans="1:9" x14ac:dyDescent="0.25">
      <c r="A145" s="32" t="s">
        <v>423</v>
      </c>
      <c r="B145" s="33">
        <v>90</v>
      </c>
      <c r="C145" s="34">
        <v>90</v>
      </c>
      <c r="D145" s="33">
        <v>80</v>
      </c>
      <c r="E145" s="34">
        <v>80</v>
      </c>
      <c r="F145" s="28" t="s">
        <v>424</v>
      </c>
      <c r="G145" s="23">
        <f t="shared" si="0"/>
        <v>0.1111111111111111</v>
      </c>
    </row>
    <row r="146" spans="1:9" x14ac:dyDescent="0.25">
      <c r="A146" s="32" t="s">
        <v>425</v>
      </c>
      <c r="B146" s="33">
        <v>100</v>
      </c>
      <c r="C146" s="34">
        <v>100</v>
      </c>
      <c r="D146" s="33">
        <v>90</v>
      </c>
      <c r="E146" s="34">
        <v>90</v>
      </c>
      <c r="F146" s="28" t="s">
        <v>130</v>
      </c>
      <c r="G146" s="23">
        <f t="shared" si="0"/>
        <v>0.1</v>
      </c>
    </row>
    <row r="147" spans="1:9" x14ac:dyDescent="0.25">
      <c r="A147" s="32" t="s">
        <v>426</v>
      </c>
      <c r="B147" s="33">
        <v>80</v>
      </c>
      <c r="C147" s="34">
        <v>80</v>
      </c>
      <c r="D147" s="33">
        <v>40</v>
      </c>
      <c r="E147" s="34">
        <v>40</v>
      </c>
      <c r="F147" s="28" t="s">
        <v>130</v>
      </c>
      <c r="G147" s="23">
        <f t="shared" si="0"/>
        <v>0.5</v>
      </c>
    </row>
    <row r="148" spans="1:9" x14ac:dyDescent="0.25">
      <c r="A148" s="32" t="s">
        <v>427</v>
      </c>
      <c r="B148" s="33">
        <v>80</v>
      </c>
      <c r="C148" s="34">
        <v>80</v>
      </c>
      <c r="D148" s="33">
        <v>50</v>
      </c>
      <c r="E148" s="34">
        <v>50</v>
      </c>
      <c r="F148" s="28" t="s">
        <v>130</v>
      </c>
      <c r="G148" s="23">
        <f t="shared" si="0"/>
        <v>0.375</v>
      </c>
    </row>
    <row r="149" spans="1:9" x14ac:dyDescent="0.25">
      <c r="A149" s="32" t="s">
        <v>428</v>
      </c>
      <c r="B149" s="33">
        <v>90</v>
      </c>
      <c r="C149" s="34">
        <v>90</v>
      </c>
      <c r="D149" s="33">
        <v>80</v>
      </c>
      <c r="E149" s="34">
        <v>80</v>
      </c>
      <c r="F149" s="28" t="s">
        <v>424</v>
      </c>
      <c r="G149" s="23">
        <f t="shared" si="0"/>
        <v>0.1111111111111111</v>
      </c>
    </row>
    <row r="150" spans="1:9" x14ac:dyDescent="0.25">
      <c r="A150" s="32" t="s">
        <v>429</v>
      </c>
      <c r="B150" s="33">
        <v>95</v>
      </c>
      <c r="C150" s="34">
        <v>95</v>
      </c>
      <c r="D150" s="33">
        <v>90</v>
      </c>
      <c r="E150" s="34">
        <v>90</v>
      </c>
      <c r="F150" s="35" t="s">
        <v>436</v>
      </c>
      <c r="G150" s="23">
        <f t="shared" si="0"/>
        <v>5.2631578947368418E-2</v>
      </c>
    </row>
    <row r="151" spans="1:9" x14ac:dyDescent="0.25">
      <c r="A151" s="32" t="s">
        <v>430</v>
      </c>
      <c r="B151" s="33">
        <v>95</v>
      </c>
      <c r="C151" s="34">
        <v>95</v>
      </c>
      <c r="D151" s="33">
        <v>90</v>
      </c>
      <c r="E151" s="34">
        <v>90</v>
      </c>
      <c r="F151" s="35" t="s">
        <v>436</v>
      </c>
      <c r="G151" s="23">
        <f t="shared" si="0"/>
        <v>5.2631578947368418E-2</v>
      </c>
    </row>
    <row r="152" spans="1:9" x14ac:dyDescent="0.25">
      <c r="A152" s="32" t="s">
        <v>431</v>
      </c>
      <c r="B152" s="33">
        <v>80</v>
      </c>
      <c r="C152" s="34">
        <v>50</v>
      </c>
      <c r="D152" s="33">
        <v>30</v>
      </c>
      <c r="E152" s="34">
        <v>30</v>
      </c>
      <c r="F152" s="28" t="s">
        <v>129</v>
      </c>
      <c r="G152" s="23">
        <f>(C152-E152)/C152</f>
        <v>0.4</v>
      </c>
    </row>
    <row r="153" spans="1:9" x14ac:dyDescent="0.25">
      <c r="A153" s="32" t="s">
        <v>432</v>
      </c>
      <c r="B153" s="33">
        <v>90</v>
      </c>
      <c r="C153" s="34">
        <v>90</v>
      </c>
      <c r="D153" s="33">
        <v>70</v>
      </c>
      <c r="E153" s="34">
        <v>70</v>
      </c>
      <c r="F153" s="28" t="s">
        <v>126</v>
      </c>
      <c r="G153" s="23">
        <f t="shared" si="0"/>
        <v>0.22222222222222221</v>
      </c>
    </row>
    <row r="154" spans="1:9" x14ac:dyDescent="0.25">
      <c r="A154" s="32" t="s">
        <v>433</v>
      </c>
      <c r="B154" s="33">
        <v>95</v>
      </c>
      <c r="C154" s="34">
        <v>90</v>
      </c>
      <c r="D154" s="33">
        <v>80</v>
      </c>
      <c r="E154" s="34">
        <v>80</v>
      </c>
      <c r="F154" s="35" t="s">
        <v>436</v>
      </c>
      <c r="G154" s="23">
        <f t="shared" si="0"/>
        <v>0.1111111111111111</v>
      </c>
      <c r="I154" s="36"/>
    </row>
    <row r="155" spans="1:9" x14ac:dyDescent="0.25">
      <c r="A155" s="32" t="s">
        <v>434</v>
      </c>
      <c r="B155" s="33">
        <v>80</v>
      </c>
      <c r="C155" s="34">
        <v>65</v>
      </c>
      <c r="D155" s="33">
        <v>60</v>
      </c>
      <c r="E155" s="34">
        <v>30</v>
      </c>
      <c r="F155" s="28" t="s">
        <v>127</v>
      </c>
      <c r="G155" s="23">
        <f t="shared" si="0"/>
        <v>0.53846153846153844</v>
      </c>
    </row>
    <row r="156" spans="1:9" x14ac:dyDescent="0.25">
      <c r="A156" s="37" t="s">
        <v>435</v>
      </c>
      <c r="B156" s="38">
        <v>90</v>
      </c>
      <c r="C156" s="39">
        <v>90</v>
      </c>
      <c r="D156" s="38">
        <v>70</v>
      </c>
      <c r="E156" s="39">
        <v>70</v>
      </c>
      <c r="F156" s="28" t="s">
        <v>127</v>
      </c>
      <c r="G156" s="23">
        <f t="shared" si="0"/>
        <v>0.22222222222222221</v>
      </c>
    </row>
    <row r="157" spans="1:9" x14ac:dyDescent="0.25">
      <c r="A157" s="23"/>
      <c r="B157" s="23"/>
      <c r="C157" s="23"/>
      <c r="D157" s="23"/>
      <c r="E157" s="23"/>
      <c r="F157" s="23"/>
      <c r="G157" s="23"/>
    </row>
    <row r="158" spans="1:9" x14ac:dyDescent="0.25">
      <c r="A158" s="23"/>
      <c r="B158" s="23"/>
      <c r="C158" s="23"/>
      <c r="D158" s="23"/>
      <c r="E158" s="23"/>
      <c r="F158" s="23"/>
      <c r="G158" s="23"/>
    </row>
    <row r="159" spans="1:9" x14ac:dyDescent="0.25">
      <c r="A159" s="23" t="s">
        <v>130</v>
      </c>
      <c r="B159" s="23">
        <f>AVERAGEIF(F139:F156,A159,G139:G156)</f>
        <v>0.38382283834586467</v>
      </c>
      <c r="C159" s="23"/>
      <c r="D159" s="23"/>
      <c r="E159" s="23"/>
      <c r="F159" s="23"/>
      <c r="G159" s="23"/>
    </row>
    <row r="160" spans="1:9" x14ac:dyDescent="0.25">
      <c r="A160" s="23" t="s">
        <v>424</v>
      </c>
      <c r="B160" s="23">
        <f>AVERAGEIF(F139:F156,A160,G139:G156)</f>
        <v>0.1111111111111111</v>
      </c>
      <c r="C160" s="23"/>
      <c r="D160" s="23"/>
      <c r="E160" s="23"/>
      <c r="F160" s="23"/>
      <c r="G160" s="23"/>
    </row>
    <row r="161" spans="1:7" x14ac:dyDescent="0.25">
      <c r="A161" s="23" t="s">
        <v>129</v>
      </c>
      <c r="B161" s="23">
        <f>AVERAGEIF(F139:F156,A161,G139:G156)</f>
        <v>0.4</v>
      </c>
      <c r="C161" s="23"/>
      <c r="D161" s="23"/>
      <c r="E161" s="23"/>
      <c r="F161" s="23"/>
      <c r="G161" s="23"/>
    </row>
    <row r="162" spans="1:7" x14ac:dyDescent="0.25">
      <c r="A162" s="23" t="s">
        <v>126</v>
      </c>
      <c r="B162" s="23">
        <f>AVERAGEIF(F139:F156,A162,G139:G156)</f>
        <v>0.22222222222222221</v>
      </c>
      <c r="C162" s="23"/>
      <c r="D162" s="23"/>
      <c r="E162" s="23"/>
      <c r="F162" s="23"/>
      <c r="G162" s="23"/>
    </row>
    <row r="163" spans="1:7" x14ac:dyDescent="0.25">
      <c r="A163" s="23" t="s">
        <v>127</v>
      </c>
      <c r="B163" s="23">
        <f>AVERAGEIF(F139:F156,A163,G139:G156)</f>
        <v>0.38034188034188032</v>
      </c>
      <c r="C163" s="23"/>
      <c r="D163" s="23"/>
      <c r="E163" s="23"/>
      <c r="F163" s="23"/>
      <c r="G163" s="23"/>
    </row>
    <row r="165" spans="1:7" x14ac:dyDescent="0.25">
      <c r="A165" s="441" t="s">
        <v>168</v>
      </c>
      <c r="B165" s="441"/>
      <c r="C165" s="441"/>
      <c r="D165" s="441"/>
      <c r="E165" s="441"/>
    </row>
    <row r="166" spans="1:7" ht="15.75" thickBot="1" x14ac:dyDescent="0.3">
      <c r="A166" s="19" t="s">
        <v>169</v>
      </c>
      <c r="B166" s="13">
        <v>0.4</v>
      </c>
    </row>
    <row r="167" spans="1:7" ht="15.75" thickBot="1" x14ac:dyDescent="0.3">
      <c r="A167" s="6" t="s">
        <v>170</v>
      </c>
      <c r="B167" s="40">
        <f>(1+B166)^(1/(2020-2010))-1</f>
        <v>3.4219694129380196E-2</v>
      </c>
    </row>
    <row r="168" spans="1:7" x14ac:dyDescent="0.25">
      <c r="B168" s="41"/>
    </row>
    <row r="169" spans="1:7" x14ac:dyDescent="0.25">
      <c r="A169" s="441" t="s">
        <v>401</v>
      </c>
      <c r="B169" s="441"/>
    </row>
    <row r="170" spans="1:7" x14ac:dyDescent="0.25">
      <c r="A170" s="19" t="s">
        <v>402</v>
      </c>
      <c r="B170" s="42">
        <v>972.7</v>
      </c>
    </row>
    <row r="171" spans="1:7" ht="15.75" thickBot="1" x14ac:dyDescent="0.3">
      <c r="A171" s="19" t="s">
        <v>403</v>
      </c>
      <c r="B171" s="43">
        <f>400.9+53.5+276.5+255.7+63.5+462.5+B170+975.4+227.6+436.5</f>
        <v>4124.8</v>
      </c>
    </row>
    <row r="172" spans="1:7" ht="15.75" thickBot="1" x14ac:dyDescent="0.3">
      <c r="A172" s="19" t="s">
        <v>404</v>
      </c>
      <c r="B172" s="40">
        <f>B170/B171</f>
        <v>0.23581749418153608</v>
      </c>
    </row>
    <row r="173" spans="1:7" x14ac:dyDescent="0.25">
      <c r="B173" s="41"/>
    </row>
    <row r="174" spans="1:7" x14ac:dyDescent="0.25">
      <c r="A174" s="441" t="s">
        <v>174</v>
      </c>
      <c r="B174" s="441"/>
      <c r="C174" s="441"/>
      <c r="D174" s="441"/>
      <c r="E174" s="441"/>
    </row>
    <row r="175" spans="1:7" ht="15.75" thickBot="1" x14ac:dyDescent="0.3">
      <c r="A175" s="19" t="s">
        <v>408</v>
      </c>
      <c r="B175" s="41">
        <v>0.1246</v>
      </c>
    </row>
    <row r="176" spans="1:7" ht="15.75" thickBot="1" x14ac:dyDescent="0.3">
      <c r="A176" s="19" t="s">
        <v>405</v>
      </c>
      <c r="B176" s="40">
        <f>1-B175</f>
        <v>0.87539999999999996</v>
      </c>
    </row>
    <row r="178" spans="1:5" x14ac:dyDescent="0.25">
      <c r="A178" s="441" t="s">
        <v>171</v>
      </c>
      <c r="B178" s="441"/>
      <c r="C178" s="441"/>
      <c r="D178" s="441"/>
      <c r="E178" s="441"/>
    </row>
    <row r="179" spans="1:5" x14ac:dyDescent="0.25">
      <c r="A179" s="21" t="s">
        <v>406</v>
      </c>
      <c r="B179" s="6">
        <v>197000</v>
      </c>
    </row>
    <row r="180" spans="1:5" ht="15.75" thickBot="1" x14ac:dyDescent="0.3">
      <c r="A180" s="6" t="s">
        <v>407</v>
      </c>
      <c r="B180" s="6">
        <v>175000</v>
      </c>
    </row>
    <row r="181" spans="1:5" ht="15.75" thickBot="1" x14ac:dyDescent="0.3">
      <c r="A181" s="6" t="s">
        <v>172</v>
      </c>
      <c r="B181" s="15">
        <f>B179/B180</f>
        <v>1.1257142857142857</v>
      </c>
    </row>
    <row r="183" spans="1:5" x14ac:dyDescent="0.25">
      <c r="A183" s="441" t="s">
        <v>173</v>
      </c>
      <c r="B183" s="441"/>
      <c r="C183" s="441"/>
      <c r="D183" s="441"/>
      <c r="E183" s="441"/>
    </row>
    <row r="184" spans="1:5" x14ac:dyDescent="0.25">
      <c r="A184" s="19" t="s">
        <v>2263</v>
      </c>
      <c r="B184" s="168">
        <v>1.2E-2</v>
      </c>
    </row>
    <row r="185" spans="1:5" x14ac:dyDescent="0.25">
      <c r="A185" s="19" t="s">
        <v>2264</v>
      </c>
      <c r="B185" s="168">
        <v>2.4E-2</v>
      </c>
    </row>
    <row r="186" spans="1:5" x14ac:dyDescent="0.25">
      <c r="A186" s="19" t="s">
        <v>2265</v>
      </c>
      <c r="B186" s="6">
        <f>2050-2018+1</f>
        <v>33</v>
      </c>
    </row>
    <row r="187" spans="1:5" x14ac:dyDescent="0.25">
      <c r="A187" s="19" t="s">
        <v>2266</v>
      </c>
      <c r="B187" s="11">
        <f>(1-B184)^B186</f>
        <v>0.67139665221009714</v>
      </c>
    </row>
    <row r="188" spans="1:5" ht="15.75" thickBot="1" x14ac:dyDescent="0.3">
      <c r="A188" s="19" t="s">
        <v>2267</v>
      </c>
      <c r="B188" s="11">
        <f>(1-B185)^B186</f>
        <v>0.44858421050781644</v>
      </c>
    </row>
    <row r="189" spans="1:5" ht="15.75" thickBot="1" x14ac:dyDescent="0.3">
      <c r="A189" s="19" t="s">
        <v>2268</v>
      </c>
      <c r="B189" s="15">
        <f>(B187-B188)/B187</f>
        <v>0.33186409400289502</v>
      </c>
    </row>
    <row r="191" spans="1:5" x14ac:dyDescent="0.25">
      <c r="A191" s="441" t="s">
        <v>184</v>
      </c>
      <c r="B191" s="441"/>
      <c r="C191" s="441"/>
      <c r="D191" s="441"/>
      <c r="E191" s="441"/>
    </row>
    <row r="192" spans="1:5" x14ac:dyDescent="0.25">
      <c r="A192" s="17" t="s">
        <v>176</v>
      </c>
      <c r="B192" s="17" t="s">
        <v>177</v>
      </c>
      <c r="C192" s="17"/>
    </row>
    <row r="193" spans="1:9" x14ac:dyDescent="0.25">
      <c r="A193" s="6" t="s">
        <v>178</v>
      </c>
      <c r="B193" s="18">
        <v>15277777.777777778</v>
      </c>
      <c r="C193" s="6" t="s">
        <v>179</v>
      </c>
    </row>
    <row r="194" spans="1:9" x14ac:dyDescent="0.25">
      <c r="A194" s="6" t="s">
        <v>180</v>
      </c>
      <c r="B194" s="18">
        <f>3.4*10^6</f>
        <v>3400000</v>
      </c>
      <c r="C194" s="44"/>
    </row>
    <row r="195" spans="1:9" x14ac:dyDescent="0.25">
      <c r="A195" s="6" t="s">
        <v>181</v>
      </c>
      <c r="B195" s="6">
        <v>2</v>
      </c>
    </row>
    <row r="196" spans="1:9" ht="15.75" thickBot="1" x14ac:dyDescent="0.3">
      <c r="A196" s="6" t="s">
        <v>182</v>
      </c>
      <c r="B196" s="18">
        <f>B195*B194</f>
        <v>6800000</v>
      </c>
    </row>
    <row r="197" spans="1:9" ht="15.75" thickBot="1" x14ac:dyDescent="0.3">
      <c r="A197" s="6" t="s">
        <v>183</v>
      </c>
      <c r="B197" s="15">
        <f>B196/B193</f>
        <v>0.44509090909090909</v>
      </c>
    </row>
    <row r="199" spans="1:9" x14ac:dyDescent="0.25">
      <c r="A199" s="240" t="s">
        <v>3109</v>
      </c>
    </row>
    <row r="201" spans="1:9" x14ac:dyDescent="0.25">
      <c r="A201" s="242" t="s">
        <v>3130</v>
      </c>
      <c r="B201" s="443" t="s">
        <v>3113</v>
      </c>
      <c r="C201" s="443"/>
      <c r="D201" s="443"/>
      <c r="E201" s="443"/>
      <c r="F201" s="443"/>
      <c r="G201" s="443"/>
      <c r="H201" s="443"/>
      <c r="I201" s="443"/>
    </row>
    <row r="202" spans="1:9" x14ac:dyDescent="0.25">
      <c r="A202" s="166" t="s">
        <v>3114</v>
      </c>
      <c r="B202" s="166" t="s">
        <v>3115</v>
      </c>
      <c r="C202" s="166" t="s">
        <v>3116</v>
      </c>
      <c r="D202" s="166" t="s">
        <v>3117</v>
      </c>
      <c r="E202" s="166" t="s">
        <v>2369</v>
      </c>
      <c r="F202" s="166" t="s">
        <v>90</v>
      </c>
      <c r="G202" s="166" t="s">
        <v>3118</v>
      </c>
      <c r="H202" s="166" t="s">
        <v>3119</v>
      </c>
      <c r="I202" s="166" t="s">
        <v>3120</v>
      </c>
    </row>
    <row r="203" spans="1:9" x14ac:dyDescent="0.25">
      <c r="A203" s="166" t="s">
        <v>3121</v>
      </c>
      <c r="B203" s="173">
        <v>0</v>
      </c>
      <c r="C203" s="173">
        <v>6</v>
      </c>
      <c r="D203" s="173">
        <v>9</v>
      </c>
      <c r="E203" s="173">
        <v>25</v>
      </c>
      <c r="F203" s="173">
        <v>21</v>
      </c>
      <c r="G203" s="173">
        <v>215</v>
      </c>
      <c r="H203" s="173">
        <v>81</v>
      </c>
      <c r="I203" s="173">
        <v>134</v>
      </c>
    </row>
    <row r="204" spans="1:9" x14ac:dyDescent="0.25">
      <c r="A204" s="166" t="s">
        <v>3122</v>
      </c>
      <c r="B204" s="173">
        <v>4</v>
      </c>
      <c r="C204" s="173">
        <v>3</v>
      </c>
      <c r="D204" s="173">
        <v>15</v>
      </c>
      <c r="E204" s="173">
        <v>40</v>
      </c>
      <c r="F204" s="173">
        <v>43</v>
      </c>
      <c r="G204" s="173">
        <v>163</v>
      </c>
      <c r="H204" s="173">
        <v>56</v>
      </c>
      <c r="I204" s="173">
        <v>94</v>
      </c>
    </row>
    <row r="205" spans="1:9" ht="15.75" thickBot="1" x14ac:dyDescent="0.3">
      <c r="A205" s="45" t="s">
        <v>3123</v>
      </c>
      <c r="B205" s="6">
        <f>B204-B203</f>
        <v>4</v>
      </c>
      <c r="C205" s="6">
        <f t="shared" ref="C205:I205" si="1">C204-C203</f>
        <v>-3</v>
      </c>
      <c r="D205" s="6">
        <f t="shared" si="1"/>
        <v>6</v>
      </c>
      <c r="E205" s="6">
        <f t="shared" si="1"/>
        <v>15</v>
      </c>
      <c r="F205" s="6">
        <f t="shared" si="1"/>
        <v>22</v>
      </c>
      <c r="G205" s="6">
        <f t="shared" si="1"/>
        <v>-52</v>
      </c>
      <c r="H205" s="6">
        <f t="shared" si="1"/>
        <v>-25</v>
      </c>
      <c r="I205" s="6">
        <f t="shared" si="1"/>
        <v>-40</v>
      </c>
    </row>
    <row r="206" spans="1:9" ht="15.75" thickBot="1" x14ac:dyDescent="0.3">
      <c r="A206" s="173" t="s">
        <v>3124</v>
      </c>
      <c r="B206" s="15">
        <f>SUM(G205:H205)/SUM(G203:H203)</f>
        <v>-0.26013513513513514</v>
      </c>
    </row>
    <row r="207" spans="1:9" ht="15.75" thickBot="1" x14ac:dyDescent="0.3">
      <c r="A207" s="229" t="s">
        <v>3125</v>
      </c>
      <c r="B207" s="15">
        <f>I205/I203</f>
        <v>-0.29850746268656714</v>
      </c>
    </row>
    <row r="209" spans="1:9" x14ac:dyDescent="0.25">
      <c r="A209" s="242" t="s">
        <v>3131</v>
      </c>
      <c r="B209" s="443" t="s">
        <v>3113</v>
      </c>
      <c r="C209" s="443"/>
      <c r="D209" s="443"/>
      <c r="E209" s="443"/>
      <c r="F209" s="443"/>
      <c r="G209" s="443"/>
      <c r="H209" s="443"/>
      <c r="I209" s="443"/>
    </row>
    <row r="210" spans="1:9" x14ac:dyDescent="0.25">
      <c r="A210" s="166" t="s">
        <v>3114</v>
      </c>
      <c r="B210" s="166" t="s">
        <v>3115</v>
      </c>
      <c r="C210" s="166" t="s">
        <v>3116</v>
      </c>
      <c r="D210" s="166" t="s">
        <v>3117</v>
      </c>
      <c r="E210" s="166" t="s">
        <v>2369</v>
      </c>
      <c r="F210" s="166" t="s">
        <v>90</v>
      </c>
      <c r="G210" s="166" t="s">
        <v>3118</v>
      </c>
      <c r="H210" s="166" t="s">
        <v>3119</v>
      </c>
      <c r="I210" s="166" t="s">
        <v>3120</v>
      </c>
    </row>
    <row r="211" spans="1:9" x14ac:dyDescent="0.25">
      <c r="A211" s="166" t="s">
        <v>3121</v>
      </c>
      <c r="B211" s="173">
        <v>0</v>
      </c>
      <c r="C211" s="173">
        <v>17</v>
      </c>
      <c r="D211" s="173">
        <v>18</v>
      </c>
      <c r="E211" s="173">
        <v>22</v>
      </c>
      <c r="F211" s="173">
        <v>12</v>
      </c>
      <c r="G211" s="173">
        <v>73</v>
      </c>
      <c r="H211" s="173">
        <v>21</v>
      </c>
      <c r="I211" s="173">
        <v>21</v>
      </c>
    </row>
    <row r="212" spans="1:9" x14ac:dyDescent="0.25">
      <c r="A212" s="166" t="s">
        <v>3122</v>
      </c>
      <c r="B212" s="173">
        <v>0</v>
      </c>
      <c r="C212" s="173">
        <v>15</v>
      </c>
      <c r="D212" s="173">
        <v>22</v>
      </c>
      <c r="E212" s="173">
        <v>39</v>
      </c>
      <c r="F212" s="173">
        <v>23</v>
      </c>
      <c r="G212" s="173">
        <v>51</v>
      </c>
      <c r="H212" s="173">
        <v>17</v>
      </c>
      <c r="I212" s="173">
        <v>19</v>
      </c>
    </row>
    <row r="213" spans="1:9" ht="15.75" thickBot="1" x14ac:dyDescent="0.3">
      <c r="A213" s="45" t="s">
        <v>3123</v>
      </c>
      <c r="B213" s="6">
        <f>B212-B211</f>
        <v>0</v>
      </c>
      <c r="C213" s="6">
        <f t="shared" ref="C213" si="2">C212-C211</f>
        <v>-2</v>
      </c>
      <c r="D213" s="6">
        <f t="shared" ref="D213" si="3">D212-D211</f>
        <v>4</v>
      </c>
      <c r="E213" s="6">
        <f t="shared" ref="E213" si="4">E212-E211</f>
        <v>17</v>
      </c>
      <c r="F213" s="6">
        <f t="shared" ref="F213" si="5">F212-F211</f>
        <v>11</v>
      </c>
      <c r="G213" s="6">
        <f t="shared" ref="G213" si="6">G212-G211</f>
        <v>-22</v>
      </c>
      <c r="H213" s="6">
        <f t="shared" ref="H213" si="7">H212-H211</f>
        <v>-4</v>
      </c>
      <c r="I213" s="6">
        <f t="shared" ref="I213" si="8">I212-I211</f>
        <v>-2</v>
      </c>
    </row>
    <row r="214" spans="1:9" ht="15.75" thickBot="1" x14ac:dyDescent="0.3">
      <c r="A214" s="173" t="s">
        <v>3124</v>
      </c>
      <c r="B214" s="15">
        <f>SUM(G213:H213)/SUM(G211:H211)</f>
        <v>-0.27659574468085107</v>
      </c>
    </row>
    <row r="215" spans="1:9" ht="15.75" thickBot="1" x14ac:dyDescent="0.3">
      <c r="A215" s="229" t="s">
        <v>3125</v>
      </c>
      <c r="B215" s="15">
        <f>I213/I211</f>
        <v>-9.5238095238095233E-2</v>
      </c>
    </row>
    <row r="217" spans="1:9" x14ac:dyDescent="0.25">
      <c r="A217" s="241" t="s">
        <v>3132</v>
      </c>
      <c r="B217" s="443" t="s">
        <v>3113</v>
      </c>
      <c r="C217" s="443"/>
      <c r="D217" s="443"/>
      <c r="E217" s="443"/>
    </row>
    <row r="218" spans="1:9" x14ac:dyDescent="0.25">
      <c r="A218" s="166" t="s">
        <v>3114</v>
      </c>
      <c r="B218" s="166" t="s">
        <v>3126</v>
      </c>
      <c r="C218" s="166" t="s">
        <v>3127</v>
      </c>
      <c r="D218" s="166" t="s">
        <v>3128</v>
      </c>
      <c r="E218" s="166" t="s">
        <v>90</v>
      </c>
    </row>
    <row r="219" spans="1:9" x14ac:dyDescent="0.25">
      <c r="A219" s="166" t="s">
        <v>3121</v>
      </c>
      <c r="B219" s="173">
        <v>112</v>
      </c>
      <c r="C219" s="173">
        <v>16</v>
      </c>
      <c r="D219" s="173">
        <v>9</v>
      </c>
      <c r="E219" s="173">
        <v>134</v>
      </c>
    </row>
    <row r="220" spans="1:9" x14ac:dyDescent="0.25">
      <c r="A220" s="166" t="s">
        <v>3122</v>
      </c>
      <c r="B220" s="173">
        <v>87</v>
      </c>
      <c r="C220" s="173">
        <v>17</v>
      </c>
      <c r="D220" s="173">
        <v>9</v>
      </c>
      <c r="E220" s="173">
        <v>151</v>
      </c>
    </row>
    <row r="221" spans="1:9" ht="15.75" thickBot="1" x14ac:dyDescent="0.3">
      <c r="A221" s="45" t="s">
        <v>3123</v>
      </c>
      <c r="B221" s="6">
        <f>B220-B219</f>
        <v>-25</v>
      </c>
      <c r="C221" s="6">
        <f t="shared" ref="C221:E221" si="9">C220-C219</f>
        <v>1</v>
      </c>
      <c r="D221" s="6">
        <f t="shared" si="9"/>
        <v>0</v>
      </c>
      <c r="E221" s="6">
        <f t="shared" si="9"/>
        <v>17</v>
      </c>
    </row>
    <row r="222" spans="1:9" ht="15.75" thickBot="1" x14ac:dyDescent="0.3">
      <c r="A222" s="229" t="s">
        <v>3129</v>
      </c>
      <c r="B222" s="15">
        <f>B221/B219</f>
        <v>-0.22321428571428573</v>
      </c>
    </row>
    <row r="226" spans="1:9" x14ac:dyDescent="0.25">
      <c r="A226" s="173"/>
      <c r="B226" s="173"/>
      <c r="C226" s="173"/>
      <c r="D226" s="173"/>
      <c r="E226" s="173"/>
      <c r="F226" s="173"/>
      <c r="G226" s="173"/>
      <c r="H226" s="173"/>
      <c r="I226" s="173"/>
    </row>
    <row r="227" spans="1:9" x14ac:dyDescent="0.25">
      <c r="A227" s="173"/>
      <c r="B227" s="173"/>
      <c r="C227" s="173"/>
      <c r="D227" s="173"/>
      <c r="E227" s="173"/>
      <c r="F227" s="173"/>
      <c r="G227" s="173"/>
      <c r="H227" s="173"/>
      <c r="I227" s="173"/>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About</vt:lpstr>
      <vt:lpstr>Policy Characteristics</vt:lpstr>
      <vt:lpstr>RMI customized</vt:lpstr>
      <vt:lpstr>Supporting Data</vt:lpstr>
      <vt:lpstr>Standard Descriptions</vt:lpstr>
      <vt:lpstr>PolicyLevers</vt:lpstr>
      <vt:lpstr>UnitControlCenter</vt:lpstr>
      <vt:lpstr>OutputGraphs</vt:lpstr>
      <vt:lpstr>Output Graph Color Key</vt:lpstr>
      <vt:lpstr>Supporting Data from Scripts</vt:lpstr>
      <vt:lpstr>Repeating Values</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2021-12-02T23:48:24Z</dcterms:modified>
</cp:coreProperties>
</file>