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autoCompressPictures="0"/>
  <mc:AlternateContent xmlns:mc="http://schemas.openxmlformats.org/markup-compatibility/2006">
    <mc:Choice Requires="x15">
      <x15ac:absPath xmlns:x15ac="http://schemas.microsoft.com/office/spreadsheetml/2010/11/ac" url="C:\Users\swenzel\Dropbox (Energy Innovation)\My PC (energy044)\Documents\GitHub_Repositories\eps-alberta\"/>
    </mc:Choice>
  </mc:AlternateContent>
  <xr:revisionPtr revIDLastSave="0" documentId="13_ncr:1_{30249D53-227C-43BF-AA60-9E34A29740FE}" xr6:coauthVersionLast="47" xr6:coauthVersionMax="47" xr10:uidLastSave="{00000000-0000-0000-0000-000000000000}"/>
  <bookViews>
    <workbookView xWindow="12600" yWindow="-16320" windowWidth="29040" windowHeight="15840" tabRatio="824" activeTab="1" xr2:uid="{00000000-000D-0000-FFFF-FFFF00000000}"/>
  </bookViews>
  <sheets>
    <sheet name="About" sheetId="10" r:id="rId1"/>
    <sheet name="Policy Characteristics" sheetId="17" r:id="rId2"/>
    <sheet name="PolicyLevers" sheetId="1" r:id="rId3"/>
    <sheet name="OutputGraphs" sheetId="8" r:id="rId4"/>
    <sheet name="ReferenceScenarios" sheetId="9" r:id="rId5"/>
    <sheet name="Target Calculations" sheetId="15" r:id="rId6"/>
    <sheet name="MaxBoundCalculations" sheetId="13" r:id="rId7"/>
    <sheet name="PolicyLevers_DescriptionsOldUI" sheetId="16" state="hidden" r:id="rId8"/>
  </sheets>
  <definedNames>
    <definedName name="_xlnm._FilterDatabase" localSheetId="2" hidden="1">PolicyLevers!$A$1:$P$322</definedName>
    <definedName name="_xlnm._FilterDatabase" localSheetId="7" hidden="1">PolicyLevers_DescriptionsOldUI!$A$1:$P$322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9" i="17" l="1"/>
  <c r="G18" i="17"/>
  <c r="G15" i="17"/>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 i="1"/>
  <c r="P2" i="1"/>
  <c r="O327" i="16" l="1"/>
  <c r="N327" i="16"/>
  <c r="M327" i="16"/>
  <c r="L327" i="16"/>
  <c r="K327" i="16"/>
  <c r="J327" i="16"/>
  <c r="C327" i="16"/>
  <c r="A327" i="16"/>
  <c r="O326" i="16"/>
  <c r="N326" i="16"/>
  <c r="M326" i="16"/>
  <c r="L326" i="16"/>
  <c r="K326" i="16"/>
  <c r="J326" i="16"/>
  <c r="C326" i="16"/>
  <c r="A326" i="16"/>
  <c r="O325" i="16"/>
  <c r="N325" i="16"/>
  <c r="M325" i="16"/>
  <c r="L325" i="16"/>
  <c r="K325" i="16"/>
  <c r="J325" i="16"/>
  <c r="C325" i="16"/>
  <c r="A325" i="16"/>
  <c r="O324" i="16"/>
  <c r="N324" i="16"/>
  <c r="M324" i="16"/>
  <c r="L324" i="16"/>
  <c r="K324" i="16"/>
  <c r="J324" i="16"/>
  <c r="C324" i="16"/>
  <c r="A324" i="16"/>
  <c r="O323" i="16"/>
  <c r="N323" i="16"/>
  <c r="M323" i="16"/>
  <c r="L323" i="16"/>
  <c r="K323" i="16"/>
  <c r="J323" i="16"/>
  <c r="C323" i="16"/>
  <c r="A323" i="16"/>
  <c r="J322" i="16"/>
  <c r="O321" i="16"/>
  <c r="N321" i="16"/>
  <c r="M321" i="16"/>
  <c r="L321" i="16"/>
  <c r="K321" i="16"/>
  <c r="J321" i="16"/>
  <c r="C321" i="16"/>
  <c r="A321" i="16"/>
  <c r="O320" i="16"/>
  <c r="N320" i="16"/>
  <c r="M320" i="16"/>
  <c r="L320" i="16"/>
  <c r="K320" i="16"/>
  <c r="J320" i="16"/>
  <c r="C320" i="16"/>
  <c r="A320" i="16"/>
  <c r="O319" i="16"/>
  <c r="N319" i="16"/>
  <c r="M319" i="16"/>
  <c r="L319" i="16"/>
  <c r="K319" i="16"/>
  <c r="J319" i="16"/>
  <c r="C319" i="16"/>
  <c r="A319" i="16"/>
  <c r="O318" i="16"/>
  <c r="N318" i="16"/>
  <c r="M318" i="16"/>
  <c r="L318" i="16"/>
  <c r="K318" i="16"/>
  <c r="J318" i="16"/>
  <c r="C318" i="16"/>
  <c r="A318" i="16"/>
  <c r="O317" i="16"/>
  <c r="N317" i="16"/>
  <c r="M317" i="16"/>
  <c r="L317" i="16"/>
  <c r="K317" i="16"/>
  <c r="J317" i="16"/>
  <c r="C317" i="16"/>
  <c r="A317" i="16"/>
  <c r="O316" i="16"/>
  <c r="N316" i="16"/>
  <c r="M316" i="16"/>
  <c r="L316" i="16"/>
  <c r="K316" i="16"/>
  <c r="J316" i="16"/>
  <c r="C316" i="16"/>
  <c r="A316" i="16"/>
  <c r="O315" i="16"/>
  <c r="N315" i="16"/>
  <c r="M315" i="16"/>
  <c r="L315" i="16"/>
  <c r="K315" i="16"/>
  <c r="J315" i="16"/>
  <c r="C315" i="16"/>
  <c r="A315" i="16"/>
  <c r="J314" i="16"/>
  <c r="K313" i="16"/>
  <c r="J313" i="16"/>
  <c r="C313" i="16"/>
  <c r="B313" i="16"/>
  <c r="A313" i="16"/>
  <c r="O312" i="16"/>
  <c r="N312" i="16"/>
  <c r="M312" i="16"/>
  <c r="L312" i="16"/>
  <c r="K312" i="16"/>
  <c r="J312" i="16"/>
  <c r="C312" i="16"/>
  <c r="B312" i="16"/>
  <c r="A312" i="16"/>
  <c r="O311" i="16"/>
  <c r="N311" i="16"/>
  <c r="M311" i="16"/>
  <c r="L311" i="16"/>
  <c r="K311" i="16"/>
  <c r="J311" i="16"/>
  <c r="C311" i="16"/>
  <c r="A311" i="16"/>
  <c r="O310" i="16"/>
  <c r="N310" i="16"/>
  <c r="M310" i="16"/>
  <c r="L310" i="16"/>
  <c r="K310" i="16"/>
  <c r="J310" i="16"/>
  <c r="C310" i="16"/>
  <c r="A310" i="16"/>
  <c r="K309" i="16"/>
  <c r="J309" i="16"/>
  <c r="C309" i="16"/>
  <c r="B309" i="16"/>
  <c r="A309" i="16"/>
  <c r="K308" i="16"/>
  <c r="J308" i="16"/>
  <c r="C308" i="16"/>
  <c r="B308" i="16"/>
  <c r="A308" i="16"/>
  <c r="K307" i="16"/>
  <c r="J307" i="16"/>
  <c r="C307" i="16"/>
  <c r="B307" i="16"/>
  <c r="A307" i="16"/>
  <c r="K306" i="16"/>
  <c r="J306" i="16"/>
  <c r="C306" i="16"/>
  <c r="B306" i="16"/>
  <c r="A306" i="16"/>
  <c r="O305" i="16"/>
  <c r="N305" i="16"/>
  <c r="M305" i="16"/>
  <c r="L305" i="16"/>
  <c r="K305" i="16"/>
  <c r="J305" i="16"/>
  <c r="C305" i="16"/>
  <c r="B305" i="16"/>
  <c r="A305" i="16"/>
  <c r="O304" i="16"/>
  <c r="N304" i="16"/>
  <c r="M304" i="16"/>
  <c r="L304" i="16"/>
  <c r="K304" i="16"/>
  <c r="J304" i="16"/>
  <c r="C304" i="16"/>
  <c r="B304" i="16"/>
  <c r="A304" i="16"/>
  <c r="J303" i="16"/>
  <c r="B303" i="16"/>
  <c r="B311" i="16" s="1"/>
  <c r="J302" i="16"/>
  <c r="B302" i="16"/>
  <c r="O301" i="16"/>
  <c r="N301" i="16"/>
  <c r="M301" i="16"/>
  <c r="L301" i="16"/>
  <c r="K301" i="16"/>
  <c r="J301" i="16"/>
  <c r="C301" i="16"/>
  <c r="B301" i="16"/>
  <c r="A301" i="16"/>
  <c r="O300" i="16"/>
  <c r="N300" i="16"/>
  <c r="M300" i="16"/>
  <c r="L300" i="16"/>
  <c r="K300" i="16"/>
  <c r="J300" i="16"/>
  <c r="C300" i="16"/>
  <c r="B300" i="16"/>
  <c r="A300" i="16"/>
  <c r="O299" i="16"/>
  <c r="N299" i="16"/>
  <c r="M299" i="16"/>
  <c r="L299" i="16"/>
  <c r="K299" i="16"/>
  <c r="J299" i="16"/>
  <c r="C299" i="16"/>
  <c r="B299" i="16"/>
  <c r="A299" i="16"/>
  <c r="K298" i="16"/>
  <c r="J298" i="16"/>
  <c r="C298" i="16"/>
  <c r="B298" i="16"/>
  <c r="A298" i="16"/>
  <c r="O297" i="16"/>
  <c r="N297" i="16"/>
  <c r="M297" i="16"/>
  <c r="L297" i="16"/>
  <c r="K297" i="16"/>
  <c r="J297" i="16"/>
  <c r="C297" i="16"/>
  <c r="B297" i="16"/>
  <c r="A297" i="16"/>
  <c r="O295" i="16"/>
  <c r="N295" i="16"/>
  <c r="M295" i="16"/>
  <c r="L295" i="16"/>
  <c r="K295" i="16"/>
  <c r="J295" i="16"/>
  <c r="C295" i="16"/>
  <c r="A295" i="16"/>
  <c r="O294" i="16"/>
  <c r="N294" i="16"/>
  <c r="M294" i="16"/>
  <c r="L294" i="16"/>
  <c r="K294" i="16"/>
  <c r="J294" i="16"/>
  <c r="C294" i="16"/>
  <c r="A294" i="16"/>
  <c r="O293" i="16"/>
  <c r="N293" i="16"/>
  <c r="M293" i="16"/>
  <c r="L293" i="16"/>
  <c r="K293" i="16"/>
  <c r="J293" i="16"/>
  <c r="C293" i="16"/>
  <c r="A293" i="16"/>
  <c r="O292" i="16"/>
  <c r="N292" i="16"/>
  <c r="M292" i="16"/>
  <c r="L292" i="16"/>
  <c r="K292" i="16"/>
  <c r="J292" i="16"/>
  <c r="C292" i="16"/>
  <c r="A292" i="16"/>
  <c r="O291" i="16"/>
  <c r="N291" i="16"/>
  <c r="M291" i="16"/>
  <c r="L291" i="16"/>
  <c r="K291" i="16"/>
  <c r="J291" i="16"/>
  <c r="C291" i="16"/>
  <c r="A291" i="16"/>
  <c r="J290" i="16"/>
  <c r="O289" i="16"/>
  <c r="N289" i="16"/>
  <c r="M289" i="16"/>
  <c r="L289" i="16"/>
  <c r="K289" i="16"/>
  <c r="J289" i="16"/>
  <c r="C289" i="16"/>
  <c r="A289" i="16"/>
  <c r="O288" i="16"/>
  <c r="N288" i="16"/>
  <c r="M288" i="16"/>
  <c r="L288" i="16"/>
  <c r="K288" i="16"/>
  <c r="J288" i="16"/>
  <c r="C288" i="16"/>
  <c r="A288" i="16"/>
  <c r="O287" i="16"/>
  <c r="N287" i="16"/>
  <c r="M287" i="16"/>
  <c r="L287" i="16"/>
  <c r="K287" i="16"/>
  <c r="J287" i="16"/>
  <c r="C287" i="16"/>
  <c r="A287" i="16"/>
  <c r="O286" i="16"/>
  <c r="N286" i="16"/>
  <c r="M286" i="16"/>
  <c r="L286" i="16"/>
  <c r="K286" i="16"/>
  <c r="J286" i="16"/>
  <c r="C286" i="16"/>
  <c r="A286" i="16"/>
  <c r="O285" i="16"/>
  <c r="N285" i="16"/>
  <c r="M285" i="16"/>
  <c r="L285" i="16"/>
  <c r="K285" i="16"/>
  <c r="J285" i="16"/>
  <c r="C285" i="16"/>
  <c r="A285" i="16"/>
  <c r="O284" i="16"/>
  <c r="N284" i="16"/>
  <c r="M284" i="16"/>
  <c r="L284" i="16"/>
  <c r="K284" i="16"/>
  <c r="J284" i="16"/>
  <c r="C284" i="16"/>
  <c r="A284" i="16"/>
  <c r="O283" i="16"/>
  <c r="N283" i="16"/>
  <c r="M283" i="16"/>
  <c r="L283" i="16"/>
  <c r="K283" i="16"/>
  <c r="J283" i="16"/>
  <c r="C283" i="16"/>
  <c r="A283" i="16"/>
  <c r="J282" i="16"/>
  <c r="B282" i="16"/>
  <c r="B290" i="16" s="1"/>
  <c r="O281" i="16"/>
  <c r="N281" i="16"/>
  <c r="M281" i="16"/>
  <c r="L281" i="16"/>
  <c r="K281" i="16"/>
  <c r="J281" i="16"/>
  <c r="C281" i="16"/>
  <c r="B281" i="16"/>
  <c r="A281" i="16"/>
  <c r="O280" i="16"/>
  <c r="N280" i="16"/>
  <c r="M280" i="16"/>
  <c r="L280" i="16"/>
  <c r="K280" i="16"/>
  <c r="J280" i="16"/>
  <c r="C280" i="16"/>
  <c r="B280" i="16"/>
  <c r="A280" i="16"/>
  <c r="O279" i="16"/>
  <c r="N279" i="16"/>
  <c r="M279" i="16"/>
  <c r="L279" i="16"/>
  <c r="K279" i="16"/>
  <c r="J279" i="16"/>
  <c r="C279" i="16"/>
  <c r="B279" i="16"/>
  <c r="A279" i="16"/>
  <c r="O278" i="16"/>
  <c r="N278" i="16"/>
  <c r="M278" i="16"/>
  <c r="L278" i="16"/>
  <c r="K278" i="16"/>
  <c r="J278" i="16"/>
  <c r="C278" i="16"/>
  <c r="B278" i="16"/>
  <c r="A278" i="16"/>
  <c r="O277" i="16"/>
  <c r="N277" i="16"/>
  <c r="M277" i="16"/>
  <c r="L277" i="16"/>
  <c r="K277" i="16"/>
  <c r="J277" i="16"/>
  <c r="C277" i="16"/>
  <c r="A277" i="16"/>
  <c r="O276" i="16"/>
  <c r="N276" i="16"/>
  <c r="M276" i="16"/>
  <c r="L276" i="16"/>
  <c r="K276" i="16"/>
  <c r="J276" i="16"/>
  <c r="C276" i="16"/>
  <c r="A276" i="16"/>
  <c r="O275" i="16"/>
  <c r="N275" i="16"/>
  <c r="M275" i="16"/>
  <c r="L275" i="16"/>
  <c r="K275" i="16"/>
  <c r="J275" i="16"/>
  <c r="C275" i="16"/>
  <c r="B275" i="16"/>
  <c r="A275" i="16"/>
  <c r="O274" i="16"/>
  <c r="N274" i="16"/>
  <c r="M274" i="16"/>
  <c r="L274" i="16"/>
  <c r="K274" i="16"/>
  <c r="J274" i="16"/>
  <c r="C274" i="16"/>
  <c r="B274" i="16"/>
  <c r="A274" i="16"/>
  <c r="O273" i="16"/>
  <c r="N273" i="16"/>
  <c r="M273" i="16"/>
  <c r="L273" i="16"/>
  <c r="K273" i="16"/>
  <c r="J273" i="16"/>
  <c r="C273" i="16"/>
  <c r="B273" i="16"/>
  <c r="A273" i="16"/>
  <c r="O272" i="16"/>
  <c r="N272" i="16"/>
  <c r="M272" i="16"/>
  <c r="L272" i="16"/>
  <c r="K272" i="16"/>
  <c r="J272" i="16"/>
  <c r="C272" i="16"/>
  <c r="B272" i="16"/>
  <c r="A272" i="16"/>
  <c r="J271" i="16"/>
  <c r="B271" i="16"/>
  <c r="B277" i="16" s="1"/>
  <c r="J270" i="16"/>
  <c r="B270" i="16"/>
  <c r="A270" i="16"/>
  <c r="O269" i="16"/>
  <c r="N269" i="16"/>
  <c r="M269" i="16"/>
  <c r="L269" i="16"/>
  <c r="K269" i="16"/>
  <c r="J269" i="16"/>
  <c r="C269" i="16"/>
  <c r="B269" i="16"/>
  <c r="A269" i="16"/>
  <c r="O268" i="16"/>
  <c r="N268" i="16"/>
  <c r="M268" i="16"/>
  <c r="L268" i="16"/>
  <c r="K268" i="16"/>
  <c r="J268" i="16"/>
  <c r="C268" i="16"/>
  <c r="B268" i="16"/>
  <c r="A268" i="16"/>
  <c r="O267" i="16"/>
  <c r="N267" i="16"/>
  <c r="M267" i="16"/>
  <c r="L267" i="16"/>
  <c r="K267" i="16"/>
  <c r="J267" i="16"/>
  <c r="C267" i="16"/>
  <c r="B267" i="16"/>
  <c r="A267" i="16"/>
  <c r="O266" i="16"/>
  <c r="N266" i="16"/>
  <c r="M266" i="16"/>
  <c r="L266" i="16"/>
  <c r="K266" i="16"/>
  <c r="J266" i="16"/>
  <c r="C266" i="16"/>
  <c r="B266" i="16"/>
  <c r="A266" i="16"/>
  <c r="O265" i="16"/>
  <c r="N265" i="16"/>
  <c r="M265" i="16"/>
  <c r="L265" i="16"/>
  <c r="K265" i="16"/>
  <c r="J265" i="16"/>
  <c r="C265" i="16"/>
  <c r="B265" i="16"/>
  <c r="A265" i="16"/>
  <c r="K263" i="16"/>
  <c r="J263" i="16"/>
  <c r="C263" i="16"/>
  <c r="B263" i="16"/>
  <c r="A263" i="16"/>
  <c r="K262" i="16"/>
  <c r="J262" i="16"/>
  <c r="C262" i="16"/>
  <c r="B262" i="16"/>
  <c r="A262" i="16"/>
  <c r="K261" i="16"/>
  <c r="J261" i="16"/>
  <c r="C261" i="16"/>
  <c r="B261" i="16"/>
  <c r="A261" i="16"/>
  <c r="K260" i="16"/>
  <c r="J260" i="16"/>
  <c r="C260" i="16"/>
  <c r="B260" i="16"/>
  <c r="A260" i="16"/>
  <c r="K259" i="16"/>
  <c r="J259" i="16"/>
  <c r="C259" i="16"/>
  <c r="B259" i="16"/>
  <c r="A259" i="16"/>
  <c r="S258" i="16"/>
  <c r="O258" i="16"/>
  <c r="N258" i="16"/>
  <c r="M258" i="16"/>
  <c r="L258" i="16"/>
  <c r="K258" i="16"/>
  <c r="J258" i="16"/>
  <c r="C258" i="16"/>
  <c r="B258" i="16"/>
  <c r="A258" i="16"/>
  <c r="S257" i="16"/>
  <c r="O257" i="16"/>
  <c r="N257" i="16"/>
  <c r="M257" i="16"/>
  <c r="L257" i="16"/>
  <c r="K257" i="16"/>
  <c r="J257" i="16"/>
  <c r="C257" i="16"/>
  <c r="B257" i="16"/>
  <c r="A257" i="16"/>
  <c r="K256" i="16"/>
  <c r="J256" i="16"/>
  <c r="C256" i="16"/>
  <c r="B256" i="16"/>
  <c r="A256" i="16"/>
  <c r="K255" i="16"/>
  <c r="J255" i="16"/>
  <c r="C255" i="16"/>
  <c r="B255" i="16"/>
  <c r="A255" i="16"/>
  <c r="K254" i="16"/>
  <c r="J254" i="16"/>
  <c r="C254" i="16"/>
  <c r="B254" i="16"/>
  <c r="A254" i="16"/>
  <c r="K253" i="16"/>
  <c r="J253" i="16"/>
  <c r="C253" i="16"/>
  <c r="B253" i="16"/>
  <c r="A253" i="16"/>
  <c r="K252" i="16"/>
  <c r="J252" i="16"/>
  <c r="C252" i="16"/>
  <c r="B252" i="16"/>
  <c r="A252" i="16"/>
  <c r="S251" i="16"/>
  <c r="O251" i="16"/>
  <c r="N251" i="16"/>
  <c r="M251" i="16"/>
  <c r="L251" i="16"/>
  <c r="K251" i="16"/>
  <c r="J251" i="16"/>
  <c r="C251" i="16"/>
  <c r="B251" i="16"/>
  <c r="A251" i="16"/>
  <c r="S250" i="16"/>
  <c r="O250" i="16"/>
  <c r="N250" i="16"/>
  <c r="M250" i="16"/>
  <c r="L250" i="16"/>
  <c r="K250" i="16"/>
  <c r="J250" i="16"/>
  <c r="C250" i="16"/>
  <c r="B250" i="16"/>
  <c r="A250" i="16"/>
  <c r="K247" i="16"/>
  <c r="J247" i="16"/>
  <c r="C247" i="16"/>
  <c r="B247" i="16"/>
  <c r="A247" i="16"/>
  <c r="K246" i="16"/>
  <c r="J246" i="16"/>
  <c r="C246" i="16"/>
  <c r="B246" i="16"/>
  <c r="A246" i="16"/>
  <c r="K245" i="16"/>
  <c r="J245" i="16"/>
  <c r="C245" i="16"/>
  <c r="B245" i="16"/>
  <c r="A245" i="16"/>
  <c r="O244" i="16"/>
  <c r="N244" i="16"/>
  <c r="M244" i="16"/>
  <c r="L244" i="16"/>
  <c r="K244" i="16"/>
  <c r="J244" i="16"/>
  <c r="C244" i="16"/>
  <c r="B244" i="16"/>
  <c r="A244" i="16"/>
  <c r="K243" i="16"/>
  <c r="J243" i="16"/>
  <c r="C243" i="16"/>
  <c r="B243" i="16"/>
  <c r="A243" i="16"/>
  <c r="K242" i="16"/>
  <c r="J242" i="16"/>
  <c r="C242" i="16"/>
  <c r="B242" i="16"/>
  <c r="A242" i="16"/>
  <c r="O241" i="16"/>
  <c r="N241" i="16"/>
  <c r="M241" i="16"/>
  <c r="L241" i="16"/>
  <c r="K241" i="16"/>
  <c r="J241" i="16"/>
  <c r="C241" i="16"/>
  <c r="B241" i="16"/>
  <c r="A241" i="16"/>
  <c r="O240" i="16"/>
  <c r="N240" i="16"/>
  <c r="M240" i="16"/>
  <c r="L240" i="16"/>
  <c r="K240" i="16"/>
  <c r="J240" i="16"/>
  <c r="C240" i="16"/>
  <c r="B240" i="16"/>
  <c r="A240" i="16"/>
  <c r="K239" i="16"/>
  <c r="J239" i="16"/>
  <c r="C239" i="16"/>
  <c r="B239" i="16"/>
  <c r="A239" i="16"/>
  <c r="O238" i="16"/>
  <c r="N238" i="16"/>
  <c r="M238" i="16"/>
  <c r="L238" i="16"/>
  <c r="K238" i="16"/>
  <c r="J238" i="16"/>
  <c r="C238" i="16"/>
  <c r="B238" i="16"/>
  <c r="A238" i="16"/>
  <c r="K237" i="16"/>
  <c r="J237" i="16"/>
  <c r="C237" i="16"/>
  <c r="B237" i="16"/>
  <c r="A237" i="16"/>
  <c r="K236" i="16"/>
  <c r="J236" i="16"/>
  <c r="C236" i="16"/>
  <c r="B236" i="16"/>
  <c r="A236" i="16"/>
  <c r="O235" i="16"/>
  <c r="N235" i="16"/>
  <c r="M235" i="16"/>
  <c r="L235" i="16"/>
  <c r="K235" i="16"/>
  <c r="J235" i="16"/>
  <c r="C235" i="16"/>
  <c r="B235" i="16"/>
  <c r="A235" i="16"/>
  <c r="O234" i="16"/>
  <c r="N234" i="16"/>
  <c r="M234" i="16"/>
  <c r="L234" i="16"/>
  <c r="K234" i="16"/>
  <c r="J234" i="16"/>
  <c r="C234" i="16"/>
  <c r="B234" i="16"/>
  <c r="A234" i="16"/>
  <c r="K233" i="16"/>
  <c r="J233" i="16"/>
  <c r="C233" i="16"/>
  <c r="B233" i="16"/>
  <c r="A233" i="16"/>
  <c r="K231" i="16"/>
  <c r="J231" i="16"/>
  <c r="C231" i="16"/>
  <c r="B231" i="16"/>
  <c r="A231" i="16"/>
  <c r="K230" i="16"/>
  <c r="J230" i="16"/>
  <c r="C230" i="16"/>
  <c r="B230" i="16"/>
  <c r="A230" i="16"/>
  <c r="R229" i="16"/>
  <c r="Q229" i="16"/>
  <c r="O229" i="16"/>
  <c r="N229" i="16"/>
  <c r="M229" i="16"/>
  <c r="L229" i="16"/>
  <c r="K229" i="16"/>
  <c r="J229" i="16"/>
  <c r="C229" i="16"/>
  <c r="B229" i="16"/>
  <c r="A229" i="16"/>
  <c r="R228" i="16"/>
  <c r="Q228" i="16"/>
  <c r="O228" i="16"/>
  <c r="N228" i="16"/>
  <c r="M228" i="16"/>
  <c r="L228" i="16"/>
  <c r="K228" i="16"/>
  <c r="J228" i="16"/>
  <c r="C228" i="16"/>
  <c r="B228" i="16"/>
  <c r="A228" i="16"/>
  <c r="R227" i="16"/>
  <c r="Q227" i="16"/>
  <c r="O227" i="16"/>
  <c r="N227" i="16"/>
  <c r="M227" i="16"/>
  <c r="L227" i="16"/>
  <c r="K227" i="16"/>
  <c r="J227" i="16"/>
  <c r="C227" i="16"/>
  <c r="B227" i="16"/>
  <c r="A227" i="16"/>
  <c r="R226" i="16"/>
  <c r="Q226" i="16"/>
  <c r="O226" i="16"/>
  <c r="N226" i="16"/>
  <c r="M226" i="16"/>
  <c r="L226" i="16"/>
  <c r="K226" i="16"/>
  <c r="J226" i="16"/>
  <c r="C226" i="16"/>
  <c r="B226" i="16"/>
  <c r="A226" i="16"/>
  <c r="T205" i="16"/>
  <c r="S205" i="16"/>
  <c r="O205" i="16"/>
  <c r="N205" i="16"/>
  <c r="L205" i="16"/>
  <c r="K205" i="16"/>
  <c r="J205" i="16"/>
  <c r="C205" i="16"/>
  <c r="B205" i="16"/>
  <c r="A205" i="16"/>
  <c r="T204" i="16"/>
  <c r="S204" i="16"/>
  <c r="O204" i="16"/>
  <c r="N204" i="16"/>
  <c r="M204" i="16"/>
  <c r="L204" i="16"/>
  <c r="K204" i="16"/>
  <c r="J204" i="16"/>
  <c r="C204" i="16"/>
  <c r="B204" i="16"/>
  <c r="A204" i="16"/>
  <c r="T203" i="16"/>
  <c r="S203" i="16"/>
  <c r="O203" i="16"/>
  <c r="N203" i="16"/>
  <c r="L203" i="16"/>
  <c r="K203" i="16"/>
  <c r="J203" i="16"/>
  <c r="C203" i="16"/>
  <c r="B203" i="16"/>
  <c r="A203" i="16"/>
  <c r="T202" i="16"/>
  <c r="S202" i="16"/>
  <c r="O202" i="16"/>
  <c r="N202" i="16"/>
  <c r="L202" i="16"/>
  <c r="K202" i="16"/>
  <c r="J202" i="16"/>
  <c r="C202" i="16"/>
  <c r="B202" i="16"/>
  <c r="A202" i="16"/>
  <c r="T201" i="16"/>
  <c r="S201" i="16"/>
  <c r="O201" i="16"/>
  <c r="N201" i="16"/>
  <c r="M201" i="16"/>
  <c r="L201" i="16"/>
  <c r="K201" i="16"/>
  <c r="J201" i="16"/>
  <c r="C201" i="16"/>
  <c r="B201" i="16"/>
  <c r="A201" i="16"/>
  <c r="T200" i="16"/>
  <c r="S200" i="16"/>
  <c r="O200" i="16"/>
  <c r="N200" i="16"/>
  <c r="L200" i="16"/>
  <c r="K200" i="16"/>
  <c r="J200" i="16"/>
  <c r="C200" i="16"/>
  <c r="B200" i="16"/>
  <c r="A200" i="16"/>
  <c r="T199" i="16"/>
  <c r="S199" i="16"/>
  <c r="O199" i="16"/>
  <c r="N199" i="16"/>
  <c r="M199" i="16"/>
  <c r="L199" i="16"/>
  <c r="K199" i="16"/>
  <c r="J199" i="16"/>
  <c r="C199" i="16"/>
  <c r="B199" i="16"/>
  <c r="A199" i="16"/>
  <c r="M198" i="16"/>
  <c r="M203" i="16" s="1"/>
  <c r="S194" i="16"/>
  <c r="O194" i="16"/>
  <c r="K194" i="16"/>
  <c r="J194" i="16"/>
  <c r="C194" i="16"/>
  <c r="B194" i="16"/>
  <c r="A194" i="16"/>
  <c r="S193" i="16"/>
  <c r="O193" i="16"/>
  <c r="N193" i="16"/>
  <c r="M193" i="16"/>
  <c r="L193" i="16"/>
  <c r="K193" i="16"/>
  <c r="J193" i="16"/>
  <c r="C193" i="16"/>
  <c r="B193" i="16"/>
  <c r="A193" i="16"/>
  <c r="K192" i="16"/>
  <c r="J192" i="16"/>
  <c r="C192" i="16"/>
  <c r="B192" i="16"/>
  <c r="A192" i="16"/>
  <c r="S191" i="16"/>
  <c r="O191" i="16"/>
  <c r="N191" i="16"/>
  <c r="M191" i="16"/>
  <c r="L191" i="16"/>
  <c r="K191" i="16"/>
  <c r="J191" i="16"/>
  <c r="C191" i="16"/>
  <c r="B191" i="16"/>
  <c r="A191" i="16"/>
  <c r="S190" i="16"/>
  <c r="O190" i="16"/>
  <c r="N190" i="16"/>
  <c r="M190" i="16"/>
  <c r="L190" i="16"/>
  <c r="K190" i="16"/>
  <c r="J190" i="16"/>
  <c r="C190" i="16"/>
  <c r="B190" i="16"/>
  <c r="A190" i="16"/>
  <c r="S189" i="16"/>
  <c r="O189" i="16"/>
  <c r="N189" i="16"/>
  <c r="M189" i="16"/>
  <c r="L189" i="16"/>
  <c r="K189" i="16"/>
  <c r="J189" i="16"/>
  <c r="C189" i="16"/>
  <c r="B189" i="16"/>
  <c r="A189" i="16"/>
  <c r="S188" i="16"/>
  <c r="O188" i="16"/>
  <c r="N188" i="16"/>
  <c r="M188" i="16"/>
  <c r="L188" i="16"/>
  <c r="K188" i="16"/>
  <c r="J188" i="16"/>
  <c r="C188" i="16"/>
  <c r="B188" i="16"/>
  <c r="A188" i="16"/>
  <c r="K187" i="16"/>
  <c r="J187" i="16"/>
  <c r="C187" i="16"/>
  <c r="B187" i="16"/>
  <c r="A187" i="16"/>
  <c r="K186" i="16"/>
  <c r="J186" i="16"/>
  <c r="C186" i="16"/>
  <c r="B186" i="16"/>
  <c r="A186" i="16"/>
  <c r="K185" i="16"/>
  <c r="J185" i="16"/>
  <c r="C185" i="16"/>
  <c r="B185" i="16"/>
  <c r="A185" i="16"/>
  <c r="R181" i="16"/>
  <c r="Q181" i="16"/>
  <c r="O181" i="16"/>
  <c r="N181" i="16"/>
  <c r="M181" i="16"/>
  <c r="L181" i="16"/>
  <c r="K181" i="16"/>
  <c r="J181" i="16"/>
  <c r="C181" i="16"/>
  <c r="B181" i="16"/>
  <c r="A181" i="16"/>
  <c r="R180" i="16"/>
  <c r="Q180" i="16"/>
  <c r="O180" i="16"/>
  <c r="N180" i="16"/>
  <c r="M180" i="16"/>
  <c r="L180" i="16"/>
  <c r="K180" i="16"/>
  <c r="J180" i="16"/>
  <c r="C180" i="16"/>
  <c r="B180" i="16"/>
  <c r="A180" i="16"/>
  <c r="K178" i="16"/>
  <c r="J178" i="16"/>
  <c r="C178" i="16"/>
  <c r="B178" i="16"/>
  <c r="A178" i="16"/>
  <c r="K177" i="16"/>
  <c r="J177" i="16"/>
  <c r="C177" i="16"/>
  <c r="B177" i="16"/>
  <c r="A177" i="16"/>
  <c r="K176" i="16"/>
  <c r="J176" i="16"/>
  <c r="C176" i="16"/>
  <c r="B176" i="16"/>
  <c r="A176" i="16"/>
  <c r="K175" i="16"/>
  <c r="J175" i="16"/>
  <c r="C175" i="16"/>
  <c r="B175" i="16"/>
  <c r="A175" i="16"/>
  <c r="K174" i="16"/>
  <c r="J174" i="16"/>
  <c r="C174" i="16"/>
  <c r="B174" i="16"/>
  <c r="A174" i="16"/>
  <c r="K173" i="16"/>
  <c r="J173" i="16"/>
  <c r="C173" i="16"/>
  <c r="B173" i="16"/>
  <c r="A173" i="16"/>
  <c r="K172" i="16"/>
  <c r="J172" i="16"/>
  <c r="C172" i="16"/>
  <c r="B172" i="16"/>
  <c r="A172" i="16"/>
  <c r="K171" i="16"/>
  <c r="J171" i="16"/>
  <c r="C171" i="16"/>
  <c r="B171" i="16"/>
  <c r="A171" i="16"/>
  <c r="K170" i="16"/>
  <c r="J170" i="16"/>
  <c r="C170" i="16"/>
  <c r="B170" i="16"/>
  <c r="A170" i="16"/>
  <c r="K169" i="16"/>
  <c r="J169" i="16"/>
  <c r="C169" i="16"/>
  <c r="B169" i="16"/>
  <c r="A169" i="16"/>
  <c r="K168" i="16"/>
  <c r="J168" i="16"/>
  <c r="C168" i="16"/>
  <c r="B168" i="16"/>
  <c r="A168" i="16"/>
  <c r="K167" i="16"/>
  <c r="J167" i="16"/>
  <c r="C167" i="16"/>
  <c r="B167" i="16"/>
  <c r="A167" i="16"/>
  <c r="K166" i="16"/>
  <c r="J166" i="16"/>
  <c r="C166" i="16"/>
  <c r="B166" i="16"/>
  <c r="A166" i="16"/>
  <c r="K165" i="16"/>
  <c r="J165" i="16"/>
  <c r="C165" i="16"/>
  <c r="B165" i="16"/>
  <c r="A165" i="16"/>
  <c r="K164" i="16"/>
  <c r="J164" i="16"/>
  <c r="C164" i="16"/>
  <c r="B164" i="16"/>
  <c r="A164" i="16"/>
  <c r="K163" i="16"/>
  <c r="J163" i="16"/>
  <c r="C163" i="16"/>
  <c r="B163" i="16"/>
  <c r="A163" i="16"/>
  <c r="K162" i="16"/>
  <c r="J162" i="16"/>
  <c r="C162" i="16"/>
  <c r="B162" i="16"/>
  <c r="A162" i="16"/>
  <c r="K161" i="16"/>
  <c r="J161" i="16"/>
  <c r="C161" i="16"/>
  <c r="B161" i="16"/>
  <c r="A161" i="16"/>
  <c r="K160" i="16"/>
  <c r="J160" i="16"/>
  <c r="C160" i="16"/>
  <c r="B160" i="16"/>
  <c r="A160" i="16"/>
  <c r="K159" i="16"/>
  <c r="J159" i="16"/>
  <c r="C159" i="16"/>
  <c r="B159" i="16"/>
  <c r="A159" i="16"/>
  <c r="K158" i="16"/>
  <c r="J158" i="16"/>
  <c r="C158" i="16"/>
  <c r="B158" i="16"/>
  <c r="A158" i="16"/>
  <c r="K157" i="16"/>
  <c r="J157" i="16"/>
  <c r="C157" i="16"/>
  <c r="B157" i="16"/>
  <c r="A157" i="16"/>
  <c r="K156" i="16"/>
  <c r="J156" i="16"/>
  <c r="C156" i="16"/>
  <c r="B156" i="16"/>
  <c r="A156" i="16"/>
  <c r="K155" i="16"/>
  <c r="J155" i="16"/>
  <c r="C155" i="16"/>
  <c r="B155" i="16"/>
  <c r="A155" i="16"/>
  <c r="K154" i="16"/>
  <c r="J154" i="16"/>
  <c r="C154" i="16"/>
  <c r="B154" i="16"/>
  <c r="A154" i="16"/>
  <c r="K153" i="16"/>
  <c r="J153" i="16"/>
  <c r="C153" i="16"/>
  <c r="B153" i="16"/>
  <c r="A153" i="16"/>
  <c r="K152" i="16"/>
  <c r="J152" i="16"/>
  <c r="C152" i="16"/>
  <c r="B152" i="16"/>
  <c r="A152" i="16"/>
  <c r="K151" i="16"/>
  <c r="J151" i="16"/>
  <c r="C151" i="16"/>
  <c r="B151" i="16"/>
  <c r="A151" i="16"/>
  <c r="K150" i="16"/>
  <c r="J150" i="16"/>
  <c r="C150" i="16"/>
  <c r="B150" i="16"/>
  <c r="A150" i="16"/>
  <c r="K149" i="16"/>
  <c r="J149" i="16"/>
  <c r="C149" i="16"/>
  <c r="B149" i="16"/>
  <c r="A149" i="16"/>
  <c r="K148" i="16"/>
  <c r="J148" i="16"/>
  <c r="C148" i="16"/>
  <c r="B148" i="16"/>
  <c r="A148" i="16"/>
  <c r="K147" i="16"/>
  <c r="J147" i="16"/>
  <c r="C147" i="16"/>
  <c r="B147" i="16"/>
  <c r="A147" i="16"/>
  <c r="K146" i="16"/>
  <c r="J146" i="16"/>
  <c r="C146" i="16"/>
  <c r="B146" i="16"/>
  <c r="A146" i="16"/>
  <c r="K145" i="16"/>
  <c r="J145" i="16"/>
  <c r="C145" i="16"/>
  <c r="B145" i="16"/>
  <c r="A145" i="16"/>
  <c r="K144" i="16"/>
  <c r="J144" i="16"/>
  <c r="C144" i="16"/>
  <c r="B144" i="16"/>
  <c r="A144" i="16"/>
  <c r="K137" i="16"/>
  <c r="J137" i="16"/>
  <c r="C137" i="16"/>
  <c r="B137" i="16"/>
  <c r="A137" i="16"/>
  <c r="K136" i="16"/>
  <c r="J136" i="16"/>
  <c r="C136" i="16"/>
  <c r="B136" i="16"/>
  <c r="A136" i="16"/>
  <c r="K135" i="16"/>
  <c r="J135" i="16"/>
  <c r="C135" i="16"/>
  <c r="B135" i="16"/>
  <c r="A135" i="16"/>
  <c r="K134" i="16"/>
  <c r="J134" i="16"/>
  <c r="C134" i="16"/>
  <c r="B134" i="16"/>
  <c r="A134" i="16"/>
  <c r="K133" i="16"/>
  <c r="J133" i="16"/>
  <c r="C133" i="16"/>
  <c r="B133" i="16"/>
  <c r="A133" i="16"/>
  <c r="K132" i="16"/>
  <c r="J132" i="16"/>
  <c r="C132" i="16"/>
  <c r="B132" i="16"/>
  <c r="A132" i="16"/>
  <c r="K131" i="16"/>
  <c r="J131" i="16"/>
  <c r="C131" i="16"/>
  <c r="B131" i="16"/>
  <c r="A131" i="16"/>
  <c r="K130" i="16"/>
  <c r="J130" i="16"/>
  <c r="C130" i="16"/>
  <c r="B130" i="16"/>
  <c r="A130" i="16"/>
  <c r="K129" i="16"/>
  <c r="J129" i="16"/>
  <c r="C129" i="16"/>
  <c r="B129" i="16"/>
  <c r="A129" i="16"/>
  <c r="O128" i="16"/>
  <c r="N128" i="16"/>
  <c r="M128" i="16"/>
  <c r="L128" i="16"/>
  <c r="K128" i="16"/>
  <c r="J128" i="16"/>
  <c r="C128" i="16"/>
  <c r="B128" i="16"/>
  <c r="A128" i="16"/>
  <c r="K127" i="16"/>
  <c r="J127" i="16"/>
  <c r="C127" i="16"/>
  <c r="B127" i="16"/>
  <c r="A127" i="16"/>
  <c r="K121" i="16"/>
  <c r="J121" i="16"/>
  <c r="C121" i="16"/>
  <c r="B121" i="16"/>
  <c r="A121" i="16"/>
  <c r="R120" i="16"/>
  <c r="Q120" i="16"/>
  <c r="O120" i="16"/>
  <c r="N120" i="16"/>
  <c r="M120" i="16"/>
  <c r="L120" i="16"/>
  <c r="K120" i="16"/>
  <c r="J120" i="16"/>
  <c r="C120" i="16"/>
  <c r="B120" i="16"/>
  <c r="A120" i="16"/>
  <c r="K119" i="16"/>
  <c r="J119" i="16"/>
  <c r="C119" i="16"/>
  <c r="B119" i="16"/>
  <c r="A119" i="16"/>
  <c r="K118" i="16"/>
  <c r="J118" i="16"/>
  <c r="C118" i="16"/>
  <c r="B118" i="16"/>
  <c r="A118" i="16"/>
  <c r="K117" i="16"/>
  <c r="J117" i="16"/>
  <c r="C117" i="16"/>
  <c r="B117" i="16"/>
  <c r="A117" i="16"/>
  <c r="K116" i="16"/>
  <c r="J116" i="16"/>
  <c r="C116" i="16"/>
  <c r="B116" i="16"/>
  <c r="A116" i="16"/>
  <c r="K115" i="16"/>
  <c r="J115" i="16"/>
  <c r="C115" i="16"/>
  <c r="B115" i="16"/>
  <c r="A115" i="16"/>
  <c r="K114" i="16"/>
  <c r="J114" i="16"/>
  <c r="C114" i="16"/>
  <c r="B114" i="16"/>
  <c r="A114" i="16"/>
  <c r="R113" i="16"/>
  <c r="Q113" i="16"/>
  <c r="O113" i="16"/>
  <c r="N113" i="16"/>
  <c r="M113" i="16"/>
  <c r="L113" i="16"/>
  <c r="K113" i="16"/>
  <c r="J113" i="16"/>
  <c r="C113" i="16"/>
  <c r="B113" i="16"/>
  <c r="A113" i="16"/>
  <c r="R112" i="16"/>
  <c r="Q112" i="16"/>
  <c r="O112" i="16"/>
  <c r="N112" i="16"/>
  <c r="M112" i="16"/>
  <c r="L112" i="16"/>
  <c r="K112" i="16"/>
  <c r="J112" i="16"/>
  <c r="C112" i="16"/>
  <c r="B112" i="16"/>
  <c r="A112" i="16"/>
  <c r="R111" i="16"/>
  <c r="Q111" i="16"/>
  <c r="O111" i="16"/>
  <c r="N111" i="16"/>
  <c r="M111" i="16"/>
  <c r="L111" i="16"/>
  <c r="K111" i="16"/>
  <c r="J111" i="16"/>
  <c r="C111" i="16"/>
  <c r="B111" i="16"/>
  <c r="A111" i="16"/>
  <c r="K109" i="16"/>
  <c r="J109" i="16"/>
  <c r="C109" i="16"/>
  <c r="B109" i="16"/>
  <c r="A109" i="16"/>
  <c r="O108" i="16"/>
  <c r="N108" i="16"/>
  <c r="M108" i="16"/>
  <c r="L108" i="16"/>
  <c r="K108" i="16"/>
  <c r="J108" i="16"/>
  <c r="C108" i="16"/>
  <c r="B108" i="16"/>
  <c r="A108" i="16"/>
  <c r="S107" i="16"/>
  <c r="R107" i="16"/>
  <c r="Q107" i="16"/>
  <c r="O107" i="16"/>
  <c r="N107" i="16"/>
  <c r="M107" i="16"/>
  <c r="L107" i="16"/>
  <c r="K107" i="16"/>
  <c r="J107" i="16"/>
  <c r="C107" i="16"/>
  <c r="B107" i="16"/>
  <c r="A107" i="16"/>
  <c r="S106" i="16"/>
  <c r="R106" i="16"/>
  <c r="Q106" i="16"/>
  <c r="O106" i="16"/>
  <c r="N106" i="16"/>
  <c r="M106" i="16"/>
  <c r="L106" i="16"/>
  <c r="K106" i="16"/>
  <c r="J106" i="16"/>
  <c r="C106" i="16"/>
  <c r="B106" i="16"/>
  <c r="A106" i="16"/>
  <c r="S105" i="16"/>
  <c r="R105" i="16"/>
  <c r="Q105" i="16"/>
  <c r="O105" i="16"/>
  <c r="N105" i="16"/>
  <c r="M105" i="16"/>
  <c r="L105" i="16"/>
  <c r="K105" i="16"/>
  <c r="J105" i="16"/>
  <c r="C105" i="16"/>
  <c r="B105" i="16"/>
  <c r="A105" i="16"/>
  <c r="O103" i="16"/>
  <c r="N103" i="16"/>
  <c r="L103" i="16"/>
  <c r="K103" i="16"/>
  <c r="J103" i="16"/>
  <c r="C103" i="16"/>
  <c r="B103" i="16"/>
  <c r="A103" i="16"/>
  <c r="O102" i="16"/>
  <c r="N102" i="16"/>
  <c r="L102" i="16"/>
  <c r="K102" i="16"/>
  <c r="J102" i="16"/>
  <c r="C102" i="16"/>
  <c r="B102" i="16"/>
  <c r="A102" i="16"/>
  <c r="S101" i="16"/>
  <c r="S102" i="16" s="1"/>
  <c r="S103" i="16" s="1"/>
  <c r="O101" i="16"/>
  <c r="N101" i="16"/>
  <c r="L101" i="16"/>
  <c r="K101" i="16"/>
  <c r="J101" i="16"/>
  <c r="C101" i="16"/>
  <c r="B101" i="16"/>
  <c r="A101" i="16"/>
  <c r="S100" i="16"/>
  <c r="O100" i="16"/>
  <c r="N100" i="16"/>
  <c r="L100" i="16"/>
  <c r="K100" i="16"/>
  <c r="J100" i="16"/>
  <c r="C100" i="16"/>
  <c r="B100" i="16"/>
  <c r="A100" i="16"/>
  <c r="S99" i="16"/>
  <c r="O99" i="16"/>
  <c r="N99" i="16"/>
  <c r="L99" i="16"/>
  <c r="K99" i="16"/>
  <c r="J99" i="16"/>
  <c r="C99" i="16"/>
  <c r="B99" i="16"/>
  <c r="A99" i="16"/>
  <c r="M98" i="16"/>
  <c r="M103" i="16" s="1"/>
  <c r="M95" i="16"/>
  <c r="S93" i="16"/>
  <c r="R93" i="16"/>
  <c r="Q93" i="16"/>
  <c r="O93" i="16"/>
  <c r="N93" i="16"/>
  <c r="M93" i="16"/>
  <c r="L93" i="16"/>
  <c r="K93" i="16"/>
  <c r="J93" i="16"/>
  <c r="C93" i="16"/>
  <c r="B93" i="16"/>
  <c r="A93" i="16"/>
  <c r="S92" i="16"/>
  <c r="R92" i="16"/>
  <c r="Q92" i="16"/>
  <c r="O92" i="16"/>
  <c r="N92" i="16"/>
  <c r="L92" i="16"/>
  <c r="K92" i="16"/>
  <c r="J92" i="16"/>
  <c r="C92" i="16"/>
  <c r="B92" i="16"/>
  <c r="A92" i="16"/>
  <c r="S91" i="16"/>
  <c r="R91" i="16"/>
  <c r="Q91" i="16"/>
  <c r="O91" i="16"/>
  <c r="N91" i="16"/>
  <c r="M91" i="16"/>
  <c r="L91" i="16"/>
  <c r="K91" i="16"/>
  <c r="J91" i="16"/>
  <c r="C91" i="16"/>
  <c r="B91" i="16"/>
  <c r="A91" i="16"/>
  <c r="S90" i="16"/>
  <c r="R90" i="16"/>
  <c r="Q90" i="16"/>
  <c r="O90" i="16"/>
  <c r="N90" i="16"/>
  <c r="L90" i="16"/>
  <c r="K90" i="16"/>
  <c r="J90" i="16"/>
  <c r="C90" i="16"/>
  <c r="B90" i="16"/>
  <c r="A90" i="16"/>
  <c r="S89" i="16"/>
  <c r="R89" i="16"/>
  <c r="Q89" i="16"/>
  <c r="O89" i="16"/>
  <c r="N89" i="16"/>
  <c r="L89" i="16"/>
  <c r="K89" i="16"/>
  <c r="J89" i="16"/>
  <c r="C89" i="16"/>
  <c r="B89" i="16"/>
  <c r="A89" i="16"/>
  <c r="S88" i="16"/>
  <c r="R88" i="16"/>
  <c r="Q88" i="16"/>
  <c r="O88" i="16"/>
  <c r="N88" i="16"/>
  <c r="M88" i="16"/>
  <c r="L88" i="16"/>
  <c r="K88" i="16"/>
  <c r="J88" i="16"/>
  <c r="C88" i="16"/>
  <c r="B88" i="16"/>
  <c r="A88" i="16"/>
  <c r="S87" i="16"/>
  <c r="R87" i="16"/>
  <c r="Q87" i="16"/>
  <c r="O87" i="16"/>
  <c r="N87" i="16"/>
  <c r="M87" i="16"/>
  <c r="L87" i="16"/>
  <c r="K87" i="16"/>
  <c r="J87" i="16"/>
  <c r="C87" i="16"/>
  <c r="B87" i="16"/>
  <c r="A87" i="16"/>
  <c r="S86" i="16"/>
  <c r="R86" i="16"/>
  <c r="Q86" i="16"/>
  <c r="O86" i="16"/>
  <c r="N86" i="16"/>
  <c r="M86" i="16"/>
  <c r="M92" i="16" s="1"/>
  <c r="L86" i="16"/>
  <c r="K86" i="16"/>
  <c r="J86" i="16"/>
  <c r="C86" i="16"/>
  <c r="B86" i="16"/>
  <c r="A86" i="16"/>
  <c r="S85" i="16"/>
  <c r="R85" i="16"/>
  <c r="Q85" i="16"/>
  <c r="O85" i="16"/>
  <c r="N85" i="16"/>
  <c r="M85" i="16"/>
  <c r="L85" i="16"/>
  <c r="K85" i="16"/>
  <c r="J85" i="16"/>
  <c r="C85" i="16"/>
  <c r="B85" i="16"/>
  <c r="A85" i="16"/>
  <c r="S84" i="16"/>
  <c r="R84" i="16"/>
  <c r="Q84" i="16"/>
  <c r="O84" i="16"/>
  <c r="N84" i="16"/>
  <c r="M84" i="16"/>
  <c r="M90" i="16" s="1"/>
  <c r="L84" i="16"/>
  <c r="K84" i="16"/>
  <c r="J84" i="16"/>
  <c r="C84" i="16"/>
  <c r="B84" i="16"/>
  <c r="A84" i="16"/>
  <c r="S83" i="16"/>
  <c r="R83" i="16"/>
  <c r="Q83" i="16"/>
  <c r="O83" i="16"/>
  <c r="N83" i="16"/>
  <c r="M83" i="16"/>
  <c r="M89" i="16" s="1"/>
  <c r="L83" i="16"/>
  <c r="K83" i="16"/>
  <c r="J83" i="16"/>
  <c r="C83" i="16"/>
  <c r="B83" i="16"/>
  <c r="A83" i="16"/>
  <c r="S82" i="16"/>
  <c r="R82" i="16"/>
  <c r="Q82" i="16"/>
  <c r="O82" i="16"/>
  <c r="N82" i="16"/>
  <c r="M82" i="16"/>
  <c r="L82" i="16"/>
  <c r="K82" i="16"/>
  <c r="J82" i="16"/>
  <c r="C82" i="16"/>
  <c r="B82" i="16"/>
  <c r="A82" i="16"/>
  <c r="S81" i="16"/>
  <c r="R81" i="16"/>
  <c r="Q81" i="16"/>
  <c r="O81" i="16"/>
  <c r="N81" i="16"/>
  <c r="L81" i="16"/>
  <c r="K81" i="16"/>
  <c r="J81" i="16"/>
  <c r="C81" i="16"/>
  <c r="B81" i="16"/>
  <c r="A81" i="16"/>
  <c r="S80" i="16"/>
  <c r="R80" i="16"/>
  <c r="Q80" i="16"/>
  <c r="O80" i="16"/>
  <c r="N80" i="16"/>
  <c r="L80" i="16"/>
  <c r="K80" i="16"/>
  <c r="J80" i="16"/>
  <c r="C80" i="16"/>
  <c r="B80" i="16"/>
  <c r="A80" i="16"/>
  <c r="S79" i="16"/>
  <c r="R79" i="16"/>
  <c r="Q79" i="16"/>
  <c r="O79" i="16"/>
  <c r="N79" i="16"/>
  <c r="L79" i="16"/>
  <c r="K79" i="16"/>
  <c r="J79" i="16"/>
  <c r="C79" i="16"/>
  <c r="B79" i="16"/>
  <c r="A79" i="16"/>
  <c r="T78" i="16"/>
  <c r="T79" i="16" s="1"/>
  <c r="T80" i="16" s="1"/>
  <c r="T81" i="16" s="1"/>
  <c r="T82" i="16" s="1"/>
  <c r="T83" i="16" s="1"/>
  <c r="T84" i="16" s="1"/>
  <c r="T85" i="16" s="1"/>
  <c r="T86" i="16" s="1"/>
  <c r="T87" i="16" s="1"/>
  <c r="T88" i="16" s="1"/>
  <c r="T89" i="16" s="1"/>
  <c r="T90" i="16" s="1"/>
  <c r="T91" i="16" s="1"/>
  <c r="T92" i="16" s="1"/>
  <c r="T93" i="16" s="1"/>
  <c r="S78" i="16"/>
  <c r="R78" i="16"/>
  <c r="Q78" i="16"/>
  <c r="O78" i="16"/>
  <c r="N78" i="16"/>
  <c r="L78" i="16"/>
  <c r="K78" i="16"/>
  <c r="J78" i="16"/>
  <c r="C78" i="16"/>
  <c r="B78" i="16"/>
  <c r="A78" i="16"/>
  <c r="T77" i="16"/>
  <c r="S77" i="16"/>
  <c r="R77" i="16"/>
  <c r="Q77" i="16"/>
  <c r="O77" i="16"/>
  <c r="N77" i="16"/>
  <c r="L77" i="16"/>
  <c r="K77" i="16"/>
  <c r="J77" i="16"/>
  <c r="C77" i="16"/>
  <c r="B77" i="16"/>
  <c r="A77" i="16"/>
  <c r="R75" i="16"/>
  <c r="Q75" i="16"/>
  <c r="O75" i="16"/>
  <c r="N75" i="16"/>
  <c r="M75" i="16"/>
  <c r="L75" i="16"/>
  <c r="K75" i="16"/>
  <c r="J75" i="16"/>
  <c r="C75" i="16"/>
  <c r="B75" i="16"/>
  <c r="A75" i="16"/>
  <c r="R74" i="16"/>
  <c r="Q74" i="16"/>
  <c r="O74" i="16"/>
  <c r="N74" i="16"/>
  <c r="M74" i="16"/>
  <c r="L74" i="16"/>
  <c r="K74" i="16"/>
  <c r="J74" i="16"/>
  <c r="C74" i="16"/>
  <c r="B74" i="16"/>
  <c r="A74" i="16"/>
  <c r="S72" i="16"/>
  <c r="R72" i="16"/>
  <c r="Q72" i="16"/>
  <c r="O72" i="16"/>
  <c r="N72" i="16"/>
  <c r="M72" i="16"/>
  <c r="L72" i="16"/>
  <c r="K72" i="16"/>
  <c r="J72" i="16"/>
  <c r="C72" i="16"/>
  <c r="B72" i="16"/>
  <c r="A72" i="16"/>
  <c r="K69" i="16"/>
  <c r="J69" i="16"/>
  <c r="C69" i="16"/>
  <c r="B69" i="16"/>
  <c r="A69" i="16"/>
  <c r="K68" i="16"/>
  <c r="J68" i="16"/>
  <c r="C68" i="16"/>
  <c r="B68" i="16"/>
  <c r="A68" i="16"/>
  <c r="K67" i="16"/>
  <c r="J67" i="16"/>
  <c r="C67" i="16"/>
  <c r="B67" i="16"/>
  <c r="A67" i="16"/>
  <c r="R66" i="16"/>
  <c r="Q66" i="16"/>
  <c r="O66" i="16"/>
  <c r="N66" i="16"/>
  <c r="M66" i="16"/>
  <c r="L66" i="16"/>
  <c r="K66" i="16"/>
  <c r="J66" i="16"/>
  <c r="C66" i="16"/>
  <c r="B66" i="16"/>
  <c r="A66" i="16"/>
  <c r="K65" i="16"/>
  <c r="J65" i="16"/>
  <c r="C65" i="16"/>
  <c r="B65" i="16"/>
  <c r="A65" i="16"/>
  <c r="K64" i="16"/>
  <c r="J64" i="16"/>
  <c r="C64" i="16"/>
  <c r="B64" i="16"/>
  <c r="A64" i="16"/>
  <c r="R63" i="16"/>
  <c r="Q63" i="16"/>
  <c r="O63" i="16"/>
  <c r="N63" i="16"/>
  <c r="M63" i="16"/>
  <c r="L63" i="16"/>
  <c r="K63" i="16"/>
  <c r="J63" i="16"/>
  <c r="C63" i="16"/>
  <c r="B63" i="16"/>
  <c r="A63" i="16"/>
  <c r="K62" i="16"/>
  <c r="J62" i="16"/>
  <c r="C62" i="16"/>
  <c r="B62" i="16"/>
  <c r="A62" i="16"/>
  <c r="K61" i="16"/>
  <c r="J61" i="16"/>
  <c r="C61" i="16"/>
  <c r="B61" i="16"/>
  <c r="A61" i="16"/>
  <c r="K60" i="16"/>
  <c r="J60" i="16"/>
  <c r="C60" i="16"/>
  <c r="B60" i="16"/>
  <c r="A60" i="16"/>
  <c r="K59" i="16"/>
  <c r="J59" i="16"/>
  <c r="C59" i="16"/>
  <c r="B59" i="16"/>
  <c r="A59" i="16"/>
  <c r="K58" i="16"/>
  <c r="J58" i="16"/>
  <c r="C58" i="16"/>
  <c r="B58" i="16"/>
  <c r="A58" i="16"/>
  <c r="R57" i="16"/>
  <c r="Q57" i="16"/>
  <c r="O57" i="16"/>
  <c r="N57" i="16"/>
  <c r="M57" i="16"/>
  <c r="L57" i="16"/>
  <c r="K57" i="16"/>
  <c r="J57" i="16"/>
  <c r="C57" i="16"/>
  <c r="B57" i="16"/>
  <c r="A57" i="16"/>
  <c r="K56" i="16"/>
  <c r="J56" i="16"/>
  <c r="C56" i="16"/>
  <c r="B56" i="16"/>
  <c r="A56" i="16"/>
  <c r="K55" i="16"/>
  <c r="J55" i="16"/>
  <c r="C55" i="16"/>
  <c r="B55" i="16"/>
  <c r="A55" i="16"/>
  <c r="K54" i="16"/>
  <c r="J54" i="16"/>
  <c r="C54" i="16"/>
  <c r="B54" i="16"/>
  <c r="A54" i="16"/>
  <c r="K53" i="16"/>
  <c r="J53" i="16"/>
  <c r="C53" i="16"/>
  <c r="B53" i="16"/>
  <c r="A53" i="16"/>
  <c r="K52" i="16"/>
  <c r="J52" i="16"/>
  <c r="C52" i="16"/>
  <c r="B52" i="16"/>
  <c r="A52" i="16"/>
  <c r="R51" i="16"/>
  <c r="Q51" i="16"/>
  <c r="O51" i="16"/>
  <c r="N51" i="16"/>
  <c r="M51" i="16"/>
  <c r="L51" i="16"/>
  <c r="K51" i="16"/>
  <c r="J51" i="16"/>
  <c r="C51" i="16"/>
  <c r="B51" i="16"/>
  <c r="A51" i="16"/>
  <c r="K50" i="16"/>
  <c r="J50" i="16"/>
  <c r="C50" i="16"/>
  <c r="B50" i="16"/>
  <c r="A50" i="16"/>
  <c r="K49" i="16"/>
  <c r="J49" i="16"/>
  <c r="C49" i="16"/>
  <c r="B49" i="16"/>
  <c r="A49" i="16"/>
  <c r="K48" i="16"/>
  <c r="J48" i="16"/>
  <c r="C48" i="16"/>
  <c r="B48" i="16"/>
  <c r="A48" i="16"/>
  <c r="K47" i="16"/>
  <c r="J47" i="16"/>
  <c r="C47" i="16"/>
  <c r="B47" i="16"/>
  <c r="A47" i="16"/>
  <c r="K46" i="16"/>
  <c r="J46" i="16"/>
  <c r="C46" i="16"/>
  <c r="B46" i="16"/>
  <c r="A46" i="16"/>
  <c r="K45" i="16"/>
  <c r="J45" i="16"/>
  <c r="C45" i="16"/>
  <c r="B45" i="16"/>
  <c r="A45" i="16"/>
  <c r="K44" i="16"/>
  <c r="J44" i="16"/>
  <c r="C44" i="16"/>
  <c r="B44" i="16"/>
  <c r="A44" i="16"/>
  <c r="R43" i="16"/>
  <c r="Q43" i="16"/>
  <c r="O43" i="16"/>
  <c r="N43" i="16"/>
  <c r="M43" i="16"/>
  <c r="L43" i="16"/>
  <c r="K43" i="16"/>
  <c r="J43" i="16"/>
  <c r="C43" i="16"/>
  <c r="B43" i="16"/>
  <c r="A43" i="16"/>
  <c r="K42" i="16"/>
  <c r="J42" i="16"/>
  <c r="C42" i="16"/>
  <c r="B42" i="16"/>
  <c r="A42" i="16"/>
  <c r="K41" i="16"/>
  <c r="J41" i="16"/>
  <c r="C41" i="16"/>
  <c r="B41" i="16"/>
  <c r="A41" i="16"/>
  <c r="K40" i="16"/>
  <c r="J40" i="16"/>
  <c r="C40" i="16"/>
  <c r="B40" i="16"/>
  <c r="A40" i="16"/>
  <c r="K39" i="16"/>
  <c r="J39" i="16"/>
  <c r="C39" i="16"/>
  <c r="B39" i="16"/>
  <c r="A39" i="16"/>
  <c r="K38" i="16"/>
  <c r="J38" i="16"/>
  <c r="C38" i="16"/>
  <c r="B38" i="16"/>
  <c r="A38" i="16"/>
  <c r="K37" i="16"/>
  <c r="J37" i="16"/>
  <c r="C37" i="16"/>
  <c r="B37" i="16"/>
  <c r="A37" i="16"/>
  <c r="M36" i="16"/>
  <c r="K36" i="16"/>
  <c r="J36" i="16"/>
  <c r="C36" i="16"/>
  <c r="B36" i="16"/>
  <c r="A36" i="16"/>
  <c r="K35" i="16"/>
  <c r="J35" i="16"/>
  <c r="C35" i="16"/>
  <c r="B35" i="16"/>
  <c r="A35" i="16"/>
  <c r="K32" i="16"/>
  <c r="J32" i="16"/>
  <c r="C32" i="16"/>
  <c r="B32" i="16"/>
  <c r="A32" i="16"/>
  <c r="K31" i="16"/>
  <c r="J31" i="16"/>
  <c r="C31" i="16"/>
  <c r="B31" i="16"/>
  <c r="A31" i="16"/>
  <c r="K30" i="16"/>
  <c r="J30" i="16"/>
  <c r="C30" i="16"/>
  <c r="B30" i="16"/>
  <c r="A30" i="16"/>
  <c r="K29" i="16"/>
  <c r="J29" i="16"/>
  <c r="C29" i="16"/>
  <c r="B29" i="16"/>
  <c r="A29" i="16"/>
  <c r="K28" i="16"/>
  <c r="J28" i="16"/>
  <c r="C28" i="16"/>
  <c r="B28" i="16"/>
  <c r="A28" i="16"/>
  <c r="K27" i="16"/>
  <c r="J27" i="16"/>
  <c r="C27" i="16"/>
  <c r="B27" i="16"/>
  <c r="A27" i="16"/>
  <c r="K26" i="16"/>
  <c r="J26" i="16"/>
  <c r="C26" i="16"/>
  <c r="B26" i="16"/>
  <c r="A26" i="16"/>
  <c r="K25" i="16"/>
  <c r="J25" i="16"/>
  <c r="C25" i="16"/>
  <c r="B25" i="16"/>
  <c r="A25" i="16"/>
  <c r="R24" i="16"/>
  <c r="Q24" i="16"/>
  <c r="O24" i="16"/>
  <c r="N24" i="16"/>
  <c r="M24" i="16"/>
  <c r="L24" i="16"/>
  <c r="K24" i="16"/>
  <c r="J24" i="16"/>
  <c r="C24" i="16"/>
  <c r="B24" i="16"/>
  <c r="A24" i="16"/>
  <c r="K23" i="16"/>
  <c r="J23" i="16"/>
  <c r="C23" i="16"/>
  <c r="B23" i="16"/>
  <c r="A23" i="16"/>
  <c r="K22" i="16"/>
  <c r="J22" i="16"/>
  <c r="C22" i="16"/>
  <c r="B22" i="16"/>
  <c r="A22" i="16"/>
  <c r="K20" i="16"/>
  <c r="J20" i="16"/>
  <c r="C20" i="16"/>
  <c r="B20" i="16"/>
  <c r="A20" i="16"/>
  <c r="R19" i="16"/>
  <c r="Q19" i="16"/>
  <c r="O19" i="16"/>
  <c r="N19" i="16"/>
  <c r="M19" i="16"/>
  <c r="L19" i="16"/>
  <c r="K19" i="16"/>
  <c r="J19" i="16"/>
  <c r="C19" i="16"/>
  <c r="B19" i="16"/>
  <c r="A19" i="16"/>
  <c r="K18" i="16"/>
  <c r="J18" i="16"/>
  <c r="C18" i="16"/>
  <c r="B18" i="16"/>
  <c r="A18" i="16"/>
  <c r="K17" i="16"/>
  <c r="J17" i="16"/>
  <c r="C17" i="16"/>
  <c r="B17" i="16"/>
  <c r="A17" i="16"/>
  <c r="K16" i="16"/>
  <c r="J16" i="16"/>
  <c r="C16" i="16"/>
  <c r="B16" i="16"/>
  <c r="A16" i="16"/>
  <c r="K15" i="16"/>
  <c r="J15" i="16"/>
  <c r="C15" i="16"/>
  <c r="B15" i="16"/>
  <c r="A15" i="16"/>
  <c r="K14" i="16"/>
  <c r="J14" i="16"/>
  <c r="C14" i="16"/>
  <c r="B14" i="16"/>
  <c r="A14" i="16"/>
  <c r="K13" i="16"/>
  <c r="J13" i="16"/>
  <c r="C13" i="16"/>
  <c r="B13" i="16"/>
  <c r="A13" i="16"/>
  <c r="R12" i="16"/>
  <c r="Q12" i="16"/>
  <c r="O12" i="16"/>
  <c r="N12" i="16"/>
  <c r="M12" i="16"/>
  <c r="L12" i="16"/>
  <c r="K12" i="16"/>
  <c r="J12" i="16"/>
  <c r="C12" i="16"/>
  <c r="B12" i="16"/>
  <c r="A12" i="16"/>
  <c r="R11" i="16"/>
  <c r="Q11" i="16"/>
  <c r="O11" i="16"/>
  <c r="N11" i="16"/>
  <c r="M11" i="16"/>
  <c r="L11" i="16"/>
  <c r="K11" i="16"/>
  <c r="J11" i="16"/>
  <c r="C11" i="16"/>
  <c r="B11" i="16"/>
  <c r="A11" i="16"/>
  <c r="R10" i="16"/>
  <c r="Q10" i="16"/>
  <c r="O10" i="16"/>
  <c r="N10" i="16"/>
  <c r="M10" i="16"/>
  <c r="L10" i="16"/>
  <c r="K10" i="16"/>
  <c r="J10" i="16"/>
  <c r="C10" i="16"/>
  <c r="B10" i="16"/>
  <c r="A10" i="16"/>
  <c r="R7" i="16"/>
  <c r="Q7" i="16"/>
  <c r="O7" i="16"/>
  <c r="N7" i="16"/>
  <c r="M7" i="16"/>
  <c r="L7" i="16"/>
  <c r="K7" i="16"/>
  <c r="J7" i="16"/>
  <c r="C7" i="16"/>
  <c r="B7" i="16"/>
  <c r="A7" i="16"/>
  <c r="R6" i="16"/>
  <c r="Q6" i="16"/>
  <c r="O6" i="16"/>
  <c r="N6" i="16"/>
  <c r="M6" i="16"/>
  <c r="L6" i="16"/>
  <c r="K6" i="16"/>
  <c r="J6" i="16"/>
  <c r="C6" i="16"/>
  <c r="B6" i="16"/>
  <c r="A6" i="16"/>
  <c r="R5" i="16"/>
  <c r="Q5" i="16"/>
  <c r="O5" i="16"/>
  <c r="N5" i="16"/>
  <c r="M5" i="16"/>
  <c r="L5" i="16"/>
  <c r="K5" i="16"/>
  <c r="J5" i="16"/>
  <c r="C5" i="16"/>
  <c r="B5" i="16"/>
  <c r="A5" i="16"/>
  <c r="R4" i="16"/>
  <c r="Q4" i="16"/>
  <c r="O4" i="16"/>
  <c r="N4" i="16"/>
  <c r="M4" i="16"/>
  <c r="L4" i="16"/>
  <c r="K4" i="16"/>
  <c r="J4" i="16"/>
  <c r="C4" i="16"/>
  <c r="B4" i="16"/>
  <c r="A4" i="16"/>
  <c r="R3" i="16"/>
  <c r="Q3" i="16"/>
  <c r="O3" i="16"/>
  <c r="N3" i="16"/>
  <c r="M3" i="16"/>
  <c r="L3" i="16"/>
  <c r="K3" i="16"/>
  <c r="J3" i="16"/>
  <c r="C3" i="16"/>
  <c r="B3" i="16"/>
  <c r="A3" i="16"/>
  <c r="B294" i="16" l="1"/>
  <c r="B293" i="16"/>
  <c r="B292" i="16"/>
  <c r="B291" i="16"/>
  <c r="B295" i="16"/>
  <c r="M100" i="16"/>
  <c r="M202" i="16"/>
  <c r="B276" i="16"/>
  <c r="B283" i="16"/>
  <c r="B314" i="16"/>
  <c r="M205" i="16"/>
  <c r="B284" i="16"/>
  <c r="B310" i="16"/>
  <c r="B288" i="16"/>
  <c r="M101" i="16"/>
  <c r="M200" i="16"/>
  <c r="B285" i="16"/>
  <c r="B286" i="16"/>
  <c r="M102" i="16"/>
  <c r="B287" i="16"/>
  <c r="M99" i="16"/>
  <c r="B289" i="16"/>
  <c r="B319" i="16" l="1"/>
  <c r="B318" i="16"/>
  <c r="B316" i="16"/>
  <c r="B315" i="16"/>
  <c r="B317" i="16"/>
  <c r="B322" i="16"/>
  <c r="B321" i="16"/>
  <c r="B320" i="16"/>
  <c r="B326" i="16" l="1"/>
  <c r="B325" i="16"/>
  <c r="B324" i="16"/>
  <c r="B323" i="16"/>
  <c r="B327" i="16"/>
  <c r="K2" i="8" l="1"/>
  <c r="L2" i="8"/>
  <c r="M2" i="8"/>
  <c r="N2" i="8"/>
  <c r="J2" i="8"/>
  <c r="S107" i="1"/>
  <c r="S106" i="1"/>
  <c r="S105" i="1"/>
  <c r="R107" i="1"/>
  <c r="Q107" i="1"/>
  <c r="R106" i="1"/>
  <c r="Q106" i="1"/>
  <c r="R105" i="1"/>
  <c r="Q105" i="1"/>
  <c r="O107" i="1"/>
  <c r="N107" i="1"/>
  <c r="M107" i="1"/>
  <c r="L107" i="1"/>
  <c r="O106" i="1"/>
  <c r="N106" i="1"/>
  <c r="M106" i="1"/>
  <c r="L106" i="1"/>
  <c r="A16" i="15" l="1"/>
  <c r="E16" i="15" s="1"/>
  <c r="E11" i="15"/>
  <c r="D11" i="15"/>
  <c r="C11" i="15"/>
  <c r="D16" i="15"/>
  <c r="D2" i="15" s="1"/>
  <c r="C2" i="15" s="1"/>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s="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s="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s="1"/>
  <c r="S101" i="1" s="1"/>
  <c r="S102" i="1" s="1"/>
  <c r="S103" i="1" s="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s="1"/>
  <c r="L93" i="1"/>
  <c r="K93" i="1"/>
  <c r="J93" i="1"/>
  <c r="C93" i="1"/>
  <c r="B93" i="1"/>
  <c r="A93" i="1"/>
  <c r="S92" i="1"/>
  <c r="R92" i="1"/>
  <c r="Q92" i="1"/>
  <c r="O92" i="1"/>
  <c r="N92" i="1"/>
  <c r="L92" i="1"/>
  <c r="K92" i="1"/>
  <c r="J92" i="1"/>
  <c r="C92" i="1"/>
  <c r="B92" i="1"/>
  <c r="A92" i="1"/>
  <c r="S91" i="1"/>
  <c r="R91" i="1"/>
  <c r="Q91" i="1"/>
  <c r="O91" i="1"/>
  <c r="N91" i="1"/>
  <c r="M85" i="1"/>
  <c r="M91" i="1" s="1"/>
  <c r="L91" i="1"/>
  <c r="K91" i="1"/>
  <c r="J91" i="1"/>
  <c r="C91" i="1"/>
  <c r="B91" i="1"/>
  <c r="A91" i="1"/>
  <c r="S90" i="1"/>
  <c r="R90" i="1"/>
  <c r="Q90" i="1"/>
  <c r="O90" i="1"/>
  <c r="N90" i="1"/>
  <c r="M84" i="1"/>
  <c r="M90" i="1" s="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s="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s="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s="1"/>
  <c r="T79" i="1" s="1"/>
  <c r="T80" i="1" s="1"/>
  <c r="T81" i="1" s="1"/>
  <c r="T82" i="1" s="1"/>
  <c r="T83" i="1" s="1"/>
  <c r="T84" i="1" s="1"/>
  <c r="T85" i="1" s="1"/>
  <c r="T86" i="1" s="1"/>
  <c r="T87" i="1" s="1"/>
  <c r="T88" i="1" s="1"/>
  <c r="T89" i="1" s="1"/>
  <c r="T90" i="1" s="1"/>
  <c r="T91" i="1" s="1"/>
  <c r="T92" i="1" s="1"/>
  <c r="T93" i="1" s="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B186" i="13"/>
  <c r="B187" i="13" s="1"/>
  <c r="A24" i="10"/>
  <c r="G152" i="13"/>
  <c r="B161" i="13"/>
  <c r="G140" i="13"/>
  <c r="G141" i="13"/>
  <c r="G142" i="13"/>
  <c r="G143" i="13"/>
  <c r="G144" i="13"/>
  <c r="G145" i="13"/>
  <c r="G146" i="13"/>
  <c r="G147" i="13"/>
  <c r="G148" i="13"/>
  <c r="G149" i="13"/>
  <c r="G150" i="13"/>
  <c r="G151" i="13"/>
  <c r="G153" i="13"/>
  <c r="B162" i="13" s="1"/>
  <c r="G154" i="13"/>
  <c r="G155" i="13"/>
  <c r="G156" i="13"/>
  <c r="B163" i="13" s="1"/>
  <c r="G139" i="13"/>
  <c r="B167" i="13"/>
  <c r="M98" i="1" s="1"/>
  <c r="B181" i="13"/>
  <c r="B176" i="13"/>
  <c r="B171" i="13"/>
  <c r="B172" i="13"/>
  <c r="M95" i="1" s="1"/>
  <c r="A127" i="13"/>
  <c r="A128" i="13" s="1"/>
  <c r="A130" i="13"/>
  <c r="A116" i="13"/>
  <c r="A117" i="13"/>
  <c r="A120" i="13" s="1"/>
  <c r="A121" i="13" s="1"/>
  <c r="A101" i="13"/>
  <c r="A102" i="13" s="1"/>
  <c r="B88" i="13"/>
  <c r="M36" i="1"/>
  <c r="A91" i="13"/>
  <c r="A93" i="13" s="1"/>
  <c r="A94" i="13" s="1"/>
  <c r="A96" i="13" s="1"/>
  <c r="M43" i="1" s="1"/>
  <c r="B194" i="13"/>
  <c r="B196" i="13" s="1"/>
  <c r="B197" i="13" s="1"/>
  <c r="B275" i="1"/>
  <c r="B279" i="1"/>
  <c r="B308" i="1"/>
  <c r="B304" i="1"/>
  <c r="B309" i="1"/>
  <c r="B311" i="1"/>
  <c r="B305" i="1"/>
  <c r="B307" i="1"/>
  <c r="B313" i="1"/>
  <c r="B312" i="1"/>
  <c r="B282" i="1"/>
  <c r="B283" i="1" s="1"/>
  <c r="B274" i="1"/>
  <c r="B273" i="1"/>
  <c r="B319" i="1" l="1"/>
  <c r="B322" i="1"/>
  <c r="B320" i="1"/>
  <c r="B315" i="1"/>
  <c r="B160" i="13"/>
  <c r="B159" i="13"/>
  <c r="B325" i="1"/>
  <c r="B287" i="1"/>
  <c r="B323" i="1"/>
  <c r="B316" i="1"/>
  <c r="B318" i="1"/>
  <c r="A131" i="13"/>
  <c r="M66" i="1" s="1"/>
  <c r="B290" i="1"/>
  <c r="B293" i="1" s="1"/>
  <c r="B289" i="1"/>
  <c r="B321" i="1"/>
  <c r="B317" i="1"/>
  <c r="B188" i="13"/>
  <c r="B189" i="13" s="1"/>
  <c r="M198" i="1" s="1"/>
  <c r="C16" i="15"/>
  <c r="B286" i="1"/>
  <c r="A105" i="13"/>
  <c r="A106" i="13" s="1"/>
  <c r="A103" i="13"/>
  <c r="A122" i="13"/>
  <c r="M101" i="1"/>
  <c r="M102" i="1"/>
  <c r="M99" i="1"/>
  <c r="M103" i="1"/>
  <c r="M100" i="1"/>
  <c r="B288" i="1"/>
  <c r="B284" i="1"/>
  <c r="B272" i="1"/>
  <c r="B277" i="1"/>
  <c r="A118" i="13"/>
  <c r="B281" i="1"/>
  <c r="B278" i="1"/>
  <c r="B285" i="1"/>
  <c r="B276" i="1"/>
  <c r="B324" i="1" l="1"/>
  <c r="B326" i="1"/>
  <c r="B327" i="1"/>
  <c r="M200" i="1"/>
  <c r="M203" i="1"/>
  <c r="M201" i="1"/>
  <c r="M199" i="1"/>
  <c r="M205" i="1"/>
  <c r="M204" i="1"/>
  <c r="M202" i="1"/>
  <c r="B295" i="1"/>
  <c r="A107" i="13"/>
  <c r="M51" i="1" s="1"/>
  <c r="B292" i="1"/>
  <c r="B294" i="1"/>
  <c r="B291" i="1"/>
  <c r="M63" i="1"/>
  <c r="A111" i="13"/>
  <c r="M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tc={6FCEF834-DA89-4897-AF8B-DB11C4E9B3B6}</author>
    <author>Jeffrey Rissman</author>
  </authors>
  <commentList>
    <comment ref="D3" authorId="0" shapeId="0" xr:uid="{6FCEF834-DA89-4897-AF8B-DB11C4E9B3B6}">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8" authorId="1" shapeId="0" xr:uid="{62B149AD-3B5C-4BDD-8A28-DF2F25AF359F}">
      <text>
        <r>
          <rPr>
            <b/>
            <sz val="9"/>
            <color indexed="81"/>
            <rFont val="Tahoma"/>
            <family val="2"/>
          </rPr>
          <t>Jeffrey Rissman:</t>
        </r>
        <r>
          <rPr>
            <sz val="9"/>
            <color indexed="81"/>
            <rFont val="Tahoma"/>
            <family val="2"/>
          </rPr>
          <t xml:space="preserve">
Leave this cell blank.</t>
        </r>
      </text>
    </comment>
    <comment ref="E30" authorId="1" shapeId="0" xr:uid="{00F6F038-744E-495F-8BC6-092D90575CFA}">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6AD746B6-E591-4B73-A93A-EB8A016701D6}">
      <text>
        <r>
          <rPr>
            <b/>
            <sz val="9"/>
            <color indexed="81"/>
            <rFont val="Tahoma"/>
            <family val="2"/>
          </rPr>
          <t>Jeffrey Rissman:</t>
        </r>
        <r>
          <rPr>
            <sz val="9"/>
            <color indexed="81"/>
            <rFont val="Tahoma"/>
            <family val="2"/>
          </rPr>
          <t xml:space="preserve">
Leave this cell blank.</t>
        </r>
      </text>
    </comment>
    <comment ref="K142" authorId="0" shapeId="0" xr:uid="{9832EF4F-B57F-42D2-88F2-17FEBAD4084D}">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<sst xmlns="http://schemas.openxmlformats.org/spreadsheetml/2006/main" count="5446" uniqueCount="1215">
  <si>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</si>
  <si>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</si>
  <si>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</si>
  <si>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</si>
  <si>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</si>
  <si>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</si>
  <si>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</si>
  <si>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</si>
  <si>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</si>
  <si>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</si>
  <si>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</si>
  <si>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</si>
  <si>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</si>
  <si>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</si>
  <si>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</si>
  <si>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</si>
  <si>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</si>
  <si>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</si>
  <si>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</si>
  <si>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</si>
  <si>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</si>
  <si>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</si>
  <si>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</si>
  <si>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</si>
  <si>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</si>
  <si>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</si>
  <si>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</si>
  <si>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</si>
  <si>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</si>
  <si>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</si>
  <si>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</si>
  <si>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</si>
  <si>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</si>
  <si>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</si>
  <si>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</si>
  <si>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</si>
  <si>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</si>
  <si>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</si>
  <si>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</si>
  <si>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</si>
  <si>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</si>
  <si>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</si>
  <si>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</si>
  <si>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</si>
  <si>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</si>
  <si>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</si>
  <si>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</si>
  <si>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</si>
  <si>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</si>
  <si>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</si>
  <si>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</si>
  <si>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</si>
  <si>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</si>
  <si>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</si>
  <si>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</si>
  <si>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</si>
  <si>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</si>
  <si>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</si>
  <si>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</si>
  <si>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</si>
  <si>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</si>
  <si>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</si>
  <si>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</si>
  <si>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</si>
  <si>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</si>
  <si>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</si>
  <si>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</si>
  <si>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</si>
  <si>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</si>
  <si>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</si>
  <si>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</si>
  <si>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</si>
  <si>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</si>
  <si>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</si>
  <si>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</si>
  <si>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</si>
  <si>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</si>
  <si>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</si>
  <si>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</si>
  <si>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</si>
  <si>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</si>
  <si>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</si>
  <si>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</si>
  <si>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</si>
  <si>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</si>
  <si>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</si>
  <si>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</si>
  <si>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</si>
  <si>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</si>
  <si>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</si>
  <si>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</si>
  <si>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</si>
  <si>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</si>
  <si>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</si>
  <si>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</si>
  <si>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</si>
  <si>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</si>
  <si>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</si>
  <si>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</si>
  <si>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</si>
  <si>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</si>
  <si>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</si>
  <si>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</si>
  <si>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</si>
  <si>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</si>
  <si>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</si>
  <si>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</si>
  <si>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</si>
  <si>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</si>
  <si>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</si>
  <si>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</si>
  <si>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</si>
  <si>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</si>
  <si>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</si>
  <si>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</si>
  <si>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</si>
  <si>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</si>
  <si>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</si>
  <si>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</si>
  <si>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</si>
  <si>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</si>
  <si>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</si>
  <si>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</si>
  <si>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</si>
  <si>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</si>
  <si>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</si>
  <si>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</si>
  <si>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</si>
  <si>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</si>
  <si>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</si>
  <si>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</si>
  <si>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</si>
  <si>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</si>
  <si>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</si>
  <si>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</si>
  <si>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</si>
  <si>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</si>
  <si>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</si>
  <si>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</si>
  <si>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</si>
  <si>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</si>
  <si>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</si>
  <si>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</si>
  <si>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</si>
  <si>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</si>
  <si>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</si>
  <si>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</si>
  <si>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</si>
  <si>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</si>
  <si>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</si>
  <si>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</si>
  <si>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</si>
  <si>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</si>
  <si>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</si>
  <si>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</si>
  <si>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</si>
  <si>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</si>
  <si>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</si>
  <si>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</si>
  <si>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</si>
  <si>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</si>
  <si>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</si>
  <si>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</si>
  <si>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</si>
  <si>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</si>
  <si>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</si>
  <si>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</si>
  <si>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</si>
  <si>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</si>
  <si>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</si>
  <si>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</si>
  <si>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</si>
  <si>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</si>
  <si>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</si>
  <si>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</si>
  <si>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</si>
  <si>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</si>
  <si>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</si>
  <si>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</si>
  <si>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</si>
  <si>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</si>
  <si>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</si>
  <si>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</si>
  <si>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</si>
  <si>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</si>
  <si>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</si>
  <si>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</si>
  <si>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</si>
  <si>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</si>
  <si>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</si>
  <si>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</si>
  <si>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</si>
  <si>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</si>
  <si>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</si>
  <si>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</si>
  <si>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</si>
  <si>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</si>
  <si>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</si>
  <si>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</si>
  <si>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</si>
  <si>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</si>
  <si>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</si>
  <si>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</si>
  <si>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</si>
  <si>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</si>
  <si>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</si>
  <si>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</si>
  <si>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</si>
  <si>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</si>
  <si>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</si>
  <si>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</si>
  <si>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</si>
  <si>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</si>
  <si>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</si>
  <si>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</si>
  <si>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</si>
  <si>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</si>
  <si>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</si>
  <si>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</si>
  <si>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</si>
  <si>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</si>
  <si>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</si>
  <si>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</si>
  <si>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</si>
  <si>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</si>
  <si>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</si>
  <si>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</si>
  <si>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</si>
  <si>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</si>
  <si>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</si>
  <si>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</si>
  <si>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</si>
  <si>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</si>
  <si>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</si>
  <si>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</si>
  <si>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</si>
  <si>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</si>
  <si>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</si>
  <si>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</si>
  <si>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</si>
  <si>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</si>
  <si>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</si>
  <si>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</si>
  <si>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</si>
  <si>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</si>
  <si>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</si>
  <si>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</si>
  <si>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</si>
  <si>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</si>
  <si>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</si>
  <si>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</si>
  <si>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</si>
  <si>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</si>
  <si>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</si>
  <si>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</si>
  <si>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</si>
  <si>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</si>
  <si>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</si>
  <si>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</si>
  <si>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</si>
  <si>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</si>
  <si>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</si>
  <si>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</si>
  <si>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</si>
  <si>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</si>
  <si>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</si>
  <si>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</si>
  <si>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</si>
  <si>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</si>
  <si>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</si>
  <si>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</si>
  <si>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</si>
  <si>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</si>
  <si>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</si>
  <si>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</si>
  <si>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</si>
  <si>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</si>
  <si>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</si>
  <si>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</si>
  <si>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</si>
  <si>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</si>
  <si>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</si>
  <si>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</si>
  <si>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</si>
  <si>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</si>
  <si>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</si>
  <si>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</si>
  <si>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</si>
  <si>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</si>
  <si>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</si>
  <si>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</si>
  <si>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</si>
  <si>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</si>
  <si>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</si>
  <si>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</si>
  <si>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</si>
  <si>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</si>
  <si>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</si>
  <si>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</si>
  <si>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</si>
  <si>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</si>
  <si>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</si>
  <si>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</si>
  <si>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</si>
  <si>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</si>
  <si>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</si>
  <si>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</si>
  <si>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</si>
  <si>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</si>
  <si>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</si>
  <si>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</si>
  <si>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</si>
  <si>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</si>
  <si>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</si>
  <si>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</si>
  <si>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</si>
  <si>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</si>
  <si>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</si>
  <si>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</si>
  <si>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</si>
  <si>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</si>
  <si>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</si>
  <si>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</si>
  <si>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</si>
  <si>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</si>
  <si>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</si>
  <si>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</si>
  <si>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</si>
  <si>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</si>
  <si>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</si>
  <si>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</si>
  <si>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</si>
  <si>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</si>
  <si>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</si>
  <si>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</si>
  <si>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</si>
  <si>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</si>
  <si>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</si>
  <si>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</si>
  <si>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</si>
  <si>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</si>
  <si>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</si>
  <si>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</si>
  <si>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</si>
  <si>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</si>
  <si>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</si>
  <si>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</si>
  <si>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</si>
  <si>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</si>
  <si>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</si>
  <si>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</si>
  <si>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</si>
  <si>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</si>
  <si>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</si>
  <si>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</si>
  <si>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</si>
  <si>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</si>
  <si>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</si>
  <si>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</si>
  <si>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</si>
  <si>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</si>
  <si>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</si>
  <si>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</si>
  <si>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</si>
  <si>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</si>
  <si>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</si>
  <si>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</si>
  <si>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</si>
  <si>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</si>
  <si>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</si>
  <si>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</si>
  <si>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</si>
  <si>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</si>
  <si>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</si>
  <si>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</si>
  <si>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</si>
  <si>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</si>
  <si>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</si>
  <si>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</si>
  <si>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</si>
  <si>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</si>
  <si>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</si>
  <si>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</si>
  <si>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</si>
  <si>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</si>
  <si>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</si>
  <si>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</si>
  <si>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</si>
  <si>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</si>
  <si>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</si>
  <si>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</si>
  <si>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</si>
  <si>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</si>
  <si>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</si>
  <si>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</si>
  <si>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</si>
  <si>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</si>
  <si>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</si>
  <si>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</si>
  <si>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</si>
  <si>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</si>
  <si>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</si>
  <si>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</si>
  <si>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</si>
  <si>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</si>
  <si>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</si>
  <si>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</si>
  <si>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</si>
  <si>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</si>
  <si>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</si>
  <si>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</si>
  <si>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</si>
  <si>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</si>
  <si>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</si>
  <si>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</si>
  <si>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</si>
  <si>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</si>
  <si>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</si>
  <si>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</si>
  <si>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</si>
  <si>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</si>
  <si>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</si>
  <si>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</si>
  <si>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</si>
  <si>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</si>
  <si>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</si>
  <si>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</si>
  <si>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</si>
  <si>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</si>
  <si>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</si>
  <si>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</si>
  <si>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</si>
  <si>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</si>
  <si>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</si>
  <si>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</si>
  <si>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</si>
  <si>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</si>
  <si>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</si>
  <si>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</si>
  <si>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</si>
  <si>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</si>
  <si>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</si>
  <si>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</si>
  <si>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</si>
  <si>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</si>
  <si>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</si>
  <si>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</si>
  <si>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</si>
  <si>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</si>
  <si>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</si>
  <si>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</si>
  <si>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</si>
  <si>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</si>
  <si>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</si>
  <si>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</si>
  <si>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</si>
  <si>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</si>
  <si>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</si>
  <si>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</si>
  <si>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</si>
  <si>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</si>
  <si>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</si>
  <si>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</si>
  <si>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</si>
  <si>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</si>
  <si>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</si>
  <si>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</si>
  <si>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</si>
  <si>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</si>
  <si>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</si>
  <si>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</si>
  <si>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</si>
  <si>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</si>
  <si>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</si>
  <si>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</si>
  <si>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</si>
  <si>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</si>
  <si>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</si>
  <si>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</si>
  <si>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</si>
  <si>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</si>
  <si>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</si>
  <si>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</si>
  <si>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</si>
  <si>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</si>
  <si>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</si>
  <si>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</si>
  <si>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</si>
  <si>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</si>
  <si>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</si>
  <si>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</si>
  <si>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</si>
  <si>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</si>
  <si>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</si>
  <si>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</si>
  <si>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</si>
  <si>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</si>
  <si>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</si>
  <si>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</si>
  <si>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</si>
  <si>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</si>
  <si>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</si>
  <si>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</si>
  <si>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</si>
  <si>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</si>
  <si>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</si>
  <si>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</si>
  <si>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</si>
  <si>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</si>
  <si>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</si>
  <si>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</si>
  <si>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</si>
  <si>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</si>
  <si>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</si>
  <si>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</si>
  <si>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</si>
  <si>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</si>
  <si>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</si>
  <si>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</si>
  <si>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</si>
  <si>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</si>
  <si>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</si>
  <si>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</si>
  <si>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</si>
  <si>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</si>
  <si>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</si>
  <si>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</si>
  <si>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</si>
  <si>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</si>
  <si>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</si>
  <si>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</si>
  <si>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</si>
  <si>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</si>
  <si>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</si>
  <si>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</si>
  <si>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</si>
  <si>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</si>
  <si>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</si>
  <si>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</si>
  <si>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</si>
  <si>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</si>
  <si>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</si>
  <si>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</si>
  <si>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</si>
  <si>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</si>
  <si>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</si>
  <si>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</si>
  <si>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</si>
  <si>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</si>
  <si>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</si>
  <si>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</si>
  <si>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</si>
  <si>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</si>
  <si>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</si>
  <si>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</si>
  <si>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</si>
  <si>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</si>
  <si>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</si>
  <si>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</si>
  <si>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</si>
  <si>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</si>
  <si>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</si>
  <si>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</si>
  <si>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</si>
  <si>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</si>
  <si>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</si>
  <si>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</si>
  <si>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</si>
  <si>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</si>
  <si>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</si>
  <si>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</si>
  <si>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</si>
  <si>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</si>
  <si>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</si>
  <si>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</si>
  <si>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</si>
  <si>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</si>
  <si>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</si>
  <si>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</si>
  <si>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</si>
  <si>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</si>
  <si>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</si>
  <si>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</si>
  <si>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</si>
  <si>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</si>
  <si>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</si>
  <si>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</si>
  <si>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</si>
  <si>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</si>
  <si>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</si>
  <si>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</si>
  <si>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</si>
  <si>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</si>
  <si>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</si>
  <si>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</si>
  <si>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</si>
  <si>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</si>
  <si>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</si>
  <si>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</si>
  <si>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</si>
  <si>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</si>
  <si>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</si>
  <si>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</si>
  <si>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</si>
  <si>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</si>
  <si>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</si>
  <si>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</si>
  <si>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</si>
  <si>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</si>
  <si>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</si>
  <si>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</si>
  <si>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</si>
  <si>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</si>
  <si>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</si>
  <si>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</si>
  <si>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</si>
  <si>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</si>
  <si>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</si>
  <si>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</si>
  <si>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</si>
  <si>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</si>
  <si>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</si>
  <si>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</si>
  <si>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</si>
  <si>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</si>
  <si>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</si>
  <si>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</si>
  <si>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</si>
  <si>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</si>
  <si>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</si>
  <si>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</si>
  <si>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</si>
  <si>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</si>
  <si>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</si>
  <si>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</si>
  <si>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</si>
  <si>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</si>
  <si>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</si>
  <si>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</si>
  <si>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</si>
  <si>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</si>
  <si>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</si>
  <si>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</si>
  <si>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</si>
  <si>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</si>
  <si>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</si>
  <si>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</si>
  <si>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</si>
  <si>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</si>
  <si>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</si>
  <si>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</si>
  <si>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</si>
  <si>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</si>
  <si>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</si>
  <si>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</si>
  <si>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</si>
  <si>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</si>
  <si>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</si>
  <si>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</si>
  <si>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</si>
  <si>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</si>
  <si>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</si>
  <si>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</si>
  <si>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</si>
  <si>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</si>
  <si>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</si>
  <si>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</si>
  <si>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</si>
  <si>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</si>
  <si>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</si>
  <si>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</si>
  <si>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</si>
  <si>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</si>
  <si>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</si>
  <si>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</si>
  <si>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</si>
  <si>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</si>
  <si>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</si>
  <si>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</si>
  <si>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</si>
  <si>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</si>
  <si>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</si>
  <si>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</si>
  <si>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</si>
  <si>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</si>
  <si>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</si>
  <si>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</si>
  <si>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</si>
  <si>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</si>
  <si>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</si>
  <si>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</si>
  <si>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</si>
  <si>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</si>
  <si>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</si>
  <si>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</si>
  <si>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</si>
  <si>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</si>
  <si>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</si>
  <si>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</si>
  <si>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</si>
  <si>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</si>
  <si>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</si>
  <si>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</si>
  <si>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</si>
  <si>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</si>
  <si>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</si>
  <si>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</si>
  <si>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</si>
  <si>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</si>
  <si>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</si>
  <si>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</si>
  <si>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</si>
  <si>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</si>
  <si>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</si>
  <si>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</si>
  <si>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</si>
  <si>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</si>
  <si>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</si>
  <si>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</si>
  <si>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</si>
  <si>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</si>
  <si>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</si>
  <si>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</si>
  <si>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</si>
  <si>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</si>
  <si>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</si>
  <si>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</si>
  <si>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hydroelectric capacity from being built or deployed.</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</si>
  <si>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</si>
  <si>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</si>
  <si>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</si>
  <si>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</si>
  <si>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</si>
  <si>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</si>
  <si>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</si>
  <si>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</si>
  <si>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</si>
  <si>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</si>
  <si>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</si>
  <si>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</si>
  <si>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</si>
  <si>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</si>
  <si>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</si>
  <si>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</si>
  <si>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</si>
  <si>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</si>
  <si>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</si>
  <si>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</si>
  <si>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</si>
  <si>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</si>
  <si>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</si>
  <si>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</si>
  <si>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</si>
  <si>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</si>
  <si>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</si>
  <si>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</si>
  <si>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</si>
  <si>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</si>
  <si>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</si>
  <si>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</si>
  <si>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</si>
  <si>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</si>
  <si>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</si>
  <si>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</si>
  <si>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</si>
  <si>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</si>
  <si>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</si>
  <si>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</si>
  <si>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</si>
  <si>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</si>
  <si>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</si>
  <si>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</si>
  <si>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</si>
  <si>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</si>
  <si>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</si>
  <si>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</si>
  <si>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</si>
  <si>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</si>
  <si>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</si>
  <si>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</si>
  <si>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</si>
  <si>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</si>
  <si>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</si>
  <si>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</si>
  <si>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</si>
  <si>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</si>
  <si>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</si>
  <si>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</si>
  <si>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</si>
  <si>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</si>
  <si>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</si>
  <si>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</si>
  <si>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</si>
  <si>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</si>
  <si>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</si>
  <si>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Hard Coal Consumption</t>
  </si>
  <si>
    <t>Output Total Electricity Demand</t>
  </si>
  <si>
    <t>PM2.5</t>
  </si>
  <si>
    <t>F-gases (in CO2e)</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</si>
  <si>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</si>
  <si>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</si>
  <si>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</si>
  <si>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</si>
  <si>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</si>
  <si>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</si>
  <si>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</si>
  <si>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</si>
  <si>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</si>
  <si>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</si>
  <si>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</si>
  <si>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</si>
  <si>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</si>
  <si>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</si>
  <si>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</si>
  <si>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</si>
  <si>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</si>
  <si>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</si>
  <si>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</si>
  <si>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</si>
  <si>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</si>
  <si>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</si>
  <si>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</si>
  <si>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</si>
  <si>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</si>
  <si>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</si>
  <si>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</si>
  <si>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</si>
  <si>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</si>
  <si>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</si>
  <si>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</si>
  <si>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</si>
  <si>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</si>
  <si>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</si>
  <si>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</si>
  <si>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</si>
  <si>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</si>
  <si>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</si>
  <si>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</si>
  <si>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</si>
  <si>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</si>
  <si>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</si>
  <si>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</si>
  <si>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</si>
  <si>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</si>
  <si>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</si>
  <si>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</si>
  <si>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</si>
  <si>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</si>
  <si>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</si>
  <si>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</si>
  <si>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</si>
  <si>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</si>
  <si>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</si>
  <si>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</si>
  <si>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</si>
  <si>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</si>
  <si>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</si>
  <si>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</si>
  <si>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</si>
  <si>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</si>
  <si>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</si>
  <si>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</si>
  <si>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</si>
  <si>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</si>
  <si>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</si>
  <si>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</si>
  <si>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</si>
  <si>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</si>
  <si>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</si>
  <si>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</si>
  <si>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</si>
  <si>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</si>
  <si>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</si>
  <si>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</si>
  <si>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</si>
  <si>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</si>
  <si>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</si>
  <si>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</si>
  <si>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</si>
  <si>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</si>
  <si>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</si>
  <si>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</si>
  <si>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</si>
  <si>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</si>
  <si>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</si>
  <si>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</si>
  <si>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</si>
  <si>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</si>
  <si>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</si>
  <si>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</si>
  <si>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</si>
  <si>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</si>
  <si>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</si>
  <si>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</si>
  <si>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</si>
  <si>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</si>
  <si>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</si>
  <si>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</si>
  <si>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</si>
  <si>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</si>
  <si>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</si>
  <si>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</si>
  <si>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</si>
  <si>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</si>
  <si>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</si>
  <si>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</si>
  <si>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</si>
  <si>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</si>
  <si>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</si>
  <si>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</si>
  <si>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</si>
  <si>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</si>
  <si>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</si>
  <si>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</si>
  <si>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</si>
  <si>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</si>
  <si>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</si>
  <si>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</si>
  <si>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</si>
  <si>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</si>
  <si>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</si>
  <si>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</si>
  <si>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</si>
  <si>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</si>
  <si>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</si>
  <si>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</si>
  <si>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</si>
  <si>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</si>
  <si>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</si>
  <si>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</si>
  <si>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</si>
  <si>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</si>
  <si>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</si>
  <si>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</si>
  <si>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</si>
  <si>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</si>
  <si>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</si>
  <si>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</si>
  <si>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</si>
  <si>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</si>
  <si>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</si>
  <si>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</si>
  <si>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</si>
  <si>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</si>
  <si>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</si>
  <si>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</si>
  <si>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</si>
  <si>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</si>
  <si>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</si>
  <si>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</si>
  <si>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</si>
  <si>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</si>
  <si>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</si>
  <si>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</si>
  <si>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</si>
  <si>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4.3 liters per 100 km through 2025, then remain constant.  Therefore, a 20% increase in fuel economy by 2050 would result in a 2050 fuel economy of 3.6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</si>
  <si>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</si>
  <si>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</si>
  <si>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</si>
  <si>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</si>
  <si>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</si>
  <si>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</si>
  <si>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</si>
  <si>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</si>
  <si>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</si>
  <si>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</si>
  <si>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</si>
  <si>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CAD$/MWh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</si>
  <si>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</si>
  <si>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</si>
  <si>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</si>
  <si>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</si>
  <si>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</si>
  <si>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</si>
  <si>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</si>
  <si>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</si>
  <si>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</si>
  <si>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</si>
  <si>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</si>
  <si>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</si>
  <si>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</si>
  <si>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</si>
  <si>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applies a tax on fuels used in the Transportation Sector based on their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</si>
  <si>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Electricity Sector based on their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</si>
  <si>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residential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</si>
  <si>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commercial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</si>
  <si>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</si>
  <si>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</si>
  <si>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</si>
  <si>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</si>
  <si>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</si>
  <si>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</si>
  <si>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</si>
  <si>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</si>
  <si>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</si>
  <si>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</si>
  <si>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</si>
  <si>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</si>
  <si>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</si>
  <si>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</si>
  <si>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</si>
  <si>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</si>
  <si>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</si>
  <si>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</si>
  <si>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PJ / year</t>
  </si>
  <si>
    <t>trillion cubic meters / year</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</si>
  <si>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</si>
  <si>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</si>
  <si>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</si>
  <si>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</si>
  <si>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</si>
  <si>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</si>
  <si>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</si>
  <si>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</si>
  <si>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</si>
  <si>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</si>
  <si>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</si>
  <si>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</si>
  <si>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</si>
  <si>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</si>
  <si>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</si>
  <si>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</si>
  <si>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</si>
  <si>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</si>
  <si>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</si>
  <si>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</si>
  <si>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</si>
  <si>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</si>
  <si>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</si>
  <si>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</si>
  <si>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</si>
  <si>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</si>
  <si>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</si>
  <si>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</si>
  <si>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</si>
  <si>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</si>
  <si>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Cogeneration Plant Lifetime Extension</t>
  </si>
  <si>
    <t>Cogeneration Capacity Lifetime Extension</t>
  </si>
  <si>
    <t>Cogeneration Lifetime Extension</t>
  </si>
  <si>
    <t>Cogeneration</t>
  </si>
  <si>
    <t>**Description:** This policy reduces the subsidies paid for the production of cogeneration power in the BAU case. // **Guidance for setting values:** A value of 100% eliminates subsidies in 2050, increasing the price of electricity from cogeneration plants by 0.8% in 2050.</t>
  </si>
  <si>
    <t>**Description:** This policy prevents new cogeneration capacity from being built or deployed.</t>
  </si>
  <si>
    <t>**Description:** This policy causes the specified quantity of otherwise non-retiring cogeneration capacity to be retired each year. // **Guidance for setting values:** The BAU scenario projects rougly 6 GW of cogeneration retirements through 2050, all of it by 2022.  9 GW remain in 2050.</t>
  </si>
  <si>
    <t>**Description:**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</si>
  <si>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cogeneration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</si>
  <si>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Electricity: Cogeneration</t>
  </si>
  <si>
    <t>**Description:** This policy causes the capital cost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</si>
  <si>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</si>
  <si>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million metric tonnes / year</t>
  </si>
  <si>
    <t>millions of metric tonnes / year</t>
  </si>
  <si>
    <t>2015 CAD / metric tonne</t>
  </si>
  <si>
    <t>thousand metric tonnes / year</t>
  </si>
  <si>
    <t>2015 CAD / metric tonne CO2e abated, Annual average abatement potential (MtCO2e)</t>
  </si>
  <si>
    <t>trillion freight tonne-km / year</t>
  </si>
  <si>
    <t>2015 CAD /metric tonne CO2e abated, Annual average abatement potential (MtCO2e)</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</si>
  <si>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</si>
  <si>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</si>
  <si>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</si>
  <si>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</si>
  <si>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</si>
  <si>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</si>
  <si>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</si>
  <si>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</si>
  <si>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</si>
  <si>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</si>
  <si>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</si>
  <si>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</si>
  <si>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</si>
  <si>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</si>
  <si>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</si>
  <si>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</si>
  <si>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</si>
  <si>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</si>
  <si>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Alberta or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</si>
  <si>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</si>
  <si>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Alberta.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</si>
  <si>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</si>
  <si>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</si>
  <si>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</si>
  <si>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</si>
  <si>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</si>
  <si>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</si>
  <si>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</si>
  <si>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</si>
  <si>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</si>
  <si>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</si>
  <si>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</si>
  <si>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t>
  </si>
  <si>
    <t>**Description:**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exports are expected to remain stable.</t>
  </si>
  <si>
    <t>**Description:** This policy increases or decreases the amount of electricity imported to Alberta from the United States.  It does not cause the construction or removal of transmission lines linking these jurisdictions. // **Guidance for setting values:** From 2017-2050, in the BAU case, electricity imports are expected to remain stable.</t>
  </si>
  <si>
    <t>Calculated from model data; see the relevant variable(s) in the InputData folder for source information. Methodology and assumptions are available in the indst/PPRiFUfIIaIoE variable.</t>
  </si>
  <si>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
    </r>
    <r>
      <rPr>
        <sz val="11"/>
        <color theme="1"/>
        <rFont val="Calibri"/>
        <family val="2"/>
        <scheme val="minor"/>
      </rPr>
      <t xml:space="preserve">For an understanding of the methodological differences, visit our online guide. </t>
    </r>
  </si>
  <si>
    <t>Canada's Targets must be adjusted to account for methodological differences between Canada's emissions inventories and the Energy Policy Simulator.</t>
  </si>
  <si>
    <t>This was done by backcasting the Energy Policy Simulator baseline emissions to 2005 and recalculating the targets for 2030 and 2050</t>
  </si>
  <si>
    <t xml:space="preserve">Here is a summary of the calculation: </t>
  </si>
  <si>
    <t>Original</t>
  </si>
  <si>
    <t>Original Canada 2005 Emissions (2017 CRF) - excludes LULUCF</t>
  </si>
  <si>
    <t>Original Canada 2015 Emissions (2017 CRF) - excludes LULUCF</t>
  </si>
  <si>
    <t>Original 2030 NDC Target</t>
  </si>
  <si>
    <t>Original Mid-Century Target, high end</t>
  </si>
  <si>
    <t>Original Mid-Century Target, low end</t>
  </si>
  <si>
    <t>This is the baseline Canadian emissions inventory number we use.</t>
  </si>
  <si>
    <t>30% below the original 2005 emissions level</t>
  </si>
  <si>
    <t>80% below the original 2005 emissions level</t>
  </si>
  <si>
    <t>90% below the original 2005 emissions level</t>
  </si>
  <si>
    <t>Adjusted</t>
  </si>
  <si>
    <t>Adjusted Canada 2005 Emissions (backcasted based on 2017 CRF) - excludes LULUCF</t>
  </si>
  <si>
    <t>Adjusted Canada 2017 Emissions (EPS BAU) - excludes LULUCF</t>
  </si>
  <si>
    <t>Adjusted 2030 NDC Target</t>
  </si>
  <si>
    <t>Adjusted Mid-Century Target, high end</t>
  </si>
  <si>
    <t xml:space="preserve">Adjusted Mid-Century Targer, low end </t>
  </si>
  <si>
    <t>This is the adjusted baseline Canadian emissions inventory number we use.</t>
  </si>
  <si>
    <t xml:space="preserve"> This is the EPS-derived baseline Canadian emissions number we use.</t>
  </si>
  <si>
    <t>30% below the adjusted 2005 emissions level</t>
  </si>
  <si>
    <t>80% below the adjusted 2005 emissions level</t>
  </si>
  <si>
    <t>90% below the adjusted 2005 emissions level</t>
  </si>
  <si>
    <t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</si>
  <si>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causes government to pay for the specified percentage of the purchase price of new battery electric passenger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</si>
  <si>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**Description:** This policy causes government to pay for the specified percentage of the purchase price of new battery electric freight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</si>
  <si>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 xml:space="preserve">**Description:**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</si>
  <si>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</si>
  <si>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</si>
  <si>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</si>
  <si>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</si>
  <si>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</si>
  <si>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Canada's Adjusted Mid-Century Strategy for Deep Decarbonization 2016</t>
  </si>
  <si>
    <t xml:space="preserve">Alberta does not have a provincial emissions reduction target. In lieu of this, Canada's 2050 target was used as reference.  </t>
  </si>
  <si>
    <t xml:space="preserve">**Description:**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</si>
  <si>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rural,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</si>
  <si>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commercial buildings with electricity-using building components. // **Guidance for setting values:** In the BAU case, the share of electricity among fuels used by urban, residential buildings will rise between 2017 and 2050. </t>
  </si>
  <si>
    <t xml:space="preserve">**Description:** This policy represents a modest rebate paid to customers who purchase energy-efficient heating equipment. </t>
  </si>
  <si>
    <t xml:space="preserve">**Description:** This policy represents a modest rebate paid to customers who purchase energy-efficient cooling and ventilation equipment.  </t>
  </si>
  <si>
    <t>**Description:** This policy causes the specified quantity of otherwise non-retiring coal capacity to be retired each year. // **Guidance for setting values:** The BAU scenario projects roughly 5.4 GW of coal retirements through 2050, most of it by 2029.  0.9 GW remain in 2050.</t>
  </si>
  <si>
    <t>Announced Renewable Development and Coal-to-Gas Conversions</t>
  </si>
  <si>
    <t>**Description:** This policy forces the development of renewable energy and the conversion of coal units to natural gas according to the plans known as of January 2019. It is intended to be used as part of a scenario involving accelerated coal retirements during the 2022-2029 period. It should be noted that this policy lever does not decommission coal power, and this needs to be done separately. (Details available in the elec/PMCCS variable.)</t>
  </si>
  <si>
    <t>**Description:**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</si>
  <si>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t>
  </si>
  <si>
    <t>for the Alberta edition of the Energy Policy Simulator.  The data in other tabs in this spreadsheet are used</t>
  </si>
  <si>
    <t>https://alberta.energypolicy.solutions/</t>
  </si>
  <si>
    <t>**Description:** This policy is a subsidy paid by the government to suppliers of electricity per unit of electricity generated from biomass. // **Guidance for setting values:** Alberta has a short term program, the Bioenergy Producer Program (BPP), that offers subsidies for utility-scale renewable electricity generation from biomass. The BPP offers producers a credit rate up to $25/MWh depending on the pool price.</t>
  </si>
  <si>
    <t>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</si>
  <si>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Liquid Biofuels, Biomass, Solar, Wind, Hydro, Cogeneration, Petroleum, Natural Gas, Hard Coal</t>
  </si>
  <si>
    <t>bfb088, 00b050, ffff00, c2dffd, 004185, 04ffaf, 000000, c01b00, 969696</t>
  </si>
  <si>
    <t xml:space="preserve">**Description:** This policy specifies the fraction of potential electricity generation that must come from qualifying renewable sources (wind, solar,geothermal and biomass) in 2050. // **Guidance for setting values:** In the BAU case, the share of Alberta's electricity from qualifying sources rises from 8% in 2017 to 15% in 2050. </t>
  </si>
  <si>
    <t>Scenario_Example_Further_AB_Ambition.cin</t>
  </si>
  <si>
    <t>Scenario_Current_Policy.cin</t>
  </si>
  <si>
    <t xml:space="preserve">Pre-2016 business-as-usual scenario </t>
  </si>
  <si>
    <t>Current policy scenario</t>
  </si>
  <si>
    <t>Example scenario: Further AB ambition</t>
  </si>
  <si>
    <t>oilsands-emissions-limit.html</t>
  </si>
  <si>
    <t>Oilsands Emissions Limit</t>
  </si>
  <si>
    <t>Limit Oilsands Emissions</t>
  </si>
  <si>
    <t xml:space="preserve">**Description:** This policy represents a modest rebate paid to customers who purchase energy-efficient building envelope components (windows, skylights, doors, etc.).  </t>
  </si>
  <si>
    <t xml:space="preserve">**Description:** This policy represents a modest rebate paid to customers who purchase energy-efficient lighting systems.  </t>
  </si>
  <si>
    <t>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</si>
  <si>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Biomass, Solar Thermal, Distributed Solar PV, Utility Solar PV, Onshore Wind, Hydro, Cogeneration, Distributed Non-Solar, Petroleum, Natural Gas Peaker, Natural Gas Nonpeaker, Coal to Gas, Hard Coal, Imported Electricity</t>
  </si>
  <si>
    <t>00b050, ff6400, f1bb18, ffff00, c2dffd, 004185, 75224a, bfb088, 000000, f593e0, c01b00, 004d10, 969696, af64ff</t>
  </si>
  <si>
    <t>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</si>
  <si>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Biomass, Solar Thermal, Distributed Solar PV, Utility Solar PV, Onshore Wind, Hydro, Cogeneration, Petroleum, Natural Gas Peaker, Natural Gas Nonpeaker, Coal to Gas, Hard Coal, Imported Electricity</t>
  </si>
  <si>
    <t>00b050, ff6400, f1bb18, ffff00, c2dffd, 004185, 75224a, 000000, f593e0, c01b00, 004d10, 969696, af64ff</t>
  </si>
  <si>
    <t>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</si>
  <si>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Biomass, Solar Thermal, Distributed Solar PV, Utility Solar PV, Onshore Wind, Hydro, Cogeneration, Distributed Non-Solar, Petroleum, Natural Gas Peaker, Natural Gas Nonpeaker, Coal to Gas, Hard Coal</t>
  </si>
  <si>
    <t>00b050, ff6400, f1bb18, ffff00, c2dffd, 004185, 75224a, bfb088, 000000, f593e0, c01b00, 004d10, 969696</t>
  </si>
  <si>
    <t>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</si>
  <si>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Biomass, Solar Thermal, Distributed Solar PV, Utility Solar PV, Onshore Wind, Hydro, Cogeneration, Petroleum, Natural Gas Peaker, Natural Gas Nonpeaker, Coal to Gas, Hard Coal</t>
  </si>
  <si>
    <t>00b050, ff6400, f1bb18, ffff00, c2dffd, 004185, 75224a, 000000, f593e0, c01b00, 004d10, 969696</t>
  </si>
  <si>
    <t>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</si>
  <si>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Biomass, Solar Thermal, Utility Solar PV, Onshore Wind, Hydro, Cogeneration, Petroleum, Natural Gas Peaker, Natural Gas Nonpeaker, Coal to Gas, Hard Coal</t>
  </si>
  <si>
    <t>00b050, ff6400, ffff00, c2dffd, 004185, 75224a, 000000, f593e0, c01b00, 004d10, 969696</t>
  </si>
  <si>
    <t>Output Curtailed Electricity Output[solar PV es]; Output Curtailed Electricity Output[onshore wind es]</t>
  </si>
  <si>
    <t>Utility Solar PV, Onshore Wind</t>
  </si>
  <si>
    <t>ffff00, c2dffd</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</si>
  <si>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</si>
  <si>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</si>
  <si>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</si>
  <si>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</si>
  <si>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</si>
  <si>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</si>
  <si>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</si>
  <si>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</si>
  <si>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</si>
  <si>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</si>
  <si>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</si>
  <si>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</si>
  <si>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</si>
  <si>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</si>
  <si>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</si>
  <si>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</si>
  <si>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</si>
  <si>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t>
  </si>
  <si>
    <t>**Description:**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</si>
  <si>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</si>
  <si>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</si>
  <si>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 xml:space="preserve">**Description:** This policy specifies the fraction of potential electricity generation that must come from qualifying clean energy sources (hydro, wind, solar, and biomass) in 2050. // **Guidance for setting values:** In the BAU case, the share of Alberta's electricity from qualifying sources rises from 8% in 2017 to 15% in 2050. </t>
  </si>
  <si>
    <t>Clean Energy Standard</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</si>
  <si>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</si>
  <si>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</si>
  <si>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</si>
  <si>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</si>
  <si>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</si>
  <si>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</si>
  <si>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</si>
  <si>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</si>
  <si>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</si>
  <si>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</si>
  <si>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</si>
  <si>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</si>
  <si>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t>
  </si>
  <si>
    <t>It matches policies to the listing in the "PolicyLevers" tab using the "Vensim Variable Name" column.</t>
  </si>
  <si>
    <t>This tab contains information about each policy that does not vary by subscripted element of that policy.</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</si>
  <si>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</si>
  <si>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</si>
  <si>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</si>
  <si>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</si>
  <si>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imports are expected to remain 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</si>
</sst>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3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9"/>
      <color rgb="FF000000"/>
      <name val="Tahoma"/>
      <family val="2"/>
    </font>
    <font>
      <sz val="9"/>
      <color rgb="FF000000"/>
      <name val="Tahoma"/>
      <family val="2"/>
    </font>
    <font>
      <sz val="11"/>
      <color theme="0" tint="-0.34998626667073579"/>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92D050"/>
        <bgColor rgb="FF000000"/>
      </patternFill>
    </fill>
    <fill>
      <patternFill patternType="solid">
        <fgColor theme="9"/>
        <bgColor indexed="64"/>
      </patternFill>
    </fill>
    <fill>
      <patternFill patternType="solid">
        <fgColor theme="7" tint="0.59999389629810485"/>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6">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 fillId="0" borderId="0"/>
  </cellStyleXfs>
  <cellXfs count="202">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168" fontId="0" fillId="0" borderId="0" xfId="0" applyNumberFormat="1" applyFont="1" applyFill="1" applyBorder="1" applyAlignment="1">
      <alignment wrapText="1"/>
    </xf>
    <xf numFmtId="0" fontId="6" fillId="0" borderId="0" xfId="0" applyFont="1" applyAlignment="1">
      <alignment wrapText="1"/>
    </xf>
    <xf numFmtId="49" fontId="0" fillId="11" borderId="0" xfId="0" applyNumberFormat="1" applyFont="1" applyFill="1" applyBorder="1" applyAlignment="1">
      <alignment wrapText="1"/>
    </xf>
    <xf numFmtId="0" fontId="0" fillId="11" borderId="0" xfId="0" applyNumberFormat="1" applyFont="1" applyFill="1" applyBorder="1" applyAlignment="1">
      <alignment horizontal="left" wrapText="1"/>
    </xf>
    <xf numFmtId="0" fontId="0" fillId="11" borderId="0" xfId="0" applyNumberFormat="1" applyFont="1" applyFill="1" applyBorder="1" applyAlignment="1">
      <alignment wrapText="1"/>
    </xf>
    <xf numFmtId="0" fontId="0" fillId="11" borderId="0" xfId="52" applyNumberFormat="1" applyFont="1" applyFill="1" applyBorder="1" applyAlignment="1">
      <alignment wrapText="1"/>
    </xf>
    <xf numFmtId="49" fontId="2" fillId="11" borderId="0" xfId="0" applyNumberFormat="1" applyFont="1" applyFill="1" applyBorder="1" applyAlignment="1">
      <alignment wrapText="1"/>
    </xf>
    <xf numFmtId="49" fontId="0" fillId="11" borderId="1" xfId="0" applyNumberFormat="1" applyFont="1" applyFill="1" applyBorder="1" applyAlignment="1">
      <alignment wrapText="1"/>
    </xf>
    <xf numFmtId="49" fontId="3" fillId="11" borderId="0" xfId="0" applyNumberFormat="1" applyFont="1" applyFill="1" applyBorder="1" applyAlignment="1">
      <alignment wrapText="1"/>
    </xf>
    <xf numFmtId="1" fontId="0" fillId="0" borderId="0" xfId="0" applyNumberFormat="1" applyAlignment="1">
      <alignment wrapText="1"/>
    </xf>
    <xf numFmtId="0" fontId="1" fillId="2" borderId="0" xfId="0" applyFont="1" applyFill="1" applyBorder="1" applyAlignment="1">
      <alignment wrapText="1"/>
    </xf>
    <xf numFmtId="0" fontId="0" fillId="2" borderId="0" xfId="0" applyFill="1" applyAlignment="1">
      <alignment wrapText="1"/>
    </xf>
    <xf numFmtId="1" fontId="0" fillId="2" borderId="0" xfId="0" applyNumberFormat="1" applyFill="1" applyAlignment="1">
      <alignment wrapText="1"/>
    </xf>
    <xf numFmtId="1" fontId="1" fillId="0" borderId="0" xfId="0" applyNumberFormat="1" applyFont="1" applyAlignment="1">
      <alignment wrapText="1"/>
    </xf>
    <xf numFmtId="0" fontId="1" fillId="0" borderId="0" xfId="0" applyFont="1" applyAlignment="1">
      <alignment wrapText="1"/>
    </xf>
    <xf numFmtId="1" fontId="7" fillId="0" borderId="0" xfId="0" applyNumberFormat="1" applyFont="1" applyBorder="1" applyAlignment="1"/>
    <xf numFmtId="1" fontId="7" fillId="0" borderId="0" xfId="0" applyNumberFormat="1" applyFont="1" applyBorder="1" applyAlignment="1">
      <alignment wrapText="1"/>
    </xf>
    <xf numFmtId="1" fontId="1" fillId="2" borderId="0" xfId="0" applyNumberFormat="1" applyFont="1" applyFill="1" applyBorder="1" applyAlignment="1"/>
    <xf numFmtId="0" fontId="0" fillId="2" borderId="0" xfId="0" applyFill="1" applyBorder="1" applyAlignment="1">
      <alignment wrapText="1"/>
    </xf>
    <xf numFmtId="0" fontId="1" fillId="0" borderId="0" xfId="0" applyFont="1" applyBorder="1" applyAlignment="1">
      <alignment wrapText="1"/>
    </xf>
    <xf numFmtId="0" fontId="0" fillId="9" borderId="0" xfId="0" applyFont="1" applyFill="1" applyBorder="1" applyAlignment="1">
      <alignment wrapText="1"/>
    </xf>
    <xf numFmtId="168" fontId="0" fillId="0" borderId="0" xfId="0" applyNumberFormat="1" applyBorder="1" applyAlignment="1">
      <alignment wrapText="1"/>
    </xf>
    <xf numFmtId="0" fontId="7" fillId="0" borderId="0" xfId="0" applyFont="1" applyAlignment="1">
      <alignment wrapText="1"/>
    </xf>
    <xf numFmtId="0" fontId="0" fillId="0" borderId="0" xfId="0" applyBorder="1"/>
    <xf numFmtId="0" fontId="1" fillId="0" borderId="0" xfId="0" applyFont="1"/>
    <xf numFmtId="49" fontId="6" fillId="12" borderId="0" xfId="0" applyNumberFormat="1" applyFont="1" applyFill="1" applyAlignment="1">
      <alignment wrapText="1"/>
    </xf>
    <xf numFmtId="49" fontId="0" fillId="13" borderId="0" xfId="0" applyNumberFormat="1" applyFont="1" applyFill="1" applyBorder="1" applyAlignment="1">
      <alignment wrapText="1"/>
    </xf>
    <xf numFmtId="0" fontId="2" fillId="0" borderId="0" xfId="0" applyFont="1" applyBorder="1" applyAlignment="1">
      <alignment wrapText="1"/>
    </xf>
    <xf numFmtId="0" fontId="2" fillId="0" borderId="1" xfId="0" applyFont="1" applyBorder="1" applyAlignment="1">
      <alignment wrapText="1"/>
    </xf>
    <xf numFmtId="0" fontId="8" fillId="2" borderId="22" xfId="0" applyFont="1" applyFill="1" applyBorder="1" applyAlignment="1">
      <alignment horizontal="left" wrapText="1"/>
    </xf>
    <xf numFmtId="0" fontId="0" fillId="0" borderId="0" xfId="0" applyAlignment="1">
      <alignment horizontal="left" wrapText="1"/>
    </xf>
    <xf numFmtId="0" fontId="2" fillId="14" borderId="0" xfId="0" applyFont="1" applyFill="1" applyAlignment="1">
      <alignment wrapText="1"/>
    </xf>
    <xf numFmtId="0" fontId="2" fillId="14" borderId="0" xfId="0" applyFont="1" applyFill="1" applyAlignment="1">
      <alignment horizontal="left" wrapText="1"/>
    </xf>
    <xf numFmtId="49" fontId="0" fillId="14" borderId="0" xfId="0" applyNumberFormat="1" applyFont="1" applyFill="1" applyBorder="1" applyAlignment="1">
      <alignment wrapText="1"/>
    </xf>
    <xf numFmtId="9" fontId="2" fillId="14" borderId="0" xfId="0" applyNumberFormat="1" applyFont="1" applyFill="1" applyAlignment="1">
      <alignment wrapText="1"/>
    </xf>
    <xf numFmtId="0" fontId="3" fillId="14" borderId="0" xfId="0" applyFont="1" applyFill="1" applyAlignment="1">
      <alignment wrapText="1"/>
    </xf>
    <xf numFmtId="0" fontId="2" fillId="14" borderId="0" xfId="0" applyNumberFormat="1" applyFont="1" applyFill="1" applyBorder="1" applyAlignment="1">
      <alignment wrapText="1"/>
    </xf>
    <xf numFmtId="9" fontId="3" fillId="14" borderId="0" xfId="1" applyFont="1" applyFill="1" applyAlignment="1">
      <alignment wrapText="1"/>
    </xf>
    <xf numFmtId="49" fontId="2" fillId="14" borderId="0" xfId="0" applyNumberFormat="1" applyFont="1" applyFill="1" applyBorder="1" applyAlignment="1">
      <alignment wrapText="1"/>
    </xf>
    <xf numFmtId="0" fontId="2" fillId="14" borderId="0" xfId="0" applyNumberFormat="1" applyFont="1" applyFill="1" applyBorder="1" applyAlignment="1">
      <alignment horizontal="left" wrapText="1"/>
    </xf>
    <xf numFmtId="0" fontId="0" fillId="14" borderId="0" xfId="0" applyNumberFormat="1" applyFont="1" applyFill="1" applyBorder="1" applyAlignment="1">
      <alignment wrapText="1"/>
    </xf>
    <xf numFmtId="0" fontId="2" fillId="14" borderId="0" xfId="1" applyNumberFormat="1" applyFont="1" applyFill="1" applyBorder="1" applyAlignment="1">
      <alignment wrapText="1"/>
    </xf>
    <xf numFmtId="9" fontId="2" fillId="14" borderId="0" xfId="1" applyNumberFormat="1" applyFont="1" applyFill="1" applyBorder="1" applyAlignment="1">
      <alignment wrapText="1"/>
    </xf>
    <xf numFmtId="49" fontId="3" fillId="14" borderId="0" xfId="0" applyNumberFormat="1" applyFont="1" applyFill="1" applyBorder="1" applyAlignment="1">
      <alignment wrapText="1"/>
    </xf>
    <xf numFmtId="0" fontId="3" fillId="14" borderId="0" xfId="0" applyNumberFormat="1" applyFont="1" applyFill="1" applyBorder="1" applyAlignment="1">
      <alignment wrapText="1"/>
    </xf>
    <xf numFmtId="9" fontId="3" fillId="14" borderId="0" xfId="0" applyNumberFormat="1" applyFont="1" applyFill="1" applyBorder="1" applyAlignment="1">
      <alignment wrapText="1"/>
    </xf>
    <xf numFmtId="49" fontId="2" fillId="0" borderId="0" xfId="0" applyNumberFormat="1" applyFont="1" applyAlignment="1">
      <alignment wrapText="1"/>
    </xf>
    <xf numFmtId="49" fontId="0" fillId="0" borderId="0" xfId="0" applyNumberFormat="1" applyAlignment="1">
      <alignment wrapText="1"/>
    </xf>
    <xf numFmtId="9" fontId="0" fillId="0" borderId="0" xfId="1" applyFont="1" applyFill="1" applyBorder="1" applyAlignment="1">
      <alignment wrapText="1"/>
    </xf>
    <xf numFmtId="9" fontId="0" fillId="0" borderId="0" xfId="0" applyNumberFormat="1" applyAlignment="1">
      <alignment wrapText="1"/>
    </xf>
    <xf numFmtId="0" fontId="30" fillId="0" borderId="0" xfId="0" applyFont="1"/>
    <xf numFmtId="49" fontId="2" fillId="0" borderId="1" xfId="0" applyNumberFormat="1" applyFont="1" applyBorder="1" applyAlignment="1">
      <alignment wrapText="1"/>
    </xf>
    <xf numFmtId="49" fontId="0" fillId="0" borderId="1" xfId="0" applyNumberFormat="1" applyBorder="1" applyAlignment="1">
      <alignment wrapText="1"/>
    </xf>
    <xf numFmtId="49" fontId="3" fillId="0" borderId="0" xfId="0" applyNumberFormat="1" applyFont="1" applyAlignment="1">
      <alignment wrapText="1"/>
    </xf>
    <xf numFmtId="0" fontId="0" fillId="0" borderId="0" xfId="52" applyNumberFormat="1" applyFont="1" applyFill="1" applyBorder="1" applyAlignment="1">
      <alignment wrapText="1"/>
    </xf>
    <xf numFmtId="49" fontId="2" fillId="0" borderId="0" xfId="0" applyNumberFormat="1" applyFont="1" applyAlignment="1">
      <alignment horizontal="left" wrapText="1"/>
    </xf>
    <xf numFmtId="49" fontId="3" fillId="0" borderId="1" xfId="0" applyNumberFormat="1" applyFont="1" applyBorder="1" applyAlignment="1">
      <alignment wrapText="1"/>
    </xf>
    <xf numFmtId="164" fontId="0" fillId="0" borderId="0" xfId="0" applyNumberFormat="1" applyAlignment="1">
      <alignment wrapText="1"/>
    </xf>
    <xf numFmtId="49" fontId="6" fillId="0" borderId="1" xfId="0" applyNumberFormat="1" applyFont="1" applyBorder="1" applyAlignment="1">
      <alignment wrapText="1"/>
    </xf>
    <xf numFmtId="9" fontId="2" fillId="0" borderId="0" xfId="1" applyFont="1" applyFill="1" applyBorder="1" applyAlignment="1">
      <alignment wrapText="1"/>
    </xf>
    <xf numFmtId="0" fontId="2" fillId="0" borderId="27" xfId="0" applyFont="1" applyBorder="1" applyAlignment="1">
      <alignment wrapText="1"/>
    </xf>
    <xf numFmtId="0" fontId="8" fillId="3" borderId="0" xfId="55" applyFont="1" applyFill="1" applyAlignment="1">
      <alignment wrapText="1"/>
    </xf>
    <xf numFmtId="0" fontId="8" fillId="3" borderId="1" xfId="55" applyFont="1" applyFill="1" applyBorder="1" applyAlignment="1">
      <alignment wrapText="1"/>
    </xf>
    <xf numFmtId="0" fontId="8" fillId="2" borderId="0" xfId="55" applyFont="1" applyFill="1" applyAlignment="1">
      <alignment wrapText="1"/>
    </xf>
    <xf numFmtId="0" fontId="8" fillId="2" borderId="0" xfId="55" applyFont="1" applyFill="1" applyAlignment="1">
      <alignment horizontal="right" wrapText="1"/>
    </xf>
    <xf numFmtId="0" fontId="8" fillId="2" borderId="0" xfId="55" applyFont="1" applyFill="1" applyAlignment="1">
      <alignment horizontal="left" wrapText="1"/>
    </xf>
    <xf numFmtId="0" fontId="2" fillId="0" borderId="0" xfId="55"/>
    <xf numFmtId="0" fontId="7" fillId="0" borderId="0" xfId="55" applyFont="1"/>
    <xf numFmtId="0" fontId="1" fillId="0" borderId="0" xfId="55" applyFont="1"/>
    <xf numFmtId="0" fontId="2" fillId="0" borderId="0" xfId="0" applyFont="1" applyFill="1" applyAlignment="1">
      <alignment horizontal="left" wrapText="1"/>
    </xf>
    <xf numFmtId="9" fontId="2" fillId="0" borderId="0" xfId="0" applyNumberFormat="1"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0" fontId="30" fillId="0" borderId="0" xfId="0" applyNumberFormat="1" applyFont="1" applyFill="1" applyBorder="1" applyAlignment="1">
      <alignment wrapText="1"/>
    </xf>
    <xf numFmtId="49" fontId="0" fillId="0" borderId="0" xfId="0" applyNumberFormat="1" applyFill="1" applyAlignment="1">
      <alignmen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56">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xfId="52" builtinId="3"/>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Header: bottom row 2" xfId="4" xr:uid="{00000000-0005-0000-0000-00002D000000}"/>
    <cellStyle name="Headline" xfId="7" xr:uid="{00000000-0005-0000-0000-00002E000000}"/>
    <cellStyle name="Hyperlink" xfId="2" builtinId="8"/>
    <cellStyle name="Normal" xfId="0" builtinId="0"/>
    <cellStyle name="Normal 2" xfId="3" xr:uid="{00000000-0005-0000-0000-000031000000}"/>
    <cellStyle name="Normal 2 2" xfId="55" xr:uid="{EDA68D22-8600-4751-A3F5-7F488E680332}"/>
    <cellStyle name="Normal 3" xfId="18" xr:uid="{00000000-0005-0000-0000-000032000000}"/>
    <cellStyle name="Normal GHG Textfiels Bold" xfId="9" xr:uid="{00000000-0005-0000-0000-000033000000}"/>
    <cellStyle name="Normal GHG-Shade" xfId="14" xr:uid="{00000000-0005-0000-0000-000034000000}"/>
    <cellStyle name="Percent" xfId="1" builtinId="5"/>
    <cellStyle name="Обычный_CRF2002 (1)" xfId="13" xr:uid="{00000000-0005-0000-0000-00003600000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66F9BCB8-DF3E-4BA4-8584-8FAAB3536F54}"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66F9BCB8-DF3E-4BA4-8584-8FAAB3536F54}" id="{6FCEF834-DA89-4897-AF8B-DB11C4E9B3B6}">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fas.org/sgp/crs/misc/R40562.pdf,%20p.3,%20paragraph%20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fas.org/sgp/crs/misc/R40562.pdf,%20p.3,%20paragraph%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election activeCell="L17" sqref="L17"/>
    </sheetView>
  </sheetViews>
  <sheetFormatPr defaultColWidth="8.86328125" defaultRowHeight="14.75" x14ac:dyDescent="0.75"/>
  <cols>
    <col min="1" max="16384" width="8.86328125" style="9"/>
  </cols>
  <sheetData>
    <row r="1" spans="1:1" x14ac:dyDescent="0.75">
      <c r="A1" s="13" t="s">
        <v>117</v>
      </c>
    </row>
    <row r="3" spans="1:1" x14ac:dyDescent="0.75">
      <c r="A3" s="9" t="s">
        <v>118</v>
      </c>
    </row>
    <row r="4" spans="1:1" x14ac:dyDescent="0.75">
      <c r="A4" s="9" t="s">
        <v>1137</v>
      </c>
    </row>
    <row r="5" spans="1:1" x14ac:dyDescent="0.75">
      <c r="A5" s="9" t="s">
        <v>122</v>
      </c>
    </row>
    <row r="6" spans="1:1" x14ac:dyDescent="0.75">
      <c r="A6" s="9" t="s">
        <v>119</v>
      </c>
    </row>
    <row r="8" spans="1:1" x14ac:dyDescent="0.75">
      <c r="A8" s="9" t="s">
        <v>120</v>
      </c>
    </row>
    <row r="9" spans="1:1" x14ac:dyDescent="0.75">
      <c r="A9" s="9" t="s">
        <v>121</v>
      </c>
    </row>
    <row r="10" spans="1:1" x14ac:dyDescent="0.75">
      <c r="A10" s="49" t="s">
        <v>1138</v>
      </c>
    </row>
    <row r="11" spans="1:1" x14ac:dyDescent="0.75">
      <c r="A11" s="49"/>
    </row>
    <row r="12" spans="1:1" x14ac:dyDescent="0.75">
      <c r="A12" s="9" t="s">
        <v>123</v>
      </c>
    </row>
    <row r="13" spans="1:1" x14ac:dyDescent="0.75">
      <c r="A13" s="9" t="s">
        <v>124</v>
      </c>
    </row>
    <row r="14" spans="1:1" x14ac:dyDescent="0.75">
      <c r="A14" s="9" t="s">
        <v>125</v>
      </c>
    </row>
    <row r="23" spans="1:1" x14ac:dyDescent="0.75">
      <c r="A23" s="9" t="s">
        <v>563</v>
      </c>
    </row>
    <row r="24" spans="1:1" x14ac:dyDescent="0.75">
      <c r="A24" s="9">
        <f>MAX(PolicyLevers!H:H)</f>
        <v>210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E21A9-41D5-4CEA-A522-8ABBF11BFB23}">
  <sheetPr>
    <tabColor rgb="FF92D050"/>
  </sheetPr>
  <dimension ref="A1:N105"/>
  <sheetViews>
    <sheetView tabSelected="1" zoomScaleNormal="100" workbookViewId="0">
      <selection activeCell="J5" sqref="J5:K5"/>
    </sheetView>
  </sheetViews>
  <sheetFormatPr defaultRowHeight="14.75" x14ac:dyDescent="0.75"/>
  <cols>
    <col min="1" max="1" width="13.54296875" style="97" customWidth="1"/>
    <col min="2" max="2" width="18.2265625" style="97" customWidth="1"/>
    <col min="3" max="3" width="20.1796875" style="97" customWidth="1"/>
    <col min="4" max="5" width="20.1796875" style="97" hidden="1" customWidth="1"/>
    <col min="6" max="6" width="8.54296875" style="97" hidden="1" customWidth="1"/>
    <col min="7" max="7" width="8.81640625" style="97" hidden="1" customWidth="1"/>
    <col min="8" max="8" width="8.6328125" style="97" hidden="1" customWidth="1"/>
    <col min="9" max="9" width="12.26953125" style="97" hidden="1" customWidth="1"/>
    <col min="10" max="10" width="99.6796875" style="97" customWidth="1"/>
    <col min="11" max="12" width="20.1796875" style="97" customWidth="1"/>
    <col min="13" max="13" width="129.26953125" style="97" customWidth="1"/>
    <col min="14" max="14" width="67.54296875" style="97" customWidth="1"/>
    <col min="15" max="16384" width="8.7265625" style="97"/>
  </cols>
  <sheetData>
    <row r="1" spans="1:14" x14ac:dyDescent="0.75">
      <c r="A1" s="190" t="s">
        <v>1209</v>
      </c>
      <c r="B1" s="188"/>
      <c r="C1" s="188"/>
      <c r="D1" s="188"/>
      <c r="E1" s="188"/>
      <c r="F1" s="188"/>
      <c r="G1" s="188"/>
      <c r="H1" s="188"/>
      <c r="I1" s="188"/>
      <c r="J1" s="188"/>
      <c r="K1" s="188"/>
      <c r="L1" s="188"/>
      <c r="M1" s="188"/>
      <c r="N1" s="188"/>
    </row>
    <row r="2" spans="1:14" x14ac:dyDescent="0.75">
      <c r="A2" s="189" t="s">
        <v>1208</v>
      </c>
      <c r="B2" s="188"/>
      <c r="C2" s="188"/>
      <c r="D2" s="188"/>
      <c r="E2" s="188"/>
      <c r="F2" s="188"/>
      <c r="G2" s="188"/>
      <c r="H2" s="188"/>
      <c r="I2" s="188"/>
      <c r="J2" s="188"/>
      <c r="K2" s="188"/>
      <c r="L2" s="188"/>
      <c r="M2" s="188"/>
      <c r="N2" s="188"/>
    </row>
    <row r="3" spans="1:14" ht="44.4" customHeight="1" x14ac:dyDescent="0.75">
      <c r="A3" s="185" t="s">
        <v>3</v>
      </c>
      <c r="B3" s="185" t="s">
        <v>0</v>
      </c>
      <c r="C3" s="185" t="s">
        <v>1</v>
      </c>
      <c r="D3" s="187" t="s">
        <v>438</v>
      </c>
      <c r="E3" s="185" t="s">
        <v>639</v>
      </c>
      <c r="F3" s="186" t="s">
        <v>81</v>
      </c>
      <c r="G3" s="186" t="s">
        <v>82</v>
      </c>
      <c r="H3" s="186" t="s">
        <v>94</v>
      </c>
      <c r="I3" s="185" t="s">
        <v>34</v>
      </c>
      <c r="J3" s="185" t="s">
        <v>2</v>
      </c>
      <c r="K3" s="185" t="s">
        <v>546</v>
      </c>
      <c r="L3" s="185" t="s">
        <v>233</v>
      </c>
      <c r="M3" s="184" t="s">
        <v>178</v>
      </c>
      <c r="N3" s="183" t="s">
        <v>179</v>
      </c>
    </row>
    <row r="4" spans="1:14" ht="114.75" customHeight="1" x14ac:dyDescent="0.75">
      <c r="A4" s="3" t="s">
        <v>4</v>
      </c>
      <c r="B4" s="3" t="s">
        <v>1019</v>
      </c>
      <c r="C4" s="3" t="s">
        <v>1020</v>
      </c>
      <c r="D4" s="3" t="s">
        <v>1021</v>
      </c>
      <c r="E4" s="3" t="s">
        <v>1022</v>
      </c>
      <c r="F4" s="121">
        <v>0</v>
      </c>
      <c r="G4" s="121">
        <v>1</v>
      </c>
      <c r="H4" s="121">
        <v>0.02</v>
      </c>
      <c r="I4" s="3" t="s">
        <v>1023</v>
      </c>
      <c r="J4" s="169" t="s">
        <v>1211</v>
      </c>
      <c r="K4" s="75" t="s">
        <v>1024</v>
      </c>
      <c r="L4" s="182" t="s">
        <v>1025</v>
      </c>
    </row>
    <row r="5" spans="1:14" ht="142.5" customHeight="1" x14ac:dyDescent="0.75">
      <c r="A5" s="168" t="s">
        <v>4</v>
      </c>
      <c r="B5" s="168" t="s">
        <v>571</v>
      </c>
      <c r="C5" s="168" t="s">
        <v>572</v>
      </c>
      <c r="D5" s="3" t="s">
        <v>573</v>
      </c>
      <c r="E5" s="4" t="s">
        <v>704</v>
      </c>
      <c r="F5" s="87">
        <v>0</v>
      </c>
      <c r="G5" s="87">
        <v>1</v>
      </c>
      <c r="H5" s="87">
        <v>1</v>
      </c>
      <c r="I5" s="169" t="s">
        <v>35</v>
      </c>
      <c r="J5" s="169" t="s">
        <v>715</v>
      </c>
      <c r="K5" s="75" t="s">
        <v>574</v>
      </c>
      <c r="L5" s="75" t="s">
        <v>575</v>
      </c>
    </row>
    <row r="6" spans="1:14" ht="114" customHeight="1" x14ac:dyDescent="0.75">
      <c r="A6" s="168" t="s">
        <v>4</v>
      </c>
      <c r="B6" s="168" t="s">
        <v>576</v>
      </c>
      <c r="C6" s="168" t="s">
        <v>577</v>
      </c>
      <c r="D6" s="3" t="s">
        <v>578</v>
      </c>
      <c r="E6" s="4" t="s">
        <v>703</v>
      </c>
      <c r="F6" s="181">
        <v>0</v>
      </c>
      <c r="G6" s="181">
        <v>1</v>
      </c>
      <c r="H6" s="181">
        <v>0.02</v>
      </c>
      <c r="I6" s="169" t="s">
        <v>579</v>
      </c>
      <c r="J6" s="169" t="s">
        <v>1210</v>
      </c>
      <c r="K6" s="75" t="s">
        <v>580</v>
      </c>
      <c r="L6" s="75" t="s">
        <v>581</v>
      </c>
    </row>
    <row r="7" spans="1:14" ht="44.4" customHeight="1" x14ac:dyDescent="0.75">
      <c r="A7" s="168" t="s">
        <v>4</v>
      </c>
      <c r="B7" s="168" t="s">
        <v>570</v>
      </c>
      <c r="C7" s="168" t="s">
        <v>566</v>
      </c>
      <c r="D7" s="3" t="s">
        <v>565</v>
      </c>
      <c r="E7" s="4" t="s">
        <v>702</v>
      </c>
      <c r="F7" s="181">
        <v>0</v>
      </c>
      <c r="G7" s="181">
        <v>0.5</v>
      </c>
      <c r="H7" s="181">
        <v>0.01</v>
      </c>
      <c r="I7" s="75" t="s">
        <v>567</v>
      </c>
      <c r="J7" s="169" t="s">
        <v>1207</v>
      </c>
      <c r="K7" s="75" t="s">
        <v>568</v>
      </c>
      <c r="L7" s="75" t="s">
        <v>569</v>
      </c>
    </row>
    <row r="8" spans="1:14" ht="44.4" customHeight="1" x14ac:dyDescent="0.75">
      <c r="A8" s="169" t="s">
        <v>4</v>
      </c>
      <c r="B8" s="169" t="s">
        <v>11</v>
      </c>
      <c r="C8" s="169" t="s">
        <v>126</v>
      </c>
      <c r="D8" s="152" t="s">
        <v>11</v>
      </c>
      <c r="E8" s="4" t="s">
        <v>701</v>
      </c>
      <c r="F8" s="170">
        <v>0</v>
      </c>
      <c r="G8" s="170">
        <v>1</v>
      </c>
      <c r="H8" s="171">
        <v>0.02</v>
      </c>
      <c r="I8" s="169" t="s">
        <v>547</v>
      </c>
      <c r="J8" s="169" t="s">
        <v>1206</v>
      </c>
      <c r="K8" s="169" t="s">
        <v>234</v>
      </c>
      <c r="L8" s="168" t="s">
        <v>235</v>
      </c>
      <c r="M8" s="174" t="s">
        <v>180</v>
      </c>
      <c r="N8" s="169" t="s">
        <v>211</v>
      </c>
    </row>
    <row r="9" spans="1:14" ht="278" customHeight="1" x14ac:dyDescent="0.75">
      <c r="A9" s="169" t="s">
        <v>4</v>
      </c>
      <c r="B9" s="169" t="s">
        <v>5</v>
      </c>
      <c r="C9" s="169" t="s">
        <v>364</v>
      </c>
      <c r="D9" s="152" t="s">
        <v>439</v>
      </c>
      <c r="E9" s="4" t="s">
        <v>700</v>
      </c>
      <c r="F9" s="170">
        <v>0</v>
      </c>
      <c r="G9" s="170">
        <v>1</v>
      </c>
      <c r="H9" s="170">
        <v>0.02</v>
      </c>
      <c r="I9" s="169" t="s">
        <v>127</v>
      </c>
      <c r="J9" s="169" t="s">
        <v>1205</v>
      </c>
      <c r="K9" s="169" t="s">
        <v>236</v>
      </c>
      <c r="L9" s="168" t="s">
        <v>237</v>
      </c>
      <c r="M9" s="174"/>
      <c r="N9" s="169"/>
    </row>
    <row r="10" spans="1:14" ht="44.4" customHeight="1" x14ac:dyDescent="0.75">
      <c r="A10" s="168" t="s">
        <v>4</v>
      </c>
      <c r="B10" s="168" t="s">
        <v>582</v>
      </c>
      <c r="C10" s="168" t="s">
        <v>583</v>
      </c>
      <c r="D10" s="3" t="s">
        <v>582</v>
      </c>
      <c r="E10" s="4" t="s">
        <v>699</v>
      </c>
      <c r="F10" s="121">
        <v>0</v>
      </c>
      <c r="G10" s="121">
        <v>0.4</v>
      </c>
      <c r="H10" s="121">
        <v>0.01</v>
      </c>
      <c r="I10" s="168" t="s">
        <v>584</v>
      </c>
      <c r="J10" s="169" t="s">
        <v>961</v>
      </c>
      <c r="K10" s="169" t="s">
        <v>585</v>
      </c>
      <c r="L10" s="168" t="s">
        <v>586</v>
      </c>
    </row>
    <row r="11" spans="1:14" ht="89.25" customHeight="1" x14ac:dyDescent="0.75">
      <c r="A11" s="169" t="s">
        <v>4</v>
      </c>
      <c r="B11" s="169" t="s">
        <v>12</v>
      </c>
      <c r="C11" s="169" t="s">
        <v>365</v>
      </c>
      <c r="D11" s="4" t="s">
        <v>12</v>
      </c>
      <c r="E11" s="4" t="s">
        <v>698</v>
      </c>
      <c r="F11" s="171">
        <v>0</v>
      </c>
      <c r="G11" s="171">
        <v>1</v>
      </c>
      <c r="H11" s="171">
        <v>0.01</v>
      </c>
      <c r="I11" s="169" t="s">
        <v>44</v>
      </c>
      <c r="J11" s="169" t="s">
        <v>1204</v>
      </c>
      <c r="K11" s="169" t="s">
        <v>238</v>
      </c>
      <c r="L11" s="168" t="s">
        <v>239</v>
      </c>
      <c r="M11" s="180" t="s">
        <v>543</v>
      </c>
    </row>
    <row r="12" spans="1:14" ht="95.5" customHeight="1" x14ac:dyDescent="0.75">
      <c r="A12" s="169" t="s">
        <v>83</v>
      </c>
      <c r="B12" s="169" t="s">
        <v>16</v>
      </c>
      <c r="C12" s="169" t="s">
        <v>366</v>
      </c>
      <c r="D12" s="4" t="s">
        <v>16</v>
      </c>
      <c r="E12" s="4" t="s">
        <v>697</v>
      </c>
      <c r="F12" s="170">
        <v>0</v>
      </c>
      <c r="G12" s="170">
        <v>1</v>
      </c>
      <c r="H12" s="170">
        <v>0.01</v>
      </c>
      <c r="I12" s="169" t="s">
        <v>129</v>
      </c>
      <c r="J12" s="169" t="s">
        <v>1203</v>
      </c>
      <c r="K12" s="169" t="s">
        <v>240</v>
      </c>
      <c r="L12" s="168" t="s">
        <v>241</v>
      </c>
    </row>
    <row r="13" spans="1:14" ht="60" customHeight="1" x14ac:dyDescent="0.75">
      <c r="A13" s="169" t="s">
        <v>83</v>
      </c>
      <c r="B13" s="169" t="s">
        <v>115</v>
      </c>
      <c r="C13" s="169" t="s">
        <v>367</v>
      </c>
      <c r="D13" s="4" t="s">
        <v>115</v>
      </c>
      <c r="E13" s="4" t="s">
        <v>696</v>
      </c>
      <c r="F13" s="170">
        <v>0</v>
      </c>
      <c r="G13" s="170">
        <v>1</v>
      </c>
      <c r="H13" s="170">
        <v>0.01</v>
      </c>
      <c r="I13" s="169" t="s">
        <v>38</v>
      </c>
      <c r="J13" s="169" t="s">
        <v>1202</v>
      </c>
      <c r="K13" s="169" t="s">
        <v>242</v>
      </c>
      <c r="L13" s="168" t="s">
        <v>243</v>
      </c>
      <c r="M13" s="174" t="s">
        <v>183</v>
      </c>
      <c r="N13" s="169" t="s">
        <v>529</v>
      </c>
    </row>
    <row r="14" spans="1:14" ht="44.4" customHeight="1" x14ac:dyDescent="0.75">
      <c r="A14" s="169" t="s">
        <v>83</v>
      </c>
      <c r="B14" s="169" t="s">
        <v>15</v>
      </c>
      <c r="C14" s="169" t="s">
        <v>7</v>
      </c>
      <c r="D14" s="4" t="s">
        <v>15</v>
      </c>
      <c r="E14" s="4" t="s">
        <v>695</v>
      </c>
      <c r="F14" s="4">
        <v>0</v>
      </c>
      <c r="G14" s="4">
        <v>1</v>
      </c>
      <c r="H14" s="4">
        <v>1</v>
      </c>
      <c r="I14" s="169" t="s">
        <v>35</v>
      </c>
      <c r="J14" s="169" t="s">
        <v>716</v>
      </c>
      <c r="K14" s="169" t="s">
        <v>244</v>
      </c>
      <c r="L14" s="168" t="s">
        <v>245</v>
      </c>
    </row>
    <row r="15" spans="1:14" ht="44.4" customHeight="1" x14ac:dyDescent="0.75">
      <c r="A15" s="169" t="s">
        <v>83</v>
      </c>
      <c r="B15" s="169" t="s">
        <v>317</v>
      </c>
      <c r="C15" s="169" t="s">
        <v>369</v>
      </c>
      <c r="D15" s="152" t="s">
        <v>440</v>
      </c>
      <c r="E15" s="4" t="s">
        <v>694</v>
      </c>
      <c r="F15" s="4">
        <v>0</v>
      </c>
      <c r="G15" s="171">
        <f>PolicyLevers!M95</f>
        <v>0.24</v>
      </c>
      <c r="H15" s="179">
        <v>5.0000000000000001E-3</v>
      </c>
      <c r="I15" s="169" t="s">
        <v>318</v>
      </c>
      <c r="J15" s="169" t="s">
        <v>962</v>
      </c>
      <c r="K15" s="169" t="s">
        <v>319</v>
      </c>
      <c r="L15" s="168" t="s">
        <v>320</v>
      </c>
      <c r="M15" s="173" t="s">
        <v>374</v>
      </c>
      <c r="N15" s="168" t="s">
        <v>494</v>
      </c>
    </row>
    <row r="16" spans="1:14" ht="44.4" customHeight="1" x14ac:dyDescent="0.75">
      <c r="A16" s="169" t="s">
        <v>83</v>
      </c>
      <c r="B16" s="169" t="s">
        <v>321</v>
      </c>
      <c r="C16" s="169" t="s">
        <v>324</v>
      </c>
      <c r="D16" s="152" t="s">
        <v>440</v>
      </c>
      <c r="E16" s="4" t="s">
        <v>693</v>
      </c>
      <c r="F16" s="4">
        <v>0</v>
      </c>
      <c r="G16" s="170">
        <v>0.5</v>
      </c>
      <c r="H16" s="171">
        <v>0.01</v>
      </c>
      <c r="I16" s="169" t="s">
        <v>325</v>
      </c>
      <c r="J16" s="169" t="s">
        <v>963</v>
      </c>
      <c r="K16" s="169" t="s">
        <v>322</v>
      </c>
      <c r="L16" s="168" t="s">
        <v>323</v>
      </c>
    </row>
    <row r="17" spans="1:14" ht="44.4" customHeight="1" x14ac:dyDescent="0.75">
      <c r="A17" s="169" t="s">
        <v>83</v>
      </c>
      <c r="B17" s="169" t="s">
        <v>14</v>
      </c>
      <c r="C17" s="169" t="s">
        <v>142</v>
      </c>
      <c r="D17" s="4" t="s">
        <v>14</v>
      </c>
      <c r="E17" s="4" t="s">
        <v>692</v>
      </c>
      <c r="F17" s="4">
        <v>0</v>
      </c>
      <c r="G17" s="4">
        <v>1</v>
      </c>
      <c r="H17" s="4">
        <v>1</v>
      </c>
      <c r="I17" s="169" t="s">
        <v>35</v>
      </c>
      <c r="J17" s="169" t="s">
        <v>717</v>
      </c>
      <c r="K17" s="169" t="s">
        <v>246</v>
      </c>
      <c r="L17" s="168" t="s">
        <v>247</v>
      </c>
    </row>
    <row r="18" spans="1:14" ht="152.25" customHeight="1" x14ac:dyDescent="0.75">
      <c r="A18" s="169" t="s">
        <v>83</v>
      </c>
      <c r="B18" s="169" t="s">
        <v>17</v>
      </c>
      <c r="C18" s="169" t="s">
        <v>218</v>
      </c>
      <c r="D18" s="4" t="s">
        <v>17</v>
      </c>
      <c r="E18" s="4" t="s">
        <v>691</v>
      </c>
      <c r="F18" s="170">
        <v>0</v>
      </c>
      <c r="G18" s="70">
        <f>PolicyLevers!M98</f>
        <v>3.4000000000000002E-2</v>
      </c>
      <c r="H18" s="70">
        <v>1E-3</v>
      </c>
      <c r="I18" s="169" t="s">
        <v>43</v>
      </c>
      <c r="J18" s="169" t="s">
        <v>1213</v>
      </c>
      <c r="K18" s="169" t="s">
        <v>248</v>
      </c>
      <c r="L18" s="168" t="s">
        <v>249</v>
      </c>
      <c r="M18" s="174" t="s">
        <v>190</v>
      </c>
      <c r="N18" s="168" t="s">
        <v>214</v>
      </c>
    </row>
    <row r="19" spans="1:14" ht="44.4" customHeight="1" x14ac:dyDescent="0.75">
      <c r="A19" s="169" t="s">
        <v>83</v>
      </c>
      <c r="B19" s="169" t="s">
        <v>13</v>
      </c>
      <c r="C19" s="169" t="s">
        <v>6</v>
      </c>
      <c r="D19" s="4" t="s">
        <v>13</v>
      </c>
      <c r="E19" s="4" t="s">
        <v>690</v>
      </c>
      <c r="F19" s="4">
        <v>0</v>
      </c>
      <c r="G19" s="4">
        <v>1</v>
      </c>
      <c r="H19" s="4">
        <v>1</v>
      </c>
      <c r="I19" s="169" t="s">
        <v>35</v>
      </c>
      <c r="J19" s="169" t="s">
        <v>1201</v>
      </c>
      <c r="K19" s="169" t="s">
        <v>250</v>
      </c>
      <c r="L19" s="168" t="s">
        <v>251</v>
      </c>
    </row>
    <row r="20" spans="1:14" ht="44.4" customHeight="1" x14ac:dyDescent="0.75">
      <c r="A20" s="168" t="s">
        <v>8</v>
      </c>
      <c r="B20" s="168" t="s">
        <v>412</v>
      </c>
      <c r="C20" s="168" t="s">
        <v>413</v>
      </c>
      <c r="D20" s="3" t="s">
        <v>412</v>
      </c>
      <c r="E20" s="4" t="s">
        <v>689</v>
      </c>
      <c r="F20" s="3">
        <v>0</v>
      </c>
      <c r="G20" s="3">
        <v>1</v>
      </c>
      <c r="H20" s="3">
        <v>1</v>
      </c>
      <c r="I20" s="168" t="s">
        <v>35</v>
      </c>
      <c r="J20" s="169" t="s">
        <v>1200</v>
      </c>
      <c r="K20" s="169" t="s">
        <v>414</v>
      </c>
      <c r="L20" s="168" t="s">
        <v>415</v>
      </c>
    </row>
    <row r="21" spans="1:14" ht="44.4" customHeight="1" x14ac:dyDescent="0.75">
      <c r="A21" s="168" t="s">
        <v>8</v>
      </c>
      <c r="B21" s="168" t="s">
        <v>326</v>
      </c>
      <c r="C21" s="168" t="s">
        <v>329</v>
      </c>
      <c r="D21" s="3" t="s">
        <v>441</v>
      </c>
      <c r="E21" s="4" t="s">
        <v>688</v>
      </c>
      <c r="F21" s="121">
        <v>-0.5</v>
      </c>
      <c r="G21" s="121">
        <v>1</v>
      </c>
      <c r="H21" s="121">
        <v>0.02</v>
      </c>
      <c r="I21" s="168" t="s">
        <v>330</v>
      </c>
      <c r="J21" s="169" t="s">
        <v>1088</v>
      </c>
      <c r="K21" s="169" t="s">
        <v>332</v>
      </c>
      <c r="L21" s="168" t="s">
        <v>334</v>
      </c>
      <c r="M21" s="173"/>
      <c r="N21" s="168"/>
    </row>
    <row r="22" spans="1:14" ht="44.4" customHeight="1" x14ac:dyDescent="0.75">
      <c r="A22" s="168" t="s">
        <v>8</v>
      </c>
      <c r="B22" s="168" t="s">
        <v>327</v>
      </c>
      <c r="C22" s="168" t="s">
        <v>328</v>
      </c>
      <c r="D22" s="3" t="s">
        <v>441</v>
      </c>
      <c r="E22" s="4" t="s">
        <v>687</v>
      </c>
      <c r="F22" s="121">
        <v>-0.5</v>
      </c>
      <c r="G22" s="121">
        <v>1</v>
      </c>
      <c r="H22" s="121">
        <v>0.02</v>
      </c>
      <c r="I22" s="168" t="s">
        <v>331</v>
      </c>
      <c r="J22" s="169" t="s">
        <v>1214</v>
      </c>
      <c r="K22" s="169" t="s">
        <v>333</v>
      </c>
      <c r="L22" s="168" t="s">
        <v>334</v>
      </c>
      <c r="M22" s="173"/>
      <c r="N22" s="168"/>
    </row>
    <row r="23" spans="1:14" ht="44.4" customHeight="1" x14ac:dyDescent="0.75">
      <c r="A23" s="169" t="s">
        <v>8</v>
      </c>
      <c r="B23" s="169" t="s">
        <v>371</v>
      </c>
      <c r="C23" s="169" t="s">
        <v>370</v>
      </c>
      <c r="D23" s="4" t="s">
        <v>371</v>
      </c>
      <c r="E23" s="4" t="s">
        <v>686</v>
      </c>
      <c r="F23" s="4"/>
      <c r="G23" s="4"/>
      <c r="H23" s="4"/>
      <c r="I23" s="169"/>
      <c r="J23" s="169"/>
      <c r="K23" s="169"/>
      <c r="L23" s="168"/>
      <c r="M23" s="174"/>
      <c r="N23" s="169"/>
    </row>
    <row r="24" spans="1:14" ht="44.4" customHeight="1" x14ac:dyDescent="0.75">
      <c r="A24" s="169" t="s">
        <v>8</v>
      </c>
      <c r="B24" s="169" t="s">
        <v>19</v>
      </c>
      <c r="C24" s="169" t="s">
        <v>33</v>
      </c>
      <c r="D24" s="4" t="s">
        <v>19</v>
      </c>
      <c r="E24" s="4" t="s">
        <v>685</v>
      </c>
      <c r="F24" s="170">
        <v>0</v>
      </c>
      <c r="G24" s="171">
        <v>1</v>
      </c>
      <c r="H24" s="171">
        <v>0.01</v>
      </c>
      <c r="I24" s="169" t="s">
        <v>41</v>
      </c>
      <c r="J24" s="169" t="s">
        <v>966</v>
      </c>
      <c r="K24" s="169" t="s">
        <v>252</v>
      </c>
      <c r="L24" s="168" t="s">
        <v>253</v>
      </c>
      <c r="M24" s="174" t="s">
        <v>190</v>
      </c>
      <c r="N24" s="169"/>
    </row>
    <row r="25" spans="1:14" ht="45" customHeight="1" x14ac:dyDescent="0.75">
      <c r="A25" s="169" t="s">
        <v>8</v>
      </c>
      <c r="B25" s="169" t="s">
        <v>144</v>
      </c>
      <c r="C25" s="169" t="s">
        <v>143</v>
      </c>
      <c r="D25" s="4" t="s">
        <v>144</v>
      </c>
      <c r="E25" s="4" t="s">
        <v>684</v>
      </c>
      <c r="F25" s="131">
        <v>0</v>
      </c>
      <c r="G25" s="131">
        <v>2000</v>
      </c>
      <c r="H25" s="131">
        <v>250</v>
      </c>
      <c r="I25" s="169" t="s">
        <v>230</v>
      </c>
      <c r="J25" s="169" t="s">
        <v>1199</v>
      </c>
      <c r="K25" s="169" t="s">
        <v>254</v>
      </c>
      <c r="L25" s="168" t="s">
        <v>255</v>
      </c>
      <c r="M25" s="174" t="s">
        <v>184</v>
      </c>
      <c r="N25" s="169" t="s">
        <v>231</v>
      </c>
    </row>
    <row r="26" spans="1:14" ht="44.4" customHeight="1" x14ac:dyDescent="0.75">
      <c r="A26" s="169" t="s">
        <v>8</v>
      </c>
      <c r="B26" s="169" t="s">
        <v>21</v>
      </c>
      <c r="C26" s="169" t="s">
        <v>386</v>
      </c>
      <c r="D26" s="4" t="s">
        <v>21</v>
      </c>
      <c r="E26" s="4" t="s">
        <v>683</v>
      </c>
      <c r="F26" s="170">
        <v>0</v>
      </c>
      <c r="G26" s="170">
        <v>0.16</v>
      </c>
      <c r="H26" s="70">
        <v>5.0000000000000001E-3</v>
      </c>
      <c r="I26" s="169" t="s">
        <v>36</v>
      </c>
      <c r="J26" s="169" t="s">
        <v>1198</v>
      </c>
      <c r="K26" s="169" t="s">
        <v>256</v>
      </c>
      <c r="L26" s="168" t="s">
        <v>257</v>
      </c>
      <c r="M26" s="174" t="s">
        <v>185</v>
      </c>
      <c r="N26" s="169" t="s">
        <v>185</v>
      </c>
    </row>
    <row r="27" spans="1:14" ht="44.4" customHeight="1" x14ac:dyDescent="0.75">
      <c r="A27" s="169" t="s">
        <v>8</v>
      </c>
      <c r="B27" s="169" t="s">
        <v>148</v>
      </c>
      <c r="C27" s="169" t="s">
        <v>340</v>
      </c>
      <c r="D27" s="4" t="s">
        <v>148</v>
      </c>
      <c r="E27" s="4" t="s">
        <v>682</v>
      </c>
      <c r="F27" s="170">
        <v>0</v>
      </c>
      <c r="G27" s="170">
        <v>1</v>
      </c>
      <c r="H27" s="170">
        <v>0.01</v>
      </c>
      <c r="I27" s="169" t="s">
        <v>149</v>
      </c>
      <c r="J27" s="169" t="s">
        <v>1074</v>
      </c>
      <c r="K27" s="169" t="s">
        <v>258</v>
      </c>
      <c r="L27" s="168" t="s">
        <v>259</v>
      </c>
      <c r="M27" s="174" t="s">
        <v>186</v>
      </c>
      <c r="N27" s="169" t="s">
        <v>499</v>
      </c>
    </row>
    <row r="28" spans="1:14" ht="44.4" customHeight="1" x14ac:dyDescent="0.75">
      <c r="A28" s="169" t="s">
        <v>8</v>
      </c>
      <c r="B28" s="169" t="s">
        <v>1133</v>
      </c>
      <c r="C28" s="169" t="s">
        <v>145</v>
      </c>
      <c r="D28" s="4" t="s">
        <v>1133</v>
      </c>
      <c r="E28" s="119"/>
      <c r="F28" s="87">
        <v>0</v>
      </c>
      <c r="G28" s="87">
        <v>1</v>
      </c>
      <c r="H28" s="87">
        <v>1</v>
      </c>
      <c r="I28" s="169" t="s">
        <v>35</v>
      </c>
      <c r="J28" s="169" t="s">
        <v>1197</v>
      </c>
      <c r="K28" s="175"/>
      <c r="L28" s="168"/>
      <c r="M28" s="178"/>
      <c r="N28" s="175"/>
    </row>
    <row r="29" spans="1:14" ht="44.4" customHeight="1" x14ac:dyDescent="0.75">
      <c r="A29" s="169" t="s">
        <v>8</v>
      </c>
      <c r="B29" s="169" t="s">
        <v>453</v>
      </c>
      <c r="C29" s="169" t="s">
        <v>454</v>
      </c>
      <c r="D29" s="4" t="s">
        <v>453</v>
      </c>
      <c r="E29" s="4" t="s">
        <v>681</v>
      </c>
      <c r="F29" s="4"/>
      <c r="G29" s="4"/>
      <c r="H29" s="4"/>
      <c r="I29" s="169"/>
      <c r="J29" s="169"/>
      <c r="K29" s="175"/>
      <c r="L29" s="168"/>
      <c r="M29" s="178"/>
      <c r="N29" s="175"/>
    </row>
    <row r="30" spans="1:14" ht="44.4" customHeight="1" x14ac:dyDescent="0.75">
      <c r="A30" s="169" t="s">
        <v>8</v>
      </c>
      <c r="B30" s="169" t="s">
        <v>1036</v>
      </c>
      <c r="C30" s="169" t="s">
        <v>1037</v>
      </c>
      <c r="D30" s="3" t="s">
        <v>1038</v>
      </c>
      <c r="E30" s="119"/>
      <c r="F30" s="170">
        <v>0</v>
      </c>
      <c r="G30" s="4">
        <v>20</v>
      </c>
      <c r="H30" s="4">
        <v>1</v>
      </c>
      <c r="I30" s="168" t="s">
        <v>146</v>
      </c>
      <c r="J30" s="169" t="s">
        <v>1043</v>
      </c>
      <c r="K30" s="169" t="s">
        <v>260</v>
      </c>
      <c r="L30" s="168" t="s">
        <v>638</v>
      </c>
      <c r="M30" s="173" t="s">
        <v>187</v>
      </c>
      <c r="N30" s="168" t="s">
        <v>187</v>
      </c>
    </row>
    <row r="31" spans="1:14" ht="148.5" customHeight="1" x14ac:dyDescent="0.75">
      <c r="A31" s="168" t="s">
        <v>8</v>
      </c>
      <c r="B31" s="168" t="s">
        <v>308</v>
      </c>
      <c r="C31" s="168" t="s">
        <v>309</v>
      </c>
      <c r="D31" s="3" t="s">
        <v>308</v>
      </c>
      <c r="E31" s="4" t="s">
        <v>680</v>
      </c>
      <c r="F31" s="121">
        <v>0</v>
      </c>
      <c r="G31" s="121">
        <v>0.6</v>
      </c>
      <c r="H31" s="121">
        <v>0.01</v>
      </c>
      <c r="I31" s="168" t="s">
        <v>313</v>
      </c>
      <c r="J31" s="169" t="s">
        <v>1196</v>
      </c>
      <c r="K31" s="168" t="s">
        <v>612</v>
      </c>
      <c r="L31" s="168" t="s">
        <v>314</v>
      </c>
      <c r="M31" s="173"/>
      <c r="N31" s="168"/>
    </row>
    <row r="32" spans="1:14" ht="44.4" customHeight="1" x14ac:dyDescent="0.75">
      <c r="A32" s="168" t="s">
        <v>8</v>
      </c>
      <c r="B32" s="177" t="s">
        <v>812</v>
      </c>
      <c r="C32" s="177" t="s">
        <v>813</v>
      </c>
      <c r="D32" s="120" t="s">
        <v>812</v>
      </c>
      <c r="E32" s="3" t="s">
        <v>814</v>
      </c>
      <c r="F32" s="121">
        <v>0</v>
      </c>
      <c r="G32" s="121">
        <v>0.9</v>
      </c>
      <c r="H32" s="121">
        <v>0.01</v>
      </c>
      <c r="I32" s="168" t="s">
        <v>815</v>
      </c>
      <c r="J32" s="169" t="s">
        <v>1195</v>
      </c>
      <c r="K32" s="168" t="s">
        <v>946</v>
      </c>
      <c r="L32" s="168" t="s">
        <v>945</v>
      </c>
    </row>
    <row r="33" spans="1:14" ht="44.4" customHeight="1" x14ac:dyDescent="0.75">
      <c r="A33" s="168" t="s">
        <v>8</v>
      </c>
      <c r="B33" s="168" t="s">
        <v>305</v>
      </c>
      <c r="C33" s="168" t="s">
        <v>341</v>
      </c>
      <c r="D33" s="3" t="s">
        <v>442</v>
      </c>
      <c r="E33" s="4" t="s">
        <v>679</v>
      </c>
      <c r="F33" s="121">
        <v>0</v>
      </c>
      <c r="G33" s="121">
        <v>0.6</v>
      </c>
      <c r="H33" s="121">
        <v>0.01</v>
      </c>
      <c r="I33" s="168" t="s">
        <v>306</v>
      </c>
      <c r="J33" s="169" t="s">
        <v>1078</v>
      </c>
      <c r="K33" s="168" t="s">
        <v>613</v>
      </c>
      <c r="L33" s="168" t="s">
        <v>307</v>
      </c>
      <c r="M33" s="173" t="s">
        <v>375</v>
      </c>
    </row>
    <row r="34" spans="1:14" ht="44.4" customHeight="1" x14ac:dyDescent="0.75">
      <c r="A34" s="169" t="s">
        <v>8</v>
      </c>
      <c r="B34" s="55" t="s">
        <v>18</v>
      </c>
      <c r="C34" s="169" t="s">
        <v>368</v>
      </c>
      <c r="D34" s="4" t="s">
        <v>1194</v>
      </c>
      <c r="E34" s="4" t="s">
        <v>678</v>
      </c>
      <c r="F34" s="170">
        <v>0</v>
      </c>
      <c r="G34" s="171">
        <v>0.34</v>
      </c>
      <c r="H34" s="171">
        <v>0.01</v>
      </c>
      <c r="I34" s="169" t="s">
        <v>42</v>
      </c>
      <c r="J34" s="169" t="s">
        <v>1193</v>
      </c>
      <c r="K34" s="169" t="s">
        <v>261</v>
      </c>
      <c r="L34" s="168"/>
      <c r="M34" s="173"/>
    </row>
    <row r="35" spans="1:14" ht="170" customHeight="1" x14ac:dyDescent="0.75">
      <c r="A35" s="169" t="s">
        <v>8</v>
      </c>
      <c r="B35" s="169" t="s">
        <v>20</v>
      </c>
      <c r="C35" s="169" t="s">
        <v>147</v>
      </c>
      <c r="D35" s="4" t="s">
        <v>20</v>
      </c>
      <c r="E35" s="4" t="s">
        <v>677</v>
      </c>
      <c r="F35" s="3">
        <v>0</v>
      </c>
      <c r="G35" s="3">
        <v>60</v>
      </c>
      <c r="H35" s="3">
        <v>1</v>
      </c>
      <c r="I35" s="168" t="s">
        <v>967</v>
      </c>
      <c r="J35" s="169" t="s">
        <v>1192</v>
      </c>
      <c r="K35" s="169" t="s">
        <v>263</v>
      </c>
      <c r="L35" s="168" t="s">
        <v>264</v>
      </c>
      <c r="M35" s="174" t="s">
        <v>189</v>
      </c>
    </row>
    <row r="36" spans="1:14" ht="44.4" customHeight="1" x14ac:dyDescent="0.75">
      <c r="A36" s="169" t="s">
        <v>9</v>
      </c>
      <c r="B36" s="169" t="s">
        <v>24</v>
      </c>
      <c r="C36" s="169" t="s">
        <v>342</v>
      </c>
      <c r="D36" s="4" t="s">
        <v>24</v>
      </c>
      <c r="E36" s="4" t="s">
        <v>676</v>
      </c>
      <c r="F36" s="170">
        <v>0</v>
      </c>
      <c r="G36" s="171">
        <v>1</v>
      </c>
      <c r="H36" s="171">
        <v>0.01</v>
      </c>
      <c r="I36" s="169" t="s">
        <v>41</v>
      </c>
      <c r="J36" s="169" t="s">
        <v>708</v>
      </c>
      <c r="K36" s="169" t="s">
        <v>265</v>
      </c>
      <c r="L36" s="168" t="s">
        <v>266</v>
      </c>
      <c r="M36" s="174" t="s">
        <v>190</v>
      </c>
    </row>
    <row r="37" spans="1:14" ht="44.4" customHeight="1" x14ac:dyDescent="0.75">
      <c r="A37" s="169" t="s">
        <v>9</v>
      </c>
      <c r="B37" s="169" t="s">
        <v>27</v>
      </c>
      <c r="C37" s="169" t="s">
        <v>343</v>
      </c>
      <c r="D37" s="4" t="s">
        <v>27</v>
      </c>
      <c r="E37" s="4" t="s">
        <v>675</v>
      </c>
      <c r="F37" s="170">
        <v>0</v>
      </c>
      <c r="G37" s="171">
        <v>1</v>
      </c>
      <c r="H37" s="171">
        <v>0.01</v>
      </c>
      <c r="I37" s="169" t="s">
        <v>41</v>
      </c>
      <c r="J37" s="169" t="s">
        <v>709</v>
      </c>
      <c r="K37" s="169" t="s">
        <v>267</v>
      </c>
      <c r="L37" s="168" t="s">
        <v>268</v>
      </c>
      <c r="M37" s="174" t="s">
        <v>190</v>
      </c>
    </row>
    <row r="38" spans="1:14" ht="44.4" customHeight="1" x14ac:dyDescent="0.75">
      <c r="A38" s="169" t="s">
        <v>9</v>
      </c>
      <c r="B38" s="169" t="s">
        <v>26</v>
      </c>
      <c r="C38" s="169" t="s">
        <v>71</v>
      </c>
      <c r="D38" s="4" t="s">
        <v>26</v>
      </c>
      <c r="E38" s="4" t="s">
        <v>674</v>
      </c>
      <c r="F38" s="170">
        <v>0</v>
      </c>
      <c r="G38" s="171">
        <v>1</v>
      </c>
      <c r="H38" s="171">
        <v>0.01</v>
      </c>
      <c r="I38" s="169" t="s">
        <v>41</v>
      </c>
      <c r="J38" s="169" t="s">
        <v>710</v>
      </c>
      <c r="K38" s="169" t="s">
        <v>269</v>
      </c>
      <c r="L38" s="168" t="s">
        <v>270</v>
      </c>
      <c r="M38" s="174" t="s">
        <v>190</v>
      </c>
    </row>
    <row r="39" spans="1:14" ht="63" customHeight="1" x14ac:dyDescent="0.75">
      <c r="A39" s="169" t="s">
        <v>9</v>
      </c>
      <c r="B39" s="169" t="s">
        <v>116</v>
      </c>
      <c r="C39" s="169" t="s">
        <v>344</v>
      </c>
      <c r="D39" s="4" t="s">
        <v>116</v>
      </c>
      <c r="E39" s="4" t="s">
        <v>673</v>
      </c>
      <c r="F39" s="171">
        <v>0</v>
      </c>
      <c r="G39" s="171">
        <f>PolicyLevers!M198</f>
        <v>0.33</v>
      </c>
      <c r="H39" s="171">
        <v>0.01</v>
      </c>
      <c r="I39" s="169" t="s">
        <v>38</v>
      </c>
      <c r="J39" s="169" t="s">
        <v>1191</v>
      </c>
      <c r="K39" s="169" t="s">
        <v>271</v>
      </c>
      <c r="L39" s="168" t="s">
        <v>272</v>
      </c>
      <c r="M39" s="173" t="s">
        <v>632</v>
      </c>
      <c r="N39" s="168" t="s">
        <v>632</v>
      </c>
    </row>
    <row r="40" spans="1:14" ht="60.25" customHeight="1" x14ac:dyDescent="0.75">
      <c r="A40" s="169" t="s">
        <v>9</v>
      </c>
      <c r="B40" s="169" t="s">
        <v>1151</v>
      </c>
      <c r="C40" s="169" t="s">
        <v>345</v>
      </c>
      <c r="D40" s="4" t="s">
        <v>1150</v>
      </c>
      <c r="E40" s="4" t="s">
        <v>672</v>
      </c>
      <c r="F40" s="176">
        <v>0</v>
      </c>
      <c r="G40" s="176">
        <v>1</v>
      </c>
      <c r="H40" s="4">
        <v>1</v>
      </c>
      <c r="I40" s="169" t="s">
        <v>35</v>
      </c>
      <c r="J40" s="169" t="s">
        <v>1172</v>
      </c>
      <c r="K40" s="168"/>
      <c r="L40" s="168" t="s">
        <v>1149</v>
      </c>
      <c r="M40" s="174" t="s">
        <v>1090</v>
      </c>
      <c r="N40" s="175"/>
    </row>
    <row r="41" spans="1:14" ht="77.5" customHeight="1" x14ac:dyDescent="0.75">
      <c r="A41" s="169" t="s">
        <v>9</v>
      </c>
      <c r="B41" s="169" t="s">
        <v>553</v>
      </c>
      <c r="C41" s="169" t="s">
        <v>554</v>
      </c>
      <c r="D41" s="4" t="s">
        <v>443</v>
      </c>
      <c r="E41" s="4" t="s">
        <v>671</v>
      </c>
      <c r="F41" s="170">
        <v>0</v>
      </c>
      <c r="G41" s="170">
        <v>1</v>
      </c>
      <c r="H41" s="171">
        <v>0.01</v>
      </c>
      <c r="I41" s="169" t="s">
        <v>37</v>
      </c>
      <c r="J41" s="169" t="s">
        <v>1087</v>
      </c>
      <c r="K41" s="169" t="s">
        <v>273</v>
      </c>
      <c r="L41" s="168" t="s">
        <v>274</v>
      </c>
      <c r="M41" s="174"/>
      <c r="N41" s="169"/>
    </row>
    <row r="42" spans="1:14" ht="70.25" customHeight="1" x14ac:dyDescent="0.75">
      <c r="A42" s="169" t="s">
        <v>9</v>
      </c>
      <c r="B42" s="169" t="s">
        <v>387</v>
      </c>
      <c r="C42" s="169" t="s">
        <v>388</v>
      </c>
      <c r="D42" s="4" t="s">
        <v>443</v>
      </c>
      <c r="E42" s="4" t="s">
        <v>670</v>
      </c>
      <c r="F42" s="170">
        <v>0</v>
      </c>
      <c r="G42" s="170">
        <v>0.5</v>
      </c>
      <c r="H42" s="171">
        <v>0.01</v>
      </c>
      <c r="I42" s="169" t="s">
        <v>389</v>
      </c>
      <c r="J42" s="169" t="s">
        <v>1026</v>
      </c>
      <c r="K42" s="169" t="s">
        <v>273</v>
      </c>
      <c r="L42" s="168" t="s">
        <v>274</v>
      </c>
      <c r="M42" s="174"/>
      <c r="N42" s="169"/>
    </row>
    <row r="43" spans="1:14" ht="44.4" customHeight="1" x14ac:dyDescent="0.75">
      <c r="A43" s="169" t="s">
        <v>9</v>
      </c>
      <c r="B43" s="169" t="s">
        <v>25</v>
      </c>
      <c r="C43" s="169" t="s">
        <v>346</v>
      </c>
      <c r="D43" s="152" t="s">
        <v>444</v>
      </c>
      <c r="E43" s="4" t="s">
        <v>669</v>
      </c>
      <c r="F43" s="170">
        <v>0</v>
      </c>
      <c r="G43" s="171">
        <v>1</v>
      </c>
      <c r="H43" s="171">
        <v>0.01</v>
      </c>
      <c r="I43" s="169" t="s">
        <v>41</v>
      </c>
      <c r="J43" s="169" t="s">
        <v>972</v>
      </c>
      <c r="K43" s="169" t="s">
        <v>275</v>
      </c>
      <c r="L43" s="168" t="s">
        <v>276</v>
      </c>
      <c r="M43" s="174" t="s">
        <v>190</v>
      </c>
      <c r="N43" s="169"/>
    </row>
    <row r="44" spans="1:14" ht="44.4" customHeight="1" x14ac:dyDescent="0.75">
      <c r="A44" s="169" t="s">
        <v>9</v>
      </c>
      <c r="B44" s="169" t="s">
        <v>22</v>
      </c>
      <c r="C44" s="169" t="s">
        <v>347</v>
      </c>
      <c r="D44" s="152" t="s">
        <v>444</v>
      </c>
      <c r="E44" s="4" t="s">
        <v>668</v>
      </c>
      <c r="F44" s="170">
        <v>0</v>
      </c>
      <c r="G44" s="171">
        <v>1</v>
      </c>
      <c r="H44" s="171">
        <v>0.01</v>
      </c>
      <c r="I44" s="169" t="s">
        <v>41</v>
      </c>
      <c r="J44" s="169" t="s">
        <v>973</v>
      </c>
      <c r="K44" s="169" t="s">
        <v>277</v>
      </c>
      <c r="L44" s="168" t="s">
        <v>278</v>
      </c>
      <c r="M44" s="174" t="s">
        <v>190</v>
      </c>
      <c r="N44" s="169"/>
    </row>
    <row r="45" spans="1:14" ht="44.4" customHeight="1" x14ac:dyDescent="0.75">
      <c r="A45" s="169" t="s">
        <v>9</v>
      </c>
      <c r="B45" s="169" t="s">
        <v>435</v>
      </c>
      <c r="C45" s="169" t="s">
        <v>635</v>
      </c>
      <c r="D45" s="4" t="s">
        <v>435</v>
      </c>
      <c r="E45" s="4" t="s">
        <v>667</v>
      </c>
      <c r="F45" s="170">
        <v>0</v>
      </c>
      <c r="G45" s="171">
        <v>1</v>
      </c>
      <c r="H45" s="171">
        <v>0.01</v>
      </c>
      <c r="I45" s="169" t="s">
        <v>41</v>
      </c>
      <c r="J45" s="169" t="s">
        <v>974</v>
      </c>
      <c r="K45" s="169" t="s">
        <v>636</v>
      </c>
      <c r="L45" s="168" t="s">
        <v>637</v>
      </c>
      <c r="M45" s="174" t="s">
        <v>190</v>
      </c>
      <c r="N45" s="169"/>
    </row>
    <row r="46" spans="1:14" ht="44.4" customHeight="1" x14ac:dyDescent="0.75">
      <c r="A46" s="169" t="s">
        <v>9</v>
      </c>
      <c r="B46" s="169" t="s">
        <v>23</v>
      </c>
      <c r="C46" s="169" t="s">
        <v>348</v>
      </c>
      <c r="D46" s="4" t="s">
        <v>23</v>
      </c>
      <c r="E46" s="4" t="s">
        <v>666</v>
      </c>
      <c r="F46" s="170">
        <v>0</v>
      </c>
      <c r="G46" s="171">
        <v>1</v>
      </c>
      <c r="H46" s="171">
        <v>0.01</v>
      </c>
      <c r="I46" s="169" t="s">
        <v>41</v>
      </c>
      <c r="J46" s="169" t="s">
        <v>975</v>
      </c>
      <c r="K46" s="169" t="s">
        <v>279</v>
      </c>
      <c r="L46" s="168" t="s">
        <v>280</v>
      </c>
      <c r="M46" s="174" t="s">
        <v>190</v>
      </c>
      <c r="N46" s="169"/>
    </row>
    <row r="47" spans="1:14" ht="44.4" customHeight="1" x14ac:dyDescent="0.75">
      <c r="A47" s="169" t="s">
        <v>166</v>
      </c>
      <c r="B47" s="169" t="s">
        <v>170</v>
      </c>
      <c r="C47" s="169" t="s">
        <v>531</v>
      </c>
      <c r="D47" s="4" t="s">
        <v>170</v>
      </c>
      <c r="E47" s="4" t="s">
        <v>665</v>
      </c>
      <c r="F47" s="170">
        <v>0</v>
      </c>
      <c r="G47" s="171">
        <v>1</v>
      </c>
      <c r="H47" s="171">
        <v>0.01</v>
      </c>
      <c r="I47" s="169" t="s">
        <v>41</v>
      </c>
      <c r="J47" s="169" t="s">
        <v>976</v>
      </c>
      <c r="K47" s="169" t="s">
        <v>281</v>
      </c>
      <c r="L47" s="168" t="s">
        <v>282</v>
      </c>
      <c r="M47" s="174" t="s">
        <v>190</v>
      </c>
      <c r="N47" s="169" t="s">
        <v>228</v>
      </c>
    </row>
    <row r="48" spans="1:14" ht="44.4" customHeight="1" x14ac:dyDescent="0.75">
      <c r="A48" s="169" t="s">
        <v>166</v>
      </c>
      <c r="B48" s="169" t="s">
        <v>315</v>
      </c>
      <c r="C48" s="169" t="s">
        <v>540</v>
      </c>
      <c r="D48" s="4" t="s">
        <v>315</v>
      </c>
      <c r="E48" s="4" t="s">
        <v>664</v>
      </c>
      <c r="F48" s="170">
        <v>0</v>
      </c>
      <c r="G48" s="171">
        <v>1</v>
      </c>
      <c r="H48" s="171">
        <v>0.01</v>
      </c>
      <c r="I48" s="169" t="s">
        <v>41</v>
      </c>
      <c r="J48" s="169" t="s">
        <v>977</v>
      </c>
      <c r="K48" s="169" t="s">
        <v>390</v>
      </c>
      <c r="L48" s="168" t="s">
        <v>391</v>
      </c>
      <c r="M48" s="174"/>
      <c r="N48" s="169"/>
    </row>
    <row r="49" spans="1:14" ht="44.4" customHeight="1" x14ac:dyDescent="0.75">
      <c r="A49" s="169" t="s">
        <v>166</v>
      </c>
      <c r="B49" s="169" t="s">
        <v>536</v>
      </c>
      <c r="C49" s="169" t="s">
        <v>537</v>
      </c>
      <c r="D49" s="4" t="s">
        <v>536</v>
      </c>
      <c r="E49" s="4" t="s">
        <v>663</v>
      </c>
      <c r="F49" s="170"/>
      <c r="G49" s="171"/>
      <c r="H49" s="171"/>
      <c r="I49" s="169"/>
      <c r="J49" s="169"/>
      <c r="K49" s="169"/>
      <c r="L49" s="168"/>
      <c r="M49" s="174"/>
      <c r="N49" s="169"/>
    </row>
    <row r="50" spans="1:14" ht="44.4" customHeight="1" x14ac:dyDescent="0.75">
      <c r="A50" s="169" t="s">
        <v>166</v>
      </c>
      <c r="B50" s="169" t="s">
        <v>229</v>
      </c>
      <c r="C50" s="169" t="s">
        <v>532</v>
      </c>
      <c r="D50" s="4" t="s">
        <v>229</v>
      </c>
      <c r="E50" s="4" t="s">
        <v>662</v>
      </c>
      <c r="F50" s="170">
        <v>0</v>
      </c>
      <c r="G50" s="171">
        <v>1</v>
      </c>
      <c r="H50" s="171">
        <v>0.01</v>
      </c>
      <c r="I50" s="169" t="s">
        <v>41</v>
      </c>
      <c r="J50" s="169" t="s">
        <v>711</v>
      </c>
      <c r="K50" s="169" t="s">
        <v>283</v>
      </c>
      <c r="L50" s="168" t="s">
        <v>284</v>
      </c>
      <c r="M50" s="174" t="s">
        <v>190</v>
      </c>
      <c r="N50" s="169"/>
    </row>
    <row r="51" spans="1:14" ht="44.4" customHeight="1" x14ac:dyDescent="0.75">
      <c r="A51" s="169" t="s">
        <v>166</v>
      </c>
      <c r="B51" s="169" t="s">
        <v>167</v>
      </c>
      <c r="C51" s="169" t="s">
        <v>349</v>
      </c>
      <c r="D51" s="4" t="s">
        <v>167</v>
      </c>
      <c r="E51" s="4" t="s">
        <v>661</v>
      </c>
      <c r="F51" s="170">
        <v>0</v>
      </c>
      <c r="G51" s="171">
        <v>1</v>
      </c>
      <c r="H51" s="171">
        <v>0.01</v>
      </c>
      <c r="I51" s="169" t="s">
        <v>41</v>
      </c>
      <c r="J51" s="169" t="s">
        <v>978</v>
      </c>
      <c r="K51" s="169" t="s">
        <v>285</v>
      </c>
      <c r="L51" s="168" t="s">
        <v>286</v>
      </c>
      <c r="M51" s="174" t="s">
        <v>190</v>
      </c>
      <c r="N51" s="169"/>
    </row>
    <row r="52" spans="1:14" ht="44.4" customHeight="1" x14ac:dyDescent="0.75">
      <c r="A52" s="169" t="s">
        <v>166</v>
      </c>
      <c r="B52" s="169" t="s">
        <v>171</v>
      </c>
      <c r="C52" s="169" t="s">
        <v>533</v>
      </c>
      <c r="D52" s="4" t="s">
        <v>171</v>
      </c>
      <c r="E52" s="4" t="s">
        <v>660</v>
      </c>
      <c r="F52" s="170">
        <v>0</v>
      </c>
      <c r="G52" s="171">
        <v>1</v>
      </c>
      <c r="H52" s="171">
        <v>0.01</v>
      </c>
      <c r="I52" s="169" t="s">
        <v>41</v>
      </c>
      <c r="J52" s="169" t="s">
        <v>1135</v>
      </c>
      <c r="K52" s="169" t="s">
        <v>287</v>
      </c>
      <c r="L52" s="168" t="s">
        <v>288</v>
      </c>
      <c r="M52" s="174" t="s">
        <v>190</v>
      </c>
      <c r="N52" s="169"/>
    </row>
    <row r="53" spans="1:14" ht="44.4" customHeight="1" x14ac:dyDescent="0.75">
      <c r="A53" s="169" t="s">
        <v>166</v>
      </c>
      <c r="B53" s="169" t="s">
        <v>169</v>
      </c>
      <c r="C53" s="169" t="s">
        <v>350</v>
      </c>
      <c r="D53" s="4" t="s">
        <v>169</v>
      </c>
      <c r="E53" s="4" t="s">
        <v>659</v>
      </c>
      <c r="F53" s="170">
        <v>0</v>
      </c>
      <c r="G53" s="171">
        <v>1</v>
      </c>
      <c r="H53" s="171">
        <v>0.01</v>
      </c>
      <c r="I53" s="169" t="s">
        <v>41</v>
      </c>
      <c r="J53" s="169" t="s">
        <v>979</v>
      </c>
      <c r="K53" s="169" t="s">
        <v>289</v>
      </c>
      <c r="L53" s="168" t="s">
        <v>290</v>
      </c>
      <c r="M53" s="174" t="s">
        <v>190</v>
      </c>
      <c r="N53" s="169"/>
    </row>
    <row r="54" spans="1:14" ht="44.4" customHeight="1" x14ac:dyDescent="0.75">
      <c r="A54" s="169" t="s">
        <v>166</v>
      </c>
      <c r="B54" s="169" t="s">
        <v>534</v>
      </c>
      <c r="C54" s="169" t="s">
        <v>535</v>
      </c>
      <c r="D54" s="4" t="s">
        <v>534</v>
      </c>
      <c r="E54" s="4" t="s">
        <v>658</v>
      </c>
      <c r="F54" s="170"/>
      <c r="G54" s="171"/>
      <c r="H54" s="171"/>
      <c r="I54" s="169"/>
      <c r="J54" s="169"/>
      <c r="K54" s="169"/>
      <c r="L54" s="168"/>
      <c r="M54" s="174"/>
      <c r="N54" s="169"/>
    </row>
    <row r="55" spans="1:14" ht="44.4" customHeight="1" x14ac:dyDescent="0.75">
      <c r="A55" s="169" t="s">
        <v>166</v>
      </c>
      <c r="B55" s="169" t="s">
        <v>168</v>
      </c>
      <c r="C55" s="169" t="s">
        <v>351</v>
      </c>
      <c r="D55" s="4" t="s">
        <v>168</v>
      </c>
      <c r="E55" s="4" t="s">
        <v>657</v>
      </c>
      <c r="F55" s="170">
        <v>0</v>
      </c>
      <c r="G55" s="171">
        <v>1</v>
      </c>
      <c r="H55" s="171">
        <v>0.01</v>
      </c>
      <c r="I55" s="169" t="s">
        <v>41</v>
      </c>
      <c r="J55" s="169" t="s">
        <v>712</v>
      </c>
      <c r="K55" s="169" t="s">
        <v>291</v>
      </c>
      <c r="L55" s="168" t="s">
        <v>292</v>
      </c>
      <c r="M55" s="174" t="s">
        <v>190</v>
      </c>
      <c r="N55" s="169"/>
    </row>
    <row r="56" spans="1:14" ht="44.4" customHeight="1" x14ac:dyDescent="0.75">
      <c r="A56" s="168" t="s">
        <v>436</v>
      </c>
      <c r="B56" s="168" t="s">
        <v>69</v>
      </c>
      <c r="C56" s="168" t="s">
        <v>352</v>
      </c>
      <c r="D56" s="3" t="s">
        <v>69</v>
      </c>
      <c r="E56" s="4" t="s">
        <v>656</v>
      </c>
      <c r="F56" s="121">
        <v>0</v>
      </c>
      <c r="G56" s="121">
        <v>1</v>
      </c>
      <c r="H56" s="121">
        <v>0.01</v>
      </c>
      <c r="I56" s="168" t="s">
        <v>70</v>
      </c>
      <c r="J56" s="168" t="s">
        <v>980</v>
      </c>
      <c r="K56" s="168" t="s">
        <v>297</v>
      </c>
      <c r="L56" s="168" t="s">
        <v>298</v>
      </c>
      <c r="M56" s="174" t="s">
        <v>190</v>
      </c>
      <c r="N56" s="168"/>
    </row>
    <row r="57" spans="1:14" ht="44.4" customHeight="1" x14ac:dyDescent="0.75">
      <c r="A57" s="168" t="s">
        <v>436</v>
      </c>
      <c r="B57" s="168" t="s">
        <v>553</v>
      </c>
      <c r="C57" s="168" t="s">
        <v>555</v>
      </c>
      <c r="D57" s="3" t="s">
        <v>445</v>
      </c>
      <c r="E57" s="4" t="s">
        <v>655</v>
      </c>
      <c r="F57" s="121">
        <v>0</v>
      </c>
      <c r="G57" s="121">
        <v>1</v>
      </c>
      <c r="H57" s="121">
        <v>0.01</v>
      </c>
      <c r="I57" s="169" t="s">
        <v>37</v>
      </c>
      <c r="J57" s="168" t="s">
        <v>713</v>
      </c>
      <c r="K57" s="168" t="s">
        <v>437</v>
      </c>
      <c r="L57" s="168" t="s">
        <v>274</v>
      </c>
      <c r="M57" s="174" t="s">
        <v>190</v>
      </c>
      <c r="N57" s="168"/>
    </row>
    <row r="58" spans="1:14" ht="44.4" customHeight="1" x14ac:dyDescent="0.75">
      <c r="A58" s="169" t="s">
        <v>10</v>
      </c>
      <c r="B58" s="169" t="s">
        <v>31</v>
      </c>
      <c r="C58" s="169" t="s">
        <v>68</v>
      </c>
      <c r="D58" s="4" t="s">
        <v>31</v>
      </c>
      <c r="E58" s="4" t="s">
        <v>654</v>
      </c>
      <c r="F58" s="170">
        <v>0</v>
      </c>
      <c r="G58" s="170">
        <v>1</v>
      </c>
      <c r="H58" s="170">
        <v>0.01</v>
      </c>
      <c r="I58" s="169" t="s">
        <v>41</v>
      </c>
      <c r="J58" s="169" t="s">
        <v>1136</v>
      </c>
      <c r="K58" s="169" t="s">
        <v>293</v>
      </c>
      <c r="L58" s="168" t="s">
        <v>294</v>
      </c>
      <c r="M58" s="174" t="s">
        <v>190</v>
      </c>
      <c r="N58" s="169"/>
    </row>
    <row r="59" spans="1:14" ht="56.25" customHeight="1" x14ac:dyDescent="0.75">
      <c r="A59" s="169" t="s">
        <v>10</v>
      </c>
      <c r="B59" s="169" t="s">
        <v>29</v>
      </c>
      <c r="C59" s="169" t="s">
        <v>29</v>
      </c>
      <c r="D59" s="4" t="s">
        <v>29</v>
      </c>
      <c r="E59" s="4" t="s">
        <v>653</v>
      </c>
      <c r="F59" s="4">
        <v>0</v>
      </c>
      <c r="G59" s="4">
        <v>350</v>
      </c>
      <c r="H59" s="4">
        <v>5</v>
      </c>
      <c r="I59" s="169" t="s">
        <v>981</v>
      </c>
      <c r="J59" s="196" t="s">
        <v>1212</v>
      </c>
      <c r="K59" s="169" t="s">
        <v>295</v>
      </c>
      <c r="L59" s="168" t="s">
        <v>296</v>
      </c>
    </row>
    <row r="60" spans="1:14" ht="44.4" customHeight="1" x14ac:dyDescent="0.75">
      <c r="A60" s="169" t="s">
        <v>10</v>
      </c>
      <c r="B60" s="169" t="s">
        <v>30</v>
      </c>
      <c r="C60" s="169" t="s">
        <v>172</v>
      </c>
      <c r="D60" s="4" t="s">
        <v>30</v>
      </c>
      <c r="E60" s="4" t="s">
        <v>652</v>
      </c>
      <c r="F60" s="121">
        <v>0</v>
      </c>
      <c r="G60" s="121">
        <v>1</v>
      </c>
      <c r="H60" s="121">
        <v>0.01</v>
      </c>
      <c r="I60" s="169" t="s">
        <v>173</v>
      </c>
      <c r="J60" s="169" t="s">
        <v>1190</v>
      </c>
      <c r="K60" s="168" t="s">
        <v>299</v>
      </c>
      <c r="L60" s="168" t="s">
        <v>300</v>
      </c>
      <c r="M60" s="174" t="s">
        <v>190</v>
      </c>
    </row>
    <row r="61" spans="1:14" ht="44.4" customHeight="1" x14ac:dyDescent="0.75">
      <c r="A61" s="168" t="s">
        <v>10</v>
      </c>
      <c r="B61" s="168" t="s">
        <v>176</v>
      </c>
      <c r="C61" s="168" t="s">
        <v>175</v>
      </c>
      <c r="D61" s="3" t="s">
        <v>176</v>
      </c>
      <c r="E61" s="4" t="s">
        <v>651</v>
      </c>
      <c r="F61" s="4"/>
      <c r="G61" s="4"/>
      <c r="H61" s="4"/>
      <c r="I61" s="168"/>
    </row>
    <row r="62" spans="1:14" ht="44.4" customHeight="1" x14ac:dyDescent="0.75">
      <c r="A62" s="169" t="s">
        <v>10</v>
      </c>
      <c r="B62" s="169" t="s">
        <v>28</v>
      </c>
      <c r="C62" s="169" t="s">
        <v>353</v>
      </c>
      <c r="D62" s="4" t="s">
        <v>28</v>
      </c>
      <c r="E62" s="4" t="s">
        <v>650</v>
      </c>
      <c r="F62" s="170">
        <v>0</v>
      </c>
      <c r="G62" s="170">
        <v>0.4</v>
      </c>
      <c r="H62" s="121">
        <v>0.01</v>
      </c>
      <c r="I62" s="169" t="s">
        <v>174</v>
      </c>
      <c r="J62" s="169" t="s">
        <v>1189</v>
      </c>
      <c r="K62" s="168" t="s">
        <v>301</v>
      </c>
      <c r="L62" s="168" t="s">
        <v>302</v>
      </c>
      <c r="M62" s="173" t="s">
        <v>191</v>
      </c>
    </row>
    <row r="63" spans="1:14" ht="76.5" customHeight="1" x14ac:dyDescent="0.75">
      <c r="A63" s="169" t="s">
        <v>32</v>
      </c>
      <c r="B63" s="169" t="s">
        <v>392</v>
      </c>
      <c r="C63" s="169" t="s">
        <v>354</v>
      </c>
      <c r="D63" s="4" t="s">
        <v>446</v>
      </c>
      <c r="E63" s="4" t="s">
        <v>649</v>
      </c>
      <c r="F63" s="171">
        <v>0</v>
      </c>
      <c r="G63" s="171">
        <v>0.4</v>
      </c>
      <c r="H63" s="170">
        <v>0.01</v>
      </c>
      <c r="I63" s="169" t="s">
        <v>39</v>
      </c>
      <c r="J63" s="169" t="s">
        <v>1188</v>
      </c>
      <c r="K63" s="169" t="s">
        <v>303</v>
      </c>
      <c r="L63" s="168" t="s">
        <v>304</v>
      </c>
    </row>
    <row r="64" spans="1:14" ht="44.4" customHeight="1" x14ac:dyDescent="0.75">
      <c r="A64" s="169" t="s">
        <v>32</v>
      </c>
      <c r="B64" s="169" t="s">
        <v>392</v>
      </c>
      <c r="C64" s="168" t="s">
        <v>355</v>
      </c>
      <c r="D64" s="4" t="s">
        <v>446</v>
      </c>
      <c r="E64" s="3" t="s">
        <v>648</v>
      </c>
      <c r="F64" s="171">
        <v>0</v>
      </c>
      <c r="G64" s="171">
        <v>0.4</v>
      </c>
      <c r="H64" s="170">
        <v>0.01</v>
      </c>
      <c r="I64" s="169" t="s">
        <v>39</v>
      </c>
      <c r="J64" s="169" t="s">
        <v>1188</v>
      </c>
      <c r="K64" s="169" t="s">
        <v>303</v>
      </c>
      <c r="L64" s="168" t="s">
        <v>304</v>
      </c>
      <c r="M64" s="172"/>
      <c r="N64" s="172"/>
    </row>
    <row r="65" spans="1:14" ht="44.4" customHeight="1" x14ac:dyDescent="0.75">
      <c r="A65" s="169" t="s">
        <v>32</v>
      </c>
      <c r="B65" s="169" t="s">
        <v>392</v>
      </c>
      <c r="C65" s="168" t="s">
        <v>356</v>
      </c>
      <c r="D65" s="4" t="s">
        <v>446</v>
      </c>
      <c r="E65" s="3" t="s">
        <v>647</v>
      </c>
      <c r="F65" s="171">
        <v>0</v>
      </c>
      <c r="G65" s="171">
        <v>0.4</v>
      </c>
      <c r="H65" s="170">
        <v>0.01</v>
      </c>
      <c r="I65" s="169" t="s">
        <v>39</v>
      </c>
      <c r="J65" s="169" t="s">
        <v>1188</v>
      </c>
      <c r="K65" s="169" t="s">
        <v>303</v>
      </c>
      <c r="L65" s="168" t="s">
        <v>304</v>
      </c>
      <c r="M65" s="172"/>
      <c r="N65" s="172"/>
    </row>
    <row r="66" spans="1:14" ht="44.4" customHeight="1" x14ac:dyDescent="0.75">
      <c r="A66" s="169" t="s">
        <v>32</v>
      </c>
      <c r="B66" s="169" t="s">
        <v>392</v>
      </c>
      <c r="C66" s="168" t="s">
        <v>357</v>
      </c>
      <c r="D66" s="4" t="s">
        <v>446</v>
      </c>
      <c r="E66" s="3" t="s">
        <v>646</v>
      </c>
      <c r="F66" s="171">
        <v>0</v>
      </c>
      <c r="G66" s="171">
        <v>0.4</v>
      </c>
      <c r="H66" s="170">
        <v>0.01</v>
      </c>
      <c r="I66" s="169" t="s">
        <v>39</v>
      </c>
      <c r="J66" s="169" t="s">
        <v>1188</v>
      </c>
      <c r="K66" s="169" t="s">
        <v>303</v>
      </c>
      <c r="L66" s="168" t="s">
        <v>304</v>
      </c>
    </row>
    <row r="67" spans="1:14" ht="44.4" customHeight="1" x14ac:dyDescent="0.75">
      <c r="A67" s="169" t="s">
        <v>32</v>
      </c>
      <c r="B67" s="169" t="s">
        <v>392</v>
      </c>
      <c r="C67" s="168" t="s">
        <v>358</v>
      </c>
      <c r="D67" s="4" t="s">
        <v>446</v>
      </c>
      <c r="E67" s="3" t="s">
        <v>645</v>
      </c>
      <c r="F67" s="171">
        <v>0</v>
      </c>
      <c r="G67" s="171">
        <v>0.4</v>
      </c>
      <c r="H67" s="170">
        <v>0.01</v>
      </c>
      <c r="I67" s="169" t="s">
        <v>39</v>
      </c>
      <c r="J67" s="169" t="s">
        <v>1188</v>
      </c>
      <c r="K67" s="169" t="s">
        <v>303</v>
      </c>
      <c r="L67" s="168" t="s">
        <v>304</v>
      </c>
    </row>
    <row r="68" spans="1:14" ht="71" customHeight="1" x14ac:dyDescent="0.75">
      <c r="A68" s="169" t="s">
        <v>32</v>
      </c>
      <c r="B68" s="169" t="s">
        <v>411</v>
      </c>
      <c r="C68" s="169" t="s">
        <v>359</v>
      </c>
      <c r="D68" s="4" t="s">
        <v>447</v>
      </c>
      <c r="E68" s="4" t="s">
        <v>644</v>
      </c>
      <c r="F68" s="171">
        <v>0</v>
      </c>
      <c r="G68" s="171">
        <v>0.4</v>
      </c>
      <c r="H68" s="170">
        <v>0.01</v>
      </c>
      <c r="I68" s="169" t="s">
        <v>40</v>
      </c>
      <c r="J68" s="169" t="s">
        <v>1187</v>
      </c>
      <c r="K68" s="169" t="s">
        <v>303</v>
      </c>
      <c r="L68" s="168" t="s">
        <v>304</v>
      </c>
    </row>
    <row r="69" spans="1:14" ht="44.4" customHeight="1" x14ac:dyDescent="0.75">
      <c r="A69" s="169" t="s">
        <v>32</v>
      </c>
      <c r="B69" s="169" t="s">
        <v>411</v>
      </c>
      <c r="C69" s="169" t="s">
        <v>360</v>
      </c>
      <c r="D69" s="4" t="s">
        <v>447</v>
      </c>
      <c r="E69" s="4" t="s">
        <v>643</v>
      </c>
      <c r="F69" s="171">
        <v>0</v>
      </c>
      <c r="G69" s="171">
        <v>0.4</v>
      </c>
      <c r="H69" s="170">
        <v>0.01</v>
      </c>
      <c r="I69" s="169" t="s">
        <v>40</v>
      </c>
      <c r="J69" s="169" t="s">
        <v>1187</v>
      </c>
      <c r="K69" s="169" t="s">
        <v>303</v>
      </c>
      <c r="L69" s="168" t="s">
        <v>304</v>
      </c>
    </row>
    <row r="70" spans="1:14" ht="44.4" customHeight="1" x14ac:dyDescent="0.75">
      <c r="A70" s="169" t="s">
        <v>32</v>
      </c>
      <c r="B70" s="169" t="s">
        <v>411</v>
      </c>
      <c r="C70" s="169" t="s">
        <v>361</v>
      </c>
      <c r="D70" s="4" t="s">
        <v>447</v>
      </c>
      <c r="E70" s="4" t="s">
        <v>642</v>
      </c>
      <c r="F70" s="171">
        <v>0</v>
      </c>
      <c r="G70" s="171">
        <v>0.4</v>
      </c>
      <c r="H70" s="170">
        <v>0.01</v>
      </c>
      <c r="I70" s="169" t="s">
        <v>40</v>
      </c>
      <c r="J70" s="169" t="s">
        <v>1187</v>
      </c>
      <c r="K70" s="169" t="s">
        <v>303</v>
      </c>
      <c r="L70" s="168" t="s">
        <v>304</v>
      </c>
    </row>
    <row r="71" spans="1:14" ht="44.4" customHeight="1" x14ac:dyDescent="0.75">
      <c r="A71" s="169" t="s">
        <v>32</v>
      </c>
      <c r="B71" s="169" t="s">
        <v>411</v>
      </c>
      <c r="C71" s="169" t="s">
        <v>362</v>
      </c>
      <c r="D71" s="4" t="s">
        <v>447</v>
      </c>
      <c r="E71" s="4" t="s">
        <v>641</v>
      </c>
      <c r="F71" s="171">
        <v>0</v>
      </c>
      <c r="G71" s="171">
        <v>0.4</v>
      </c>
      <c r="H71" s="170">
        <v>0.01</v>
      </c>
      <c r="I71" s="169" t="s">
        <v>40</v>
      </c>
      <c r="J71" s="169" t="s">
        <v>1187</v>
      </c>
      <c r="K71" s="169" t="s">
        <v>303</v>
      </c>
      <c r="L71" s="168" t="s">
        <v>304</v>
      </c>
    </row>
    <row r="72" spans="1:14" ht="44.4" customHeight="1" x14ac:dyDescent="0.75">
      <c r="A72" s="169" t="s">
        <v>32</v>
      </c>
      <c r="B72" s="169" t="s">
        <v>411</v>
      </c>
      <c r="C72" s="169" t="s">
        <v>363</v>
      </c>
      <c r="D72" s="4" t="s">
        <v>447</v>
      </c>
      <c r="E72" s="4" t="s">
        <v>640</v>
      </c>
      <c r="F72" s="171">
        <v>0</v>
      </c>
      <c r="G72" s="171">
        <v>0.4</v>
      </c>
      <c r="H72" s="170">
        <v>0.01</v>
      </c>
      <c r="I72" s="169" t="s">
        <v>40</v>
      </c>
      <c r="J72" s="169" t="s">
        <v>1187</v>
      </c>
      <c r="K72" s="169" t="s">
        <v>303</v>
      </c>
      <c r="L72" s="168" t="s">
        <v>304</v>
      </c>
    </row>
    <row r="73" spans="1:14" ht="44.4" customHeight="1" x14ac:dyDescent="0.75"/>
    <row r="74" spans="1:14" ht="44.4" customHeight="1" x14ac:dyDescent="0.75"/>
    <row r="75" spans="1:14" ht="44.4" customHeight="1" x14ac:dyDescent="0.75"/>
    <row r="76" spans="1:14" ht="44.4" customHeight="1" x14ac:dyDescent="0.75"/>
    <row r="77" spans="1:14" ht="44.4" customHeight="1" x14ac:dyDescent="0.75"/>
    <row r="78" spans="1:14" ht="44.4" customHeight="1" x14ac:dyDescent="0.75"/>
    <row r="79" spans="1:14" ht="44.4" customHeight="1" x14ac:dyDescent="0.75"/>
    <row r="80" spans="1:14" ht="44.4" customHeight="1" x14ac:dyDescent="0.75"/>
    <row r="81" ht="44.4" customHeight="1" x14ac:dyDescent="0.75"/>
    <row r="82" ht="44.4" customHeight="1" x14ac:dyDescent="0.75"/>
    <row r="83" ht="44.4" customHeight="1" x14ac:dyDescent="0.75"/>
    <row r="84" ht="44.4" customHeight="1" x14ac:dyDescent="0.75"/>
    <row r="85" ht="44.4" customHeight="1" x14ac:dyDescent="0.75"/>
    <row r="86" ht="44.4" customHeight="1" x14ac:dyDescent="0.75"/>
    <row r="87" ht="44.4" customHeight="1" x14ac:dyDescent="0.75"/>
    <row r="88" ht="44.4" customHeight="1" x14ac:dyDescent="0.75"/>
    <row r="89" ht="44.4" customHeight="1" x14ac:dyDescent="0.75"/>
    <row r="90" ht="44.4" customHeight="1" x14ac:dyDescent="0.75"/>
    <row r="91" ht="44.4" customHeight="1" x14ac:dyDescent="0.75"/>
    <row r="92" ht="44.4" customHeight="1" x14ac:dyDescent="0.75"/>
    <row r="93" ht="44.4" customHeight="1" x14ac:dyDescent="0.75"/>
    <row r="94" ht="44.4" customHeight="1" x14ac:dyDescent="0.75"/>
    <row r="95" ht="44.4" customHeight="1" x14ac:dyDescent="0.75"/>
    <row r="96" ht="44.4" customHeight="1" x14ac:dyDescent="0.75"/>
    <row r="97" ht="44.4" customHeight="1" x14ac:dyDescent="0.75"/>
    <row r="98" ht="44.4" customHeight="1" x14ac:dyDescent="0.75"/>
    <row r="99" ht="44.4" customHeight="1" x14ac:dyDescent="0.75"/>
    <row r="100" ht="44.4" customHeight="1" x14ac:dyDescent="0.75"/>
    <row r="101" ht="44.4" customHeight="1" x14ac:dyDescent="0.75"/>
    <row r="102" ht="44.4" customHeight="1" x14ac:dyDescent="0.75"/>
    <row r="103" ht="44.4" customHeight="1" x14ac:dyDescent="0.75"/>
    <row r="104" ht="44.4" customHeight="1" x14ac:dyDescent="0.75"/>
    <row r="105" ht="44.4" customHeight="1" x14ac:dyDescent="0.75"/>
  </sheetData>
  <hyperlinks>
    <hyperlink ref="N47" r:id="rId1" display="https://www.fas.org/sgp/crs/misc/R40562.pdf, p.3, paragraph 1" xr:uid="{8A7D8EE0-6399-42B9-9F66-1CC80D94621D}"/>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7"/>
  <sheetViews>
    <sheetView zoomScale="90" zoomScaleNormal="90" workbookViewId="0">
      <pane ySplit="1" topLeftCell="A182" activePane="bottomLeft" state="frozen"/>
      <selection pane="bottomLeft" activeCell="B183" sqref="B183"/>
    </sheetView>
  </sheetViews>
  <sheetFormatPr defaultColWidth="9.1328125" defaultRowHeight="14.75" x14ac:dyDescent="0.75"/>
  <cols>
    <col min="1" max="2" width="20.1796875" style="4" customWidth="1"/>
    <col min="3" max="3" width="20.1796875" style="2" customWidth="1"/>
    <col min="4" max="7" width="10.1796875" style="4" customWidth="1"/>
    <col min="8" max="8" width="10.1796875" style="52" customWidth="1"/>
    <col min="9" max="9" width="10.1796875" style="4" customWidth="1"/>
    <col min="10" max="10" width="20.1796875" style="52" customWidth="1"/>
    <col min="11" max="11" width="20.1796875" style="78" customWidth="1"/>
    <col min="12" max="12" width="10.1796875" style="4" customWidth="1"/>
    <col min="13" max="14" width="10.1796875" style="2" customWidth="1"/>
    <col min="15" max="15" width="14.31640625" style="4" customWidth="1"/>
    <col min="16" max="16" width="86.86328125" style="4" customWidth="1"/>
    <col min="17" max="17" width="32.1328125" style="4" customWidth="1"/>
    <col min="18" max="18" width="29.1328125" style="3" customWidth="1"/>
    <col min="19" max="19" width="47.86328125" style="6" customWidth="1"/>
    <col min="20" max="20" width="37.26953125" style="7" customWidth="1"/>
    <col min="21" max="16384" width="9.1328125" style="4"/>
  </cols>
  <sheetData>
    <row r="1" spans="1:20" ht="73.75" x14ac:dyDescent="0.75">
      <c r="A1" s="53" t="s">
        <v>3</v>
      </c>
      <c r="B1" s="53" t="s">
        <v>0</v>
      </c>
      <c r="C1" s="53" t="s">
        <v>1</v>
      </c>
      <c r="D1" s="53" t="s">
        <v>45</v>
      </c>
      <c r="E1" s="53" t="s">
        <v>46</v>
      </c>
      <c r="F1" s="53" t="s">
        <v>95</v>
      </c>
      <c r="G1" s="53" t="s">
        <v>96</v>
      </c>
      <c r="H1" s="54" t="s">
        <v>564</v>
      </c>
      <c r="I1" s="53" t="s">
        <v>80</v>
      </c>
      <c r="J1" s="54" t="s">
        <v>438</v>
      </c>
      <c r="K1" s="102" t="s">
        <v>639</v>
      </c>
      <c r="L1" s="53" t="s">
        <v>81</v>
      </c>
      <c r="M1" s="53" t="s">
        <v>82</v>
      </c>
      <c r="N1" s="53" t="s">
        <v>94</v>
      </c>
      <c r="O1" s="53" t="s">
        <v>34</v>
      </c>
      <c r="P1" s="53" t="s">
        <v>2</v>
      </c>
      <c r="Q1" s="53" t="s">
        <v>546</v>
      </c>
      <c r="R1" s="53" t="s">
        <v>233</v>
      </c>
      <c r="S1" s="79" t="s">
        <v>178</v>
      </c>
      <c r="T1" s="51" t="s">
        <v>179</v>
      </c>
    </row>
    <row r="2" spans="1:20" s="3" customFormat="1" ht="73.75" x14ac:dyDescent="0.75">
      <c r="A2" s="101" t="s">
        <v>4</v>
      </c>
      <c r="B2" s="101" t="s">
        <v>1019</v>
      </c>
      <c r="C2" s="101" t="s">
        <v>1020</v>
      </c>
      <c r="D2" s="101" t="s">
        <v>47</v>
      </c>
      <c r="E2" s="101"/>
      <c r="F2" s="101" t="s">
        <v>47</v>
      </c>
      <c r="G2" s="101"/>
      <c r="H2" s="191">
        <v>203</v>
      </c>
      <c r="I2" s="55" t="s">
        <v>53</v>
      </c>
      <c r="J2" s="101" t="s">
        <v>1021</v>
      </c>
      <c r="K2" s="101" t="s">
        <v>1022</v>
      </c>
      <c r="L2" s="192">
        <v>0</v>
      </c>
      <c r="M2" s="192">
        <v>1</v>
      </c>
      <c r="N2" s="192">
        <v>0.02</v>
      </c>
      <c r="O2" s="101" t="s">
        <v>1023</v>
      </c>
      <c r="P2" s="195" t="str">
        <f>INDEX('Policy Characteristics'!J:J,MATCH($C2,'Policy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2" s="75" t="s">
        <v>1024</v>
      </c>
      <c r="R2" s="149" t="s">
        <v>1025</v>
      </c>
      <c r="S2" s="150"/>
    </row>
    <row r="3" spans="1:20" s="3" customFormat="1" ht="73.75" x14ac:dyDescent="0.75">
      <c r="A3" s="193" t="str">
        <f>A$2</f>
        <v>Transportation</v>
      </c>
      <c r="B3" s="193" t="str">
        <f t="shared" ref="B3:C7" si="0">B$2</f>
        <v>Conventional Pollutant Standards</v>
      </c>
      <c r="C3" s="193" t="str">
        <f t="shared" si="0"/>
        <v>Percentage Reduction of Separately Regulated Pollutants</v>
      </c>
      <c r="D3" s="99" t="s">
        <v>48</v>
      </c>
      <c r="E3" s="101"/>
      <c r="F3" s="99" t="s">
        <v>48</v>
      </c>
      <c r="G3" s="101"/>
      <c r="H3" s="191">
        <v>204</v>
      </c>
      <c r="I3" s="55" t="s">
        <v>53</v>
      </c>
      <c r="J3" s="193" t="str">
        <f t="shared" ref="J3:R7" si="1">J$2</f>
        <v>Conventional Pollutant Standard</v>
      </c>
      <c r="K3" s="193" t="str">
        <f t="shared" si="1"/>
        <v>trans reduce regulated pollutants</v>
      </c>
      <c r="L3" s="194">
        <f t="shared" si="1"/>
        <v>0</v>
      </c>
      <c r="M3" s="194">
        <f t="shared" si="1"/>
        <v>1</v>
      </c>
      <c r="N3" s="194">
        <f t="shared" si="1"/>
        <v>0.02</v>
      </c>
      <c r="O3" s="193" t="str">
        <f t="shared" si="1"/>
        <v>% reduction in emissions</v>
      </c>
      <c r="P3" s="195" t="str">
        <f>INDEX('Policy Characteristics'!J:J,MATCH($C3,'Policy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3" s="5" t="str">
        <f t="shared" si="1"/>
        <v>transportation-sector-main.html#conv-pol-stds</v>
      </c>
      <c r="R3" s="5" t="str">
        <f t="shared" si="1"/>
        <v>conventional-pollutant-standards.html</v>
      </c>
      <c r="S3" s="150"/>
    </row>
    <row r="4" spans="1:20" s="3" customFormat="1" ht="73.75" x14ac:dyDescent="0.75">
      <c r="A4" s="193" t="str">
        <f t="shared" ref="A4:A7" si="2">A$2</f>
        <v>Transportation</v>
      </c>
      <c r="B4" s="193" t="str">
        <f t="shared" si="0"/>
        <v>Conventional Pollutant Standards</v>
      </c>
      <c r="C4" s="193" t="str">
        <f t="shared" si="0"/>
        <v>Percentage Reduction of Separately Regulated Pollutants</v>
      </c>
      <c r="D4" s="101" t="s">
        <v>49</v>
      </c>
      <c r="E4" s="101"/>
      <c r="F4" s="101" t="s">
        <v>49</v>
      </c>
      <c r="G4" s="101"/>
      <c r="H4" s="191">
        <v>205</v>
      </c>
      <c r="I4" s="55" t="s">
        <v>53</v>
      </c>
      <c r="J4" s="193" t="str">
        <f t="shared" si="1"/>
        <v>Conventional Pollutant Standard</v>
      </c>
      <c r="K4" s="193" t="str">
        <f t="shared" si="1"/>
        <v>trans reduce regulated pollutants</v>
      </c>
      <c r="L4" s="194">
        <f t="shared" si="1"/>
        <v>0</v>
      </c>
      <c r="M4" s="194">
        <f t="shared" si="1"/>
        <v>1</v>
      </c>
      <c r="N4" s="194">
        <f t="shared" si="1"/>
        <v>0.02</v>
      </c>
      <c r="O4" s="193" t="str">
        <f t="shared" si="1"/>
        <v>% reduction in emissions</v>
      </c>
      <c r="P4" s="195" t="str">
        <f>INDEX('Policy Characteristics'!J:J,MATCH($C4,'Policy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4" s="5" t="str">
        <f t="shared" si="1"/>
        <v>transportation-sector-main.html#conv-pol-stds</v>
      </c>
      <c r="R4" s="5" t="str">
        <f t="shared" si="1"/>
        <v>conventional-pollutant-standards.html</v>
      </c>
      <c r="S4" s="150"/>
    </row>
    <row r="5" spans="1:20" s="3" customFormat="1" ht="73.75" x14ac:dyDescent="0.75">
      <c r="A5" s="193" t="str">
        <f t="shared" si="2"/>
        <v>Transportation</v>
      </c>
      <c r="B5" s="193" t="str">
        <f t="shared" si="0"/>
        <v>Conventional Pollutant Standards</v>
      </c>
      <c r="C5" s="193" t="str">
        <f t="shared" si="0"/>
        <v>Percentage Reduction of Separately Regulated Pollutants</v>
      </c>
      <c r="D5" s="101" t="s">
        <v>50</v>
      </c>
      <c r="E5" s="101"/>
      <c r="F5" s="101" t="s">
        <v>50</v>
      </c>
      <c r="G5" s="101"/>
      <c r="H5" s="191">
        <v>206</v>
      </c>
      <c r="I5" s="55" t="s">
        <v>53</v>
      </c>
      <c r="J5" s="193" t="str">
        <f t="shared" si="1"/>
        <v>Conventional Pollutant Standard</v>
      </c>
      <c r="K5" s="193" t="str">
        <f t="shared" si="1"/>
        <v>trans reduce regulated pollutants</v>
      </c>
      <c r="L5" s="194">
        <f t="shared" si="1"/>
        <v>0</v>
      </c>
      <c r="M5" s="194">
        <f t="shared" si="1"/>
        <v>1</v>
      </c>
      <c r="N5" s="194">
        <f t="shared" si="1"/>
        <v>0.02</v>
      </c>
      <c r="O5" s="193" t="str">
        <f t="shared" si="1"/>
        <v>% reduction in emissions</v>
      </c>
      <c r="P5" s="195" t="str">
        <f>INDEX('Policy Characteristics'!J:J,MATCH($C5,'Policy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5" s="5" t="str">
        <f t="shared" si="1"/>
        <v>transportation-sector-main.html#conv-pol-stds</v>
      </c>
      <c r="R5" s="5" t="str">
        <f t="shared" si="1"/>
        <v>conventional-pollutant-standards.html</v>
      </c>
      <c r="S5" s="150"/>
    </row>
    <row r="6" spans="1:20" s="3" customFormat="1" ht="73.75" x14ac:dyDescent="0.75">
      <c r="A6" s="193" t="str">
        <f t="shared" si="2"/>
        <v>Transportation</v>
      </c>
      <c r="B6" s="193" t="str">
        <f t="shared" si="0"/>
        <v>Conventional Pollutant Standards</v>
      </c>
      <c r="C6" s="193" t="str">
        <f t="shared" si="0"/>
        <v>Percentage Reduction of Separately Regulated Pollutants</v>
      </c>
      <c r="D6" s="101" t="s">
        <v>51</v>
      </c>
      <c r="E6" s="101"/>
      <c r="F6" s="101" t="s">
        <v>51</v>
      </c>
      <c r="G6" s="101"/>
      <c r="H6" s="191">
        <v>207</v>
      </c>
      <c r="I6" s="55" t="s">
        <v>53</v>
      </c>
      <c r="J6" s="193" t="str">
        <f t="shared" si="1"/>
        <v>Conventional Pollutant Standard</v>
      </c>
      <c r="K6" s="193" t="str">
        <f t="shared" si="1"/>
        <v>trans reduce regulated pollutants</v>
      </c>
      <c r="L6" s="194">
        <f t="shared" si="1"/>
        <v>0</v>
      </c>
      <c r="M6" s="194">
        <f t="shared" si="1"/>
        <v>1</v>
      </c>
      <c r="N6" s="194">
        <f t="shared" si="1"/>
        <v>0.02</v>
      </c>
      <c r="O6" s="193" t="str">
        <f t="shared" si="1"/>
        <v>% reduction in emissions</v>
      </c>
      <c r="P6" s="195" t="str">
        <f>INDEX('Policy Characteristics'!J:J,MATCH($C6,'Policy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6" s="5" t="str">
        <f t="shared" si="1"/>
        <v>transportation-sector-main.html#conv-pol-stds</v>
      </c>
      <c r="R6" s="5" t="str">
        <f t="shared" si="1"/>
        <v>conventional-pollutant-standards.html</v>
      </c>
      <c r="S6" s="150"/>
    </row>
    <row r="7" spans="1:20" s="3" customFormat="1" ht="73.75" x14ac:dyDescent="0.75">
      <c r="A7" s="193" t="str">
        <f t="shared" si="2"/>
        <v>Transportation</v>
      </c>
      <c r="B7" s="193" t="str">
        <f t="shared" si="0"/>
        <v>Conventional Pollutant Standards</v>
      </c>
      <c r="C7" s="193" t="str">
        <f t="shared" si="0"/>
        <v>Percentage Reduction of Separately Regulated Pollutants</v>
      </c>
      <c r="D7" s="101" t="s">
        <v>128</v>
      </c>
      <c r="E7" s="101"/>
      <c r="F7" s="101" t="s">
        <v>128</v>
      </c>
      <c r="G7" s="101"/>
      <c r="H7" s="191">
        <v>208</v>
      </c>
      <c r="I7" s="55" t="s">
        <v>53</v>
      </c>
      <c r="J7" s="193" t="str">
        <f t="shared" si="1"/>
        <v>Conventional Pollutant Standard</v>
      </c>
      <c r="K7" s="193" t="str">
        <f t="shared" si="1"/>
        <v>trans reduce regulated pollutants</v>
      </c>
      <c r="L7" s="194">
        <f t="shared" si="1"/>
        <v>0</v>
      </c>
      <c r="M7" s="194">
        <f t="shared" si="1"/>
        <v>1</v>
      </c>
      <c r="N7" s="194">
        <f t="shared" si="1"/>
        <v>0.02</v>
      </c>
      <c r="O7" s="193" t="str">
        <f t="shared" si="1"/>
        <v>% reduction in emissions</v>
      </c>
      <c r="P7" s="195" t="str">
        <f>INDEX('Policy Characteristics'!J:J,MATCH($C7,'Policy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7" s="5" t="str">
        <f t="shared" si="1"/>
        <v>transportation-sector-main.html#conv-pol-stds</v>
      </c>
      <c r="R7" s="5" t="str">
        <f t="shared" si="1"/>
        <v>conventional-pollutant-standards.html</v>
      </c>
      <c r="S7" s="150"/>
    </row>
    <row r="8" spans="1:20" s="3" customFormat="1" ht="90" customHeight="1" x14ac:dyDescent="0.75">
      <c r="A8" s="10" t="s">
        <v>4</v>
      </c>
      <c r="B8" s="10" t="s">
        <v>571</v>
      </c>
      <c r="C8" s="10" t="s">
        <v>572</v>
      </c>
      <c r="D8" s="55"/>
      <c r="E8" s="55"/>
      <c r="F8" s="55"/>
      <c r="G8" s="55"/>
      <c r="H8" s="58">
        <v>185</v>
      </c>
      <c r="I8" s="55" t="s">
        <v>53</v>
      </c>
      <c r="J8" s="99" t="s">
        <v>573</v>
      </c>
      <c r="K8" s="98" t="s">
        <v>704</v>
      </c>
      <c r="L8" s="87">
        <v>0</v>
      </c>
      <c r="M8" s="87">
        <v>1</v>
      </c>
      <c r="N8" s="87">
        <v>1</v>
      </c>
      <c r="O8" s="55" t="s">
        <v>35</v>
      </c>
      <c r="P8" s="195" t="str">
        <f>INDEX('Policy Characteristics'!J:J,MATCH($C8,'Policy Characteristics'!$C:$C,0))</f>
        <v>**Description:**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v>
      </c>
      <c r="Q8" s="75" t="s">
        <v>574</v>
      </c>
      <c r="R8" s="75" t="s">
        <v>575</v>
      </c>
      <c r="S8" s="83"/>
      <c r="T8" s="10"/>
    </row>
    <row r="9" spans="1:20" s="3" customFormat="1" ht="126" customHeight="1" x14ac:dyDescent="0.75">
      <c r="A9" s="10" t="s">
        <v>4</v>
      </c>
      <c r="B9" s="10" t="s">
        <v>576</v>
      </c>
      <c r="C9" s="10" t="s">
        <v>577</v>
      </c>
      <c r="D9" s="55" t="s">
        <v>55</v>
      </c>
      <c r="E9" s="55" t="s">
        <v>47</v>
      </c>
      <c r="F9" s="55" t="s">
        <v>97</v>
      </c>
      <c r="G9" s="55" t="s">
        <v>47</v>
      </c>
      <c r="H9" s="58">
        <v>186</v>
      </c>
      <c r="I9" s="55" t="s">
        <v>53</v>
      </c>
      <c r="J9" s="99" t="s">
        <v>578</v>
      </c>
      <c r="K9" s="98" t="s">
        <v>703</v>
      </c>
      <c r="L9" s="64">
        <v>0</v>
      </c>
      <c r="M9" s="64">
        <v>1</v>
      </c>
      <c r="N9" s="64">
        <v>0.02</v>
      </c>
      <c r="O9" s="55" t="s">
        <v>579</v>
      </c>
      <c r="P9" s="195" t="str">
        <f>INDEX('Policy Characteristics'!J:J,MATCH($C9,'Policy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9" s="75" t="s">
        <v>580</v>
      </c>
      <c r="R9" s="75" t="s">
        <v>581</v>
      </c>
      <c r="S9" s="83"/>
      <c r="T9" s="10"/>
    </row>
    <row r="10" spans="1:20" s="3" customFormat="1" ht="103.25" x14ac:dyDescent="0.75">
      <c r="A10" s="57" t="str">
        <f>A$9</f>
        <v>Transportation</v>
      </c>
      <c r="B10" s="57" t="str">
        <f t="shared" ref="B10:C20" si="3">B$9</f>
        <v>Electric Vehicle Sales Mandate</v>
      </c>
      <c r="C10" s="57" t="str">
        <f t="shared" si="3"/>
        <v>Additional Minimum Required EV Sales Percentage</v>
      </c>
      <c r="D10" s="99" t="s">
        <v>52</v>
      </c>
      <c r="E10" s="99" t="s">
        <v>47</v>
      </c>
      <c r="F10" s="99" t="s">
        <v>98</v>
      </c>
      <c r="G10" s="99" t="s">
        <v>47</v>
      </c>
      <c r="H10" s="58">
        <v>195</v>
      </c>
      <c r="I10" s="55" t="s">
        <v>53</v>
      </c>
      <c r="J10" s="76" t="str">
        <f t="shared" ref="J10:R20" si="4">J$9</f>
        <v>EV Sales Mandate</v>
      </c>
      <c r="K10" s="76" t="str">
        <f t="shared" si="4"/>
        <v>trans EV minimum</v>
      </c>
      <c r="L10" s="76">
        <f t="shared" si="4"/>
        <v>0</v>
      </c>
      <c r="M10" s="63">
        <f t="shared" si="4"/>
        <v>1</v>
      </c>
      <c r="N10" s="63">
        <f t="shared" si="4"/>
        <v>0.02</v>
      </c>
      <c r="O10" s="63" t="str">
        <f t="shared" si="4"/>
        <v>% of new vehicles sold</v>
      </c>
      <c r="P10" s="195" t="str">
        <f>INDEX('Policy Characteristics'!J:J,MATCH($C10,'Policy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0" s="63" t="str">
        <f t="shared" si="4"/>
        <v>transportation-sector-main.html#ev-mandate</v>
      </c>
      <c r="R10" s="63" t="str">
        <f t="shared" si="4"/>
        <v>ev-mandate.html</v>
      </c>
      <c r="S10" s="83"/>
      <c r="T10" s="10"/>
    </row>
    <row r="11" spans="1:20" s="3" customFormat="1" ht="103.25" x14ac:dyDescent="0.75">
      <c r="A11" s="57" t="str">
        <f t="shared" ref="A11:A20" si="5">A$9</f>
        <v>Transportation</v>
      </c>
      <c r="B11" s="57" t="str">
        <f t="shared" si="3"/>
        <v>Electric Vehicle Sales Mandate</v>
      </c>
      <c r="C11" s="57" t="str">
        <f t="shared" si="3"/>
        <v>Additional Minimum Required EV Sales Percentage</v>
      </c>
      <c r="D11" s="99" t="s">
        <v>55</v>
      </c>
      <c r="E11" s="99" t="s">
        <v>48</v>
      </c>
      <c r="F11" s="99" t="s">
        <v>97</v>
      </c>
      <c r="G11" s="99" t="s">
        <v>48</v>
      </c>
      <c r="H11" s="58">
        <v>187</v>
      </c>
      <c r="I11" s="55" t="s">
        <v>53</v>
      </c>
      <c r="J11" s="76" t="str">
        <f t="shared" si="4"/>
        <v>EV Sales Mandate</v>
      </c>
      <c r="K11" s="76" t="str">
        <f t="shared" si="4"/>
        <v>trans EV minimum</v>
      </c>
      <c r="L11" s="76">
        <f t="shared" si="4"/>
        <v>0</v>
      </c>
      <c r="M11" s="63">
        <f t="shared" si="4"/>
        <v>1</v>
      </c>
      <c r="N11" s="63">
        <f t="shared" si="4"/>
        <v>0.02</v>
      </c>
      <c r="O11" s="63" t="str">
        <f t="shared" si="4"/>
        <v>% of new vehicles sold</v>
      </c>
      <c r="P11" s="195" t="str">
        <f>INDEX('Policy Characteristics'!J:J,MATCH($C11,'Policy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1" s="63" t="str">
        <f t="shared" si="4"/>
        <v>transportation-sector-main.html#ev-mandate</v>
      </c>
      <c r="R11" s="63" t="str">
        <f t="shared" si="4"/>
        <v>ev-mandate.html</v>
      </c>
      <c r="S11" s="83"/>
      <c r="T11" s="10"/>
    </row>
    <row r="12" spans="1:20" s="3" customFormat="1" ht="103.25" x14ac:dyDescent="0.75">
      <c r="A12" s="57" t="str">
        <f t="shared" si="5"/>
        <v>Transportation</v>
      </c>
      <c r="B12" s="57" t="str">
        <f t="shared" si="3"/>
        <v>Electric Vehicle Sales Mandate</v>
      </c>
      <c r="C12" s="57" t="str">
        <f t="shared" si="3"/>
        <v>Additional Minimum Required EV Sales Percentage</v>
      </c>
      <c r="D12" s="99" t="s">
        <v>52</v>
      </c>
      <c r="E12" s="99" t="s">
        <v>48</v>
      </c>
      <c r="F12" s="99" t="s">
        <v>98</v>
      </c>
      <c r="G12" s="99" t="s">
        <v>48</v>
      </c>
      <c r="H12" s="58">
        <v>191</v>
      </c>
      <c r="I12" s="55" t="s">
        <v>53</v>
      </c>
      <c r="J12" s="76" t="str">
        <f t="shared" si="4"/>
        <v>EV Sales Mandate</v>
      </c>
      <c r="K12" s="76" t="str">
        <f t="shared" si="4"/>
        <v>trans EV minimum</v>
      </c>
      <c r="L12" s="76">
        <f t="shared" si="4"/>
        <v>0</v>
      </c>
      <c r="M12" s="63">
        <f t="shared" si="4"/>
        <v>1</v>
      </c>
      <c r="N12" s="63">
        <f t="shared" si="4"/>
        <v>0.02</v>
      </c>
      <c r="O12" s="63" t="str">
        <f t="shared" si="4"/>
        <v>% of new vehicles sold</v>
      </c>
      <c r="P12" s="195" t="str">
        <f>INDEX('Policy Characteristics'!J:J,MATCH($C12,'Policy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2" s="63" t="str">
        <f t="shared" si="4"/>
        <v>transportation-sector-main.html#ev-mandate</v>
      </c>
      <c r="R12" s="63" t="str">
        <f t="shared" si="4"/>
        <v>ev-mandate.html</v>
      </c>
      <c r="S12" s="83"/>
      <c r="T12" s="10"/>
    </row>
    <row r="13" spans="1:20" s="3" customFormat="1" ht="103.25" x14ac:dyDescent="0.75">
      <c r="A13" s="57" t="str">
        <f t="shared" si="5"/>
        <v>Transportation</v>
      </c>
      <c r="B13" s="57" t="str">
        <f t="shared" si="3"/>
        <v>Electric Vehicle Sales Mandate</v>
      </c>
      <c r="C13" s="57" t="str">
        <f t="shared" si="3"/>
        <v>Additional Minimum Required EV Sales Percentage</v>
      </c>
      <c r="D13" s="99" t="s">
        <v>55</v>
      </c>
      <c r="E13" s="99" t="s">
        <v>49</v>
      </c>
      <c r="F13" s="99" t="s">
        <v>97</v>
      </c>
      <c r="G13" s="99" t="s">
        <v>99</v>
      </c>
      <c r="H13" s="58"/>
      <c r="I13" s="10" t="s">
        <v>54</v>
      </c>
      <c r="J13" s="76" t="str">
        <f t="shared" si="4"/>
        <v>EV Sales Mandate</v>
      </c>
      <c r="K13" s="76" t="str">
        <f t="shared" si="4"/>
        <v>trans EV minimum</v>
      </c>
      <c r="L13" s="87"/>
      <c r="M13" s="87"/>
      <c r="N13" s="87"/>
      <c r="O13" s="55"/>
      <c r="P13" s="195" t="str">
        <f>INDEX('Policy Characteristics'!J:J,MATCH($C13,'Policy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3" s="75"/>
      <c r="R13" s="75"/>
      <c r="S13" s="83"/>
      <c r="T13" s="10"/>
    </row>
    <row r="14" spans="1:20" s="3" customFormat="1" ht="103.25" x14ac:dyDescent="0.75">
      <c r="A14" s="57" t="str">
        <f t="shared" si="5"/>
        <v>Transportation</v>
      </c>
      <c r="B14" s="57" t="str">
        <f t="shared" si="3"/>
        <v>Electric Vehicle Sales Mandate</v>
      </c>
      <c r="C14" s="57" t="str">
        <f t="shared" si="3"/>
        <v>Additional Minimum Required EV Sales Percentage</v>
      </c>
      <c r="D14" s="99" t="s">
        <v>52</v>
      </c>
      <c r="E14" s="99" t="s">
        <v>49</v>
      </c>
      <c r="F14" s="99" t="s">
        <v>98</v>
      </c>
      <c r="G14" s="99" t="s">
        <v>99</v>
      </c>
      <c r="H14" s="58"/>
      <c r="I14" s="10" t="s">
        <v>54</v>
      </c>
      <c r="J14" s="76" t="str">
        <f t="shared" si="4"/>
        <v>EV Sales Mandate</v>
      </c>
      <c r="K14" s="76" t="str">
        <f t="shared" si="4"/>
        <v>trans EV minimum</v>
      </c>
      <c r="L14" s="87"/>
      <c r="M14" s="87"/>
      <c r="N14" s="87"/>
      <c r="O14" s="55"/>
      <c r="P14" s="195" t="str">
        <f>INDEX('Policy Characteristics'!J:J,MATCH($C14,'Policy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4" s="75"/>
      <c r="R14" s="75"/>
      <c r="S14" s="83"/>
      <c r="T14" s="10"/>
    </row>
    <row r="15" spans="1:20" s="3" customFormat="1" ht="103.25" x14ac:dyDescent="0.75">
      <c r="A15" s="57" t="str">
        <f t="shared" si="5"/>
        <v>Transportation</v>
      </c>
      <c r="B15" s="57" t="str">
        <f t="shared" si="3"/>
        <v>Electric Vehicle Sales Mandate</v>
      </c>
      <c r="C15" s="57" t="str">
        <f t="shared" si="3"/>
        <v>Additional Minimum Required EV Sales Percentage</v>
      </c>
      <c r="D15" s="99" t="s">
        <v>55</v>
      </c>
      <c r="E15" s="99" t="s">
        <v>50</v>
      </c>
      <c r="F15" s="99" t="s">
        <v>97</v>
      </c>
      <c r="G15" s="99" t="s">
        <v>100</v>
      </c>
      <c r="H15" s="58"/>
      <c r="I15" s="10" t="s">
        <v>54</v>
      </c>
      <c r="J15" s="76" t="str">
        <f t="shared" si="4"/>
        <v>EV Sales Mandate</v>
      </c>
      <c r="K15" s="76" t="str">
        <f t="shared" si="4"/>
        <v>trans EV minimum</v>
      </c>
      <c r="L15" s="87"/>
      <c r="M15" s="87"/>
      <c r="N15" s="87"/>
      <c r="O15" s="55"/>
      <c r="P15" s="195" t="str">
        <f>INDEX('Policy Characteristics'!J:J,MATCH($C15,'Policy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5" s="75"/>
      <c r="R15" s="75"/>
      <c r="S15" s="83"/>
      <c r="T15" s="10"/>
    </row>
    <row r="16" spans="1:20" s="3" customFormat="1" ht="103.25" x14ac:dyDescent="0.75">
      <c r="A16" s="57" t="str">
        <f t="shared" si="5"/>
        <v>Transportation</v>
      </c>
      <c r="B16" s="57" t="str">
        <f t="shared" si="3"/>
        <v>Electric Vehicle Sales Mandate</v>
      </c>
      <c r="C16" s="57" t="str">
        <f t="shared" si="3"/>
        <v>Additional Minimum Required EV Sales Percentage</v>
      </c>
      <c r="D16" s="99" t="s">
        <v>52</v>
      </c>
      <c r="E16" s="99" t="s">
        <v>50</v>
      </c>
      <c r="F16" s="99" t="s">
        <v>98</v>
      </c>
      <c r="G16" s="99" t="s">
        <v>100</v>
      </c>
      <c r="H16" s="58"/>
      <c r="I16" s="10" t="s">
        <v>54</v>
      </c>
      <c r="J16" s="76" t="str">
        <f t="shared" si="4"/>
        <v>EV Sales Mandate</v>
      </c>
      <c r="K16" s="76" t="str">
        <f t="shared" si="4"/>
        <v>trans EV minimum</v>
      </c>
      <c r="L16" s="87"/>
      <c r="M16" s="87"/>
      <c r="N16" s="87"/>
      <c r="O16" s="55"/>
      <c r="P16" s="195" t="str">
        <f>INDEX('Policy Characteristics'!J:J,MATCH($C16,'Policy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6" s="75"/>
      <c r="R16" s="75"/>
      <c r="S16" s="83"/>
      <c r="T16" s="10"/>
    </row>
    <row r="17" spans="1:20" s="3" customFormat="1" ht="103.25" x14ac:dyDescent="0.75">
      <c r="A17" s="57" t="str">
        <f t="shared" si="5"/>
        <v>Transportation</v>
      </c>
      <c r="B17" s="57" t="str">
        <f t="shared" si="3"/>
        <v>Electric Vehicle Sales Mandate</v>
      </c>
      <c r="C17" s="57" t="str">
        <f t="shared" si="3"/>
        <v>Additional Minimum Required EV Sales Percentage</v>
      </c>
      <c r="D17" s="99" t="s">
        <v>55</v>
      </c>
      <c r="E17" s="99" t="s">
        <v>51</v>
      </c>
      <c r="F17" s="99" t="s">
        <v>97</v>
      </c>
      <c r="G17" s="99" t="s">
        <v>101</v>
      </c>
      <c r="H17" s="58"/>
      <c r="I17" s="10" t="s">
        <v>54</v>
      </c>
      <c r="J17" s="76" t="str">
        <f t="shared" si="4"/>
        <v>EV Sales Mandate</v>
      </c>
      <c r="K17" s="76" t="str">
        <f t="shared" si="4"/>
        <v>trans EV minimum</v>
      </c>
      <c r="L17" s="87"/>
      <c r="M17" s="87"/>
      <c r="N17" s="87"/>
      <c r="O17" s="55"/>
      <c r="P17" s="195" t="str">
        <f>INDEX('Policy Characteristics'!J:J,MATCH($C17,'Policy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7" s="75"/>
      <c r="R17" s="75"/>
      <c r="S17" s="83"/>
      <c r="T17" s="10"/>
    </row>
    <row r="18" spans="1:20" s="3" customFormat="1" ht="103.25" x14ac:dyDescent="0.75">
      <c r="A18" s="57" t="str">
        <f t="shared" si="5"/>
        <v>Transportation</v>
      </c>
      <c r="B18" s="57" t="str">
        <f t="shared" si="3"/>
        <v>Electric Vehicle Sales Mandate</v>
      </c>
      <c r="C18" s="57" t="str">
        <f t="shared" si="3"/>
        <v>Additional Minimum Required EV Sales Percentage</v>
      </c>
      <c r="D18" s="99" t="s">
        <v>52</v>
      </c>
      <c r="E18" s="99" t="s">
        <v>51</v>
      </c>
      <c r="F18" s="99" t="s">
        <v>98</v>
      </c>
      <c r="G18" s="99" t="s">
        <v>101</v>
      </c>
      <c r="H18" s="58"/>
      <c r="I18" s="10" t="s">
        <v>54</v>
      </c>
      <c r="J18" s="76" t="str">
        <f t="shared" si="4"/>
        <v>EV Sales Mandate</v>
      </c>
      <c r="K18" s="76" t="str">
        <f t="shared" si="4"/>
        <v>trans EV minimum</v>
      </c>
      <c r="L18" s="87"/>
      <c r="M18" s="87"/>
      <c r="N18" s="87"/>
      <c r="O18" s="55"/>
      <c r="P18" s="195" t="str">
        <f>INDEX('Policy Characteristics'!J:J,MATCH($C18,'Policy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8" s="75"/>
      <c r="R18" s="75"/>
      <c r="S18" s="83"/>
      <c r="T18" s="10"/>
    </row>
    <row r="19" spans="1:20" s="3" customFormat="1" ht="103.25" x14ac:dyDescent="0.75">
      <c r="A19" s="57" t="str">
        <f t="shared" si="5"/>
        <v>Transportation</v>
      </c>
      <c r="B19" s="57" t="str">
        <f t="shared" si="3"/>
        <v>Electric Vehicle Sales Mandate</v>
      </c>
      <c r="C19" s="57" t="str">
        <f t="shared" si="3"/>
        <v>Additional Minimum Required EV Sales Percentage</v>
      </c>
      <c r="D19" s="99" t="s">
        <v>55</v>
      </c>
      <c r="E19" s="99" t="s">
        <v>128</v>
      </c>
      <c r="F19" s="99" t="s">
        <v>97</v>
      </c>
      <c r="G19" s="99" t="s">
        <v>177</v>
      </c>
      <c r="H19" s="58">
        <v>188</v>
      </c>
      <c r="I19" s="55" t="s">
        <v>53</v>
      </c>
      <c r="J19" s="76" t="str">
        <f t="shared" si="4"/>
        <v>EV Sales Mandate</v>
      </c>
      <c r="K19" s="76" t="str">
        <f t="shared" si="4"/>
        <v>trans EV minimum</v>
      </c>
      <c r="L19" s="76">
        <f t="shared" si="4"/>
        <v>0</v>
      </c>
      <c r="M19" s="63">
        <f t="shared" si="4"/>
        <v>1</v>
      </c>
      <c r="N19" s="63">
        <f t="shared" si="4"/>
        <v>0.02</v>
      </c>
      <c r="O19" s="63" t="str">
        <f t="shared" si="4"/>
        <v>% of new vehicles sold</v>
      </c>
      <c r="P19" s="195" t="str">
        <f>INDEX('Policy Characteristics'!J:J,MATCH($C19,'Policy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9" s="63" t="str">
        <f t="shared" ref="Q19:R19" si="6">Q$9</f>
        <v>transportation-sector-main.html#ev-mandate</v>
      </c>
      <c r="R19" s="63" t="str">
        <f t="shared" si="6"/>
        <v>ev-mandate.html</v>
      </c>
      <c r="S19" s="83"/>
      <c r="T19" s="10"/>
    </row>
    <row r="20" spans="1:20" s="3" customFormat="1" ht="103.25" x14ac:dyDescent="0.75">
      <c r="A20" s="57" t="str">
        <f t="shared" si="5"/>
        <v>Transportation</v>
      </c>
      <c r="B20" s="57" t="str">
        <f t="shared" si="3"/>
        <v>Electric Vehicle Sales Mandate</v>
      </c>
      <c r="C20" s="57" t="str">
        <f t="shared" si="3"/>
        <v>Additional Minimum Required EV Sales Percentage</v>
      </c>
      <c r="D20" s="99" t="s">
        <v>52</v>
      </c>
      <c r="E20" s="99" t="s">
        <v>128</v>
      </c>
      <c r="F20" s="99" t="s">
        <v>98</v>
      </c>
      <c r="G20" s="99" t="s">
        <v>177</v>
      </c>
      <c r="H20" s="58"/>
      <c r="I20" s="10" t="s">
        <v>54</v>
      </c>
      <c r="J20" s="76" t="str">
        <f t="shared" si="4"/>
        <v>EV Sales Mandate</v>
      </c>
      <c r="K20" s="76" t="str">
        <f t="shared" si="4"/>
        <v>trans EV minimum</v>
      </c>
      <c r="L20" s="87"/>
      <c r="M20" s="87"/>
      <c r="N20" s="87"/>
      <c r="O20" s="55"/>
      <c r="P20" s="195" t="str">
        <f>INDEX('Policy Characteristics'!J:J,MATCH($C20,'Policy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20" s="75"/>
      <c r="R20" s="75"/>
      <c r="S20" s="83"/>
      <c r="T20" s="10"/>
    </row>
    <row r="21" spans="1:20" s="3" customFormat="1" ht="73.75" x14ac:dyDescent="0.75">
      <c r="A21" s="10" t="s">
        <v>4</v>
      </c>
      <c r="B21" s="10" t="s">
        <v>570</v>
      </c>
      <c r="C21" s="10" t="s">
        <v>566</v>
      </c>
      <c r="D21" s="55" t="s">
        <v>55</v>
      </c>
      <c r="E21" s="55" t="s">
        <v>47</v>
      </c>
      <c r="F21" s="55" t="s">
        <v>97</v>
      </c>
      <c r="G21" s="55" t="s">
        <v>47</v>
      </c>
      <c r="H21" s="58">
        <v>189</v>
      </c>
      <c r="I21" s="55" t="s">
        <v>53</v>
      </c>
      <c r="J21" s="99" t="s">
        <v>565</v>
      </c>
      <c r="K21" s="98" t="s">
        <v>702</v>
      </c>
      <c r="L21" s="64">
        <v>0</v>
      </c>
      <c r="M21" s="64">
        <v>0.5</v>
      </c>
      <c r="N21" s="64">
        <v>0.01</v>
      </c>
      <c r="O21" s="75" t="s">
        <v>567</v>
      </c>
      <c r="P21" s="195" t="str">
        <f>INDEX('Policy Characteristics'!J:J,MATCH($C21,'Policy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1" s="75" t="s">
        <v>568</v>
      </c>
      <c r="R21" s="75" t="s">
        <v>569</v>
      </c>
      <c r="S21" s="83"/>
      <c r="T21" s="10"/>
    </row>
    <row r="22" spans="1:20" s="78" customFormat="1" ht="73.75" x14ac:dyDescent="0.75">
      <c r="A22" s="57" t="str">
        <f t="shared" ref="A22:C32" si="7">A$21</f>
        <v>Transportation</v>
      </c>
      <c r="B22" s="57" t="str">
        <f t="shared" si="7"/>
        <v>Electric Vehicle Subsidy</v>
      </c>
      <c r="C22" s="57" t="str">
        <f t="shared" si="7"/>
        <v>Additional EV Subsidy Percentage</v>
      </c>
      <c r="D22" s="99" t="s">
        <v>52</v>
      </c>
      <c r="E22" s="99" t="s">
        <v>47</v>
      </c>
      <c r="F22" s="99" t="s">
        <v>98</v>
      </c>
      <c r="G22" s="99" t="s">
        <v>47</v>
      </c>
      <c r="H22" s="56"/>
      <c r="I22" s="10" t="s">
        <v>54</v>
      </c>
      <c r="J22" s="76" t="str">
        <f t="shared" ref="J22:R32" si="8">J$21</f>
        <v>EV Subsidy</v>
      </c>
      <c r="K22" s="76" t="str">
        <f t="shared" si="8"/>
        <v>trans EV subsidy</v>
      </c>
      <c r="L22" s="77"/>
      <c r="M22" s="77"/>
      <c r="N22" s="77"/>
      <c r="O22" s="77"/>
      <c r="P22" s="195" t="str">
        <f>INDEX('Policy Characteristics'!J:J,MATCH($C22,'Policy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2" s="77"/>
      <c r="R22" s="77"/>
      <c r="S22" s="84"/>
      <c r="T22" s="98"/>
    </row>
    <row r="23" spans="1:20" s="78" customFormat="1" ht="73.75" x14ac:dyDescent="0.75">
      <c r="A23" s="57" t="str">
        <f t="shared" si="7"/>
        <v>Transportation</v>
      </c>
      <c r="B23" s="57" t="str">
        <f t="shared" si="7"/>
        <v>Electric Vehicle Subsidy</v>
      </c>
      <c r="C23" s="57" t="str">
        <f t="shared" si="7"/>
        <v>Additional EV Subsidy Percentage</v>
      </c>
      <c r="D23" s="99" t="s">
        <v>55</v>
      </c>
      <c r="E23" s="99" t="s">
        <v>48</v>
      </c>
      <c r="F23" s="99" t="s">
        <v>97</v>
      </c>
      <c r="G23" s="99" t="s">
        <v>48</v>
      </c>
      <c r="H23" s="56"/>
      <c r="I23" s="10" t="s">
        <v>54</v>
      </c>
      <c r="J23" s="76" t="str">
        <f t="shared" si="8"/>
        <v>EV Subsidy</v>
      </c>
      <c r="K23" s="76" t="str">
        <f t="shared" si="8"/>
        <v>trans EV subsidy</v>
      </c>
      <c r="L23" s="77"/>
      <c r="M23" s="77"/>
      <c r="N23" s="77"/>
      <c r="O23" s="77"/>
      <c r="P23" s="195" t="str">
        <f>INDEX('Policy Characteristics'!J:J,MATCH($C23,'Policy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3" s="77"/>
      <c r="R23" s="77"/>
      <c r="S23" s="84"/>
      <c r="T23" s="98"/>
    </row>
    <row r="24" spans="1:20" s="78" customFormat="1" ht="73.75" x14ac:dyDescent="0.75">
      <c r="A24" s="57" t="str">
        <f t="shared" si="7"/>
        <v>Transportation</v>
      </c>
      <c r="B24" s="57" t="str">
        <f t="shared" si="7"/>
        <v>Electric Vehicle Subsidy</v>
      </c>
      <c r="C24" s="57" t="str">
        <f t="shared" si="7"/>
        <v>Additional EV Subsidy Percentage</v>
      </c>
      <c r="D24" s="99" t="s">
        <v>52</v>
      </c>
      <c r="E24" s="99" t="s">
        <v>48</v>
      </c>
      <c r="F24" s="99" t="s">
        <v>98</v>
      </c>
      <c r="G24" s="99" t="s">
        <v>48</v>
      </c>
      <c r="H24" s="56">
        <v>197</v>
      </c>
      <c r="I24" s="103" t="s">
        <v>53</v>
      </c>
      <c r="J24" s="76" t="str">
        <f t="shared" si="8"/>
        <v>EV Subsidy</v>
      </c>
      <c r="K24" s="76" t="str">
        <f t="shared" si="8"/>
        <v>trans EV subsidy</v>
      </c>
      <c r="L24" s="104">
        <f t="shared" si="8"/>
        <v>0</v>
      </c>
      <c r="M24" s="104">
        <f t="shared" si="8"/>
        <v>0.5</v>
      </c>
      <c r="N24" s="104">
        <f t="shared" si="8"/>
        <v>0.01</v>
      </c>
      <c r="O24" s="57" t="str">
        <f t="shared" si="8"/>
        <v>% of vehicle cost</v>
      </c>
      <c r="P24" s="195" t="str">
        <f>INDEX('Policy Characteristics'!J:J,MATCH($C24,'Policy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4" s="57" t="str">
        <f t="shared" si="8"/>
        <v>transportation-sector-main.html#ev-subsidy</v>
      </c>
      <c r="R24" s="57" t="str">
        <f t="shared" si="8"/>
        <v>ev-subsidy.html</v>
      </c>
      <c r="S24" s="84"/>
      <c r="T24" s="98"/>
    </row>
    <row r="25" spans="1:20" s="78" customFormat="1" ht="73.75" x14ac:dyDescent="0.75">
      <c r="A25" s="57" t="str">
        <f t="shared" si="7"/>
        <v>Transportation</v>
      </c>
      <c r="B25" s="57" t="str">
        <f t="shared" si="7"/>
        <v>Electric Vehicle Subsidy</v>
      </c>
      <c r="C25" s="57" t="str">
        <f t="shared" si="7"/>
        <v>Additional EV Subsidy Percentage</v>
      </c>
      <c r="D25" s="99" t="s">
        <v>55</v>
      </c>
      <c r="E25" s="99" t="s">
        <v>49</v>
      </c>
      <c r="F25" s="99" t="s">
        <v>97</v>
      </c>
      <c r="G25" s="99" t="s">
        <v>99</v>
      </c>
      <c r="H25" s="56"/>
      <c r="I25" s="10" t="s">
        <v>54</v>
      </c>
      <c r="J25" s="76" t="str">
        <f t="shared" si="8"/>
        <v>EV Subsidy</v>
      </c>
      <c r="K25" s="76" t="str">
        <f t="shared" si="8"/>
        <v>trans EV subsidy</v>
      </c>
      <c r="L25" s="77"/>
      <c r="M25" s="77"/>
      <c r="N25" s="77"/>
      <c r="O25" s="77"/>
      <c r="P25" s="195" t="str">
        <f>INDEX('Policy Characteristics'!J:J,MATCH($C25,'Policy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5" s="77"/>
      <c r="R25" s="77"/>
      <c r="S25" s="84"/>
      <c r="T25" s="98"/>
    </row>
    <row r="26" spans="1:20" s="78" customFormat="1" ht="73.75" x14ac:dyDescent="0.75">
      <c r="A26" s="57" t="str">
        <f t="shared" si="7"/>
        <v>Transportation</v>
      </c>
      <c r="B26" s="57" t="str">
        <f t="shared" si="7"/>
        <v>Electric Vehicle Subsidy</v>
      </c>
      <c r="C26" s="57" t="str">
        <f t="shared" si="7"/>
        <v>Additional EV Subsidy Percentage</v>
      </c>
      <c r="D26" s="99" t="s">
        <v>52</v>
      </c>
      <c r="E26" s="99" t="s">
        <v>49</v>
      </c>
      <c r="F26" s="99" t="s">
        <v>98</v>
      </c>
      <c r="G26" s="99" t="s">
        <v>99</v>
      </c>
      <c r="H26" s="56"/>
      <c r="I26" s="10" t="s">
        <v>54</v>
      </c>
      <c r="J26" s="76" t="str">
        <f t="shared" si="8"/>
        <v>EV Subsidy</v>
      </c>
      <c r="K26" s="76" t="str">
        <f t="shared" si="8"/>
        <v>trans EV subsidy</v>
      </c>
      <c r="L26" s="77"/>
      <c r="M26" s="77"/>
      <c r="N26" s="77"/>
      <c r="O26" s="77"/>
      <c r="P26" s="195" t="str">
        <f>INDEX('Policy Characteristics'!J:J,MATCH($C26,'Policy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6" s="77"/>
      <c r="R26" s="77"/>
      <c r="S26" s="84"/>
      <c r="T26" s="98"/>
    </row>
    <row r="27" spans="1:20" s="78" customFormat="1" ht="73.75" x14ac:dyDescent="0.75">
      <c r="A27" s="57" t="str">
        <f t="shared" si="7"/>
        <v>Transportation</v>
      </c>
      <c r="B27" s="57" t="str">
        <f t="shared" si="7"/>
        <v>Electric Vehicle Subsidy</v>
      </c>
      <c r="C27" s="57" t="str">
        <f t="shared" si="7"/>
        <v>Additional EV Subsidy Percentage</v>
      </c>
      <c r="D27" s="99" t="s">
        <v>55</v>
      </c>
      <c r="E27" s="99" t="s">
        <v>50</v>
      </c>
      <c r="F27" s="99" t="s">
        <v>97</v>
      </c>
      <c r="G27" s="99" t="s">
        <v>100</v>
      </c>
      <c r="H27" s="56"/>
      <c r="I27" s="10" t="s">
        <v>54</v>
      </c>
      <c r="J27" s="76" t="str">
        <f t="shared" si="8"/>
        <v>EV Subsidy</v>
      </c>
      <c r="K27" s="76" t="str">
        <f t="shared" si="8"/>
        <v>trans EV subsidy</v>
      </c>
      <c r="L27" s="77"/>
      <c r="M27" s="77"/>
      <c r="N27" s="77"/>
      <c r="O27" s="77"/>
      <c r="P27" s="195" t="str">
        <f>INDEX('Policy Characteristics'!J:J,MATCH($C27,'Policy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7" s="77"/>
      <c r="R27" s="77"/>
      <c r="S27" s="84"/>
      <c r="T27" s="98"/>
    </row>
    <row r="28" spans="1:20" s="78" customFormat="1" ht="73.75" x14ac:dyDescent="0.75">
      <c r="A28" s="57" t="str">
        <f t="shared" si="7"/>
        <v>Transportation</v>
      </c>
      <c r="B28" s="57" t="str">
        <f t="shared" si="7"/>
        <v>Electric Vehicle Subsidy</v>
      </c>
      <c r="C28" s="57" t="str">
        <f t="shared" si="7"/>
        <v>Additional EV Subsidy Percentage</v>
      </c>
      <c r="D28" s="99" t="s">
        <v>52</v>
      </c>
      <c r="E28" s="99" t="s">
        <v>50</v>
      </c>
      <c r="F28" s="99" t="s">
        <v>98</v>
      </c>
      <c r="G28" s="99" t="s">
        <v>100</v>
      </c>
      <c r="H28" s="56"/>
      <c r="I28" s="10" t="s">
        <v>54</v>
      </c>
      <c r="J28" s="76" t="str">
        <f t="shared" si="8"/>
        <v>EV Subsidy</v>
      </c>
      <c r="K28" s="76" t="str">
        <f t="shared" si="8"/>
        <v>trans EV subsidy</v>
      </c>
      <c r="L28" s="77"/>
      <c r="M28" s="77"/>
      <c r="N28" s="77"/>
      <c r="O28" s="77"/>
      <c r="P28" s="195" t="str">
        <f>INDEX('Policy Characteristics'!J:J,MATCH($C28,'Policy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8" s="77"/>
      <c r="R28" s="77"/>
      <c r="S28" s="84"/>
      <c r="T28" s="98"/>
    </row>
    <row r="29" spans="1:20" s="78" customFormat="1" ht="73.75" x14ac:dyDescent="0.75">
      <c r="A29" s="57" t="str">
        <f t="shared" si="7"/>
        <v>Transportation</v>
      </c>
      <c r="B29" s="57" t="str">
        <f t="shared" si="7"/>
        <v>Electric Vehicle Subsidy</v>
      </c>
      <c r="C29" s="57" t="str">
        <f t="shared" si="7"/>
        <v>Additional EV Subsidy Percentage</v>
      </c>
      <c r="D29" s="99" t="s">
        <v>55</v>
      </c>
      <c r="E29" s="99" t="s">
        <v>51</v>
      </c>
      <c r="F29" s="99" t="s">
        <v>97</v>
      </c>
      <c r="G29" s="99" t="s">
        <v>101</v>
      </c>
      <c r="H29" s="56"/>
      <c r="I29" s="10" t="s">
        <v>54</v>
      </c>
      <c r="J29" s="76" t="str">
        <f t="shared" si="8"/>
        <v>EV Subsidy</v>
      </c>
      <c r="K29" s="76" t="str">
        <f t="shared" si="8"/>
        <v>trans EV subsidy</v>
      </c>
      <c r="L29" s="77"/>
      <c r="M29" s="77"/>
      <c r="N29" s="77"/>
      <c r="O29" s="77"/>
      <c r="P29" s="195" t="str">
        <f>INDEX('Policy Characteristics'!J:J,MATCH($C29,'Policy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9" s="77"/>
      <c r="R29" s="77"/>
      <c r="S29" s="84"/>
      <c r="T29" s="98"/>
    </row>
    <row r="30" spans="1:20" s="78" customFormat="1" ht="73.75" x14ac:dyDescent="0.75">
      <c r="A30" s="57" t="str">
        <f t="shared" si="7"/>
        <v>Transportation</v>
      </c>
      <c r="B30" s="57" t="str">
        <f t="shared" si="7"/>
        <v>Electric Vehicle Subsidy</v>
      </c>
      <c r="C30" s="57" t="str">
        <f t="shared" si="7"/>
        <v>Additional EV Subsidy Percentage</v>
      </c>
      <c r="D30" s="99" t="s">
        <v>52</v>
      </c>
      <c r="E30" s="99" t="s">
        <v>51</v>
      </c>
      <c r="F30" s="99" t="s">
        <v>98</v>
      </c>
      <c r="G30" s="99" t="s">
        <v>101</v>
      </c>
      <c r="H30" s="56"/>
      <c r="I30" s="10" t="s">
        <v>54</v>
      </c>
      <c r="J30" s="76" t="str">
        <f t="shared" si="8"/>
        <v>EV Subsidy</v>
      </c>
      <c r="K30" s="76" t="str">
        <f t="shared" si="8"/>
        <v>trans EV subsidy</v>
      </c>
      <c r="L30" s="77"/>
      <c r="M30" s="77"/>
      <c r="N30" s="77"/>
      <c r="O30" s="77"/>
      <c r="P30" s="195" t="str">
        <f>INDEX('Policy Characteristics'!J:J,MATCH($C30,'Policy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0" s="77"/>
      <c r="R30" s="77"/>
      <c r="S30" s="84"/>
      <c r="T30" s="98"/>
    </row>
    <row r="31" spans="1:20" s="78" customFormat="1" ht="73.75" x14ac:dyDescent="0.75">
      <c r="A31" s="57" t="str">
        <f t="shared" si="7"/>
        <v>Transportation</v>
      </c>
      <c r="B31" s="57" t="str">
        <f t="shared" si="7"/>
        <v>Electric Vehicle Subsidy</v>
      </c>
      <c r="C31" s="57" t="str">
        <f t="shared" si="7"/>
        <v>Additional EV Subsidy Percentage</v>
      </c>
      <c r="D31" s="99" t="s">
        <v>55</v>
      </c>
      <c r="E31" s="99" t="s">
        <v>128</v>
      </c>
      <c r="F31" s="99" t="s">
        <v>97</v>
      </c>
      <c r="G31" s="99" t="s">
        <v>177</v>
      </c>
      <c r="H31" s="56"/>
      <c r="I31" s="10" t="s">
        <v>54</v>
      </c>
      <c r="J31" s="76" t="str">
        <f t="shared" si="8"/>
        <v>EV Subsidy</v>
      </c>
      <c r="K31" s="76" t="str">
        <f t="shared" si="8"/>
        <v>trans EV subsidy</v>
      </c>
      <c r="L31" s="77"/>
      <c r="M31" s="77"/>
      <c r="N31" s="77"/>
      <c r="O31" s="77"/>
      <c r="P31" s="195" t="str">
        <f>INDEX('Policy Characteristics'!J:J,MATCH($C31,'Policy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1" s="77"/>
      <c r="R31" s="77"/>
      <c r="S31" s="84"/>
      <c r="T31" s="98"/>
    </row>
    <row r="32" spans="1:20" s="78" customFormat="1" ht="73.75" x14ac:dyDescent="0.75">
      <c r="A32" s="57" t="str">
        <f t="shared" si="7"/>
        <v>Transportation</v>
      </c>
      <c r="B32" s="57" t="str">
        <f t="shared" si="7"/>
        <v>Electric Vehicle Subsidy</v>
      </c>
      <c r="C32" s="57" t="str">
        <f t="shared" si="7"/>
        <v>Additional EV Subsidy Percentage</v>
      </c>
      <c r="D32" s="99" t="s">
        <v>52</v>
      </c>
      <c r="E32" s="99" t="s">
        <v>128</v>
      </c>
      <c r="F32" s="99" t="s">
        <v>98</v>
      </c>
      <c r="G32" s="99" t="s">
        <v>177</v>
      </c>
      <c r="H32" s="56"/>
      <c r="I32" s="10" t="s">
        <v>54</v>
      </c>
      <c r="J32" s="76" t="str">
        <f t="shared" si="8"/>
        <v>EV Subsidy</v>
      </c>
      <c r="K32" s="76" t="str">
        <f t="shared" si="8"/>
        <v>trans EV subsidy</v>
      </c>
      <c r="L32" s="77"/>
      <c r="M32" s="77"/>
      <c r="N32" s="77"/>
      <c r="O32" s="77"/>
      <c r="P32" s="195" t="str">
        <f>INDEX('Policy Characteristics'!J:J,MATCH($C32,'Policy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2" s="77"/>
      <c r="R32" s="77"/>
      <c r="S32" s="84"/>
      <c r="T32" s="98"/>
    </row>
    <row r="33" spans="1:20" ht="112.5" customHeight="1" x14ac:dyDescent="0.75">
      <c r="A33" s="55" t="s">
        <v>4</v>
      </c>
      <c r="B33" s="55" t="s">
        <v>11</v>
      </c>
      <c r="C33" s="55" t="s">
        <v>126</v>
      </c>
      <c r="D33" s="55"/>
      <c r="E33" s="55"/>
      <c r="F33" s="55"/>
      <c r="G33" s="55"/>
      <c r="H33" s="56">
        <v>1</v>
      </c>
      <c r="I33" s="55" t="s">
        <v>53</v>
      </c>
      <c r="J33" s="56" t="s">
        <v>11</v>
      </c>
      <c r="K33" s="98" t="s">
        <v>701</v>
      </c>
      <c r="L33" s="61">
        <v>0</v>
      </c>
      <c r="M33" s="61">
        <v>1</v>
      </c>
      <c r="N33" s="62">
        <v>0.02</v>
      </c>
      <c r="O33" s="55" t="s">
        <v>547</v>
      </c>
      <c r="P33" s="195" t="str">
        <f>INDEX('Policy Characteristics'!J:J,MATCH($C33,'Policy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v>
      </c>
      <c r="Q33" s="55" t="s">
        <v>234</v>
      </c>
      <c r="R33" s="10" t="s">
        <v>235</v>
      </c>
      <c r="S33" s="80" t="s">
        <v>180</v>
      </c>
      <c r="T33" s="55" t="s">
        <v>211</v>
      </c>
    </row>
    <row r="34" spans="1:20" ht="295" x14ac:dyDescent="0.75">
      <c r="A34" s="55" t="s">
        <v>4</v>
      </c>
      <c r="B34" s="55" t="s">
        <v>5</v>
      </c>
      <c r="C34" s="55" t="s">
        <v>364</v>
      </c>
      <c r="D34" s="55" t="s">
        <v>614</v>
      </c>
      <c r="E34" s="55" t="s">
        <v>47</v>
      </c>
      <c r="F34" s="55" t="s">
        <v>620</v>
      </c>
      <c r="G34" s="55" t="s">
        <v>47</v>
      </c>
      <c r="H34" s="4"/>
      <c r="I34" s="10" t="s">
        <v>54</v>
      </c>
      <c r="J34" s="56" t="s">
        <v>439</v>
      </c>
      <c r="K34" s="98" t="s">
        <v>700</v>
      </c>
      <c r="M34" s="4"/>
      <c r="N34" s="4"/>
      <c r="P34" s="195" t="str">
        <f>INDEX('Policy Characteristics'!J:J,MATCH($C34,'Policy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34" s="4"/>
      <c r="T34" s="4"/>
    </row>
    <row r="35" spans="1:20" ht="295" x14ac:dyDescent="0.75">
      <c r="A35" s="57" t="str">
        <f t="shared" ref="A35:C50" si="9">A$34</f>
        <v>Transportation</v>
      </c>
      <c r="B35" s="57" t="str">
        <f t="shared" si="9"/>
        <v>Fuel Economy Standard</v>
      </c>
      <c r="C35" s="57" t="str">
        <f t="shared" si="9"/>
        <v>Percentage Additional Improvement of Fuel Economy Std</v>
      </c>
      <c r="D35" s="55" t="s">
        <v>615</v>
      </c>
      <c r="E35" s="55" t="s">
        <v>47</v>
      </c>
      <c r="F35" s="55" t="s">
        <v>102</v>
      </c>
      <c r="G35" s="55" t="s">
        <v>47</v>
      </c>
      <c r="H35" s="56"/>
      <c r="I35" s="10" t="s">
        <v>54</v>
      </c>
      <c r="J35" s="90" t="str">
        <f>J$34</f>
        <v>Vehicle Fuel Economy Standards</v>
      </c>
      <c r="K35" s="90" t="str">
        <f>K$34</f>
        <v>trans fuel economy standards</v>
      </c>
      <c r="L35" s="61"/>
      <c r="M35" s="61"/>
      <c r="N35" s="61"/>
      <c r="O35" s="55"/>
      <c r="P35" s="195" t="str">
        <f>INDEX('Policy Characteristics'!J:J,MATCH($C35,'Policy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5" s="55"/>
      <c r="R35" s="10"/>
      <c r="S35" s="80"/>
      <c r="T35" s="55"/>
    </row>
    <row r="36" spans="1:20" ht="114.75" customHeight="1" x14ac:dyDescent="0.75">
      <c r="A36" s="57" t="str">
        <f t="shared" si="9"/>
        <v>Transportation</v>
      </c>
      <c r="B36" s="57" t="str">
        <f t="shared" si="9"/>
        <v>Fuel Economy Standard</v>
      </c>
      <c r="C36" s="57" t="str">
        <f t="shared" si="9"/>
        <v>Percentage Additional Improvement of Fuel Economy Std</v>
      </c>
      <c r="D36" s="55" t="s">
        <v>616</v>
      </c>
      <c r="E36" s="55" t="s">
        <v>47</v>
      </c>
      <c r="F36" s="55" t="s">
        <v>623</v>
      </c>
      <c r="G36" s="55" t="s">
        <v>47</v>
      </c>
      <c r="H36" s="56">
        <v>2</v>
      </c>
      <c r="I36" s="55" t="s">
        <v>53</v>
      </c>
      <c r="J36" s="90" t="str">
        <f>J$34</f>
        <v>Vehicle Fuel Economy Standards</v>
      </c>
      <c r="K36" s="90" t="str">
        <f>K$34</f>
        <v>trans fuel economy standards</v>
      </c>
      <c r="L36" s="61">
        <v>0</v>
      </c>
      <c r="M36" s="61">
        <f>ROUND(MaxBoundCalculations!B88,1)</f>
        <v>1</v>
      </c>
      <c r="N36" s="61">
        <v>0.02</v>
      </c>
      <c r="O36" s="55" t="s">
        <v>127</v>
      </c>
      <c r="P36" s="195" t="str">
        <f>INDEX('Policy Characteristics'!J:J,MATCH($C36,'Policy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6" s="55" t="s">
        <v>236</v>
      </c>
      <c r="R36" s="10" t="s">
        <v>237</v>
      </c>
      <c r="S36" s="80" t="s">
        <v>181</v>
      </c>
      <c r="T36" s="55" t="s">
        <v>459</v>
      </c>
    </row>
    <row r="37" spans="1:20" ht="295" x14ac:dyDescent="0.75">
      <c r="A37" s="57" t="str">
        <f t="shared" si="9"/>
        <v>Transportation</v>
      </c>
      <c r="B37" s="57" t="str">
        <f t="shared" si="9"/>
        <v>Fuel Economy Standard</v>
      </c>
      <c r="C37" s="57" t="str">
        <f t="shared" si="9"/>
        <v>Percentage Additional Improvement of Fuel Economy Std</v>
      </c>
      <c r="D37" s="55" t="s">
        <v>617</v>
      </c>
      <c r="E37" s="55" t="s">
        <v>47</v>
      </c>
      <c r="F37" s="55" t="s">
        <v>621</v>
      </c>
      <c r="G37" s="55" t="s">
        <v>47</v>
      </c>
      <c r="H37" s="56"/>
      <c r="I37" s="10" t="s">
        <v>54</v>
      </c>
      <c r="J37" s="90" t="str">
        <f t="shared" ref="J37:K69" si="10">J$34</f>
        <v>Vehicle Fuel Economy Standards</v>
      </c>
      <c r="K37" s="90" t="str">
        <f t="shared" si="10"/>
        <v>trans fuel economy standards</v>
      </c>
      <c r="L37" s="61"/>
      <c r="M37" s="61"/>
      <c r="N37" s="61"/>
      <c r="O37" s="55"/>
      <c r="P37" s="195" t="str">
        <f>INDEX('Policy Characteristics'!J:J,MATCH($C37,'Policy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7" s="55"/>
      <c r="R37" s="10"/>
      <c r="S37" s="80"/>
      <c r="T37" s="55"/>
    </row>
    <row r="38" spans="1:20" ht="295" x14ac:dyDescent="0.75">
      <c r="A38" s="57" t="str">
        <f t="shared" si="9"/>
        <v>Transportation</v>
      </c>
      <c r="B38" s="57" t="str">
        <f t="shared" si="9"/>
        <v>Fuel Economy Standard</v>
      </c>
      <c r="C38" s="57" t="str">
        <f t="shared" si="9"/>
        <v>Percentage Additional Improvement of Fuel Economy Std</v>
      </c>
      <c r="D38" s="55" t="s">
        <v>618</v>
      </c>
      <c r="E38" s="55" t="s">
        <v>47</v>
      </c>
      <c r="F38" s="55" t="s">
        <v>622</v>
      </c>
      <c r="G38" s="55" t="s">
        <v>47</v>
      </c>
      <c r="H38" s="56"/>
      <c r="I38" s="10" t="s">
        <v>54</v>
      </c>
      <c r="J38" s="90" t="str">
        <f t="shared" si="10"/>
        <v>Vehicle Fuel Economy Standards</v>
      </c>
      <c r="K38" s="90" t="str">
        <f t="shared" si="10"/>
        <v>trans fuel economy standards</v>
      </c>
      <c r="L38" s="61"/>
      <c r="M38" s="61"/>
      <c r="N38" s="61"/>
      <c r="O38" s="55"/>
      <c r="P38" s="195" t="str">
        <f>INDEX('Policy Characteristics'!J:J,MATCH($C38,'Policy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8" s="55"/>
      <c r="R38" s="10"/>
      <c r="S38" s="80"/>
      <c r="T38" s="55"/>
    </row>
    <row r="39" spans="1:20" ht="295" x14ac:dyDescent="0.75">
      <c r="A39" s="57" t="str">
        <f t="shared" si="9"/>
        <v>Transportation</v>
      </c>
      <c r="B39" s="57" t="str">
        <f t="shared" si="9"/>
        <v>Fuel Economy Standard</v>
      </c>
      <c r="C39" s="57" t="str">
        <f t="shared" si="9"/>
        <v>Percentage Additional Improvement of Fuel Economy Std</v>
      </c>
      <c r="D39" s="55" t="s">
        <v>619</v>
      </c>
      <c r="E39" s="55" t="s">
        <v>47</v>
      </c>
      <c r="F39" s="55" t="s">
        <v>624</v>
      </c>
      <c r="G39" s="55" t="s">
        <v>47</v>
      </c>
      <c r="H39" s="56"/>
      <c r="I39" s="10" t="s">
        <v>54</v>
      </c>
      <c r="J39" s="90" t="str">
        <f t="shared" si="10"/>
        <v>Vehicle Fuel Economy Standards</v>
      </c>
      <c r="K39" s="90" t="str">
        <f t="shared" si="10"/>
        <v>trans fuel economy standards</v>
      </c>
      <c r="L39" s="61"/>
      <c r="M39" s="61"/>
      <c r="N39" s="61"/>
      <c r="O39" s="55"/>
      <c r="P39" s="195" t="str">
        <f>INDEX('Policy Characteristics'!J:J,MATCH($C39,'Policy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9" s="55"/>
      <c r="R39" s="10"/>
      <c r="S39" s="80"/>
      <c r="T39" s="55"/>
    </row>
    <row r="40" spans="1:20" ht="295" x14ac:dyDescent="0.75">
      <c r="A40" s="57" t="str">
        <f>A$34</f>
        <v>Transportation</v>
      </c>
      <c r="B40" s="57" t="str">
        <f t="shared" si="9"/>
        <v>Fuel Economy Standard</v>
      </c>
      <c r="C40" s="57" t="str">
        <f t="shared" si="9"/>
        <v>Percentage Additional Improvement of Fuel Economy Std</v>
      </c>
      <c r="D40" s="55" t="s">
        <v>614</v>
      </c>
      <c r="E40" s="55" t="s">
        <v>48</v>
      </c>
      <c r="F40" s="55" t="s">
        <v>620</v>
      </c>
      <c r="G40" s="55" t="s">
        <v>48</v>
      </c>
      <c r="H40" s="4"/>
      <c r="I40" s="10" t="s">
        <v>54</v>
      </c>
      <c r="J40" s="90" t="str">
        <f t="shared" si="10"/>
        <v>Vehicle Fuel Economy Standards</v>
      </c>
      <c r="K40" s="90" t="str">
        <f t="shared" si="10"/>
        <v>trans fuel economy standards</v>
      </c>
      <c r="M40" s="4"/>
      <c r="N40" s="4"/>
      <c r="P40" s="195" t="str">
        <f>INDEX('Policy Characteristics'!J:J,MATCH($C40,'Policy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0" s="4"/>
      <c r="T40" s="4"/>
    </row>
    <row r="41" spans="1:20" ht="295" x14ac:dyDescent="0.75">
      <c r="A41" s="57" t="str">
        <f t="shared" si="9"/>
        <v>Transportation</v>
      </c>
      <c r="B41" s="57" t="str">
        <f t="shared" si="9"/>
        <v>Fuel Economy Standard</v>
      </c>
      <c r="C41" s="57" t="str">
        <f t="shared" si="9"/>
        <v>Percentage Additional Improvement of Fuel Economy Std</v>
      </c>
      <c r="D41" s="55" t="s">
        <v>615</v>
      </c>
      <c r="E41" s="55" t="s">
        <v>48</v>
      </c>
      <c r="F41" s="55" t="s">
        <v>102</v>
      </c>
      <c r="G41" s="55" t="s">
        <v>48</v>
      </c>
      <c r="H41" s="56"/>
      <c r="I41" s="10" t="s">
        <v>54</v>
      </c>
      <c r="J41" s="90" t="str">
        <f t="shared" si="10"/>
        <v>Vehicle Fuel Economy Standards</v>
      </c>
      <c r="K41" s="90" t="str">
        <f t="shared" si="10"/>
        <v>trans fuel economy standards</v>
      </c>
      <c r="L41" s="63"/>
      <c r="M41" s="64"/>
      <c r="N41" s="63"/>
      <c r="O41" s="57"/>
      <c r="P41" s="195" t="str">
        <f>INDEX('Policy Characteristics'!J:J,MATCH($C41,'Policy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1" s="57"/>
      <c r="R41" s="57"/>
      <c r="S41" s="80"/>
      <c r="T41" s="55"/>
    </row>
    <row r="42" spans="1:20" ht="295" x14ac:dyDescent="0.75">
      <c r="A42" s="57" t="str">
        <f t="shared" si="9"/>
        <v>Transportation</v>
      </c>
      <c r="B42" s="57" t="str">
        <f t="shared" si="9"/>
        <v>Fuel Economy Standard</v>
      </c>
      <c r="C42" s="57" t="str">
        <f t="shared" si="9"/>
        <v>Percentage Additional Improvement of Fuel Economy Std</v>
      </c>
      <c r="D42" s="55" t="s">
        <v>616</v>
      </c>
      <c r="E42" s="55" t="s">
        <v>48</v>
      </c>
      <c r="F42" s="55" t="s">
        <v>623</v>
      </c>
      <c r="G42" s="55" t="s">
        <v>48</v>
      </c>
      <c r="H42" s="56"/>
      <c r="I42" s="10" t="s">
        <v>54</v>
      </c>
      <c r="J42" s="90" t="str">
        <f t="shared" si="10"/>
        <v>Vehicle Fuel Economy Standards</v>
      </c>
      <c r="K42" s="90" t="str">
        <f t="shared" si="10"/>
        <v>trans fuel economy standards</v>
      </c>
      <c r="L42" s="63"/>
      <c r="M42" s="64"/>
      <c r="N42" s="63"/>
      <c r="O42" s="57"/>
      <c r="P42" s="195" t="str">
        <f>INDEX('Policy Characteristics'!J:J,MATCH($C42,'Policy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2" s="57"/>
      <c r="R42" s="57"/>
      <c r="S42" s="80"/>
      <c r="T42" s="55"/>
    </row>
    <row r="43" spans="1:20" ht="148.5" customHeight="1" x14ac:dyDescent="0.75">
      <c r="A43" s="57" t="str">
        <f t="shared" si="9"/>
        <v>Transportation</v>
      </c>
      <c r="B43" s="57" t="str">
        <f t="shared" si="9"/>
        <v>Fuel Economy Standard</v>
      </c>
      <c r="C43" s="57" t="str">
        <f t="shared" si="9"/>
        <v>Percentage Additional Improvement of Fuel Economy Std</v>
      </c>
      <c r="D43" s="55" t="s">
        <v>617</v>
      </c>
      <c r="E43" s="55" t="s">
        <v>48</v>
      </c>
      <c r="F43" s="55" t="s">
        <v>621</v>
      </c>
      <c r="G43" s="55" t="s">
        <v>48</v>
      </c>
      <c r="H43" s="56">
        <v>3</v>
      </c>
      <c r="I43" s="55" t="s">
        <v>53</v>
      </c>
      <c r="J43" s="90" t="str">
        <f t="shared" si="10"/>
        <v>Vehicle Fuel Economy Standards</v>
      </c>
      <c r="K43" s="90" t="str">
        <f t="shared" si="10"/>
        <v>trans fuel economy standards</v>
      </c>
      <c r="L43" s="63">
        <f>L$36</f>
        <v>0</v>
      </c>
      <c r="M43" s="64">
        <f>ROUND(MaxBoundCalculations!A96,2)+0.01</f>
        <v>0.66</v>
      </c>
      <c r="N43" s="63">
        <f>N$36</f>
        <v>0.02</v>
      </c>
      <c r="O43" s="57" t="str">
        <f>O$36</f>
        <v>% increase in miles/gal</v>
      </c>
      <c r="P43" s="195" t="str">
        <f>INDEX('Policy Characteristics'!J:J,MATCH($C43,'Policy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3" s="57" t="str">
        <f>Q$36</f>
        <v>transportation-sector-main.html#fuel-econ-std</v>
      </c>
      <c r="R43" s="57" t="str">
        <f>R$36</f>
        <v>fuel-economy-standard.html</v>
      </c>
      <c r="S43" s="80" t="s">
        <v>182</v>
      </c>
      <c r="T43" s="55" t="s">
        <v>470</v>
      </c>
    </row>
    <row r="44" spans="1:20" ht="295" x14ac:dyDescent="0.75">
      <c r="A44" s="57" t="str">
        <f t="shared" si="9"/>
        <v>Transportation</v>
      </c>
      <c r="B44" s="57" t="str">
        <f t="shared" si="9"/>
        <v>Fuel Economy Standard</v>
      </c>
      <c r="C44" s="57" t="str">
        <f t="shared" si="9"/>
        <v>Percentage Additional Improvement of Fuel Economy Std</v>
      </c>
      <c r="D44" s="55" t="s">
        <v>618</v>
      </c>
      <c r="E44" s="55" t="s">
        <v>48</v>
      </c>
      <c r="F44" s="55" t="s">
        <v>622</v>
      </c>
      <c r="G44" s="55" t="s">
        <v>48</v>
      </c>
      <c r="H44" s="56"/>
      <c r="I44" s="10" t="s">
        <v>54</v>
      </c>
      <c r="J44" s="90" t="str">
        <f t="shared" si="10"/>
        <v>Vehicle Fuel Economy Standards</v>
      </c>
      <c r="K44" s="90" t="str">
        <f t="shared" si="10"/>
        <v>trans fuel economy standards</v>
      </c>
      <c r="L44" s="63"/>
      <c r="M44" s="64"/>
      <c r="N44" s="63"/>
      <c r="O44" s="57"/>
      <c r="P44" s="195" t="str">
        <f>INDEX('Policy Characteristics'!J:J,MATCH($C44,'Policy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4" s="57"/>
      <c r="R44" s="57"/>
      <c r="S44" s="80"/>
      <c r="T44" s="55"/>
    </row>
    <row r="45" spans="1:20" ht="295" x14ac:dyDescent="0.75">
      <c r="A45" s="57" t="str">
        <f t="shared" si="9"/>
        <v>Transportation</v>
      </c>
      <c r="B45" s="57" t="str">
        <f t="shared" si="9"/>
        <v>Fuel Economy Standard</v>
      </c>
      <c r="C45" s="57" t="str">
        <f t="shared" si="9"/>
        <v>Percentage Additional Improvement of Fuel Economy Std</v>
      </c>
      <c r="D45" s="55" t="s">
        <v>619</v>
      </c>
      <c r="E45" s="55" t="s">
        <v>48</v>
      </c>
      <c r="F45" s="55" t="s">
        <v>624</v>
      </c>
      <c r="G45" s="55" t="s">
        <v>48</v>
      </c>
      <c r="H45" s="56"/>
      <c r="I45" s="10" t="s">
        <v>54</v>
      </c>
      <c r="J45" s="90" t="str">
        <f t="shared" si="10"/>
        <v>Vehicle Fuel Economy Standards</v>
      </c>
      <c r="K45" s="90" t="str">
        <f t="shared" si="10"/>
        <v>trans fuel economy standards</v>
      </c>
      <c r="L45" s="63"/>
      <c r="M45" s="64"/>
      <c r="N45" s="63"/>
      <c r="O45" s="57"/>
      <c r="P45" s="195" t="str">
        <f>INDEX('Policy Characteristics'!J:J,MATCH($C45,'Policy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5" s="57"/>
      <c r="R45" s="57"/>
      <c r="S45" s="80"/>
      <c r="T45" s="55"/>
    </row>
    <row r="46" spans="1:20" ht="295" x14ac:dyDescent="0.75">
      <c r="A46" s="57" t="str">
        <f t="shared" si="9"/>
        <v>Transportation</v>
      </c>
      <c r="B46" s="57" t="str">
        <f t="shared" si="9"/>
        <v>Fuel Economy Standard</v>
      </c>
      <c r="C46" s="57" t="str">
        <f t="shared" si="9"/>
        <v>Percentage Additional Improvement of Fuel Economy Std</v>
      </c>
      <c r="D46" s="55" t="s">
        <v>614</v>
      </c>
      <c r="E46" s="55" t="s">
        <v>49</v>
      </c>
      <c r="F46" s="55" t="s">
        <v>620</v>
      </c>
      <c r="G46" s="55" t="s">
        <v>99</v>
      </c>
      <c r="H46" s="4"/>
      <c r="I46" s="10" t="s">
        <v>54</v>
      </c>
      <c r="J46" s="90" t="str">
        <f t="shared" si="10"/>
        <v>Vehicle Fuel Economy Standards</v>
      </c>
      <c r="K46" s="90" t="str">
        <f t="shared" si="10"/>
        <v>trans fuel economy standards</v>
      </c>
      <c r="M46" s="4"/>
      <c r="N46" s="4"/>
      <c r="P46" s="195" t="str">
        <f>INDEX('Policy Characteristics'!J:J,MATCH($C46,'Policy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6" s="4"/>
      <c r="T46" s="4"/>
    </row>
    <row r="47" spans="1:20" ht="295" x14ac:dyDescent="0.75">
      <c r="A47" s="57" t="str">
        <f t="shared" si="9"/>
        <v>Transportation</v>
      </c>
      <c r="B47" s="57" t="str">
        <f t="shared" si="9"/>
        <v>Fuel Economy Standard</v>
      </c>
      <c r="C47" s="57" t="str">
        <f t="shared" si="9"/>
        <v>Percentage Additional Improvement of Fuel Economy Std</v>
      </c>
      <c r="D47" s="55" t="s">
        <v>615</v>
      </c>
      <c r="E47" s="55" t="s">
        <v>49</v>
      </c>
      <c r="F47" s="55" t="s">
        <v>102</v>
      </c>
      <c r="G47" s="55" t="s">
        <v>99</v>
      </c>
      <c r="H47" s="56"/>
      <c r="I47" s="10" t="s">
        <v>54</v>
      </c>
      <c r="J47" s="90" t="str">
        <f t="shared" si="10"/>
        <v>Vehicle Fuel Economy Standards</v>
      </c>
      <c r="K47" s="90" t="str">
        <f t="shared" si="10"/>
        <v>trans fuel economy standards</v>
      </c>
      <c r="L47" s="63"/>
      <c r="M47" s="65"/>
      <c r="N47" s="63"/>
      <c r="O47" s="57"/>
      <c r="P47" s="195" t="str">
        <f>INDEX('Policy Characteristics'!J:J,MATCH($C47,'Policy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7" s="57"/>
      <c r="R47" s="57"/>
      <c r="S47" s="80"/>
      <c r="T47" s="55"/>
    </row>
    <row r="48" spans="1:20" ht="295" x14ac:dyDescent="0.75">
      <c r="A48" s="57" t="str">
        <f t="shared" si="9"/>
        <v>Transportation</v>
      </c>
      <c r="B48" s="57" t="str">
        <f t="shared" si="9"/>
        <v>Fuel Economy Standard</v>
      </c>
      <c r="C48" s="57" t="str">
        <f t="shared" si="9"/>
        <v>Percentage Additional Improvement of Fuel Economy Std</v>
      </c>
      <c r="D48" s="55" t="s">
        <v>616</v>
      </c>
      <c r="E48" s="55" t="s">
        <v>49</v>
      </c>
      <c r="F48" s="55" t="s">
        <v>623</v>
      </c>
      <c r="G48" s="55" t="s">
        <v>99</v>
      </c>
      <c r="H48" s="56"/>
      <c r="I48" s="10" t="s">
        <v>54</v>
      </c>
      <c r="J48" s="90" t="str">
        <f t="shared" si="10"/>
        <v>Vehicle Fuel Economy Standards</v>
      </c>
      <c r="K48" s="90" t="str">
        <f t="shared" si="10"/>
        <v>trans fuel economy standards</v>
      </c>
      <c r="L48" s="63"/>
      <c r="M48" s="65"/>
      <c r="N48" s="63"/>
      <c r="O48" s="57"/>
      <c r="P48" s="195" t="str">
        <f>INDEX('Policy Characteristics'!J:J,MATCH($C48,'Policy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8" s="57"/>
      <c r="R48" s="57"/>
      <c r="S48" s="80"/>
      <c r="T48" s="55"/>
    </row>
    <row r="49" spans="1:20" ht="295" x14ac:dyDescent="0.75">
      <c r="A49" s="57" t="str">
        <f t="shared" si="9"/>
        <v>Transportation</v>
      </c>
      <c r="B49" s="57" t="str">
        <f t="shared" si="9"/>
        <v>Fuel Economy Standard</v>
      </c>
      <c r="C49" s="57" t="str">
        <f t="shared" si="9"/>
        <v>Percentage Additional Improvement of Fuel Economy Std</v>
      </c>
      <c r="D49" s="55" t="s">
        <v>617</v>
      </c>
      <c r="E49" s="55" t="s">
        <v>49</v>
      </c>
      <c r="F49" s="55" t="s">
        <v>621</v>
      </c>
      <c r="G49" s="55" t="s">
        <v>99</v>
      </c>
      <c r="H49" s="56"/>
      <c r="I49" s="10" t="s">
        <v>54</v>
      </c>
      <c r="J49" s="90" t="str">
        <f t="shared" si="10"/>
        <v>Vehicle Fuel Economy Standards</v>
      </c>
      <c r="K49" s="90" t="str">
        <f t="shared" si="10"/>
        <v>trans fuel economy standards</v>
      </c>
      <c r="L49" s="63"/>
      <c r="M49" s="65"/>
      <c r="N49" s="63"/>
      <c r="O49" s="57"/>
      <c r="P49" s="195" t="str">
        <f>INDEX('Policy Characteristics'!J:J,MATCH($C49,'Policy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9" s="57"/>
      <c r="R49" s="57"/>
      <c r="S49" s="80"/>
      <c r="T49" s="55"/>
    </row>
    <row r="50" spans="1:20" ht="295" x14ac:dyDescent="0.75">
      <c r="A50" s="57" t="str">
        <f t="shared" si="9"/>
        <v>Transportation</v>
      </c>
      <c r="B50" s="57" t="str">
        <f t="shared" si="9"/>
        <v>Fuel Economy Standard</v>
      </c>
      <c r="C50" s="57" t="str">
        <f t="shared" si="9"/>
        <v>Percentage Additional Improvement of Fuel Economy Std</v>
      </c>
      <c r="D50" s="55" t="s">
        <v>618</v>
      </c>
      <c r="E50" s="55" t="s">
        <v>49</v>
      </c>
      <c r="F50" s="55" t="s">
        <v>622</v>
      </c>
      <c r="G50" s="55" t="s">
        <v>99</v>
      </c>
      <c r="H50" s="56"/>
      <c r="I50" s="10" t="s">
        <v>54</v>
      </c>
      <c r="J50" s="90" t="str">
        <f t="shared" si="10"/>
        <v>Vehicle Fuel Economy Standards</v>
      </c>
      <c r="K50" s="90" t="str">
        <f t="shared" si="10"/>
        <v>trans fuel economy standards</v>
      </c>
      <c r="L50" s="63"/>
      <c r="M50" s="65"/>
      <c r="N50" s="63"/>
      <c r="O50" s="57"/>
      <c r="P50" s="195" t="str">
        <f>INDEX('Policy Characteristics'!J:J,MATCH($C50,'Policy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0" s="57"/>
      <c r="R50" s="57"/>
      <c r="S50" s="80"/>
      <c r="T50" s="55"/>
    </row>
    <row r="51" spans="1:20" ht="295" x14ac:dyDescent="0.75">
      <c r="A51" s="57" t="str">
        <f t="shared" ref="A51:C69" si="11">A$34</f>
        <v>Transportation</v>
      </c>
      <c r="B51" s="57" t="str">
        <f t="shared" si="11"/>
        <v>Fuel Economy Standard</v>
      </c>
      <c r="C51" s="57" t="str">
        <f t="shared" si="11"/>
        <v>Percentage Additional Improvement of Fuel Economy Std</v>
      </c>
      <c r="D51" s="55" t="s">
        <v>619</v>
      </c>
      <c r="E51" s="55" t="s">
        <v>49</v>
      </c>
      <c r="F51" s="55" t="s">
        <v>625</v>
      </c>
      <c r="G51" s="55" t="s">
        <v>99</v>
      </c>
      <c r="H51" s="56">
        <v>4</v>
      </c>
      <c r="I51" s="55" t="s">
        <v>53</v>
      </c>
      <c r="J51" s="90" t="str">
        <f t="shared" si="10"/>
        <v>Vehicle Fuel Economy Standards</v>
      </c>
      <c r="K51" s="90" t="str">
        <f t="shared" si="10"/>
        <v>trans fuel economy standards</v>
      </c>
      <c r="L51" s="63">
        <f>L$36</f>
        <v>0</v>
      </c>
      <c r="M51" s="65">
        <f>ROUND(MaxBoundCalculations!A107,2)</f>
        <v>0.54</v>
      </c>
      <c r="N51" s="63">
        <f>N$36</f>
        <v>0.02</v>
      </c>
      <c r="O51" s="57" t="str">
        <f>O$36</f>
        <v>% increase in miles/gal</v>
      </c>
      <c r="P51" s="195" t="str">
        <f>INDEX('Policy Characteristics'!J:J,MATCH($C51,'Policy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1" s="57" t="str">
        <f>Q$36</f>
        <v>transportation-sector-main.html#fuel-econ-std</v>
      </c>
      <c r="R51" s="57" t="str">
        <f>R$36</f>
        <v>fuel-economy-standard.html</v>
      </c>
      <c r="S51" s="80" t="s">
        <v>190</v>
      </c>
      <c r="T51" s="55" t="s">
        <v>212</v>
      </c>
    </row>
    <row r="52" spans="1:20" ht="295" x14ac:dyDescent="0.75">
      <c r="A52" s="57" t="str">
        <f t="shared" si="11"/>
        <v>Transportation</v>
      </c>
      <c r="B52" s="57" t="str">
        <f t="shared" si="11"/>
        <v>Fuel Economy Standard</v>
      </c>
      <c r="C52" s="57" t="str">
        <f t="shared" si="11"/>
        <v>Percentage Additional Improvement of Fuel Economy Std</v>
      </c>
      <c r="D52" s="55" t="s">
        <v>614</v>
      </c>
      <c r="E52" s="55" t="s">
        <v>50</v>
      </c>
      <c r="F52" s="55" t="s">
        <v>620</v>
      </c>
      <c r="G52" s="55" t="s">
        <v>100</v>
      </c>
      <c r="H52" s="4"/>
      <c r="I52" s="10" t="s">
        <v>54</v>
      </c>
      <c r="J52" s="90" t="str">
        <f t="shared" si="10"/>
        <v>Vehicle Fuel Economy Standards</v>
      </c>
      <c r="K52" s="90" t="str">
        <f t="shared" si="10"/>
        <v>trans fuel economy standards</v>
      </c>
      <c r="M52" s="4"/>
      <c r="N52" s="4"/>
      <c r="P52" s="195" t="str">
        <f>INDEX('Policy Characteristics'!J:J,MATCH($C52,'Policy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2" s="4"/>
      <c r="T52" s="4"/>
    </row>
    <row r="53" spans="1:20" ht="295" x14ac:dyDescent="0.75">
      <c r="A53" s="57" t="str">
        <f t="shared" si="11"/>
        <v>Transportation</v>
      </c>
      <c r="B53" s="57" t="str">
        <f t="shared" si="11"/>
        <v>Fuel Economy Standard</v>
      </c>
      <c r="C53" s="57" t="str">
        <f t="shared" si="11"/>
        <v>Percentage Additional Improvement of Fuel Economy Std</v>
      </c>
      <c r="D53" s="55" t="s">
        <v>615</v>
      </c>
      <c r="E53" s="55" t="s">
        <v>50</v>
      </c>
      <c r="F53" s="55" t="s">
        <v>102</v>
      </c>
      <c r="G53" s="55" t="s">
        <v>100</v>
      </c>
      <c r="H53" s="56"/>
      <c r="I53" s="10" t="s">
        <v>54</v>
      </c>
      <c r="J53" s="90" t="str">
        <f t="shared" si="10"/>
        <v>Vehicle Fuel Economy Standards</v>
      </c>
      <c r="K53" s="90" t="str">
        <f t="shared" si="10"/>
        <v>trans fuel economy standards</v>
      </c>
      <c r="L53" s="63"/>
      <c r="M53" s="65"/>
      <c r="N53" s="63"/>
      <c r="O53" s="57"/>
      <c r="P53" s="195" t="str">
        <f>INDEX('Policy Characteristics'!J:J,MATCH($C53,'Policy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3" s="57"/>
      <c r="R53" s="57"/>
      <c r="S53" s="80"/>
      <c r="T53" s="55"/>
    </row>
    <row r="54" spans="1:20" ht="295" x14ac:dyDescent="0.75">
      <c r="A54" s="57" t="str">
        <f t="shared" si="11"/>
        <v>Transportation</v>
      </c>
      <c r="B54" s="57" t="str">
        <f t="shared" si="11"/>
        <v>Fuel Economy Standard</v>
      </c>
      <c r="C54" s="57" t="str">
        <f t="shared" si="11"/>
        <v>Percentage Additional Improvement of Fuel Economy Std</v>
      </c>
      <c r="D54" s="55" t="s">
        <v>616</v>
      </c>
      <c r="E54" s="55" t="s">
        <v>50</v>
      </c>
      <c r="F54" s="55" t="s">
        <v>623</v>
      </c>
      <c r="G54" s="55" t="s">
        <v>100</v>
      </c>
      <c r="H54" s="56"/>
      <c r="I54" s="10" t="s">
        <v>54</v>
      </c>
      <c r="J54" s="90" t="str">
        <f t="shared" si="10"/>
        <v>Vehicle Fuel Economy Standards</v>
      </c>
      <c r="K54" s="90" t="str">
        <f t="shared" si="10"/>
        <v>trans fuel economy standards</v>
      </c>
      <c r="L54" s="63"/>
      <c r="M54" s="65"/>
      <c r="N54" s="63"/>
      <c r="O54" s="57"/>
      <c r="P54" s="195" t="str">
        <f>INDEX('Policy Characteristics'!J:J,MATCH($C54,'Policy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4" s="57"/>
      <c r="R54" s="57"/>
      <c r="S54" s="80"/>
      <c r="T54" s="55"/>
    </row>
    <row r="55" spans="1:20" ht="295" x14ac:dyDescent="0.75">
      <c r="A55" s="57" t="str">
        <f t="shared" si="11"/>
        <v>Transportation</v>
      </c>
      <c r="B55" s="57" t="str">
        <f t="shared" si="11"/>
        <v>Fuel Economy Standard</v>
      </c>
      <c r="C55" s="57" t="str">
        <f t="shared" si="11"/>
        <v>Percentage Additional Improvement of Fuel Economy Std</v>
      </c>
      <c r="D55" s="55" t="s">
        <v>617</v>
      </c>
      <c r="E55" s="55" t="s">
        <v>50</v>
      </c>
      <c r="F55" s="55" t="s">
        <v>621</v>
      </c>
      <c r="G55" s="55" t="s">
        <v>100</v>
      </c>
      <c r="H55" s="56"/>
      <c r="I55" s="10" t="s">
        <v>54</v>
      </c>
      <c r="J55" s="90" t="str">
        <f t="shared" si="10"/>
        <v>Vehicle Fuel Economy Standards</v>
      </c>
      <c r="K55" s="90" t="str">
        <f t="shared" si="10"/>
        <v>trans fuel economy standards</v>
      </c>
      <c r="L55" s="63"/>
      <c r="M55" s="65"/>
      <c r="N55" s="63"/>
      <c r="O55" s="57"/>
      <c r="P55" s="195" t="str">
        <f>INDEX('Policy Characteristics'!J:J,MATCH($C55,'Policy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5" s="57"/>
      <c r="R55" s="57"/>
      <c r="S55" s="80"/>
      <c r="T55" s="55"/>
    </row>
    <row r="56" spans="1:20" ht="295" x14ac:dyDescent="0.75">
      <c r="A56" s="57" t="str">
        <f t="shared" si="11"/>
        <v>Transportation</v>
      </c>
      <c r="B56" s="57" t="str">
        <f t="shared" si="11"/>
        <v>Fuel Economy Standard</v>
      </c>
      <c r="C56" s="57" t="str">
        <f t="shared" si="11"/>
        <v>Percentage Additional Improvement of Fuel Economy Std</v>
      </c>
      <c r="D56" s="55" t="s">
        <v>618</v>
      </c>
      <c r="E56" s="55" t="s">
        <v>50</v>
      </c>
      <c r="F56" s="55" t="s">
        <v>622</v>
      </c>
      <c r="G56" s="55" t="s">
        <v>100</v>
      </c>
      <c r="H56" s="56"/>
      <c r="I56" s="10" t="s">
        <v>54</v>
      </c>
      <c r="J56" s="90" t="str">
        <f t="shared" si="10"/>
        <v>Vehicle Fuel Economy Standards</v>
      </c>
      <c r="K56" s="90" t="str">
        <f t="shared" si="10"/>
        <v>trans fuel economy standards</v>
      </c>
      <c r="L56" s="63"/>
      <c r="M56" s="65"/>
      <c r="N56" s="63"/>
      <c r="O56" s="57"/>
      <c r="P56" s="195" t="str">
        <f>INDEX('Policy Characteristics'!J:J,MATCH($C56,'Policy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6" s="57"/>
      <c r="R56" s="57"/>
      <c r="S56" s="80"/>
      <c r="T56" s="55"/>
    </row>
    <row r="57" spans="1:20" ht="295" x14ac:dyDescent="0.75">
      <c r="A57" s="57" t="str">
        <f t="shared" si="11"/>
        <v>Transportation</v>
      </c>
      <c r="B57" s="57" t="str">
        <f t="shared" si="11"/>
        <v>Fuel Economy Standard</v>
      </c>
      <c r="C57" s="57" t="str">
        <f t="shared" si="11"/>
        <v>Percentage Additional Improvement of Fuel Economy Std</v>
      </c>
      <c r="D57" s="55" t="s">
        <v>619</v>
      </c>
      <c r="E57" s="55" t="s">
        <v>50</v>
      </c>
      <c r="F57" s="55" t="s">
        <v>625</v>
      </c>
      <c r="G57" s="55" t="s">
        <v>100</v>
      </c>
      <c r="H57" s="56">
        <v>5</v>
      </c>
      <c r="I57" s="55" t="s">
        <v>53</v>
      </c>
      <c r="J57" s="90" t="str">
        <f t="shared" si="10"/>
        <v>Vehicle Fuel Economy Standards</v>
      </c>
      <c r="K57" s="90" t="str">
        <f t="shared" si="10"/>
        <v>trans fuel economy standards</v>
      </c>
      <c r="L57" s="63">
        <f>L$36</f>
        <v>0</v>
      </c>
      <c r="M57" s="65">
        <f>ROUND(MaxBoundCalculations!A111,2)</f>
        <v>0.2</v>
      </c>
      <c r="N57" s="63">
        <f>N$36</f>
        <v>0.02</v>
      </c>
      <c r="O57" s="57" t="str">
        <f>O$36</f>
        <v>% increase in miles/gal</v>
      </c>
      <c r="P57" s="195" t="str">
        <f>INDEX('Policy Characteristics'!J:J,MATCH($C57,'Policy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7" s="57" t="str">
        <f>Q$36</f>
        <v>transportation-sector-main.html#fuel-econ-std</v>
      </c>
      <c r="R57" s="57" t="str">
        <f>R$36</f>
        <v>fuel-economy-standard.html</v>
      </c>
      <c r="S57" s="80" t="s">
        <v>190</v>
      </c>
      <c r="T57" s="55" t="s">
        <v>213</v>
      </c>
    </row>
    <row r="58" spans="1:20" ht="295" x14ac:dyDescent="0.75">
      <c r="A58" s="57" t="str">
        <f t="shared" si="11"/>
        <v>Transportation</v>
      </c>
      <c r="B58" s="57" t="str">
        <f t="shared" si="11"/>
        <v>Fuel Economy Standard</v>
      </c>
      <c r="C58" s="57" t="str">
        <f t="shared" si="11"/>
        <v>Percentage Additional Improvement of Fuel Economy Std</v>
      </c>
      <c r="D58" s="55" t="s">
        <v>614</v>
      </c>
      <c r="E58" s="55" t="s">
        <v>51</v>
      </c>
      <c r="F58" s="55" t="s">
        <v>620</v>
      </c>
      <c r="G58" s="55" t="s">
        <v>101</v>
      </c>
      <c r="H58" s="4"/>
      <c r="I58" s="10" t="s">
        <v>54</v>
      </c>
      <c r="J58" s="90" t="str">
        <f t="shared" si="10"/>
        <v>Vehicle Fuel Economy Standards</v>
      </c>
      <c r="K58" s="90" t="str">
        <f t="shared" si="10"/>
        <v>trans fuel economy standards</v>
      </c>
      <c r="M58" s="4"/>
      <c r="N58" s="4"/>
      <c r="P58" s="195" t="str">
        <f>INDEX('Policy Characteristics'!J:J,MATCH($C58,'Policy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8" s="4"/>
      <c r="T58" s="4"/>
    </row>
    <row r="59" spans="1:20" ht="295" x14ac:dyDescent="0.75">
      <c r="A59" s="57" t="str">
        <f t="shared" si="11"/>
        <v>Transportation</v>
      </c>
      <c r="B59" s="57" t="str">
        <f t="shared" si="11"/>
        <v>Fuel Economy Standard</v>
      </c>
      <c r="C59" s="57" t="str">
        <f t="shared" si="11"/>
        <v>Percentage Additional Improvement of Fuel Economy Std</v>
      </c>
      <c r="D59" s="55" t="s">
        <v>615</v>
      </c>
      <c r="E59" s="55" t="s">
        <v>51</v>
      </c>
      <c r="F59" s="55" t="s">
        <v>102</v>
      </c>
      <c r="G59" s="55" t="s">
        <v>101</v>
      </c>
      <c r="H59" s="56"/>
      <c r="I59" s="10" t="s">
        <v>54</v>
      </c>
      <c r="J59" s="90" t="str">
        <f t="shared" si="10"/>
        <v>Vehicle Fuel Economy Standards</v>
      </c>
      <c r="K59" s="90" t="str">
        <f t="shared" si="10"/>
        <v>trans fuel economy standards</v>
      </c>
      <c r="L59" s="63"/>
      <c r="M59" s="65"/>
      <c r="N59" s="63"/>
      <c r="O59" s="57"/>
      <c r="P59" s="195" t="str">
        <f>INDEX('Policy Characteristics'!J:J,MATCH($C59,'Policy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9" s="57"/>
      <c r="R59" s="57"/>
      <c r="S59" s="80"/>
      <c r="T59" s="55"/>
    </row>
    <row r="60" spans="1:20" ht="295" x14ac:dyDescent="0.75">
      <c r="A60" s="57" t="str">
        <f t="shared" si="11"/>
        <v>Transportation</v>
      </c>
      <c r="B60" s="57" t="str">
        <f t="shared" si="11"/>
        <v>Fuel Economy Standard</v>
      </c>
      <c r="C60" s="57" t="str">
        <f t="shared" si="11"/>
        <v>Percentage Additional Improvement of Fuel Economy Std</v>
      </c>
      <c r="D60" s="55" t="s">
        <v>616</v>
      </c>
      <c r="E60" s="55" t="s">
        <v>51</v>
      </c>
      <c r="F60" s="55" t="s">
        <v>623</v>
      </c>
      <c r="G60" s="55" t="s">
        <v>101</v>
      </c>
      <c r="H60" s="56"/>
      <c r="I60" s="10" t="s">
        <v>54</v>
      </c>
      <c r="J60" s="90" t="str">
        <f t="shared" si="10"/>
        <v>Vehicle Fuel Economy Standards</v>
      </c>
      <c r="K60" s="90" t="str">
        <f t="shared" si="10"/>
        <v>trans fuel economy standards</v>
      </c>
      <c r="L60" s="63"/>
      <c r="M60" s="65"/>
      <c r="N60" s="63"/>
      <c r="O60" s="57"/>
      <c r="P60" s="195" t="str">
        <f>INDEX('Policy Characteristics'!J:J,MATCH($C60,'Policy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0" s="57"/>
      <c r="R60" s="57"/>
      <c r="S60" s="80"/>
      <c r="T60" s="55"/>
    </row>
    <row r="61" spans="1:20" ht="295" x14ac:dyDescent="0.75">
      <c r="A61" s="57" t="str">
        <f t="shared" si="11"/>
        <v>Transportation</v>
      </c>
      <c r="B61" s="57" t="str">
        <f t="shared" si="11"/>
        <v>Fuel Economy Standard</v>
      </c>
      <c r="C61" s="57" t="str">
        <f t="shared" si="11"/>
        <v>Percentage Additional Improvement of Fuel Economy Std</v>
      </c>
      <c r="D61" s="55" t="s">
        <v>617</v>
      </c>
      <c r="E61" s="55" t="s">
        <v>51</v>
      </c>
      <c r="F61" s="55" t="s">
        <v>621</v>
      </c>
      <c r="G61" s="55" t="s">
        <v>101</v>
      </c>
      <c r="H61" s="56"/>
      <c r="I61" s="10" t="s">
        <v>54</v>
      </c>
      <c r="J61" s="90" t="str">
        <f t="shared" si="10"/>
        <v>Vehicle Fuel Economy Standards</v>
      </c>
      <c r="K61" s="90" t="str">
        <f t="shared" si="10"/>
        <v>trans fuel economy standards</v>
      </c>
      <c r="L61" s="63"/>
      <c r="M61" s="65"/>
      <c r="N61" s="63"/>
      <c r="O61" s="57"/>
      <c r="P61" s="195" t="str">
        <f>INDEX('Policy Characteristics'!J:J,MATCH($C61,'Policy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1" s="57"/>
      <c r="R61" s="57"/>
      <c r="S61" s="80"/>
      <c r="T61" s="55"/>
    </row>
    <row r="62" spans="1:20" ht="295" x14ac:dyDescent="0.75">
      <c r="A62" s="57" t="str">
        <f t="shared" si="11"/>
        <v>Transportation</v>
      </c>
      <c r="B62" s="57" t="str">
        <f t="shared" si="11"/>
        <v>Fuel Economy Standard</v>
      </c>
      <c r="C62" s="57" t="str">
        <f t="shared" si="11"/>
        <v>Percentage Additional Improvement of Fuel Economy Std</v>
      </c>
      <c r="D62" s="55" t="s">
        <v>618</v>
      </c>
      <c r="E62" s="55" t="s">
        <v>51</v>
      </c>
      <c r="F62" s="55" t="s">
        <v>622</v>
      </c>
      <c r="G62" s="55" t="s">
        <v>101</v>
      </c>
      <c r="H62" s="56"/>
      <c r="I62" s="10" t="s">
        <v>54</v>
      </c>
      <c r="J62" s="90" t="str">
        <f t="shared" si="10"/>
        <v>Vehicle Fuel Economy Standards</v>
      </c>
      <c r="K62" s="90" t="str">
        <f t="shared" si="10"/>
        <v>trans fuel economy standards</v>
      </c>
      <c r="L62" s="63"/>
      <c r="M62" s="65"/>
      <c r="N62" s="63"/>
      <c r="O62" s="57"/>
      <c r="P62" s="195" t="str">
        <f>INDEX('Policy Characteristics'!J:J,MATCH($C62,'Policy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2" s="57"/>
      <c r="R62" s="57"/>
      <c r="S62" s="80"/>
      <c r="T62" s="55"/>
    </row>
    <row r="63" spans="1:20" ht="295" x14ac:dyDescent="0.75">
      <c r="A63" s="57" t="str">
        <f t="shared" si="11"/>
        <v>Transportation</v>
      </c>
      <c r="B63" s="57" t="str">
        <f t="shared" si="11"/>
        <v>Fuel Economy Standard</v>
      </c>
      <c r="C63" s="57" t="str">
        <f t="shared" si="11"/>
        <v>Percentage Additional Improvement of Fuel Economy Std</v>
      </c>
      <c r="D63" s="55" t="s">
        <v>619</v>
      </c>
      <c r="E63" s="55" t="s">
        <v>51</v>
      </c>
      <c r="F63" s="55" t="s">
        <v>625</v>
      </c>
      <c r="G63" s="55" t="s">
        <v>101</v>
      </c>
      <c r="H63" s="56">
        <v>6</v>
      </c>
      <c r="I63" s="55" t="s">
        <v>53</v>
      </c>
      <c r="J63" s="90" t="str">
        <f t="shared" si="10"/>
        <v>Vehicle Fuel Economy Standards</v>
      </c>
      <c r="K63" s="90" t="str">
        <f t="shared" si="10"/>
        <v>trans fuel economy standards</v>
      </c>
      <c r="L63" s="63">
        <f>L$36</f>
        <v>0</v>
      </c>
      <c r="M63" s="65">
        <f>ROUND(MaxBoundCalculations!A122,2)</f>
        <v>0.2</v>
      </c>
      <c r="N63" s="63">
        <f>N$36</f>
        <v>0.02</v>
      </c>
      <c r="O63" s="57" t="str">
        <f>O$36</f>
        <v>% increase in miles/gal</v>
      </c>
      <c r="P63" s="195" t="str">
        <f>INDEX('Policy Characteristics'!J:J,MATCH($C63,'Policy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3" s="57" t="str">
        <f>Q$36</f>
        <v>transportation-sector-main.html#fuel-econ-std</v>
      </c>
      <c r="R63" s="57" t="str">
        <f>R$36</f>
        <v>fuel-economy-standard.html</v>
      </c>
      <c r="S63" s="80" t="s">
        <v>190</v>
      </c>
      <c r="T63" s="55" t="s">
        <v>212</v>
      </c>
    </row>
    <row r="64" spans="1:20" ht="295" x14ac:dyDescent="0.75">
      <c r="A64" s="57" t="str">
        <f t="shared" si="11"/>
        <v>Transportation</v>
      </c>
      <c r="B64" s="57" t="str">
        <f t="shared" si="11"/>
        <v>Fuel Economy Standard</v>
      </c>
      <c r="C64" s="57" t="str">
        <f t="shared" si="11"/>
        <v>Percentage Additional Improvement of Fuel Economy Std</v>
      </c>
      <c r="D64" s="55" t="s">
        <v>614</v>
      </c>
      <c r="E64" s="55" t="s">
        <v>128</v>
      </c>
      <c r="F64" s="55" t="s">
        <v>620</v>
      </c>
      <c r="G64" s="55" t="s">
        <v>177</v>
      </c>
      <c r="H64" s="4"/>
      <c r="I64" s="10" t="s">
        <v>54</v>
      </c>
      <c r="J64" s="90" t="str">
        <f t="shared" si="10"/>
        <v>Vehicle Fuel Economy Standards</v>
      </c>
      <c r="K64" s="90" t="str">
        <f t="shared" si="10"/>
        <v>trans fuel economy standards</v>
      </c>
      <c r="M64" s="4"/>
      <c r="N64" s="4"/>
      <c r="P64" s="195" t="str">
        <f>INDEX('Policy Characteristics'!J:J,MATCH($C64,'Policy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64" s="4"/>
      <c r="T64" s="4"/>
    </row>
    <row r="65" spans="1:20" ht="295" x14ac:dyDescent="0.75">
      <c r="A65" s="57" t="str">
        <f t="shared" si="11"/>
        <v>Transportation</v>
      </c>
      <c r="B65" s="57" t="str">
        <f t="shared" si="11"/>
        <v>Fuel Economy Standard</v>
      </c>
      <c r="C65" s="57" t="str">
        <f t="shared" si="11"/>
        <v>Percentage Additional Improvement of Fuel Economy Std</v>
      </c>
      <c r="D65" s="55" t="s">
        <v>615</v>
      </c>
      <c r="E65" s="55" t="s">
        <v>128</v>
      </c>
      <c r="F65" s="55" t="s">
        <v>102</v>
      </c>
      <c r="G65" s="55" t="s">
        <v>177</v>
      </c>
      <c r="H65" s="56"/>
      <c r="I65" s="10" t="s">
        <v>54</v>
      </c>
      <c r="J65" s="90" t="str">
        <f t="shared" si="10"/>
        <v>Vehicle Fuel Economy Standards</v>
      </c>
      <c r="K65" s="90" t="str">
        <f t="shared" si="10"/>
        <v>trans fuel economy standards</v>
      </c>
      <c r="L65" s="63"/>
      <c r="M65" s="65"/>
      <c r="N65" s="63"/>
      <c r="O65" s="57"/>
      <c r="P65" s="195" t="str">
        <f>INDEX('Policy Characteristics'!J:J,MATCH($C65,'Policy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5" s="57"/>
      <c r="R65" s="57"/>
      <c r="S65" s="80"/>
      <c r="T65" s="55"/>
    </row>
    <row r="66" spans="1:20" ht="295" x14ac:dyDescent="0.75">
      <c r="A66" s="57" t="str">
        <f t="shared" si="11"/>
        <v>Transportation</v>
      </c>
      <c r="B66" s="57" t="str">
        <f t="shared" si="11"/>
        <v>Fuel Economy Standard</v>
      </c>
      <c r="C66" s="57" t="str">
        <f t="shared" si="11"/>
        <v>Percentage Additional Improvement of Fuel Economy Std</v>
      </c>
      <c r="D66" s="55" t="s">
        <v>616</v>
      </c>
      <c r="E66" s="55" t="s">
        <v>128</v>
      </c>
      <c r="F66" s="55" t="s">
        <v>623</v>
      </c>
      <c r="G66" s="55" t="s">
        <v>177</v>
      </c>
      <c r="H66" s="56">
        <v>7</v>
      </c>
      <c r="I66" s="55" t="s">
        <v>53</v>
      </c>
      <c r="J66" s="90" t="str">
        <f t="shared" si="10"/>
        <v>Vehicle Fuel Economy Standards</v>
      </c>
      <c r="K66" s="90" t="str">
        <f t="shared" si="10"/>
        <v>trans fuel economy standards</v>
      </c>
      <c r="L66" s="63">
        <f>L$36</f>
        <v>0</v>
      </c>
      <c r="M66" s="65">
        <f>ROUND(MaxBoundCalculations!A131,2)</f>
        <v>0.74</v>
      </c>
      <c r="N66" s="63">
        <f>N$36</f>
        <v>0.02</v>
      </c>
      <c r="O66" s="57" t="str">
        <f>O$36</f>
        <v>% increase in miles/gal</v>
      </c>
      <c r="P66" s="195" t="str">
        <f>INDEX('Policy Characteristics'!J:J,MATCH($C66,'Policy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6" s="57" t="str">
        <f>Q$36</f>
        <v>transportation-sector-main.html#fuel-econ-std</v>
      </c>
      <c r="R66" s="57" t="str">
        <f>R$36</f>
        <v>fuel-economy-standard.html</v>
      </c>
      <c r="S66" s="80" t="s">
        <v>190</v>
      </c>
      <c r="T66" s="55" t="s">
        <v>488</v>
      </c>
    </row>
    <row r="67" spans="1:20" ht="295" x14ac:dyDescent="0.75">
      <c r="A67" s="57" t="str">
        <f t="shared" si="11"/>
        <v>Transportation</v>
      </c>
      <c r="B67" s="57" t="str">
        <f t="shared" si="11"/>
        <v>Fuel Economy Standard</v>
      </c>
      <c r="C67" s="57" t="str">
        <f t="shared" si="11"/>
        <v>Percentage Additional Improvement of Fuel Economy Std</v>
      </c>
      <c r="D67" s="55" t="s">
        <v>617</v>
      </c>
      <c r="E67" s="55" t="s">
        <v>128</v>
      </c>
      <c r="F67" s="55" t="s">
        <v>621</v>
      </c>
      <c r="G67" s="55" t="s">
        <v>177</v>
      </c>
      <c r="H67" s="56"/>
      <c r="I67" s="10" t="s">
        <v>54</v>
      </c>
      <c r="J67" s="90" t="str">
        <f t="shared" si="10"/>
        <v>Vehicle Fuel Economy Standards</v>
      </c>
      <c r="K67" s="90" t="str">
        <f t="shared" si="10"/>
        <v>trans fuel economy standards</v>
      </c>
      <c r="L67" s="63"/>
      <c r="M67" s="65"/>
      <c r="N67" s="63"/>
      <c r="O67" s="57"/>
      <c r="P67" s="195" t="str">
        <f>INDEX('Policy Characteristics'!J:J,MATCH($C67,'Policy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7" s="57"/>
      <c r="R67" s="57"/>
      <c r="S67" s="80"/>
      <c r="T67" s="55"/>
    </row>
    <row r="68" spans="1:20" ht="295" x14ac:dyDescent="0.75">
      <c r="A68" s="57" t="str">
        <f t="shared" si="11"/>
        <v>Transportation</v>
      </c>
      <c r="B68" s="57" t="str">
        <f t="shared" si="11"/>
        <v>Fuel Economy Standard</v>
      </c>
      <c r="C68" s="57" t="str">
        <f t="shared" si="11"/>
        <v>Percentage Additional Improvement of Fuel Economy Std</v>
      </c>
      <c r="D68" s="55" t="s">
        <v>618</v>
      </c>
      <c r="E68" s="55" t="s">
        <v>128</v>
      </c>
      <c r="F68" s="55" t="s">
        <v>622</v>
      </c>
      <c r="G68" s="55" t="s">
        <v>177</v>
      </c>
      <c r="H68" s="56"/>
      <c r="I68" s="10" t="s">
        <v>54</v>
      </c>
      <c r="J68" s="90" t="str">
        <f t="shared" si="10"/>
        <v>Vehicle Fuel Economy Standards</v>
      </c>
      <c r="K68" s="90" t="str">
        <f t="shared" si="10"/>
        <v>trans fuel economy standards</v>
      </c>
      <c r="L68" s="63"/>
      <c r="M68" s="65"/>
      <c r="N68" s="63"/>
      <c r="O68" s="57"/>
      <c r="P68" s="195" t="str">
        <f>INDEX('Policy Characteristics'!J:J,MATCH($C68,'Policy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8" s="57"/>
      <c r="R68" s="57"/>
      <c r="S68" s="80"/>
      <c r="T68" s="55"/>
    </row>
    <row r="69" spans="1:20" ht="295" x14ac:dyDescent="0.75">
      <c r="A69" s="57" t="str">
        <f t="shared" si="11"/>
        <v>Transportation</v>
      </c>
      <c r="B69" s="57" t="str">
        <f t="shared" si="11"/>
        <v>Fuel Economy Standard</v>
      </c>
      <c r="C69" s="57" t="str">
        <f t="shared" si="11"/>
        <v>Percentage Additional Improvement of Fuel Economy Std</v>
      </c>
      <c r="D69" s="55" t="s">
        <v>619</v>
      </c>
      <c r="E69" s="55" t="s">
        <v>128</v>
      </c>
      <c r="F69" s="55" t="s">
        <v>624</v>
      </c>
      <c r="G69" s="55" t="s">
        <v>177</v>
      </c>
      <c r="H69" s="56"/>
      <c r="I69" s="10" t="s">
        <v>54</v>
      </c>
      <c r="J69" s="90" t="str">
        <f t="shared" si="10"/>
        <v>Vehicle Fuel Economy Standards</v>
      </c>
      <c r="K69" s="90" t="str">
        <f t="shared" si="10"/>
        <v>trans fuel economy standards</v>
      </c>
      <c r="L69" s="63"/>
      <c r="M69" s="65"/>
      <c r="N69" s="63"/>
      <c r="O69" s="57"/>
      <c r="P69" s="195" t="str">
        <f>INDEX('Policy Characteristics'!J:J,MATCH($C69,'Policy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9" s="57"/>
      <c r="R69" s="57"/>
      <c r="S69" s="80"/>
      <c r="T69" s="55"/>
    </row>
    <row r="70" spans="1:20" s="3" customFormat="1" ht="88.5" x14ac:dyDescent="0.75">
      <c r="A70" s="10" t="s">
        <v>4</v>
      </c>
      <c r="B70" s="10" t="s">
        <v>582</v>
      </c>
      <c r="C70" s="10" t="s">
        <v>583</v>
      </c>
      <c r="D70" s="55"/>
      <c r="E70" s="55"/>
      <c r="F70" s="55"/>
      <c r="G70" s="55"/>
      <c r="H70" s="58">
        <v>190</v>
      </c>
      <c r="I70" s="55" t="s">
        <v>53</v>
      </c>
      <c r="J70" s="99" t="s">
        <v>582</v>
      </c>
      <c r="K70" s="98" t="s">
        <v>699</v>
      </c>
      <c r="L70" s="65">
        <v>0</v>
      </c>
      <c r="M70" s="105">
        <v>0.4</v>
      </c>
      <c r="N70" s="65">
        <v>0.01</v>
      </c>
      <c r="O70" s="10" t="s">
        <v>584</v>
      </c>
      <c r="P70" s="195" t="str">
        <f>INDEX('Policy Characteristics'!J:J,MATCH($C70,'Policy Characteristics'!$C:$C,0))</f>
        <v>**Description:**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v>
      </c>
      <c r="Q70" s="55" t="s">
        <v>585</v>
      </c>
      <c r="R70" s="10" t="s">
        <v>586</v>
      </c>
      <c r="S70" s="86"/>
      <c r="T70" s="10"/>
    </row>
    <row r="71" spans="1:20" ht="140.15" customHeight="1" x14ac:dyDescent="0.75">
      <c r="A71" s="55" t="s">
        <v>4</v>
      </c>
      <c r="B71" s="55" t="s">
        <v>12</v>
      </c>
      <c r="C71" s="55" t="s">
        <v>365</v>
      </c>
      <c r="D71" s="55" t="s">
        <v>55</v>
      </c>
      <c r="E71" s="55"/>
      <c r="F71" s="55" t="s">
        <v>542</v>
      </c>
      <c r="G71" s="55"/>
      <c r="H71" s="56">
        <v>8</v>
      </c>
      <c r="I71" s="55" t="s">
        <v>53</v>
      </c>
      <c r="J71" s="98" t="s">
        <v>12</v>
      </c>
      <c r="K71" s="98" t="s">
        <v>698</v>
      </c>
      <c r="L71" s="62">
        <v>0</v>
      </c>
      <c r="M71" s="62">
        <v>1</v>
      </c>
      <c r="N71" s="62">
        <v>0.01</v>
      </c>
      <c r="O71" s="55" t="s">
        <v>44</v>
      </c>
      <c r="P71" s="195" t="str">
        <f>INDEX('Policy Characteristics'!J:J,MATCH($C71,'Policy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1" s="55" t="s">
        <v>238</v>
      </c>
      <c r="R71" s="10" t="s">
        <v>239</v>
      </c>
      <c r="S71" s="81" t="s">
        <v>543</v>
      </c>
      <c r="T71" s="55"/>
    </row>
    <row r="72" spans="1:20" ht="162.25" x14ac:dyDescent="0.75">
      <c r="A72" s="57" t="str">
        <f>A$71</f>
        <v>Transportation</v>
      </c>
      <c r="B72" s="57" t="str">
        <f t="shared" ref="B72:C72" si="12">B$71</f>
        <v>Transportation Demand Management</v>
      </c>
      <c r="C72" s="57" t="str">
        <f t="shared" si="12"/>
        <v>Fraction of TDM Package Implemented</v>
      </c>
      <c r="D72" s="55" t="s">
        <v>52</v>
      </c>
      <c r="E72" s="55"/>
      <c r="F72" s="55" t="s">
        <v>98</v>
      </c>
      <c r="G72" s="55"/>
      <c r="H72" s="56">
        <v>179</v>
      </c>
      <c r="I72" s="55" t="s">
        <v>53</v>
      </c>
      <c r="J72" s="76" t="str">
        <f t="shared" ref="J72:S72" si="13">J$71</f>
        <v>Transportation Demand Management</v>
      </c>
      <c r="K72" s="76" t="str">
        <f t="shared" si="13"/>
        <v>trans TDM</v>
      </c>
      <c r="L72" s="66">
        <f t="shared" si="13"/>
        <v>0</v>
      </c>
      <c r="M72" s="66">
        <f t="shared" si="13"/>
        <v>1</v>
      </c>
      <c r="N72" s="66">
        <f t="shared" si="13"/>
        <v>0.01</v>
      </c>
      <c r="O72" s="60" t="str">
        <f t="shared" si="13"/>
        <v>% of TDM package implemented</v>
      </c>
      <c r="P72" s="195" t="str">
        <f>INDEX('Policy Characteristics'!J:J,MATCH($C72,'Policy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2" s="60" t="str">
        <f t="shared" si="13"/>
        <v>transportation-sector-main.html#tdm</v>
      </c>
      <c r="R72" s="60" t="str">
        <f t="shared" si="13"/>
        <v>transportation-demand-management.html</v>
      </c>
      <c r="S72" s="82" t="str">
        <f t="shared" si="13"/>
        <v>International Energy Agency, 2009, "Transport, Energy and CO2: Moving toward Sustainability", http://www.iea.org/publications/freepublications/publication/transport2009.pdf</v>
      </c>
      <c r="T72" s="55"/>
    </row>
    <row r="73" spans="1:20" ht="105.95" customHeight="1" x14ac:dyDescent="0.75">
      <c r="A73" s="55" t="s">
        <v>83</v>
      </c>
      <c r="B73" s="55" t="s">
        <v>16</v>
      </c>
      <c r="C73" s="55" t="s">
        <v>366</v>
      </c>
      <c r="D73" s="55" t="s">
        <v>335</v>
      </c>
      <c r="E73" s="55"/>
      <c r="F73" s="55" t="s">
        <v>339</v>
      </c>
      <c r="G73" s="55"/>
      <c r="H73" s="56">
        <v>12</v>
      </c>
      <c r="I73" s="55" t="s">
        <v>53</v>
      </c>
      <c r="J73" s="98" t="s">
        <v>16</v>
      </c>
      <c r="K73" s="98" t="s">
        <v>697</v>
      </c>
      <c r="L73" s="61">
        <v>0</v>
      </c>
      <c r="M73" s="61">
        <v>1</v>
      </c>
      <c r="N73" s="61">
        <v>0.01</v>
      </c>
      <c r="O73" s="55" t="s">
        <v>129</v>
      </c>
      <c r="P73" s="195" t="str">
        <f>INDEX('Policy Characteristics'!J:J,MATCH($C73,'Policy Characteristics'!$C:$C,0))</f>
        <v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3" s="55" t="s">
        <v>240</v>
      </c>
      <c r="R73" s="10" t="s">
        <v>241</v>
      </c>
      <c r="S73" s="80"/>
      <c r="T73" s="55"/>
    </row>
    <row r="74" spans="1:20" ht="103.25" x14ac:dyDescent="0.75">
      <c r="A74" s="57" t="str">
        <f>A$73</f>
        <v>Buildings and Appliances</v>
      </c>
      <c r="B74" s="57" t="str">
        <f t="shared" ref="B74:C75" si="14">B$73</f>
        <v>Building Component Electrification</v>
      </c>
      <c r="C74" s="57" t="str">
        <f t="shared" si="14"/>
        <v>Percent New Nonelec Component Sales Shifted to Elec</v>
      </c>
      <c r="D74" s="55" t="s">
        <v>336</v>
      </c>
      <c r="E74" s="55"/>
      <c r="F74" s="55" t="s">
        <v>338</v>
      </c>
      <c r="G74" s="55"/>
      <c r="H74" s="56">
        <v>162</v>
      </c>
      <c r="I74" s="55" t="s">
        <v>53</v>
      </c>
      <c r="J74" s="76" t="str">
        <f t="shared" ref="J74:R75" si="15">J$73</f>
        <v>Building Component Electrification</v>
      </c>
      <c r="K74" s="76" t="str">
        <f t="shared" si="15"/>
        <v>bldgs component electrification</v>
      </c>
      <c r="L74" s="68">
        <f t="shared" si="15"/>
        <v>0</v>
      </c>
      <c r="M74" s="66">
        <f t="shared" si="15"/>
        <v>1</v>
      </c>
      <c r="N74" s="66">
        <f t="shared" si="15"/>
        <v>0.01</v>
      </c>
      <c r="O74" s="60" t="str">
        <f t="shared" si="15"/>
        <v>% of newly sold non-electric building components</v>
      </c>
      <c r="P74" s="195" t="str">
        <f>INDEX('Policy Characteristics'!J:J,MATCH($C74,'Policy Characteristics'!$C:$C,0))</f>
        <v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4" s="60" t="str">
        <f t="shared" si="15"/>
        <v>buildings-sector-main.html#component-elec</v>
      </c>
      <c r="R74" s="60" t="str">
        <f t="shared" si="15"/>
        <v>building-component-electrification.html</v>
      </c>
      <c r="S74" s="82"/>
      <c r="T74" s="60"/>
    </row>
    <row r="75" spans="1:20" ht="103.25" x14ac:dyDescent="0.75">
      <c r="A75" s="57" t="str">
        <f>A$73</f>
        <v>Buildings and Appliances</v>
      </c>
      <c r="B75" s="57" t="str">
        <f t="shared" si="14"/>
        <v>Building Component Electrification</v>
      </c>
      <c r="C75" s="57" t="str">
        <f t="shared" si="14"/>
        <v>Percent New Nonelec Component Sales Shifted to Elec</v>
      </c>
      <c r="D75" s="55" t="s">
        <v>337</v>
      </c>
      <c r="E75" s="55"/>
      <c r="F75" s="55" t="s">
        <v>203</v>
      </c>
      <c r="G75" s="55"/>
      <c r="H75" s="56">
        <v>163</v>
      </c>
      <c r="I75" s="55" t="s">
        <v>53</v>
      </c>
      <c r="J75" s="76" t="str">
        <f t="shared" si="15"/>
        <v>Building Component Electrification</v>
      </c>
      <c r="K75" s="76" t="str">
        <f t="shared" si="15"/>
        <v>bldgs component electrification</v>
      </c>
      <c r="L75" s="68">
        <f t="shared" si="15"/>
        <v>0</v>
      </c>
      <c r="M75" s="66">
        <f t="shared" si="15"/>
        <v>1</v>
      </c>
      <c r="N75" s="66">
        <f t="shared" si="15"/>
        <v>0.01</v>
      </c>
      <c r="O75" s="60" t="str">
        <f t="shared" si="15"/>
        <v>% of newly sold non-electric building components</v>
      </c>
      <c r="P75" s="195" t="str">
        <f>INDEX('Policy Characteristics'!J:J,MATCH($C75,'Policy Characteristics'!$C:$C,0))</f>
        <v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5" s="60" t="str">
        <f t="shared" si="15"/>
        <v>buildings-sector-main.html#component-elec</v>
      </c>
      <c r="R75" s="60" t="str">
        <f t="shared" si="15"/>
        <v>building-component-electrification.html</v>
      </c>
      <c r="S75" s="82"/>
      <c r="T75" s="60"/>
    </row>
    <row r="76" spans="1:20" s="5" customFormat="1" ht="118" x14ac:dyDescent="0.75">
      <c r="A76" s="55" t="s">
        <v>83</v>
      </c>
      <c r="B76" s="55" t="s">
        <v>115</v>
      </c>
      <c r="C76" s="55" t="s">
        <v>367</v>
      </c>
      <c r="D76" s="55" t="s">
        <v>130</v>
      </c>
      <c r="E76" s="55" t="s">
        <v>335</v>
      </c>
      <c r="F76" s="55" t="s">
        <v>339</v>
      </c>
      <c r="G76" s="55" t="s">
        <v>136</v>
      </c>
      <c r="H76" s="56">
        <v>13</v>
      </c>
      <c r="I76" s="55" t="s">
        <v>53</v>
      </c>
      <c r="J76" s="98" t="s">
        <v>115</v>
      </c>
      <c r="K76" s="98" t="s">
        <v>696</v>
      </c>
      <c r="L76" s="61">
        <v>0</v>
      </c>
      <c r="M76" s="106">
        <v>1</v>
      </c>
      <c r="N76" s="61">
        <v>0.01</v>
      </c>
      <c r="O76" s="55" t="s">
        <v>38</v>
      </c>
      <c r="P76" s="195" t="str">
        <f>INDEX('Policy Characteristics'!J:J,MATCH($C76,'Policy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6" s="55" t="s">
        <v>242</v>
      </c>
      <c r="R76" s="10" t="s">
        <v>243</v>
      </c>
      <c r="S76" s="80" t="s">
        <v>183</v>
      </c>
      <c r="T76" s="55" t="s">
        <v>529</v>
      </c>
    </row>
    <row r="77" spans="1:20" s="5" customFormat="1" ht="118" x14ac:dyDescent="0.75">
      <c r="A77" s="57" t="str">
        <f>A$76</f>
        <v>Buildings and Appliances</v>
      </c>
      <c r="B77" s="57" t="str">
        <f t="shared" ref="B77:C92" si="16">B$76</f>
        <v>Building Energy Efficiency Standards</v>
      </c>
      <c r="C77" s="57" t="str">
        <f t="shared" si="16"/>
        <v>Reduction in E Use Allowed by Component Eff Std</v>
      </c>
      <c r="D77" s="55" t="s">
        <v>131</v>
      </c>
      <c r="E77" s="55" t="s">
        <v>335</v>
      </c>
      <c r="F77" s="55" t="s">
        <v>339</v>
      </c>
      <c r="G77" s="55" t="s">
        <v>137</v>
      </c>
      <c r="H77" s="56">
        <v>14</v>
      </c>
      <c r="I77" s="55" t="s">
        <v>53</v>
      </c>
      <c r="J77" s="76" t="str">
        <f t="shared" ref="J77:S93" si="17">J$76</f>
        <v>Building Energy Efficiency Standards</v>
      </c>
      <c r="K77" s="76" t="str">
        <f t="shared" si="17"/>
        <v>bldgs efficiency standards</v>
      </c>
      <c r="L77" s="63">
        <f t="shared" si="17"/>
        <v>0</v>
      </c>
      <c r="M77" s="105">
        <v>1</v>
      </c>
      <c r="N77" s="63">
        <f t="shared" si="17"/>
        <v>0.01</v>
      </c>
      <c r="O77" s="57" t="str">
        <f t="shared" si="17"/>
        <v>% reduction in energy use</v>
      </c>
      <c r="P77" s="195" t="str">
        <f>INDEX('Policy Characteristics'!J:J,MATCH($C77,'Policy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7" s="57" t="str">
        <f t="shared" si="17"/>
        <v>buildings-sector-main.html#eff-stds</v>
      </c>
      <c r="R77" s="57" t="str">
        <f t="shared" si="17"/>
        <v>building-energy-efficiency-standards.html</v>
      </c>
      <c r="S77"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7" t="str">
        <f>T76</f>
        <v>Itron, 2007, "ASSESSMENT OF LONG-TERM
ELECTRIC ENERGY EFFICIENCY
POTENTIAL IN CALIFORNIA’S
RESIDENTIAL SECTOR," http://www.energy.ca.gov/2007publications/CEC-500-2007-002/CEC-500-2007-002.PDF, p.33, Table 5-1</v>
      </c>
    </row>
    <row r="78" spans="1:20" s="5" customFormat="1" ht="118" x14ac:dyDescent="0.75">
      <c r="A78" s="57" t="str">
        <f>A$76</f>
        <v>Buildings and Appliances</v>
      </c>
      <c r="B78" s="57" t="str">
        <f t="shared" si="16"/>
        <v>Building Energy Efficiency Standards</v>
      </c>
      <c r="C78" s="57" t="str">
        <f t="shared" si="16"/>
        <v>Reduction in E Use Allowed by Component Eff Std</v>
      </c>
      <c r="D78" s="55" t="s">
        <v>132</v>
      </c>
      <c r="E78" s="55" t="s">
        <v>335</v>
      </c>
      <c r="F78" s="55" t="s">
        <v>339</v>
      </c>
      <c r="G78" s="55" t="s">
        <v>138</v>
      </c>
      <c r="H78" s="56">
        <v>15</v>
      </c>
      <c r="I78" s="55" t="s">
        <v>53</v>
      </c>
      <c r="J78" s="76" t="str">
        <f t="shared" si="17"/>
        <v>Building Energy Efficiency Standards</v>
      </c>
      <c r="K78" s="76" t="str">
        <f t="shared" si="17"/>
        <v>bldgs efficiency standards</v>
      </c>
      <c r="L78" s="63">
        <f t="shared" si="17"/>
        <v>0</v>
      </c>
      <c r="M78" s="105">
        <v>1</v>
      </c>
      <c r="N78" s="63">
        <f t="shared" si="17"/>
        <v>0.01</v>
      </c>
      <c r="O78" s="57" t="str">
        <f t="shared" si="17"/>
        <v>% reduction in energy use</v>
      </c>
      <c r="P78" s="195" t="str">
        <f>INDEX('Policy Characteristics'!J:J,MATCH($C78,'Policy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8" s="57" t="str">
        <f t="shared" si="17"/>
        <v>buildings-sector-main.html#eff-stds</v>
      </c>
      <c r="R78" s="57" t="str">
        <f t="shared" si="17"/>
        <v>building-energy-efficiency-standards.html</v>
      </c>
      <c r="S78"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7" t="str">
        <f t="shared" ref="T78:T93" si="18">T77</f>
        <v>Itron, 2007, "ASSESSMENT OF LONG-TERM
ELECTRIC ENERGY EFFICIENCY
POTENTIAL IN CALIFORNIA’S
RESIDENTIAL SECTOR," http://www.energy.ca.gov/2007publications/CEC-500-2007-002/CEC-500-2007-002.PDF, p.33, Table 5-1</v>
      </c>
    </row>
    <row r="79" spans="1:20" s="5" customFormat="1" ht="118" x14ac:dyDescent="0.75">
      <c r="A79" s="57" t="str">
        <f>A$76</f>
        <v>Buildings and Appliances</v>
      </c>
      <c r="B79" s="57" t="str">
        <f t="shared" si="16"/>
        <v>Building Energy Efficiency Standards</v>
      </c>
      <c r="C79" s="57" t="str">
        <f t="shared" si="16"/>
        <v>Reduction in E Use Allowed by Component Eff Std</v>
      </c>
      <c r="D79" s="55" t="s">
        <v>133</v>
      </c>
      <c r="E79" s="55" t="s">
        <v>335</v>
      </c>
      <c r="F79" s="55" t="s">
        <v>339</v>
      </c>
      <c r="G79" s="55" t="s">
        <v>139</v>
      </c>
      <c r="H79" s="56">
        <v>16</v>
      </c>
      <c r="I79" s="55" t="s">
        <v>53</v>
      </c>
      <c r="J79" s="76" t="str">
        <f t="shared" si="17"/>
        <v>Building Energy Efficiency Standards</v>
      </c>
      <c r="K79" s="76" t="str">
        <f t="shared" si="17"/>
        <v>bldgs efficiency standards</v>
      </c>
      <c r="L79" s="63">
        <f t="shared" si="17"/>
        <v>0</v>
      </c>
      <c r="M79" s="105">
        <v>1</v>
      </c>
      <c r="N79" s="63">
        <f t="shared" si="17"/>
        <v>0.01</v>
      </c>
      <c r="O79" s="57" t="str">
        <f t="shared" si="17"/>
        <v>% reduction in energy use</v>
      </c>
      <c r="P79" s="195" t="str">
        <f>INDEX('Policy Characteristics'!J:J,MATCH($C79,'Policy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9" s="57" t="str">
        <f t="shared" si="17"/>
        <v>buildings-sector-main.html#eff-stds</v>
      </c>
      <c r="R79" s="57" t="str">
        <f t="shared" si="17"/>
        <v>building-energy-efficiency-standards.html</v>
      </c>
      <c r="S79"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7" t="str">
        <f t="shared" si="18"/>
        <v>Itron, 2007, "ASSESSMENT OF LONG-TERM
ELECTRIC ENERGY EFFICIENCY
POTENTIAL IN CALIFORNIA’S
RESIDENTIAL SECTOR," http://www.energy.ca.gov/2007publications/CEC-500-2007-002/CEC-500-2007-002.PDF, p.33, Table 5-1</v>
      </c>
    </row>
    <row r="80" spans="1:20" s="5" customFormat="1" ht="118" x14ac:dyDescent="0.75">
      <c r="A80" s="57" t="str">
        <f>A$76</f>
        <v>Buildings and Appliances</v>
      </c>
      <c r="B80" s="57" t="str">
        <f t="shared" si="16"/>
        <v>Building Energy Efficiency Standards</v>
      </c>
      <c r="C80" s="57" t="str">
        <f t="shared" si="16"/>
        <v>Reduction in E Use Allowed by Component Eff Std</v>
      </c>
      <c r="D80" s="55" t="s">
        <v>134</v>
      </c>
      <c r="E80" s="55" t="s">
        <v>335</v>
      </c>
      <c r="F80" s="55" t="s">
        <v>339</v>
      </c>
      <c r="G80" s="55" t="s">
        <v>140</v>
      </c>
      <c r="H80" s="56">
        <v>17</v>
      </c>
      <c r="I80" s="55" t="s">
        <v>53</v>
      </c>
      <c r="J80" s="76" t="str">
        <f t="shared" si="17"/>
        <v>Building Energy Efficiency Standards</v>
      </c>
      <c r="K80" s="76" t="str">
        <f t="shared" si="17"/>
        <v>bldgs efficiency standards</v>
      </c>
      <c r="L80" s="63">
        <f t="shared" si="17"/>
        <v>0</v>
      </c>
      <c r="M80" s="105">
        <v>1</v>
      </c>
      <c r="N80" s="63">
        <f t="shared" si="17"/>
        <v>0.01</v>
      </c>
      <c r="O80" s="57" t="str">
        <f t="shared" si="17"/>
        <v>% reduction in energy use</v>
      </c>
      <c r="P80" s="195" t="str">
        <f>INDEX('Policy Characteristics'!J:J,MATCH($C80,'Policy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0" s="57" t="str">
        <f t="shared" si="17"/>
        <v>buildings-sector-main.html#eff-stds</v>
      </c>
      <c r="R80" s="57" t="str">
        <f t="shared" si="17"/>
        <v>building-energy-efficiency-standards.html</v>
      </c>
      <c r="S80"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7" t="str">
        <f t="shared" si="18"/>
        <v>Itron, 2007, "ASSESSMENT OF LONG-TERM
ELECTRIC ENERGY EFFICIENCY
POTENTIAL IN CALIFORNIA’S
RESIDENTIAL SECTOR," http://www.energy.ca.gov/2007publications/CEC-500-2007-002/CEC-500-2007-002.PDF, p.33, Table 5-1</v>
      </c>
    </row>
    <row r="81" spans="1:20" s="5" customFormat="1" ht="118" x14ac:dyDescent="0.75">
      <c r="A81" s="57" t="str">
        <f>A$76</f>
        <v>Buildings and Appliances</v>
      </c>
      <c r="B81" s="57" t="str">
        <f t="shared" si="16"/>
        <v>Building Energy Efficiency Standards</v>
      </c>
      <c r="C81" s="57" t="str">
        <f t="shared" si="16"/>
        <v>Reduction in E Use Allowed by Component Eff Std</v>
      </c>
      <c r="D81" s="55" t="s">
        <v>135</v>
      </c>
      <c r="E81" s="55" t="s">
        <v>335</v>
      </c>
      <c r="F81" s="55" t="s">
        <v>339</v>
      </c>
      <c r="G81" s="55" t="s">
        <v>141</v>
      </c>
      <c r="H81" s="56">
        <v>18</v>
      </c>
      <c r="I81" s="55" t="s">
        <v>53</v>
      </c>
      <c r="J81" s="76" t="str">
        <f t="shared" si="17"/>
        <v>Building Energy Efficiency Standards</v>
      </c>
      <c r="K81" s="76" t="str">
        <f t="shared" si="17"/>
        <v>bldgs efficiency standards</v>
      </c>
      <c r="L81" s="63">
        <f t="shared" si="17"/>
        <v>0</v>
      </c>
      <c r="M81" s="105">
        <v>1</v>
      </c>
      <c r="N81" s="63">
        <f t="shared" si="17"/>
        <v>0.01</v>
      </c>
      <c r="O81" s="57" t="str">
        <f t="shared" si="17"/>
        <v>% reduction in energy use</v>
      </c>
      <c r="P81" s="195" t="str">
        <f>INDEX('Policy Characteristics'!J:J,MATCH($C81,'Policy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1" s="57" t="str">
        <f t="shared" si="17"/>
        <v>buildings-sector-main.html#eff-stds</v>
      </c>
      <c r="R81" s="57" t="str">
        <f t="shared" si="17"/>
        <v>building-energy-efficiency-standards.html</v>
      </c>
      <c r="S81"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7" t="str">
        <f t="shared" si="18"/>
        <v>Itron, 2007, "ASSESSMENT OF LONG-TERM
ELECTRIC ENERGY EFFICIENCY
POTENTIAL IN CALIFORNIA’S
RESIDENTIAL SECTOR," http://www.energy.ca.gov/2007publications/CEC-500-2007-002/CEC-500-2007-002.PDF, p.33, Table 5-1</v>
      </c>
    </row>
    <row r="82" spans="1:20" s="5" customFormat="1" ht="118" x14ac:dyDescent="0.75">
      <c r="A82" s="57" t="str">
        <f t="shared" ref="A82:C93" si="19">A$76</f>
        <v>Buildings and Appliances</v>
      </c>
      <c r="B82" s="57" t="str">
        <f t="shared" si="16"/>
        <v>Building Energy Efficiency Standards</v>
      </c>
      <c r="C82" s="57" t="str">
        <f t="shared" si="16"/>
        <v>Reduction in E Use Allowed by Component Eff Std</v>
      </c>
      <c r="D82" s="55" t="s">
        <v>130</v>
      </c>
      <c r="E82" s="55" t="s">
        <v>336</v>
      </c>
      <c r="F82" s="55" t="s">
        <v>338</v>
      </c>
      <c r="G82" s="55" t="s">
        <v>136</v>
      </c>
      <c r="H82" s="56">
        <v>150</v>
      </c>
      <c r="I82" s="55" t="s">
        <v>53</v>
      </c>
      <c r="J82" s="76" t="str">
        <f t="shared" si="17"/>
        <v>Building Energy Efficiency Standards</v>
      </c>
      <c r="K82" s="76" t="str">
        <f t="shared" si="17"/>
        <v>bldgs efficiency standards</v>
      </c>
      <c r="L82" s="63">
        <f t="shared" si="17"/>
        <v>0</v>
      </c>
      <c r="M82" s="63">
        <f>M76</f>
        <v>1</v>
      </c>
      <c r="N82" s="63">
        <f t="shared" si="17"/>
        <v>0.01</v>
      </c>
      <c r="O82" s="57" t="str">
        <f t="shared" si="17"/>
        <v>% reduction in energy use</v>
      </c>
      <c r="P82" s="195" t="str">
        <f>INDEX('Policy Characteristics'!J:J,MATCH($C82,'Policy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2" s="57" t="str">
        <f t="shared" si="17"/>
        <v>buildings-sector-main.html#eff-stds</v>
      </c>
      <c r="R82" s="57" t="str">
        <f t="shared" si="17"/>
        <v>building-energy-efficiency-standards.html</v>
      </c>
      <c r="S8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7" t="str">
        <f t="shared" si="18"/>
        <v>Itron, 2007, "ASSESSMENT OF LONG-TERM
ELECTRIC ENERGY EFFICIENCY
POTENTIAL IN CALIFORNIA’S
RESIDENTIAL SECTOR," http://www.energy.ca.gov/2007publications/CEC-500-2007-002/CEC-500-2007-002.PDF, p.33, Table 5-1</v>
      </c>
    </row>
    <row r="83" spans="1:20" s="5" customFormat="1" ht="118" x14ac:dyDescent="0.75">
      <c r="A83" s="57" t="str">
        <f t="shared" si="19"/>
        <v>Buildings and Appliances</v>
      </c>
      <c r="B83" s="57" t="str">
        <f t="shared" si="16"/>
        <v>Building Energy Efficiency Standards</v>
      </c>
      <c r="C83" s="57" t="str">
        <f t="shared" si="16"/>
        <v>Reduction in E Use Allowed by Component Eff Std</v>
      </c>
      <c r="D83" s="55" t="s">
        <v>131</v>
      </c>
      <c r="E83" s="55" t="s">
        <v>336</v>
      </c>
      <c r="F83" s="55" t="s">
        <v>338</v>
      </c>
      <c r="G83" s="55" t="s">
        <v>137</v>
      </c>
      <c r="H83" s="56">
        <v>151</v>
      </c>
      <c r="I83" s="55" t="s">
        <v>53</v>
      </c>
      <c r="J83" s="76" t="str">
        <f t="shared" si="17"/>
        <v>Building Energy Efficiency Standards</v>
      </c>
      <c r="K83" s="76" t="str">
        <f t="shared" si="17"/>
        <v>bldgs efficiency standards</v>
      </c>
      <c r="L83" s="63">
        <f t="shared" si="17"/>
        <v>0</v>
      </c>
      <c r="M83" s="63">
        <f t="shared" ref="M83:M93" si="20">M77</f>
        <v>1</v>
      </c>
      <c r="N83" s="63">
        <f t="shared" si="17"/>
        <v>0.01</v>
      </c>
      <c r="O83" s="57" t="str">
        <f t="shared" si="17"/>
        <v>% reduction in energy use</v>
      </c>
      <c r="P83" s="195" t="str">
        <f>INDEX('Policy Characteristics'!J:J,MATCH($C83,'Policy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3" s="57" t="str">
        <f t="shared" si="17"/>
        <v>buildings-sector-main.html#eff-stds</v>
      </c>
      <c r="R83" s="57" t="str">
        <f t="shared" si="17"/>
        <v>building-energy-efficiency-standards.html</v>
      </c>
      <c r="S8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7" t="str">
        <f t="shared" si="18"/>
        <v>Itron, 2007, "ASSESSMENT OF LONG-TERM
ELECTRIC ENERGY EFFICIENCY
POTENTIAL IN CALIFORNIA’S
RESIDENTIAL SECTOR," http://www.energy.ca.gov/2007publications/CEC-500-2007-002/CEC-500-2007-002.PDF, p.33, Table 5-1</v>
      </c>
    </row>
    <row r="84" spans="1:20" s="5" customFormat="1" ht="118" x14ac:dyDescent="0.75">
      <c r="A84" s="57" t="str">
        <f t="shared" si="19"/>
        <v>Buildings and Appliances</v>
      </c>
      <c r="B84" s="57" t="str">
        <f t="shared" si="16"/>
        <v>Building Energy Efficiency Standards</v>
      </c>
      <c r="C84" s="57" t="str">
        <f t="shared" si="16"/>
        <v>Reduction in E Use Allowed by Component Eff Std</v>
      </c>
      <c r="D84" s="55" t="s">
        <v>132</v>
      </c>
      <c r="E84" s="55" t="s">
        <v>336</v>
      </c>
      <c r="F84" s="55" t="s">
        <v>338</v>
      </c>
      <c r="G84" s="55" t="s">
        <v>138</v>
      </c>
      <c r="H84" s="56">
        <v>152</v>
      </c>
      <c r="I84" s="55" t="s">
        <v>53</v>
      </c>
      <c r="J84" s="76" t="str">
        <f t="shared" si="17"/>
        <v>Building Energy Efficiency Standards</v>
      </c>
      <c r="K84" s="76" t="str">
        <f t="shared" si="17"/>
        <v>bldgs efficiency standards</v>
      </c>
      <c r="L84" s="63">
        <f t="shared" si="17"/>
        <v>0</v>
      </c>
      <c r="M84" s="63">
        <f t="shared" si="20"/>
        <v>1</v>
      </c>
      <c r="N84" s="63">
        <f t="shared" si="17"/>
        <v>0.01</v>
      </c>
      <c r="O84" s="57" t="str">
        <f t="shared" si="17"/>
        <v>% reduction in energy use</v>
      </c>
      <c r="P84" s="195" t="str">
        <f>INDEX('Policy Characteristics'!J:J,MATCH($C84,'Policy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4" s="57" t="str">
        <f t="shared" si="17"/>
        <v>buildings-sector-main.html#eff-stds</v>
      </c>
      <c r="R84" s="57" t="str">
        <f t="shared" si="17"/>
        <v>building-energy-efficiency-standards.html</v>
      </c>
      <c r="S84"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7" t="str">
        <f t="shared" si="18"/>
        <v>Itron, 2007, "ASSESSMENT OF LONG-TERM
ELECTRIC ENERGY EFFICIENCY
POTENTIAL IN CALIFORNIA’S
RESIDENTIAL SECTOR," http://www.energy.ca.gov/2007publications/CEC-500-2007-002/CEC-500-2007-002.PDF, p.33, Table 5-1</v>
      </c>
    </row>
    <row r="85" spans="1:20" s="5" customFormat="1" ht="118" x14ac:dyDescent="0.75">
      <c r="A85" s="57" t="str">
        <f t="shared" si="19"/>
        <v>Buildings and Appliances</v>
      </c>
      <c r="B85" s="57" t="str">
        <f t="shared" si="16"/>
        <v>Building Energy Efficiency Standards</v>
      </c>
      <c r="C85" s="57" t="str">
        <f t="shared" si="16"/>
        <v>Reduction in E Use Allowed by Component Eff Std</v>
      </c>
      <c r="D85" s="55" t="s">
        <v>133</v>
      </c>
      <c r="E85" s="55" t="s">
        <v>336</v>
      </c>
      <c r="F85" s="55" t="s">
        <v>338</v>
      </c>
      <c r="G85" s="55" t="s">
        <v>139</v>
      </c>
      <c r="H85" s="56">
        <v>153</v>
      </c>
      <c r="I85" s="55" t="s">
        <v>53</v>
      </c>
      <c r="J85" s="76" t="str">
        <f t="shared" si="17"/>
        <v>Building Energy Efficiency Standards</v>
      </c>
      <c r="K85" s="76" t="str">
        <f t="shared" si="17"/>
        <v>bldgs efficiency standards</v>
      </c>
      <c r="L85" s="63">
        <f t="shared" si="17"/>
        <v>0</v>
      </c>
      <c r="M85" s="63">
        <f t="shared" si="20"/>
        <v>1</v>
      </c>
      <c r="N85" s="63">
        <f t="shared" si="17"/>
        <v>0.01</v>
      </c>
      <c r="O85" s="57" t="str">
        <f t="shared" si="17"/>
        <v>% reduction in energy use</v>
      </c>
      <c r="P85" s="195" t="str">
        <f>INDEX('Policy Characteristics'!J:J,MATCH($C85,'Policy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5" s="57" t="str">
        <f t="shared" si="17"/>
        <v>buildings-sector-main.html#eff-stds</v>
      </c>
      <c r="R85" s="57" t="str">
        <f t="shared" si="17"/>
        <v>building-energy-efficiency-standards.html</v>
      </c>
      <c r="S85"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7" t="str">
        <f t="shared" si="18"/>
        <v>Itron, 2007, "ASSESSMENT OF LONG-TERM
ELECTRIC ENERGY EFFICIENCY
POTENTIAL IN CALIFORNIA’S
RESIDENTIAL SECTOR," http://www.energy.ca.gov/2007publications/CEC-500-2007-002/CEC-500-2007-002.PDF, p.33, Table 5-1</v>
      </c>
    </row>
    <row r="86" spans="1:20" s="5" customFormat="1" ht="118" x14ac:dyDescent="0.75">
      <c r="A86" s="57" t="str">
        <f t="shared" si="19"/>
        <v>Buildings and Appliances</v>
      </c>
      <c r="B86" s="57" t="str">
        <f t="shared" si="16"/>
        <v>Building Energy Efficiency Standards</v>
      </c>
      <c r="C86" s="57" t="str">
        <f t="shared" si="16"/>
        <v>Reduction in E Use Allowed by Component Eff Std</v>
      </c>
      <c r="D86" s="55" t="s">
        <v>134</v>
      </c>
      <c r="E86" s="55" t="s">
        <v>336</v>
      </c>
      <c r="F86" s="55" t="s">
        <v>338</v>
      </c>
      <c r="G86" s="55" t="s">
        <v>140</v>
      </c>
      <c r="H86" s="56">
        <v>154</v>
      </c>
      <c r="I86" s="55" t="s">
        <v>53</v>
      </c>
      <c r="J86" s="76" t="str">
        <f t="shared" si="17"/>
        <v>Building Energy Efficiency Standards</v>
      </c>
      <c r="K86" s="76" t="str">
        <f t="shared" si="17"/>
        <v>bldgs efficiency standards</v>
      </c>
      <c r="L86" s="63">
        <f t="shared" si="17"/>
        <v>0</v>
      </c>
      <c r="M86" s="63">
        <f t="shared" si="20"/>
        <v>1</v>
      </c>
      <c r="N86" s="63">
        <f t="shared" si="17"/>
        <v>0.01</v>
      </c>
      <c r="O86" s="57" t="str">
        <f t="shared" si="17"/>
        <v>% reduction in energy use</v>
      </c>
      <c r="P86" s="195" t="str">
        <f>INDEX('Policy Characteristics'!J:J,MATCH($C86,'Policy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6" s="57" t="str">
        <f t="shared" si="17"/>
        <v>buildings-sector-main.html#eff-stds</v>
      </c>
      <c r="R86" s="57" t="str">
        <f t="shared" si="17"/>
        <v>building-energy-efficiency-standards.html</v>
      </c>
      <c r="S86"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7" t="str">
        <f t="shared" si="18"/>
        <v>Itron, 2007, "ASSESSMENT OF LONG-TERM
ELECTRIC ENERGY EFFICIENCY
POTENTIAL IN CALIFORNIA’S
RESIDENTIAL SECTOR," http://www.energy.ca.gov/2007publications/CEC-500-2007-002/CEC-500-2007-002.PDF, p.33, Table 5-1</v>
      </c>
    </row>
    <row r="87" spans="1:20" s="5" customFormat="1" ht="118" x14ac:dyDescent="0.75">
      <c r="A87" s="57" t="str">
        <f t="shared" si="19"/>
        <v>Buildings and Appliances</v>
      </c>
      <c r="B87" s="57" t="str">
        <f t="shared" si="16"/>
        <v>Building Energy Efficiency Standards</v>
      </c>
      <c r="C87" s="57" t="str">
        <f t="shared" si="16"/>
        <v>Reduction in E Use Allowed by Component Eff Std</v>
      </c>
      <c r="D87" s="55" t="s">
        <v>135</v>
      </c>
      <c r="E87" s="55" t="s">
        <v>336</v>
      </c>
      <c r="F87" s="55" t="s">
        <v>338</v>
      </c>
      <c r="G87" s="55" t="s">
        <v>141</v>
      </c>
      <c r="H87" s="56">
        <v>155</v>
      </c>
      <c r="I87" s="55" t="s">
        <v>53</v>
      </c>
      <c r="J87" s="76" t="str">
        <f t="shared" si="17"/>
        <v>Building Energy Efficiency Standards</v>
      </c>
      <c r="K87" s="76" t="str">
        <f t="shared" si="17"/>
        <v>bldgs efficiency standards</v>
      </c>
      <c r="L87" s="63">
        <f t="shared" si="17"/>
        <v>0</v>
      </c>
      <c r="M87" s="63">
        <f t="shared" si="20"/>
        <v>1</v>
      </c>
      <c r="N87" s="63">
        <f t="shared" si="17"/>
        <v>0.01</v>
      </c>
      <c r="O87" s="57" t="str">
        <f t="shared" si="17"/>
        <v>% reduction in energy use</v>
      </c>
      <c r="P87" s="195" t="str">
        <f>INDEX('Policy Characteristics'!J:J,MATCH($C87,'Policy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7" s="57" t="str">
        <f t="shared" si="17"/>
        <v>buildings-sector-main.html#eff-stds</v>
      </c>
      <c r="R87" s="57" t="str">
        <f t="shared" si="17"/>
        <v>building-energy-efficiency-standards.html</v>
      </c>
      <c r="S87"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7" t="str">
        <f t="shared" si="18"/>
        <v>Itron, 2007, "ASSESSMENT OF LONG-TERM
ELECTRIC ENERGY EFFICIENCY
POTENTIAL IN CALIFORNIA’S
RESIDENTIAL SECTOR," http://www.energy.ca.gov/2007publications/CEC-500-2007-002/CEC-500-2007-002.PDF, p.33, Table 5-1</v>
      </c>
    </row>
    <row r="88" spans="1:20" s="5" customFormat="1" ht="118" x14ac:dyDescent="0.75">
      <c r="A88" s="57" t="str">
        <f t="shared" si="19"/>
        <v>Buildings and Appliances</v>
      </c>
      <c r="B88" s="57" t="str">
        <f t="shared" si="16"/>
        <v>Building Energy Efficiency Standards</v>
      </c>
      <c r="C88" s="57" t="str">
        <f t="shared" si="16"/>
        <v>Reduction in E Use Allowed by Component Eff Std</v>
      </c>
      <c r="D88" s="55" t="s">
        <v>130</v>
      </c>
      <c r="E88" s="55" t="s">
        <v>337</v>
      </c>
      <c r="F88" s="55" t="s">
        <v>203</v>
      </c>
      <c r="G88" s="55" t="s">
        <v>136</v>
      </c>
      <c r="H88" s="56">
        <v>156</v>
      </c>
      <c r="I88" s="55" t="s">
        <v>53</v>
      </c>
      <c r="J88" s="76" t="str">
        <f t="shared" si="17"/>
        <v>Building Energy Efficiency Standards</v>
      </c>
      <c r="K88" s="76" t="str">
        <f t="shared" si="17"/>
        <v>bldgs efficiency standards</v>
      </c>
      <c r="L88" s="63">
        <f t="shared" si="17"/>
        <v>0</v>
      </c>
      <c r="M88" s="63">
        <f>M82</f>
        <v>1</v>
      </c>
      <c r="N88" s="63">
        <f t="shared" si="17"/>
        <v>0.01</v>
      </c>
      <c r="O88" s="57" t="str">
        <f t="shared" si="17"/>
        <v>% reduction in energy use</v>
      </c>
      <c r="P88" s="195" t="str">
        <f>INDEX('Policy Characteristics'!J:J,MATCH($C88,'Policy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8" s="57" t="str">
        <f t="shared" si="17"/>
        <v>buildings-sector-main.html#eff-stds</v>
      </c>
      <c r="R88" s="57" t="str">
        <f t="shared" si="17"/>
        <v>building-energy-efficiency-standards.html</v>
      </c>
      <c r="S88"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7" t="str">
        <f t="shared" si="18"/>
        <v>Itron, 2007, "ASSESSMENT OF LONG-TERM
ELECTRIC ENERGY EFFICIENCY
POTENTIAL IN CALIFORNIA’S
RESIDENTIAL SECTOR," http://www.energy.ca.gov/2007publications/CEC-500-2007-002/CEC-500-2007-002.PDF, p.33, Table 5-1</v>
      </c>
    </row>
    <row r="89" spans="1:20" s="5" customFormat="1" ht="118" x14ac:dyDescent="0.75">
      <c r="A89" s="57" t="str">
        <f t="shared" si="19"/>
        <v>Buildings and Appliances</v>
      </c>
      <c r="B89" s="57" t="str">
        <f t="shared" si="16"/>
        <v>Building Energy Efficiency Standards</v>
      </c>
      <c r="C89" s="57" t="str">
        <f t="shared" si="16"/>
        <v>Reduction in E Use Allowed by Component Eff Std</v>
      </c>
      <c r="D89" s="55" t="s">
        <v>131</v>
      </c>
      <c r="E89" s="55" t="s">
        <v>337</v>
      </c>
      <c r="F89" s="55" t="s">
        <v>203</v>
      </c>
      <c r="G89" s="55" t="s">
        <v>137</v>
      </c>
      <c r="H89" s="56">
        <v>157</v>
      </c>
      <c r="I89" s="55" t="s">
        <v>53</v>
      </c>
      <c r="J89" s="76" t="str">
        <f t="shared" si="17"/>
        <v>Building Energy Efficiency Standards</v>
      </c>
      <c r="K89" s="76" t="str">
        <f t="shared" si="17"/>
        <v>bldgs efficiency standards</v>
      </c>
      <c r="L89" s="63">
        <f t="shared" si="17"/>
        <v>0</v>
      </c>
      <c r="M89" s="63">
        <f t="shared" si="20"/>
        <v>1</v>
      </c>
      <c r="N89" s="63">
        <f t="shared" si="17"/>
        <v>0.01</v>
      </c>
      <c r="O89" s="57" t="str">
        <f t="shared" si="17"/>
        <v>% reduction in energy use</v>
      </c>
      <c r="P89" s="195" t="str">
        <f>INDEX('Policy Characteristics'!J:J,MATCH($C89,'Policy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9" s="57" t="str">
        <f t="shared" si="17"/>
        <v>buildings-sector-main.html#eff-stds</v>
      </c>
      <c r="R89" s="57" t="str">
        <f t="shared" si="17"/>
        <v>building-energy-efficiency-standards.html</v>
      </c>
      <c r="S89"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7" t="str">
        <f t="shared" si="18"/>
        <v>Itron, 2007, "ASSESSMENT OF LONG-TERM
ELECTRIC ENERGY EFFICIENCY
POTENTIAL IN CALIFORNIA’S
RESIDENTIAL SECTOR," http://www.energy.ca.gov/2007publications/CEC-500-2007-002/CEC-500-2007-002.PDF, p.33, Table 5-1</v>
      </c>
    </row>
    <row r="90" spans="1:20" s="5" customFormat="1" ht="118" x14ac:dyDescent="0.75">
      <c r="A90" s="57" t="str">
        <f t="shared" si="19"/>
        <v>Buildings and Appliances</v>
      </c>
      <c r="B90" s="57" t="str">
        <f t="shared" si="16"/>
        <v>Building Energy Efficiency Standards</v>
      </c>
      <c r="C90" s="57" t="str">
        <f t="shared" si="16"/>
        <v>Reduction in E Use Allowed by Component Eff Std</v>
      </c>
      <c r="D90" s="55" t="s">
        <v>132</v>
      </c>
      <c r="E90" s="55" t="s">
        <v>337</v>
      </c>
      <c r="F90" s="55" t="s">
        <v>203</v>
      </c>
      <c r="G90" s="55" t="s">
        <v>138</v>
      </c>
      <c r="H90" s="56">
        <v>158</v>
      </c>
      <c r="I90" s="55" t="s">
        <v>53</v>
      </c>
      <c r="J90" s="76" t="str">
        <f t="shared" si="17"/>
        <v>Building Energy Efficiency Standards</v>
      </c>
      <c r="K90" s="76" t="str">
        <f t="shared" si="17"/>
        <v>bldgs efficiency standards</v>
      </c>
      <c r="L90" s="63">
        <f t="shared" si="17"/>
        <v>0</v>
      </c>
      <c r="M90" s="63">
        <f t="shared" si="20"/>
        <v>1</v>
      </c>
      <c r="N90" s="63">
        <f t="shared" si="17"/>
        <v>0.01</v>
      </c>
      <c r="O90" s="57" t="str">
        <f t="shared" si="17"/>
        <v>% reduction in energy use</v>
      </c>
      <c r="P90" s="195" t="str">
        <f>INDEX('Policy Characteristics'!J:J,MATCH($C90,'Policy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0" s="57" t="str">
        <f t="shared" si="17"/>
        <v>buildings-sector-main.html#eff-stds</v>
      </c>
      <c r="R90" s="57" t="str">
        <f t="shared" si="17"/>
        <v>building-energy-efficiency-standards.html</v>
      </c>
      <c r="S90"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7" t="str">
        <f t="shared" si="18"/>
        <v>Itron, 2007, "ASSESSMENT OF LONG-TERM
ELECTRIC ENERGY EFFICIENCY
POTENTIAL IN CALIFORNIA’S
RESIDENTIAL SECTOR," http://www.energy.ca.gov/2007publications/CEC-500-2007-002/CEC-500-2007-002.PDF, p.33, Table 5-1</v>
      </c>
    </row>
    <row r="91" spans="1:20" s="5" customFormat="1" ht="118" x14ac:dyDescent="0.75">
      <c r="A91" s="57" t="str">
        <f t="shared" si="19"/>
        <v>Buildings and Appliances</v>
      </c>
      <c r="B91" s="57" t="str">
        <f t="shared" si="16"/>
        <v>Building Energy Efficiency Standards</v>
      </c>
      <c r="C91" s="57" t="str">
        <f t="shared" si="16"/>
        <v>Reduction in E Use Allowed by Component Eff Std</v>
      </c>
      <c r="D91" s="55" t="s">
        <v>133</v>
      </c>
      <c r="E91" s="55" t="s">
        <v>337</v>
      </c>
      <c r="F91" s="55" t="s">
        <v>203</v>
      </c>
      <c r="G91" s="55" t="s">
        <v>139</v>
      </c>
      <c r="H91" s="56">
        <v>159</v>
      </c>
      <c r="I91" s="55" t="s">
        <v>53</v>
      </c>
      <c r="J91" s="76" t="str">
        <f t="shared" si="17"/>
        <v>Building Energy Efficiency Standards</v>
      </c>
      <c r="K91" s="76" t="str">
        <f t="shared" si="17"/>
        <v>bldgs efficiency standards</v>
      </c>
      <c r="L91" s="63">
        <f t="shared" si="17"/>
        <v>0</v>
      </c>
      <c r="M91" s="63">
        <f t="shared" si="20"/>
        <v>1</v>
      </c>
      <c r="N91" s="63">
        <f t="shared" si="17"/>
        <v>0.01</v>
      </c>
      <c r="O91" s="57" t="str">
        <f t="shared" si="17"/>
        <v>% reduction in energy use</v>
      </c>
      <c r="P91" s="195" t="str">
        <f>INDEX('Policy Characteristics'!J:J,MATCH($C91,'Policy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1" s="57" t="str">
        <f t="shared" si="17"/>
        <v>buildings-sector-main.html#eff-stds</v>
      </c>
      <c r="R91" s="57" t="str">
        <f t="shared" si="17"/>
        <v>building-energy-efficiency-standards.html</v>
      </c>
      <c r="S91"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7" t="str">
        <f t="shared" si="18"/>
        <v>Itron, 2007, "ASSESSMENT OF LONG-TERM
ELECTRIC ENERGY EFFICIENCY
POTENTIAL IN CALIFORNIA’S
RESIDENTIAL SECTOR," http://www.energy.ca.gov/2007publications/CEC-500-2007-002/CEC-500-2007-002.PDF, p.33, Table 5-1</v>
      </c>
    </row>
    <row r="92" spans="1:20" s="5" customFormat="1" ht="118" x14ac:dyDescent="0.75">
      <c r="A92" s="57" t="str">
        <f t="shared" si="19"/>
        <v>Buildings and Appliances</v>
      </c>
      <c r="B92" s="57" t="str">
        <f t="shared" si="16"/>
        <v>Building Energy Efficiency Standards</v>
      </c>
      <c r="C92" s="57" t="str">
        <f t="shared" si="16"/>
        <v>Reduction in E Use Allowed by Component Eff Std</v>
      </c>
      <c r="D92" s="55" t="s">
        <v>134</v>
      </c>
      <c r="E92" s="55" t="s">
        <v>337</v>
      </c>
      <c r="F92" s="55" t="s">
        <v>203</v>
      </c>
      <c r="G92" s="55" t="s">
        <v>140</v>
      </c>
      <c r="H92" s="56">
        <v>160</v>
      </c>
      <c r="I92" s="55" t="s">
        <v>53</v>
      </c>
      <c r="J92" s="76" t="str">
        <f t="shared" si="17"/>
        <v>Building Energy Efficiency Standards</v>
      </c>
      <c r="K92" s="76" t="str">
        <f t="shared" si="17"/>
        <v>bldgs efficiency standards</v>
      </c>
      <c r="L92" s="63">
        <f t="shared" si="17"/>
        <v>0</v>
      </c>
      <c r="M92" s="63">
        <f t="shared" si="20"/>
        <v>1</v>
      </c>
      <c r="N92" s="63">
        <f t="shared" si="17"/>
        <v>0.01</v>
      </c>
      <c r="O92" s="57" t="str">
        <f t="shared" si="17"/>
        <v>% reduction in energy use</v>
      </c>
      <c r="P92" s="195" t="str">
        <f>INDEX('Policy Characteristics'!J:J,MATCH($C92,'Policy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2" s="57" t="str">
        <f t="shared" si="17"/>
        <v>buildings-sector-main.html#eff-stds</v>
      </c>
      <c r="R92" s="57" t="str">
        <f t="shared" si="17"/>
        <v>building-energy-efficiency-standards.html</v>
      </c>
      <c r="S9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7" t="str">
        <f t="shared" si="18"/>
        <v>Itron, 2007, "ASSESSMENT OF LONG-TERM
ELECTRIC ENERGY EFFICIENCY
POTENTIAL IN CALIFORNIA’S
RESIDENTIAL SECTOR," http://www.energy.ca.gov/2007publications/CEC-500-2007-002/CEC-500-2007-002.PDF, p.33, Table 5-1</v>
      </c>
    </row>
    <row r="93" spans="1:20" s="5" customFormat="1" ht="118" x14ac:dyDescent="0.75">
      <c r="A93" s="57" t="str">
        <f t="shared" si="19"/>
        <v>Buildings and Appliances</v>
      </c>
      <c r="B93" s="57" t="str">
        <f t="shared" si="19"/>
        <v>Building Energy Efficiency Standards</v>
      </c>
      <c r="C93" s="57" t="str">
        <f t="shared" si="19"/>
        <v>Reduction in E Use Allowed by Component Eff Std</v>
      </c>
      <c r="D93" s="55" t="s">
        <v>135</v>
      </c>
      <c r="E93" s="55" t="s">
        <v>337</v>
      </c>
      <c r="F93" s="55" t="s">
        <v>203</v>
      </c>
      <c r="G93" s="55" t="s">
        <v>141</v>
      </c>
      <c r="H93" s="56">
        <v>161</v>
      </c>
      <c r="I93" s="55" t="s">
        <v>53</v>
      </c>
      <c r="J93" s="76" t="str">
        <f t="shared" si="17"/>
        <v>Building Energy Efficiency Standards</v>
      </c>
      <c r="K93" s="76" t="str">
        <f t="shared" si="17"/>
        <v>bldgs efficiency standards</v>
      </c>
      <c r="L93" s="63">
        <f t="shared" si="17"/>
        <v>0</v>
      </c>
      <c r="M93" s="63">
        <f t="shared" si="20"/>
        <v>1</v>
      </c>
      <c r="N93" s="63">
        <f t="shared" si="17"/>
        <v>0.01</v>
      </c>
      <c r="O93" s="57" t="str">
        <f t="shared" si="17"/>
        <v>% reduction in energy use</v>
      </c>
      <c r="P93" s="195" t="str">
        <f>INDEX('Policy Characteristics'!J:J,MATCH($C93,'Policy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3" s="57" t="str">
        <f t="shared" si="17"/>
        <v>buildings-sector-main.html#eff-stds</v>
      </c>
      <c r="R93" s="57" t="str">
        <f t="shared" si="17"/>
        <v>building-energy-efficiency-standards.html</v>
      </c>
      <c r="S9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7" t="str">
        <f t="shared" si="18"/>
        <v>Itron, 2007, "ASSESSMENT OF LONG-TERM
ELECTRIC ENERGY EFFICIENCY
POTENTIAL IN CALIFORNIA’S
RESIDENTIAL SECTOR," http://www.energy.ca.gov/2007publications/CEC-500-2007-002/CEC-500-2007-002.PDF, p.33, Table 5-1</v>
      </c>
    </row>
    <row r="94" spans="1:20" s="5" customFormat="1" ht="73.75" x14ac:dyDescent="0.75">
      <c r="A94" s="55" t="s">
        <v>83</v>
      </c>
      <c r="B94" s="55" t="s">
        <v>15</v>
      </c>
      <c r="C94" s="55" t="s">
        <v>7</v>
      </c>
      <c r="D94" s="55"/>
      <c r="E94" s="55"/>
      <c r="F94" s="55"/>
      <c r="G94" s="55"/>
      <c r="H94" s="56">
        <v>19</v>
      </c>
      <c r="I94" s="55" t="s">
        <v>53</v>
      </c>
      <c r="J94" s="98" t="s">
        <v>15</v>
      </c>
      <c r="K94" s="98" t="s">
        <v>695</v>
      </c>
      <c r="L94" s="67">
        <v>0</v>
      </c>
      <c r="M94" s="67">
        <v>1</v>
      </c>
      <c r="N94" s="67">
        <v>1</v>
      </c>
      <c r="O94" s="55" t="s">
        <v>35</v>
      </c>
      <c r="P94" s="195" t="str">
        <f>INDEX('Policy Characteristics'!J:J,MATCH($C94,'Policy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94" s="55" t="s">
        <v>244</v>
      </c>
      <c r="R94" s="10" t="s">
        <v>245</v>
      </c>
      <c r="S94" s="86" t="s">
        <v>86</v>
      </c>
      <c r="T94" s="57"/>
    </row>
    <row r="95" spans="1:20" s="5" customFormat="1" ht="103.25" x14ac:dyDescent="0.75">
      <c r="A95" s="55" t="s">
        <v>83</v>
      </c>
      <c r="B95" s="55" t="s">
        <v>317</v>
      </c>
      <c r="C95" s="55" t="s">
        <v>369</v>
      </c>
      <c r="D95" s="55"/>
      <c r="E95" s="55"/>
      <c r="F95" s="55"/>
      <c r="G95" s="55"/>
      <c r="H95" s="56">
        <v>146</v>
      </c>
      <c r="I95" s="55" t="s">
        <v>53</v>
      </c>
      <c r="J95" s="56" t="s">
        <v>440</v>
      </c>
      <c r="K95" s="98" t="s">
        <v>694</v>
      </c>
      <c r="L95" s="67">
        <v>0</v>
      </c>
      <c r="M95" s="62">
        <f>ROUND(MaxBoundCalculations!B172,2)</f>
        <v>0.24</v>
      </c>
      <c r="N95" s="69">
        <v>5.0000000000000001E-3</v>
      </c>
      <c r="O95" s="55" t="s">
        <v>318</v>
      </c>
      <c r="P95" s="195" t="str">
        <f>INDEX('Policy Characteristics'!J:J,MATCH($C95,'Policy Characteristics'!$C:$C,0))</f>
        <v>**Description:**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v>
      </c>
      <c r="Q95" s="55" t="s">
        <v>319</v>
      </c>
      <c r="R95" s="10" t="s">
        <v>320</v>
      </c>
      <c r="S95" s="86" t="s">
        <v>374</v>
      </c>
      <c r="T95" s="10" t="s">
        <v>494</v>
      </c>
    </row>
    <row r="96" spans="1:20" s="5" customFormat="1" ht="88.5" x14ac:dyDescent="0.75">
      <c r="A96" s="55" t="s">
        <v>83</v>
      </c>
      <c r="B96" s="55" t="s">
        <v>321</v>
      </c>
      <c r="C96" s="55" t="s">
        <v>324</v>
      </c>
      <c r="D96" s="55"/>
      <c r="E96" s="55"/>
      <c r="F96" s="55"/>
      <c r="G96" s="55"/>
      <c r="H96" s="56">
        <v>147</v>
      </c>
      <c r="I96" s="55" t="s">
        <v>53</v>
      </c>
      <c r="J96" s="56" t="s">
        <v>440</v>
      </c>
      <c r="K96" s="98" t="s">
        <v>693</v>
      </c>
      <c r="L96" s="67">
        <v>0</v>
      </c>
      <c r="M96" s="61">
        <v>0.5</v>
      </c>
      <c r="N96" s="62">
        <v>0.01</v>
      </c>
      <c r="O96" s="55" t="s">
        <v>325</v>
      </c>
      <c r="P96" s="195" t="str">
        <f>INDEX('Policy Characteristics'!J:J,MATCH($C96,'Policy Characteristics'!$C:$C,0))</f>
        <v>**Description:**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v>
      </c>
      <c r="Q96" s="55" t="s">
        <v>322</v>
      </c>
      <c r="R96" s="10" t="s">
        <v>323</v>
      </c>
      <c r="S96" s="86"/>
      <c r="T96" s="57"/>
    </row>
    <row r="97" spans="1:20" s="5" customFormat="1" ht="59" x14ac:dyDescent="0.75">
      <c r="A97" s="55" t="s">
        <v>83</v>
      </c>
      <c r="B97" s="55" t="s">
        <v>14</v>
      </c>
      <c r="C97" s="55" t="s">
        <v>142</v>
      </c>
      <c r="D97" s="55"/>
      <c r="E97" s="55"/>
      <c r="F97" s="55"/>
      <c r="G97" s="55"/>
      <c r="H97" s="56">
        <v>20</v>
      </c>
      <c r="I97" s="55" t="s">
        <v>53</v>
      </c>
      <c r="J97" s="98" t="s">
        <v>14</v>
      </c>
      <c r="K97" s="98" t="s">
        <v>692</v>
      </c>
      <c r="L97" s="67">
        <v>0</v>
      </c>
      <c r="M97" s="67">
        <v>1</v>
      </c>
      <c r="N97" s="67">
        <v>1</v>
      </c>
      <c r="O97" s="55" t="s">
        <v>35</v>
      </c>
      <c r="P97" s="195" t="str">
        <f>INDEX('Policy Characteristics'!J:J,MATCH($C97,'Policy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97" s="55" t="s">
        <v>246</v>
      </c>
      <c r="R97" s="10" t="s">
        <v>247</v>
      </c>
      <c r="S97" s="86" t="s">
        <v>86</v>
      </c>
      <c r="T97" s="57"/>
    </row>
    <row r="98" spans="1:20" s="5" customFormat="1" ht="265.5" x14ac:dyDescent="0.75">
      <c r="A98" s="55" t="s">
        <v>83</v>
      </c>
      <c r="B98" s="55" t="s">
        <v>17</v>
      </c>
      <c r="C98" s="55" t="s">
        <v>218</v>
      </c>
      <c r="D98" s="55" t="s">
        <v>130</v>
      </c>
      <c r="E98" s="55"/>
      <c r="F98" s="55" t="s">
        <v>136</v>
      </c>
      <c r="G98" s="55"/>
      <c r="H98" s="56">
        <v>21</v>
      </c>
      <c r="I98" s="55" t="s">
        <v>53</v>
      </c>
      <c r="J98" s="98" t="s">
        <v>17</v>
      </c>
      <c r="K98" s="98" t="s">
        <v>691</v>
      </c>
      <c r="L98" s="61">
        <v>0</v>
      </c>
      <c r="M98" s="70">
        <f>ROUND(MaxBoundCalculations!B167,3)</f>
        <v>3.4000000000000002E-2</v>
      </c>
      <c r="N98" s="70">
        <v>1E-3</v>
      </c>
      <c r="O98" s="55" t="s">
        <v>43</v>
      </c>
      <c r="P98" s="195" t="str">
        <f>INDEX('Policy Characteristics'!J:J,MATCH($C98,'Policy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8" s="55" t="s">
        <v>248</v>
      </c>
      <c r="R98" s="10" t="s">
        <v>249</v>
      </c>
      <c r="S98" s="80" t="s">
        <v>190</v>
      </c>
      <c r="T98" s="10" t="s">
        <v>214</v>
      </c>
    </row>
    <row r="99" spans="1:20" s="5" customFormat="1" ht="265.5" x14ac:dyDescent="0.75">
      <c r="A99" s="57" t="str">
        <f>A$98</f>
        <v>Buildings and Appliances</v>
      </c>
      <c r="B99" s="57" t="str">
        <f t="shared" ref="B99:C103" si="21">B$98</f>
        <v>Increased Retrofitting</v>
      </c>
      <c r="C99" s="57" t="str">
        <f t="shared" si="21"/>
        <v>Fraction of Commercial Components Replaced Annually due to Retrofitting Policy</v>
      </c>
      <c r="D99" s="55" t="s">
        <v>131</v>
      </c>
      <c r="E99" s="55"/>
      <c r="F99" s="55" t="s">
        <v>137</v>
      </c>
      <c r="G99" s="55"/>
      <c r="H99" s="56">
        <v>22</v>
      </c>
      <c r="I99" s="55" t="s">
        <v>53</v>
      </c>
      <c r="J99" s="76" t="str">
        <f t="shared" ref="J99:O103" si="22">J$98</f>
        <v>Increased Retrofitting</v>
      </c>
      <c r="K99" s="77" t="str">
        <f t="shared" si="22"/>
        <v>bldgs retrofitting</v>
      </c>
      <c r="L99" s="66">
        <f t="shared" si="22"/>
        <v>0</v>
      </c>
      <c r="M99" s="71">
        <f t="shared" si="22"/>
        <v>3.4000000000000002E-2</v>
      </c>
      <c r="N99" s="71">
        <f t="shared" si="22"/>
        <v>1E-3</v>
      </c>
      <c r="O99" s="57" t="str">
        <f t="shared" si="22"/>
        <v>% of existing building components</v>
      </c>
      <c r="P99" s="195" t="str">
        <f>INDEX('Policy Characteristics'!J:J,MATCH($C99,'Policy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9" s="55" t="s">
        <v>248</v>
      </c>
      <c r="R99" s="10" t="s">
        <v>249</v>
      </c>
      <c r="S99" s="85" t="str">
        <f>S98</f>
        <v>Calculated from model data; see the relevant variable(s) in the InputData folder for source information.</v>
      </c>
      <c r="T99" s="57"/>
    </row>
    <row r="100" spans="1:20" s="5" customFormat="1" ht="265.5" x14ac:dyDescent="0.75">
      <c r="A100" s="57" t="str">
        <f>A$98</f>
        <v>Buildings and Appliances</v>
      </c>
      <c r="B100" s="57" t="str">
        <f t="shared" si="21"/>
        <v>Increased Retrofitting</v>
      </c>
      <c r="C100" s="57" t="str">
        <f t="shared" si="21"/>
        <v>Fraction of Commercial Components Replaced Annually due to Retrofitting Policy</v>
      </c>
      <c r="D100" s="55" t="s">
        <v>132</v>
      </c>
      <c r="E100" s="55"/>
      <c r="F100" s="55" t="s">
        <v>138</v>
      </c>
      <c r="G100" s="55"/>
      <c r="H100" s="56">
        <v>23</v>
      </c>
      <c r="I100" s="55" t="s">
        <v>53</v>
      </c>
      <c r="J100" s="76" t="str">
        <f t="shared" si="22"/>
        <v>Increased Retrofitting</v>
      </c>
      <c r="K100" s="77" t="str">
        <f t="shared" si="22"/>
        <v>bldgs retrofitting</v>
      </c>
      <c r="L100" s="66">
        <f t="shared" si="22"/>
        <v>0</v>
      </c>
      <c r="M100" s="71">
        <f t="shared" si="22"/>
        <v>3.4000000000000002E-2</v>
      </c>
      <c r="N100" s="71">
        <f t="shared" si="22"/>
        <v>1E-3</v>
      </c>
      <c r="O100" s="57" t="str">
        <f t="shared" si="22"/>
        <v>% of existing building components</v>
      </c>
      <c r="P100" s="195" t="str">
        <f>INDEX('Policy Characteristics'!J:J,MATCH($C100,'Policy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0" s="55" t="s">
        <v>248</v>
      </c>
      <c r="R100" s="10" t="s">
        <v>249</v>
      </c>
      <c r="S100" s="85" t="str">
        <f>S99</f>
        <v>Calculated from model data; see the relevant variable(s) in the InputData folder for source information.</v>
      </c>
      <c r="T100" s="57"/>
    </row>
    <row r="101" spans="1:20" s="5" customFormat="1" ht="265.5" x14ac:dyDescent="0.75">
      <c r="A101" s="57" t="str">
        <f>A$98</f>
        <v>Buildings and Appliances</v>
      </c>
      <c r="B101" s="57" t="str">
        <f t="shared" si="21"/>
        <v>Increased Retrofitting</v>
      </c>
      <c r="C101" s="57" t="str">
        <f t="shared" si="21"/>
        <v>Fraction of Commercial Components Replaced Annually due to Retrofitting Policy</v>
      </c>
      <c r="D101" s="55" t="s">
        <v>133</v>
      </c>
      <c r="E101" s="55"/>
      <c r="F101" s="55" t="s">
        <v>139</v>
      </c>
      <c r="G101" s="55"/>
      <c r="H101" s="56">
        <v>24</v>
      </c>
      <c r="I101" s="55" t="s">
        <v>53</v>
      </c>
      <c r="J101" s="76" t="str">
        <f t="shared" si="22"/>
        <v>Increased Retrofitting</v>
      </c>
      <c r="K101" s="77" t="str">
        <f t="shared" si="22"/>
        <v>bldgs retrofitting</v>
      </c>
      <c r="L101" s="66">
        <f t="shared" si="22"/>
        <v>0</v>
      </c>
      <c r="M101" s="71">
        <f t="shared" si="22"/>
        <v>3.4000000000000002E-2</v>
      </c>
      <c r="N101" s="71">
        <f t="shared" si="22"/>
        <v>1E-3</v>
      </c>
      <c r="O101" s="57" t="str">
        <f t="shared" si="22"/>
        <v>% of existing building components</v>
      </c>
      <c r="P101" s="195" t="str">
        <f>INDEX('Policy Characteristics'!J:J,MATCH($C101,'Policy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1" s="55" t="s">
        <v>248</v>
      </c>
      <c r="R101" s="10" t="s">
        <v>249</v>
      </c>
      <c r="S101" s="85" t="str">
        <f>S100</f>
        <v>Calculated from model data; see the relevant variable(s) in the InputData folder for source information.</v>
      </c>
      <c r="T101" s="57"/>
    </row>
    <row r="102" spans="1:20" s="5" customFormat="1" ht="265.5" x14ac:dyDescent="0.75">
      <c r="A102" s="57" t="str">
        <f>A$98</f>
        <v>Buildings and Appliances</v>
      </c>
      <c r="B102" s="57" t="str">
        <f t="shared" si="21"/>
        <v>Increased Retrofitting</v>
      </c>
      <c r="C102" s="57" t="str">
        <f t="shared" si="21"/>
        <v>Fraction of Commercial Components Replaced Annually due to Retrofitting Policy</v>
      </c>
      <c r="D102" s="55" t="s">
        <v>134</v>
      </c>
      <c r="E102" s="55"/>
      <c r="F102" s="55" t="s">
        <v>140</v>
      </c>
      <c r="G102" s="55"/>
      <c r="H102" s="56">
        <v>25</v>
      </c>
      <c r="I102" s="55" t="s">
        <v>53</v>
      </c>
      <c r="J102" s="76" t="str">
        <f t="shared" si="22"/>
        <v>Increased Retrofitting</v>
      </c>
      <c r="K102" s="77" t="str">
        <f t="shared" si="22"/>
        <v>bldgs retrofitting</v>
      </c>
      <c r="L102" s="66">
        <f t="shared" si="22"/>
        <v>0</v>
      </c>
      <c r="M102" s="71">
        <f t="shared" si="22"/>
        <v>3.4000000000000002E-2</v>
      </c>
      <c r="N102" s="71">
        <f t="shared" si="22"/>
        <v>1E-3</v>
      </c>
      <c r="O102" s="57" t="str">
        <f t="shared" si="22"/>
        <v>% of existing building components</v>
      </c>
      <c r="P102" s="195" t="str">
        <f>INDEX('Policy Characteristics'!J:J,MATCH($C102,'Policy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2" s="55" t="s">
        <v>248</v>
      </c>
      <c r="R102" s="10" t="s">
        <v>249</v>
      </c>
      <c r="S102" s="85" t="str">
        <f>S101</f>
        <v>Calculated from model data; see the relevant variable(s) in the InputData folder for source information.</v>
      </c>
      <c r="T102" s="57"/>
    </row>
    <row r="103" spans="1:20" s="5" customFormat="1" ht="265.5" x14ac:dyDescent="0.75">
      <c r="A103" s="57" t="str">
        <f>A$98</f>
        <v>Buildings and Appliances</v>
      </c>
      <c r="B103" s="57" t="str">
        <f t="shared" si="21"/>
        <v>Increased Retrofitting</v>
      </c>
      <c r="C103" s="57" t="str">
        <f t="shared" si="21"/>
        <v>Fraction of Commercial Components Replaced Annually due to Retrofitting Policy</v>
      </c>
      <c r="D103" s="55" t="s">
        <v>135</v>
      </c>
      <c r="E103" s="55"/>
      <c r="F103" s="55" t="s">
        <v>141</v>
      </c>
      <c r="G103" s="55"/>
      <c r="H103" s="56">
        <v>26</v>
      </c>
      <c r="I103" s="55" t="s">
        <v>53</v>
      </c>
      <c r="J103" s="76" t="str">
        <f t="shared" si="22"/>
        <v>Increased Retrofitting</v>
      </c>
      <c r="K103" s="77" t="str">
        <f t="shared" si="22"/>
        <v>bldgs retrofitting</v>
      </c>
      <c r="L103" s="66">
        <f t="shared" si="22"/>
        <v>0</v>
      </c>
      <c r="M103" s="71">
        <f t="shared" si="22"/>
        <v>3.4000000000000002E-2</v>
      </c>
      <c r="N103" s="71">
        <f t="shared" si="22"/>
        <v>1E-3</v>
      </c>
      <c r="O103" s="57" t="str">
        <f t="shared" si="22"/>
        <v>% of existing building components</v>
      </c>
      <c r="P103" s="195" t="str">
        <f>INDEX('Policy Characteristics'!J:J,MATCH($C103,'Policy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3" s="55" t="s">
        <v>248</v>
      </c>
      <c r="R103" s="10" t="s">
        <v>249</v>
      </c>
      <c r="S103" s="85" t="str">
        <f>S102</f>
        <v>Calculated from model data; see the relevant variable(s) in the InputData folder for source information.</v>
      </c>
      <c r="T103" s="57"/>
    </row>
    <row r="104" spans="1:20" s="5" customFormat="1" ht="44.25" x14ac:dyDescent="0.75">
      <c r="A104" s="55" t="s">
        <v>83</v>
      </c>
      <c r="B104" s="55" t="s">
        <v>13</v>
      </c>
      <c r="C104" s="55" t="s">
        <v>6</v>
      </c>
      <c r="D104" s="55" t="s">
        <v>130</v>
      </c>
      <c r="E104" s="55"/>
      <c r="F104" s="55" t="s">
        <v>136</v>
      </c>
      <c r="G104" s="55"/>
      <c r="H104" s="56">
        <v>27</v>
      </c>
      <c r="I104" s="55" t="s">
        <v>53</v>
      </c>
      <c r="J104" s="98" t="s">
        <v>13</v>
      </c>
      <c r="K104" s="98" t="s">
        <v>690</v>
      </c>
      <c r="L104" s="67">
        <v>0</v>
      </c>
      <c r="M104" s="67">
        <v>1</v>
      </c>
      <c r="N104" s="67">
        <v>1</v>
      </c>
      <c r="O104" s="55" t="s">
        <v>35</v>
      </c>
      <c r="P104" s="195" t="str">
        <f>INDEX('Policy Characteristics'!J:J,MATCH($C104,'Policy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4" s="55" t="s">
        <v>250</v>
      </c>
      <c r="R104" s="10" t="s">
        <v>251</v>
      </c>
      <c r="S104" s="86" t="s">
        <v>86</v>
      </c>
      <c r="T104" s="57"/>
    </row>
    <row r="105" spans="1:20" s="5" customFormat="1" ht="44.25" x14ac:dyDescent="0.75">
      <c r="A105" s="57" t="str">
        <f>A$104</f>
        <v>Buildings and Appliances</v>
      </c>
      <c r="B105" s="57" t="str">
        <f t="shared" ref="B105:C109" si="23">B$104</f>
        <v>Rebate for Efficient Products</v>
      </c>
      <c r="C105" s="57" t="str">
        <f t="shared" si="23"/>
        <v>Boolean Rebate Program for Efficient Components</v>
      </c>
      <c r="D105" s="55" t="s">
        <v>131</v>
      </c>
      <c r="E105" s="55"/>
      <c r="F105" s="55" t="s">
        <v>137</v>
      </c>
      <c r="G105" s="55"/>
      <c r="H105" s="56">
        <v>28</v>
      </c>
      <c r="I105" s="55" t="s">
        <v>53</v>
      </c>
      <c r="J105" s="76" t="str">
        <f t="shared" ref="J105:K109" si="24">J$104</f>
        <v>Rebate for Efficient Products</v>
      </c>
      <c r="K105" s="76" t="str">
        <f>K$104</f>
        <v>bldgs rebate</v>
      </c>
      <c r="L105" s="68">
        <f>L$104</f>
        <v>0</v>
      </c>
      <c r="M105" s="68">
        <f>M$104</f>
        <v>1</v>
      </c>
      <c r="N105" s="68">
        <f>N$104</f>
        <v>1</v>
      </c>
      <c r="O105" s="57" t="str">
        <f>O$104</f>
        <v>on/off</v>
      </c>
      <c r="P105" s="195" t="str">
        <f>INDEX('Policy Characteristics'!J:J,MATCH($C105,'Policy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5" s="57" t="str">
        <f>Q$104</f>
        <v>buildings-sector-main.html#rebate</v>
      </c>
      <c r="R105" s="57" t="str">
        <f>R$104</f>
        <v>rebate-for-efficient-products.html</v>
      </c>
      <c r="S105" s="85" t="str">
        <f>S$104</f>
        <v>none</v>
      </c>
      <c r="T105" s="57"/>
    </row>
    <row r="106" spans="1:20" s="5" customFormat="1" ht="44.25" x14ac:dyDescent="0.75">
      <c r="A106" s="57" t="str">
        <f>A$104</f>
        <v>Buildings and Appliances</v>
      </c>
      <c r="B106" s="57" t="str">
        <f t="shared" si="23"/>
        <v>Rebate for Efficient Products</v>
      </c>
      <c r="C106" s="57" t="str">
        <f t="shared" si="23"/>
        <v>Boolean Rebate Program for Efficient Components</v>
      </c>
      <c r="D106" s="55" t="s">
        <v>132</v>
      </c>
      <c r="E106" s="55"/>
      <c r="F106" s="55" t="s">
        <v>138</v>
      </c>
      <c r="G106" s="55"/>
      <c r="H106" s="56">
        <v>209</v>
      </c>
      <c r="I106" s="103" t="s">
        <v>53</v>
      </c>
      <c r="J106" s="76" t="str">
        <f t="shared" si="24"/>
        <v>Rebate for Efficient Products</v>
      </c>
      <c r="K106" s="76" t="str">
        <f t="shared" si="24"/>
        <v>bldgs rebate</v>
      </c>
      <c r="L106" s="68">
        <f t="shared" ref="L106:O108" si="25">L$104</f>
        <v>0</v>
      </c>
      <c r="M106" s="68">
        <f t="shared" si="25"/>
        <v>1</v>
      </c>
      <c r="N106" s="68">
        <f t="shared" si="25"/>
        <v>1</v>
      </c>
      <c r="O106" s="57" t="str">
        <f t="shared" si="25"/>
        <v>on/off</v>
      </c>
      <c r="P106" s="195" t="str">
        <f>INDEX('Policy Characteristics'!J:J,MATCH($C106,'Policy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6" s="57" t="str">
        <f t="shared" ref="Q106:R107" si="26">Q$104</f>
        <v>buildings-sector-main.html#rebate</v>
      </c>
      <c r="R106" s="57" t="str">
        <f t="shared" si="26"/>
        <v>rebate-for-efficient-products.html</v>
      </c>
      <c r="S106" s="85" t="str">
        <f>S$104</f>
        <v>none</v>
      </c>
      <c r="T106" s="57"/>
    </row>
    <row r="107" spans="1:20" s="5" customFormat="1" ht="44.25" x14ac:dyDescent="0.75">
      <c r="A107" s="57" t="str">
        <f>A$104</f>
        <v>Buildings and Appliances</v>
      </c>
      <c r="B107" s="57" t="str">
        <f t="shared" si="23"/>
        <v>Rebate for Efficient Products</v>
      </c>
      <c r="C107" s="57" t="str">
        <f t="shared" si="23"/>
        <v>Boolean Rebate Program for Efficient Components</v>
      </c>
      <c r="D107" s="55" t="s">
        <v>133</v>
      </c>
      <c r="E107" s="55"/>
      <c r="F107" s="55" t="s">
        <v>139</v>
      </c>
      <c r="G107" s="55"/>
      <c r="H107" s="56">
        <v>210</v>
      </c>
      <c r="I107" s="103" t="s">
        <v>53</v>
      </c>
      <c r="J107" s="76" t="str">
        <f t="shared" si="24"/>
        <v>Rebate for Efficient Products</v>
      </c>
      <c r="K107" s="76" t="str">
        <f t="shared" si="24"/>
        <v>bldgs rebate</v>
      </c>
      <c r="L107" s="68">
        <f t="shared" si="25"/>
        <v>0</v>
      </c>
      <c r="M107" s="68">
        <f t="shared" si="25"/>
        <v>1</v>
      </c>
      <c r="N107" s="68">
        <f t="shared" si="25"/>
        <v>1</v>
      </c>
      <c r="O107" s="57" t="str">
        <f t="shared" si="25"/>
        <v>on/off</v>
      </c>
      <c r="P107" s="195" t="str">
        <f>INDEX('Policy Characteristics'!J:J,MATCH($C107,'Policy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7" s="57" t="str">
        <f t="shared" si="26"/>
        <v>buildings-sector-main.html#rebate</v>
      </c>
      <c r="R107" s="57" t="str">
        <f t="shared" si="26"/>
        <v>rebate-for-efficient-products.html</v>
      </c>
      <c r="S107" s="85" t="str">
        <f>S$104</f>
        <v>none</v>
      </c>
      <c r="T107" s="57"/>
    </row>
    <row r="108" spans="1:20" s="5" customFormat="1" ht="44.25" x14ac:dyDescent="0.75">
      <c r="A108" s="57" t="str">
        <f>A$104</f>
        <v>Buildings and Appliances</v>
      </c>
      <c r="B108" s="57" t="str">
        <f t="shared" si="23"/>
        <v>Rebate for Efficient Products</v>
      </c>
      <c r="C108" s="57" t="str">
        <f t="shared" si="23"/>
        <v>Boolean Rebate Program for Efficient Components</v>
      </c>
      <c r="D108" s="55" t="s">
        <v>134</v>
      </c>
      <c r="E108" s="55"/>
      <c r="F108" s="55" t="s">
        <v>140</v>
      </c>
      <c r="G108" s="55"/>
      <c r="H108" s="56">
        <v>29</v>
      </c>
      <c r="I108" s="55" t="s">
        <v>53</v>
      </c>
      <c r="J108" s="76" t="str">
        <f t="shared" si="24"/>
        <v>Rebate for Efficient Products</v>
      </c>
      <c r="K108" s="76" t="str">
        <f t="shared" si="24"/>
        <v>bldgs rebate</v>
      </c>
      <c r="L108" s="68">
        <f t="shared" si="25"/>
        <v>0</v>
      </c>
      <c r="M108" s="68">
        <f t="shared" si="25"/>
        <v>1</v>
      </c>
      <c r="N108" s="68">
        <f t="shared" si="25"/>
        <v>1</v>
      </c>
      <c r="O108" s="57" t="str">
        <f t="shared" si="25"/>
        <v>on/off</v>
      </c>
      <c r="P108" s="195" t="str">
        <f>INDEX('Policy Characteristics'!J:J,MATCH($C108,'Policy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8" s="55" t="s">
        <v>250</v>
      </c>
      <c r="R108" s="10" t="s">
        <v>251</v>
      </c>
      <c r="S108" s="86" t="s">
        <v>86</v>
      </c>
      <c r="T108" s="57"/>
    </row>
    <row r="109" spans="1:20" s="5" customFormat="1" ht="44.25" x14ac:dyDescent="0.75">
      <c r="A109" s="57" t="str">
        <f>A$104</f>
        <v>Buildings and Appliances</v>
      </c>
      <c r="B109" s="57" t="str">
        <f t="shared" si="23"/>
        <v>Rebate for Efficient Products</v>
      </c>
      <c r="C109" s="57" t="str">
        <f t="shared" si="23"/>
        <v>Boolean Rebate Program for Efficient Components</v>
      </c>
      <c r="D109" s="55" t="s">
        <v>135</v>
      </c>
      <c r="E109" s="55"/>
      <c r="F109" s="55" t="s">
        <v>141</v>
      </c>
      <c r="G109" s="55"/>
      <c r="H109" s="56" t="s">
        <v>232</v>
      </c>
      <c r="I109" s="55" t="s">
        <v>54</v>
      </c>
      <c r="J109" s="76" t="str">
        <f t="shared" si="24"/>
        <v>Rebate for Efficient Products</v>
      </c>
      <c r="K109" s="76" t="str">
        <f t="shared" si="24"/>
        <v>bldgs rebate</v>
      </c>
      <c r="L109" s="67"/>
      <c r="M109" s="67"/>
      <c r="N109" s="67"/>
      <c r="O109" s="55"/>
      <c r="P109" s="195" t="str">
        <f>INDEX('Policy Characteristics'!J:J,MATCH($C109,'Policy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9" s="57"/>
      <c r="R109" s="10"/>
      <c r="S109" s="85"/>
      <c r="T109" s="57"/>
    </row>
    <row r="110" spans="1:20" s="3" customFormat="1" ht="29.5" x14ac:dyDescent="0.75">
      <c r="A110" s="10" t="s">
        <v>8</v>
      </c>
      <c r="B110" s="10" t="s">
        <v>412</v>
      </c>
      <c r="C110" s="10" t="s">
        <v>413</v>
      </c>
      <c r="D110" s="55" t="s">
        <v>551</v>
      </c>
      <c r="E110" s="55"/>
      <c r="F110" s="55" t="s">
        <v>550</v>
      </c>
      <c r="G110" s="10"/>
      <c r="H110" s="58">
        <v>167</v>
      </c>
      <c r="I110" s="10" t="s">
        <v>53</v>
      </c>
      <c r="J110" s="99" t="s">
        <v>412</v>
      </c>
      <c r="K110" s="98" t="s">
        <v>689</v>
      </c>
      <c r="L110" s="72">
        <v>0</v>
      </c>
      <c r="M110" s="72">
        <v>1</v>
      </c>
      <c r="N110" s="72">
        <v>1</v>
      </c>
      <c r="O110" s="10" t="s">
        <v>35</v>
      </c>
      <c r="P110" s="195" t="str">
        <f>INDEX('Policy Characteristics'!J:J,MATCH($C110,'Policy Characteristics'!$C:$C,0))</f>
        <v>**Description:** This policy prevents new capacity of the selected type(s) from being built or deployed.</v>
      </c>
      <c r="Q110" s="55" t="s">
        <v>414</v>
      </c>
      <c r="R110" s="10" t="s">
        <v>415</v>
      </c>
      <c r="S110" s="86"/>
      <c r="T110" s="10"/>
    </row>
    <row r="111" spans="1:20" s="5" customFormat="1" ht="44.25" x14ac:dyDescent="0.75">
      <c r="A111" s="57" t="str">
        <f>A$110</f>
        <v>Electricity Supply</v>
      </c>
      <c r="B111" s="57" t="str">
        <f t="shared" ref="B111:C120" si="27">B$110</f>
        <v>Ban New Power Plants</v>
      </c>
      <c r="C111" s="57" t="str">
        <f t="shared" si="27"/>
        <v>Boolean Ban New Power Plants</v>
      </c>
      <c r="D111" s="10" t="s">
        <v>376</v>
      </c>
      <c r="E111" s="55"/>
      <c r="F111" s="10" t="s">
        <v>377</v>
      </c>
      <c r="G111" s="55"/>
      <c r="H111" s="56">
        <v>168</v>
      </c>
      <c r="I111" s="55" t="s">
        <v>53</v>
      </c>
      <c r="J111" s="76" t="str">
        <f t="shared" ref="J111:R121" si="28">J$110</f>
        <v>Ban New Power Plants</v>
      </c>
      <c r="K111" s="76" t="str">
        <f t="shared" si="28"/>
        <v>elec ban new power plants</v>
      </c>
      <c r="L111" s="68">
        <f t="shared" si="28"/>
        <v>0</v>
      </c>
      <c r="M111" s="68">
        <f t="shared" si="28"/>
        <v>1</v>
      </c>
      <c r="N111" s="68">
        <f t="shared" si="28"/>
        <v>1</v>
      </c>
      <c r="O111" s="57" t="str">
        <f t="shared" si="28"/>
        <v>on/off</v>
      </c>
      <c r="P111" s="195" t="str">
        <f>INDEX('Policy Characteristics'!J:J,MATCH($C111,'Policy Characteristics'!$C:$C,0))</f>
        <v>**Description:** This policy prevents new capacity of the selected type(s) from being built or deployed.</v>
      </c>
      <c r="Q111" s="57" t="str">
        <f t="shared" si="28"/>
        <v>electricity-sector-main.html#ban</v>
      </c>
      <c r="R111" s="57" t="str">
        <f t="shared" si="28"/>
        <v>ban-new-capacity.html</v>
      </c>
      <c r="S111" s="85"/>
      <c r="T111" s="57"/>
    </row>
    <row r="112" spans="1:20" s="5" customFormat="1" ht="29.5" x14ac:dyDescent="0.75">
      <c r="A112" s="57" t="str">
        <f t="shared" ref="A112:C121" si="29">A$110</f>
        <v>Electricity Supply</v>
      </c>
      <c r="B112" s="57" t="str">
        <f t="shared" si="27"/>
        <v>Ban New Power Plants</v>
      </c>
      <c r="C112" s="57" t="str">
        <f t="shared" si="27"/>
        <v>Boolean Ban New Power Plants</v>
      </c>
      <c r="D112" s="10" t="s">
        <v>89</v>
      </c>
      <c r="E112" s="55"/>
      <c r="F112" s="10" t="s">
        <v>1039</v>
      </c>
      <c r="G112" s="55"/>
      <c r="H112" s="58">
        <v>169</v>
      </c>
      <c r="I112" s="55" t="s">
        <v>53</v>
      </c>
      <c r="J112" s="76" t="str">
        <f t="shared" si="28"/>
        <v>Ban New Power Plants</v>
      </c>
      <c r="K112" s="76" t="str">
        <f t="shared" si="28"/>
        <v>elec ban new power plants</v>
      </c>
      <c r="L112" s="68">
        <f t="shared" si="28"/>
        <v>0</v>
      </c>
      <c r="M112" s="68">
        <f t="shared" si="28"/>
        <v>1</v>
      </c>
      <c r="N112" s="68">
        <f t="shared" si="28"/>
        <v>1</v>
      </c>
      <c r="O112" s="57" t="str">
        <f t="shared" si="28"/>
        <v>on/off</v>
      </c>
      <c r="P112" s="195" t="str">
        <f>INDEX('Policy Characteristics'!J:J,MATCH($C112,'Policy Characteristics'!$C:$C,0))</f>
        <v>**Description:** This policy prevents new capacity of the selected type(s) from being built or deployed.</v>
      </c>
      <c r="Q112" s="57" t="str">
        <f t="shared" si="28"/>
        <v>electricity-sector-main.html#ban</v>
      </c>
      <c r="R112" s="57" t="str">
        <f t="shared" si="28"/>
        <v>ban-new-capacity.html</v>
      </c>
      <c r="S112" s="85"/>
      <c r="T112" s="57"/>
    </row>
    <row r="113" spans="1:20" s="5" customFormat="1" ht="29.5" x14ac:dyDescent="0.75">
      <c r="A113" s="57" t="str">
        <f t="shared" si="29"/>
        <v>Electricity Supply</v>
      </c>
      <c r="B113" s="57" t="str">
        <f t="shared" si="27"/>
        <v>Ban New Power Plants</v>
      </c>
      <c r="C113" s="57" t="str">
        <f t="shared" si="27"/>
        <v>Boolean Ban New Power Plants</v>
      </c>
      <c r="D113" s="10" t="s">
        <v>90</v>
      </c>
      <c r="E113" s="55"/>
      <c r="F113" s="10" t="s">
        <v>103</v>
      </c>
      <c r="G113" s="55"/>
      <c r="H113" s="56">
        <v>170</v>
      </c>
      <c r="I113" s="55" t="s">
        <v>53</v>
      </c>
      <c r="J113" s="76" t="str">
        <f t="shared" si="28"/>
        <v>Ban New Power Plants</v>
      </c>
      <c r="K113" s="76" t="str">
        <f t="shared" si="28"/>
        <v>elec ban new power plants</v>
      </c>
      <c r="L113" s="68">
        <f t="shared" si="28"/>
        <v>0</v>
      </c>
      <c r="M113" s="68">
        <f t="shared" si="28"/>
        <v>1</v>
      </c>
      <c r="N113" s="68">
        <f t="shared" si="28"/>
        <v>1</v>
      </c>
      <c r="O113" s="57" t="str">
        <f t="shared" si="28"/>
        <v>on/off</v>
      </c>
      <c r="P113" s="195" t="str">
        <f>INDEX('Policy Characteristics'!J:J,MATCH($C113,'Policy Characteristics'!$C:$C,0))</f>
        <v>**Description:** This policy prevents new capacity of the selected type(s) from being built or deployed.</v>
      </c>
      <c r="Q113" s="57" t="str">
        <f t="shared" si="28"/>
        <v>electricity-sector-main.html#ban</v>
      </c>
      <c r="R113" s="57" t="str">
        <f t="shared" si="28"/>
        <v>ban-new-capacity.html</v>
      </c>
      <c r="S113" s="85"/>
      <c r="T113" s="57"/>
    </row>
    <row r="114" spans="1:20" s="5" customFormat="1" ht="29.5" x14ac:dyDescent="0.75">
      <c r="A114" s="57" t="str">
        <f t="shared" si="29"/>
        <v>Electricity Supply</v>
      </c>
      <c r="B114" s="57" t="str">
        <f t="shared" si="27"/>
        <v>Ban New Power Plants</v>
      </c>
      <c r="C114" s="57" t="str">
        <f t="shared" si="27"/>
        <v>Boolean Ban New Power Plants</v>
      </c>
      <c r="D114" s="10" t="s">
        <v>552</v>
      </c>
      <c r="E114" s="55"/>
      <c r="F114" s="10" t="s">
        <v>558</v>
      </c>
      <c r="G114" s="55"/>
      <c r="H114" s="56"/>
      <c r="I114" s="55" t="s">
        <v>54</v>
      </c>
      <c r="J114" s="76" t="str">
        <f t="shared" si="28"/>
        <v>Ban New Power Plants</v>
      </c>
      <c r="K114" s="76" t="str">
        <f t="shared" si="28"/>
        <v>elec ban new power plants</v>
      </c>
      <c r="L114" s="67"/>
      <c r="M114" s="67"/>
      <c r="N114" s="67"/>
      <c r="O114" s="55"/>
      <c r="P114" s="195" t="str">
        <f>INDEX('Policy Characteristics'!J:J,MATCH($C114,'Policy Characteristics'!$C:$C,0))</f>
        <v>**Description:** This policy prevents new capacity of the selected type(s) from being built or deployed.</v>
      </c>
      <c r="Q114" s="57"/>
      <c r="R114" s="10"/>
      <c r="S114" s="85"/>
      <c r="T114" s="57"/>
    </row>
    <row r="115" spans="1:20" s="5" customFormat="1" ht="29.5" x14ac:dyDescent="0.75">
      <c r="A115" s="57" t="str">
        <f t="shared" si="29"/>
        <v>Electricity Supply</v>
      </c>
      <c r="B115" s="57" t="str">
        <f t="shared" si="27"/>
        <v>Ban New Power Plants</v>
      </c>
      <c r="C115" s="57" t="str">
        <f t="shared" si="27"/>
        <v>Boolean Ban New Power Plants</v>
      </c>
      <c r="D115" s="10" t="s">
        <v>91</v>
      </c>
      <c r="E115" s="55"/>
      <c r="F115" s="10" t="s">
        <v>104</v>
      </c>
      <c r="G115" s="55"/>
      <c r="H115" s="56"/>
      <c r="I115" s="55" t="s">
        <v>54</v>
      </c>
      <c r="J115" s="76" t="str">
        <f t="shared" si="28"/>
        <v>Ban New Power Plants</v>
      </c>
      <c r="K115" s="76" t="str">
        <f t="shared" si="28"/>
        <v>elec ban new power plants</v>
      </c>
      <c r="L115" s="67"/>
      <c r="M115" s="67"/>
      <c r="N115" s="67"/>
      <c r="O115" s="55"/>
      <c r="P115" s="195" t="str">
        <f>INDEX('Policy Characteristics'!J:J,MATCH($C115,'Policy Characteristics'!$C:$C,0))</f>
        <v>**Description:** This policy prevents new capacity of the selected type(s) from being built or deployed.</v>
      </c>
      <c r="Q115" s="57"/>
      <c r="R115" s="10"/>
      <c r="S115" s="85"/>
      <c r="T115" s="57"/>
    </row>
    <row r="116" spans="1:20" s="5" customFormat="1" ht="29.5" x14ac:dyDescent="0.75">
      <c r="A116" s="57" t="str">
        <f t="shared" si="29"/>
        <v>Electricity Supply</v>
      </c>
      <c r="B116" s="57" t="str">
        <f t="shared" si="27"/>
        <v>Ban New Power Plants</v>
      </c>
      <c r="C116" s="57" t="str">
        <f t="shared" si="27"/>
        <v>Boolean Ban New Power Plants</v>
      </c>
      <c r="D116" s="10" t="s">
        <v>92</v>
      </c>
      <c r="E116" s="55"/>
      <c r="F116" s="10" t="s">
        <v>105</v>
      </c>
      <c r="G116" s="55"/>
      <c r="H116" s="56"/>
      <c r="I116" s="55" t="s">
        <v>54</v>
      </c>
      <c r="J116" s="76" t="str">
        <f t="shared" si="28"/>
        <v>Ban New Power Plants</v>
      </c>
      <c r="K116" s="76" t="str">
        <f t="shared" si="28"/>
        <v>elec ban new power plants</v>
      </c>
      <c r="L116" s="67"/>
      <c r="M116" s="67"/>
      <c r="N116" s="67"/>
      <c r="O116" s="55"/>
      <c r="P116" s="195" t="str">
        <f>INDEX('Policy Characteristics'!J:J,MATCH($C116,'Policy Characteristics'!$C:$C,0))</f>
        <v>**Description:** This policy prevents new capacity of the selected type(s) from being built or deployed.</v>
      </c>
      <c r="Q116" s="57"/>
      <c r="R116" s="10"/>
      <c r="S116" s="85"/>
      <c r="T116" s="57"/>
    </row>
    <row r="117" spans="1:20" s="5" customFormat="1" ht="29.5" x14ac:dyDescent="0.75">
      <c r="A117" s="57" t="str">
        <f t="shared" si="29"/>
        <v>Electricity Supply</v>
      </c>
      <c r="B117" s="57" t="str">
        <f t="shared" si="27"/>
        <v>Ban New Power Plants</v>
      </c>
      <c r="C117" s="57" t="str">
        <f t="shared" si="27"/>
        <v>Boolean Ban New Power Plants</v>
      </c>
      <c r="D117" s="10" t="s">
        <v>93</v>
      </c>
      <c r="E117" s="55"/>
      <c r="F117" s="10" t="s">
        <v>106</v>
      </c>
      <c r="G117" s="55"/>
      <c r="H117" s="56"/>
      <c r="I117" s="55" t="s">
        <v>54</v>
      </c>
      <c r="J117" s="76" t="str">
        <f t="shared" si="28"/>
        <v>Ban New Power Plants</v>
      </c>
      <c r="K117" s="76" t="str">
        <f t="shared" si="28"/>
        <v>elec ban new power plants</v>
      </c>
      <c r="L117" s="67"/>
      <c r="M117" s="67"/>
      <c r="N117" s="67"/>
      <c r="O117" s="55"/>
      <c r="P117" s="195" t="str">
        <f>INDEX('Policy Characteristics'!J:J,MATCH($C117,'Policy Characteristics'!$C:$C,0))</f>
        <v>**Description:** This policy prevents new capacity of the selected type(s) from being built or deployed.</v>
      </c>
      <c r="Q117" s="57"/>
      <c r="R117" s="10"/>
      <c r="S117" s="85"/>
      <c r="T117" s="57"/>
    </row>
    <row r="118" spans="1:20" s="5" customFormat="1" ht="29.5" x14ac:dyDescent="0.75">
      <c r="A118" s="57" t="str">
        <f t="shared" si="29"/>
        <v>Electricity Supply</v>
      </c>
      <c r="B118" s="57" t="str">
        <f t="shared" si="27"/>
        <v>Ban New Power Plants</v>
      </c>
      <c r="C118" s="57" t="str">
        <f t="shared" si="27"/>
        <v>Boolean Ban New Power Plants</v>
      </c>
      <c r="D118" s="10" t="s">
        <v>378</v>
      </c>
      <c r="E118" s="55"/>
      <c r="F118" s="10" t="s">
        <v>380</v>
      </c>
      <c r="G118" s="55"/>
      <c r="H118" s="56"/>
      <c r="I118" s="55" t="s">
        <v>54</v>
      </c>
      <c r="J118" s="76" t="str">
        <f t="shared" si="28"/>
        <v>Ban New Power Plants</v>
      </c>
      <c r="K118" s="76" t="str">
        <f t="shared" si="28"/>
        <v>elec ban new power plants</v>
      </c>
      <c r="L118" s="67"/>
      <c r="M118" s="67"/>
      <c r="N118" s="67"/>
      <c r="O118" s="55"/>
      <c r="P118" s="195" t="str">
        <f>INDEX('Policy Characteristics'!J:J,MATCH($C118,'Policy Characteristics'!$C:$C,0))</f>
        <v>**Description:** This policy prevents new capacity of the selected type(s) from being built or deployed.</v>
      </c>
      <c r="Q118" s="57"/>
      <c r="R118" s="10"/>
      <c r="S118" s="85"/>
      <c r="T118" s="57"/>
    </row>
    <row r="119" spans="1:20" s="5" customFormat="1" ht="29.5" x14ac:dyDescent="0.75">
      <c r="A119" s="57" t="str">
        <f t="shared" si="29"/>
        <v>Electricity Supply</v>
      </c>
      <c r="B119" s="57" t="str">
        <f t="shared" si="27"/>
        <v>Ban New Power Plants</v>
      </c>
      <c r="C119" s="57" t="str">
        <f t="shared" si="27"/>
        <v>Boolean Ban New Power Plants</v>
      </c>
      <c r="D119" s="10" t="s">
        <v>379</v>
      </c>
      <c r="E119" s="55"/>
      <c r="F119" s="10" t="s">
        <v>381</v>
      </c>
      <c r="G119" s="55"/>
      <c r="H119" s="56"/>
      <c r="I119" s="55" t="s">
        <v>54</v>
      </c>
      <c r="J119" s="76" t="str">
        <f t="shared" si="28"/>
        <v>Ban New Power Plants</v>
      </c>
      <c r="K119" s="76" t="str">
        <f t="shared" si="28"/>
        <v>elec ban new power plants</v>
      </c>
      <c r="L119" s="67"/>
      <c r="M119" s="67"/>
      <c r="N119" s="67"/>
      <c r="O119" s="55"/>
      <c r="P119" s="195" t="str">
        <f>INDEX('Policy Characteristics'!J:J,MATCH($C119,'Policy Characteristics'!$C:$C,0))</f>
        <v>**Description:** This policy prevents new capacity of the selected type(s) from being built or deployed.</v>
      </c>
      <c r="Q119" s="57"/>
      <c r="R119" s="10"/>
      <c r="S119" s="85"/>
      <c r="T119" s="57"/>
    </row>
    <row r="120" spans="1:20" s="5" customFormat="1" ht="29.5" x14ac:dyDescent="0.75">
      <c r="A120" s="57" t="str">
        <f t="shared" si="29"/>
        <v>Electricity Supply</v>
      </c>
      <c r="B120" s="57" t="str">
        <f t="shared" si="27"/>
        <v>Ban New Power Plants</v>
      </c>
      <c r="C120" s="57" t="str">
        <f t="shared" si="27"/>
        <v>Boolean Ban New Power Plants</v>
      </c>
      <c r="D120" s="10" t="s">
        <v>549</v>
      </c>
      <c r="E120" s="55"/>
      <c r="F120" s="10" t="s">
        <v>964</v>
      </c>
      <c r="G120" s="55"/>
      <c r="H120" s="56"/>
      <c r="I120" s="55" t="s">
        <v>54</v>
      </c>
      <c r="J120" s="76" t="str">
        <f t="shared" si="28"/>
        <v>Ban New Power Plants</v>
      </c>
      <c r="K120" s="76" t="str">
        <f t="shared" si="28"/>
        <v>elec ban new power plants</v>
      </c>
      <c r="L120" s="68">
        <f t="shared" si="28"/>
        <v>0</v>
      </c>
      <c r="M120" s="68">
        <f t="shared" si="28"/>
        <v>1</v>
      </c>
      <c r="N120" s="68">
        <f t="shared" si="28"/>
        <v>1</v>
      </c>
      <c r="O120" s="57" t="str">
        <f t="shared" si="28"/>
        <v>on/off</v>
      </c>
      <c r="P120" s="195" t="str">
        <f>INDEX('Policy Characteristics'!J:J,MATCH($C120,'Policy Characteristics'!$C:$C,0))</f>
        <v>**Description:** This policy prevents new capacity of the selected type(s) from being built or deployed.</v>
      </c>
      <c r="Q120" s="57" t="str">
        <f t="shared" ref="Q120:R120" si="30">Q$110</f>
        <v>electricity-sector-main.html#ban</v>
      </c>
      <c r="R120" s="57" t="str">
        <f t="shared" si="30"/>
        <v>ban-new-capacity.html</v>
      </c>
      <c r="S120" s="85"/>
      <c r="T120" s="57"/>
    </row>
    <row r="121" spans="1:20" s="5" customFormat="1" ht="29.5" x14ac:dyDescent="0.75">
      <c r="A121" s="57" t="str">
        <f t="shared" si="29"/>
        <v>Electricity Supply</v>
      </c>
      <c r="B121" s="57" t="str">
        <f t="shared" si="29"/>
        <v>Ban New Power Plants</v>
      </c>
      <c r="C121" s="57" t="str">
        <f t="shared" si="29"/>
        <v>Boolean Ban New Power Plants</v>
      </c>
      <c r="D121" s="10" t="s">
        <v>560</v>
      </c>
      <c r="E121" s="55"/>
      <c r="F121" s="10" t="s">
        <v>561</v>
      </c>
      <c r="G121" s="55"/>
      <c r="H121" s="56"/>
      <c r="I121" s="55" t="s">
        <v>54</v>
      </c>
      <c r="J121" s="76" t="str">
        <f t="shared" si="28"/>
        <v>Ban New Power Plants</v>
      </c>
      <c r="K121" s="76" t="str">
        <f t="shared" si="28"/>
        <v>elec ban new power plants</v>
      </c>
      <c r="L121" s="66"/>
      <c r="M121" s="66"/>
      <c r="N121" s="66"/>
      <c r="O121" s="57"/>
      <c r="P121" s="195" t="str">
        <f>INDEX('Policy Characteristics'!J:J,MATCH($C121,'Policy Characteristics'!$C:$C,0))</f>
        <v>**Description:** This policy prevents new capacity of the selected type(s) from being built or deployed.</v>
      </c>
      <c r="Q121" s="57"/>
      <c r="R121" s="10"/>
      <c r="S121" s="85"/>
      <c r="T121" s="57"/>
    </row>
    <row r="122" spans="1:20" s="3" customFormat="1" ht="59" x14ac:dyDescent="0.75">
      <c r="A122" s="10" t="s">
        <v>8</v>
      </c>
      <c r="B122" s="10" t="s">
        <v>326</v>
      </c>
      <c r="C122" s="10" t="s">
        <v>329</v>
      </c>
      <c r="D122" s="10"/>
      <c r="E122" s="10"/>
      <c r="F122" s="10"/>
      <c r="G122" s="10"/>
      <c r="H122" s="58">
        <v>148</v>
      </c>
      <c r="I122" s="55" t="s">
        <v>53</v>
      </c>
      <c r="J122" s="99" t="s">
        <v>441</v>
      </c>
      <c r="K122" s="98" t="s">
        <v>688</v>
      </c>
      <c r="L122" s="65">
        <v>-0.5</v>
      </c>
      <c r="M122" s="65">
        <v>1</v>
      </c>
      <c r="N122" s="65">
        <v>0.02</v>
      </c>
      <c r="O122" s="10" t="s">
        <v>330</v>
      </c>
      <c r="P122" s="195" t="str">
        <f>INDEX('Policy Characteristics'!J:J,MATCH($C122,'Policy Characteristics'!$C:$C,0))</f>
        <v>**Description:**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exports are expected to remain stable.</v>
      </c>
      <c r="Q122" s="55" t="s">
        <v>332</v>
      </c>
      <c r="R122" s="10" t="s">
        <v>334</v>
      </c>
      <c r="S122" s="86"/>
      <c r="T122" s="10"/>
    </row>
    <row r="123" spans="1:20" s="3" customFormat="1" ht="59" x14ac:dyDescent="0.75">
      <c r="A123" s="10" t="s">
        <v>8</v>
      </c>
      <c r="B123" s="10" t="s">
        <v>327</v>
      </c>
      <c r="C123" s="10" t="s">
        <v>328</v>
      </c>
      <c r="D123" s="10"/>
      <c r="E123" s="10"/>
      <c r="F123" s="10"/>
      <c r="G123" s="10"/>
      <c r="H123" s="58">
        <v>149</v>
      </c>
      <c r="I123" s="55" t="s">
        <v>53</v>
      </c>
      <c r="J123" s="99" t="s">
        <v>441</v>
      </c>
      <c r="K123" s="98" t="s">
        <v>687</v>
      </c>
      <c r="L123" s="65">
        <v>-0.5</v>
      </c>
      <c r="M123" s="65">
        <v>1</v>
      </c>
      <c r="N123" s="65">
        <v>0.02</v>
      </c>
      <c r="O123" s="10" t="s">
        <v>331</v>
      </c>
      <c r="P123" s="195" t="str">
        <f>INDEX('Policy Characteristics'!J:J,MATCH($C123,'Policy Characteristics'!$C:$C,0))</f>
        <v>**Description:**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imports are expected to remain stable.</v>
      </c>
      <c r="Q123" s="55" t="s">
        <v>333</v>
      </c>
      <c r="R123" s="10" t="s">
        <v>334</v>
      </c>
      <c r="S123" s="86"/>
      <c r="T123" s="10"/>
    </row>
    <row r="124" spans="1:20" ht="44.25" x14ac:dyDescent="0.75">
      <c r="A124" s="55" t="s">
        <v>8</v>
      </c>
      <c r="B124" s="55" t="s">
        <v>371</v>
      </c>
      <c r="C124" s="55" t="s">
        <v>370</v>
      </c>
      <c r="D124" s="55"/>
      <c r="E124" s="55"/>
      <c r="F124" s="55"/>
      <c r="G124" s="55"/>
      <c r="H124" s="56" t="s">
        <v>232</v>
      </c>
      <c r="I124" s="55" t="s">
        <v>54</v>
      </c>
      <c r="J124" s="98" t="s">
        <v>371</v>
      </c>
      <c r="K124" s="98" t="s">
        <v>686</v>
      </c>
      <c r="L124" s="67"/>
      <c r="M124" s="67"/>
      <c r="N124" s="67"/>
      <c r="O124" s="55"/>
      <c r="P124" s="195">
        <f>INDEX('Policy Characteristics'!J:J,MATCH($C124,'Policy Characteristics'!$C:$C,0))</f>
        <v>0</v>
      </c>
      <c r="Q124" s="55"/>
      <c r="R124" s="10"/>
      <c r="S124" s="80"/>
      <c r="T124" s="55"/>
    </row>
    <row r="125" spans="1:20" ht="73.75" x14ac:dyDescent="0.75">
      <c r="A125" s="55" t="s">
        <v>8</v>
      </c>
      <c r="B125" s="55" t="s">
        <v>19</v>
      </c>
      <c r="C125" s="55" t="s">
        <v>33</v>
      </c>
      <c r="D125" s="55"/>
      <c r="E125" s="55"/>
      <c r="F125" s="55"/>
      <c r="G125" s="55"/>
      <c r="H125" s="56">
        <v>30</v>
      </c>
      <c r="I125" s="55" t="s">
        <v>54</v>
      </c>
      <c r="J125" s="98" t="s">
        <v>19</v>
      </c>
      <c r="K125" s="98" t="s">
        <v>685</v>
      </c>
      <c r="L125" s="61">
        <v>0</v>
      </c>
      <c r="M125" s="62">
        <v>1</v>
      </c>
      <c r="N125" s="62">
        <v>0.01</v>
      </c>
      <c r="O125" s="55" t="s">
        <v>41</v>
      </c>
      <c r="P125" s="195" t="str">
        <f>INDEX('Policy Characteristics'!J:J,MATCH($C125,'Policy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v>
      </c>
      <c r="Q125" s="55" t="s">
        <v>252</v>
      </c>
      <c r="R125" s="10" t="s">
        <v>253</v>
      </c>
      <c r="S125" s="80" t="s">
        <v>190</v>
      </c>
      <c r="T125" s="55"/>
    </row>
    <row r="126" spans="1:20" ht="132.75" x14ac:dyDescent="0.75">
      <c r="A126" s="55" t="s">
        <v>8</v>
      </c>
      <c r="B126" s="55" t="s">
        <v>144</v>
      </c>
      <c r="C126" s="55" t="s">
        <v>143</v>
      </c>
      <c r="D126" s="55" t="s">
        <v>551</v>
      </c>
      <c r="E126" s="55"/>
      <c r="F126" s="55" t="s">
        <v>550</v>
      </c>
      <c r="G126" s="55"/>
      <c r="H126" s="56">
        <v>31</v>
      </c>
      <c r="I126" s="55" t="s">
        <v>53</v>
      </c>
      <c r="J126" s="98" t="s">
        <v>144</v>
      </c>
      <c r="K126" s="98" t="s">
        <v>684</v>
      </c>
      <c r="L126" s="73">
        <v>0</v>
      </c>
      <c r="M126" s="107">
        <v>2000</v>
      </c>
      <c r="N126" s="73">
        <v>250</v>
      </c>
      <c r="O126" s="55" t="s">
        <v>230</v>
      </c>
      <c r="P126" s="195" t="str">
        <f>INDEX('Policy Characteristics'!J:J,MATCH($C126,'Policy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6" s="55" t="s">
        <v>254</v>
      </c>
      <c r="R126" s="10" t="s">
        <v>255</v>
      </c>
      <c r="S126" s="80" t="s">
        <v>184</v>
      </c>
      <c r="T126" s="55" t="s">
        <v>231</v>
      </c>
    </row>
    <row r="127" spans="1:20" ht="73.75" x14ac:dyDescent="0.75">
      <c r="A127" s="57" t="str">
        <f t="shared" ref="A127:C137" si="31">A$126</f>
        <v>Electricity Supply</v>
      </c>
      <c r="B127" s="57" t="str">
        <f t="shared" si="31"/>
        <v>Early Retirement of Power Plants</v>
      </c>
      <c r="C127" s="57" t="str">
        <f t="shared" si="31"/>
        <v>Annual Additional Capacity Retired due to Early Retirement Policy</v>
      </c>
      <c r="D127" s="10" t="s">
        <v>376</v>
      </c>
      <c r="E127" s="55"/>
      <c r="F127" s="10" t="s">
        <v>377</v>
      </c>
      <c r="G127" s="55"/>
      <c r="H127" s="56" t="s">
        <v>232</v>
      </c>
      <c r="I127" s="55" t="s">
        <v>54</v>
      </c>
      <c r="J127" s="76" t="str">
        <f t="shared" ref="J127:K137" si="32">J$126</f>
        <v>Early Retirement of Power Plants</v>
      </c>
      <c r="K127" s="76" t="str">
        <f t="shared" si="32"/>
        <v>elec early retirement</v>
      </c>
      <c r="L127" s="73"/>
      <c r="M127" s="73"/>
      <c r="N127" s="73"/>
      <c r="O127" s="55"/>
      <c r="P127" s="195" t="str">
        <f>INDEX('Policy Characteristics'!J:J,MATCH($C127,'Policy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7" s="55"/>
      <c r="R127" s="10"/>
      <c r="S127" s="80"/>
      <c r="T127" s="55"/>
    </row>
    <row r="128" spans="1:20" ht="73.75" x14ac:dyDescent="0.75">
      <c r="A128" s="57" t="str">
        <f t="shared" si="31"/>
        <v>Electricity Supply</v>
      </c>
      <c r="B128" s="57" t="str">
        <f t="shared" si="31"/>
        <v>Early Retirement of Power Plants</v>
      </c>
      <c r="C128" s="57" t="str">
        <f t="shared" si="31"/>
        <v>Annual Additional Capacity Retired due to Early Retirement Policy</v>
      </c>
      <c r="D128" s="10" t="s">
        <v>89</v>
      </c>
      <c r="E128" s="55"/>
      <c r="F128" s="10" t="s">
        <v>1039</v>
      </c>
      <c r="G128" s="55"/>
      <c r="H128" s="56">
        <v>32</v>
      </c>
      <c r="I128" s="55" t="s">
        <v>54</v>
      </c>
      <c r="J128" s="76" t="str">
        <f t="shared" si="32"/>
        <v>Early Retirement of Power Plants</v>
      </c>
      <c r="K128" s="76" t="str">
        <f t="shared" si="32"/>
        <v>elec early retirement</v>
      </c>
      <c r="L128" s="68">
        <f>L$126</f>
        <v>0</v>
      </c>
      <c r="M128" s="68">
        <f>M$126</f>
        <v>2000</v>
      </c>
      <c r="N128" s="68">
        <f>N$126</f>
        <v>250</v>
      </c>
      <c r="O128" s="57" t="str">
        <f>O$126</f>
        <v>MW/year</v>
      </c>
      <c r="P128" s="195" t="str">
        <f>INDEX('Policy Characteristics'!J:J,MATCH($C128,'Policy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8" s="55" t="s">
        <v>254</v>
      </c>
      <c r="R128" s="10" t="s">
        <v>255</v>
      </c>
      <c r="S128" s="80" t="s">
        <v>190</v>
      </c>
      <c r="T128" s="55"/>
    </row>
    <row r="129" spans="1:20" ht="73.75" x14ac:dyDescent="0.75">
      <c r="A129" s="57" t="str">
        <f t="shared" si="31"/>
        <v>Electricity Supply</v>
      </c>
      <c r="B129" s="57" t="str">
        <f t="shared" si="31"/>
        <v>Early Retirement of Power Plants</v>
      </c>
      <c r="C129" s="57" t="str">
        <f t="shared" si="31"/>
        <v>Annual Additional Capacity Retired due to Early Retirement Policy</v>
      </c>
      <c r="D129" s="10" t="s">
        <v>90</v>
      </c>
      <c r="E129" s="55"/>
      <c r="F129" s="10" t="s">
        <v>103</v>
      </c>
      <c r="G129" s="55"/>
      <c r="H129" s="56" t="s">
        <v>232</v>
      </c>
      <c r="I129" s="55" t="s">
        <v>54</v>
      </c>
      <c r="J129" s="76" t="str">
        <f t="shared" si="32"/>
        <v>Early Retirement of Power Plants</v>
      </c>
      <c r="K129" s="76" t="str">
        <f t="shared" si="32"/>
        <v>elec early retirement</v>
      </c>
      <c r="L129" s="73"/>
      <c r="M129" s="73"/>
      <c r="N129" s="73"/>
      <c r="O129" s="55"/>
      <c r="P129" s="195" t="str">
        <f>INDEX('Policy Characteristics'!J:J,MATCH($C129,'Policy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9" s="55"/>
      <c r="R129" s="10"/>
      <c r="S129" s="80"/>
      <c r="T129" s="55"/>
    </row>
    <row r="130" spans="1:20" ht="73.75" x14ac:dyDescent="0.75">
      <c r="A130" s="57" t="str">
        <f t="shared" si="31"/>
        <v>Electricity Supply</v>
      </c>
      <c r="B130" s="57" t="str">
        <f t="shared" si="31"/>
        <v>Early Retirement of Power Plants</v>
      </c>
      <c r="C130" s="57" t="str">
        <f t="shared" si="31"/>
        <v>Annual Additional Capacity Retired due to Early Retirement Policy</v>
      </c>
      <c r="D130" s="10" t="s">
        <v>552</v>
      </c>
      <c r="E130" s="55"/>
      <c r="F130" s="10" t="s">
        <v>558</v>
      </c>
      <c r="G130" s="55"/>
      <c r="H130" s="56" t="s">
        <v>232</v>
      </c>
      <c r="I130" s="55" t="s">
        <v>54</v>
      </c>
      <c r="J130" s="76" t="str">
        <f t="shared" si="32"/>
        <v>Early Retirement of Power Plants</v>
      </c>
      <c r="K130" s="76" t="str">
        <f t="shared" si="32"/>
        <v>elec early retirement</v>
      </c>
      <c r="L130" s="73"/>
      <c r="M130" s="73"/>
      <c r="N130" s="73"/>
      <c r="O130" s="55"/>
      <c r="P130" s="195" t="str">
        <f>INDEX('Policy Characteristics'!J:J,MATCH($C130,'Policy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0" s="55"/>
      <c r="R130" s="10"/>
      <c r="S130" s="80"/>
      <c r="T130" s="55"/>
    </row>
    <row r="131" spans="1:20" ht="73.75" x14ac:dyDescent="0.75">
      <c r="A131" s="57" t="str">
        <f t="shared" si="31"/>
        <v>Electricity Supply</v>
      </c>
      <c r="B131" s="57" t="str">
        <f t="shared" si="31"/>
        <v>Early Retirement of Power Plants</v>
      </c>
      <c r="C131" s="57" t="str">
        <f t="shared" si="31"/>
        <v>Annual Additional Capacity Retired due to Early Retirement Policy</v>
      </c>
      <c r="D131" s="10" t="s">
        <v>91</v>
      </c>
      <c r="E131" s="55"/>
      <c r="F131" s="10" t="s">
        <v>104</v>
      </c>
      <c r="G131" s="55"/>
      <c r="H131" s="56" t="s">
        <v>232</v>
      </c>
      <c r="I131" s="55" t="s">
        <v>54</v>
      </c>
      <c r="J131" s="76" t="str">
        <f t="shared" si="32"/>
        <v>Early Retirement of Power Plants</v>
      </c>
      <c r="K131" s="76" t="str">
        <f t="shared" si="32"/>
        <v>elec early retirement</v>
      </c>
      <c r="L131" s="73"/>
      <c r="M131" s="73"/>
      <c r="N131" s="73"/>
      <c r="O131" s="55"/>
      <c r="P131" s="195" t="str">
        <f>INDEX('Policy Characteristics'!J:J,MATCH($C131,'Policy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1" s="55"/>
      <c r="R131" s="10"/>
      <c r="S131" s="80"/>
      <c r="T131" s="55"/>
    </row>
    <row r="132" spans="1:20" ht="73.75" x14ac:dyDescent="0.75">
      <c r="A132" s="57" t="str">
        <f t="shared" si="31"/>
        <v>Electricity Supply</v>
      </c>
      <c r="B132" s="57" t="str">
        <f t="shared" si="31"/>
        <v>Early Retirement of Power Plants</v>
      </c>
      <c r="C132" s="57" t="str">
        <f t="shared" si="31"/>
        <v>Annual Additional Capacity Retired due to Early Retirement Policy</v>
      </c>
      <c r="D132" s="10" t="s">
        <v>92</v>
      </c>
      <c r="E132" s="55"/>
      <c r="F132" s="10" t="s">
        <v>105</v>
      </c>
      <c r="G132" s="55"/>
      <c r="H132" s="56" t="s">
        <v>232</v>
      </c>
      <c r="I132" s="55" t="s">
        <v>54</v>
      </c>
      <c r="J132" s="76" t="str">
        <f t="shared" si="32"/>
        <v>Early Retirement of Power Plants</v>
      </c>
      <c r="K132" s="76" t="str">
        <f t="shared" si="32"/>
        <v>elec early retirement</v>
      </c>
      <c r="L132" s="73"/>
      <c r="M132" s="73"/>
      <c r="N132" s="73"/>
      <c r="O132" s="55"/>
      <c r="P132" s="195" t="str">
        <f>INDEX('Policy Characteristics'!J:J,MATCH($C132,'Policy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2" s="55"/>
      <c r="R132" s="10"/>
      <c r="S132" s="80"/>
      <c r="T132" s="55"/>
    </row>
    <row r="133" spans="1:20" ht="73.75" x14ac:dyDescent="0.75">
      <c r="A133" s="57" t="str">
        <f t="shared" si="31"/>
        <v>Electricity Supply</v>
      </c>
      <c r="B133" s="57" t="str">
        <f t="shared" si="31"/>
        <v>Early Retirement of Power Plants</v>
      </c>
      <c r="C133" s="57" t="str">
        <f t="shared" si="31"/>
        <v>Annual Additional Capacity Retired due to Early Retirement Policy</v>
      </c>
      <c r="D133" s="10" t="s">
        <v>93</v>
      </c>
      <c r="E133" s="55"/>
      <c r="F133" s="10" t="s">
        <v>106</v>
      </c>
      <c r="G133" s="55"/>
      <c r="H133" s="56" t="s">
        <v>232</v>
      </c>
      <c r="I133" s="55" t="s">
        <v>54</v>
      </c>
      <c r="J133" s="76" t="str">
        <f t="shared" si="32"/>
        <v>Early Retirement of Power Plants</v>
      </c>
      <c r="K133" s="76" t="str">
        <f t="shared" si="32"/>
        <v>elec early retirement</v>
      </c>
      <c r="L133" s="73"/>
      <c r="M133" s="73"/>
      <c r="N133" s="73"/>
      <c r="O133" s="55"/>
      <c r="P133" s="195" t="str">
        <f>INDEX('Policy Characteristics'!J:J,MATCH($C133,'Policy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3" s="55"/>
      <c r="R133" s="10"/>
      <c r="S133" s="80"/>
      <c r="T133" s="55"/>
    </row>
    <row r="134" spans="1:20" ht="73.75" x14ac:dyDescent="0.75">
      <c r="A134" s="57" t="str">
        <f t="shared" si="31"/>
        <v>Electricity Supply</v>
      </c>
      <c r="B134" s="57" t="str">
        <f t="shared" si="31"/>
        <v>Early Retirement of Power Plants</v>
      </c>
      <c r="C134" s="57" t="str">
        <f t="shared" si="31"/>
        <v>Annual Additional Capacity Retired due to Early Retirement Policy</v>
      </c>
      <c r="D134" s="10" t="s">
        <v>378</v>
      </c>
      <c r="E134" s="55"/>
      <c r="F134" s="10" t="s">
        <v>380</v>
      </c>
      <c r="G134" s="55"/>
      <c r="H134" s="56"/>
      <c r="I134" s="55" t="s">
        <v>54</v>
      </c>
      <c r="J134" s="76" t="str">
        <f t="shared" si="32"/>
        <v>Early Retirement of Power Plants</v>
      </c>
      <c r="K134" s="76" t="str">
        <f t="shared" si="32"/>
        <v>elec early retirement</v>
      </c>
      <c r="L134" s="73"/>
      <c r="M134" s="73"/>
      <c r="N134" s="73"/>
      <c r="O134" s="55"/>
      <c r="P134" s="195" t="str">
        <f>INDEX('Policy Characteristics'!J:J,MATCH($C134,'Policy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4" s="55"/>
      <c r="R134" s="10"/>
      <c r="S134" s="80"/>
      <c r="T134" s="55"/>
    </row>
    <row r="135" spans="1:20" ht="73.75" x14ac:dyDescent="0.75">
      <c r="A135" s="57" t="str">
        <f t="shared" si="31"/>
        <v>Electricity Supply</v>
      </c>
      <c r="B135" s="57" t="str">
        <f t="shared" si="31"/>
        <v>Early Retirement of Power Plants</v>
      </c>
      <c r="C135" s="57" t="str">
        <f t="shared" si="31"/>
        <v>Annual Additional Capacity Retired due to Early Retirement Policy</v>
      </c>
      <c r="D135" s="10" t="s">
        <v>379</v>
      </c>
      <c r="E135" s="55"/>
      <c r="F135" s="10" t="s">
        <v>381</v>
      </c>
      <c r="G135" s="55"/>
      <c r="H135" s="56"/>
      <c r="I135" s="55" t="s">
        <v>54</v>
      </c>
      <c r="J135" s="76" t="str">
        <f t="shared" si="32"/>
        <v>Early Retirement of Power Plants</v>
      </c>
      <c r="K135" s="76" t="str">
        <f t="shared" si="32"/>
        <v>elec early retirement</v>
      </c>
      <c r="L135" s="73"/>
      <c r="M135" s="73"/>
      <c r="N135" s="73"/>
      <c r="O135" s="55"/>
      <c r="P135" s="195" t="str">
        <f>INDEX('Policy Characteristics'!J:J,MATCH($C135,'Policy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5" s="55"/>
      <c r="R135" s="10"/>
      <c r="S135" s="80"/>
      <c r="T135" s="55"/>
    </row>
    <row r="136" spans="1:20" ht="73.75" x14ac:dyDescent="0.75">
      <c r="A136" s="57" t="str">
        <f t="shared" si="31"/>
        <v>Electricity Supply</v>
      </c>
      <c r="B136" s="57" t="str">
        <f t="shared" si="31"/>
        <v>Early Retirement of Power Plants</v>
      </c>
      <c r="C136" s="57" t="str">
        <f t="shared" si="31"/>
        <v>Annual Additional Capacity Retired due to Early Retirement Policy</v>
      </c>
      <c r="D136" s="10" t="s">
        <v>549</v>
      </c>
      <c r="E136" s="55"/>
      <c r="F136" s="10" t="s">
        <v>964</v>
      </c>
      <c r="G136" s="55"/>
      <c r="H136" s="56"/>
      <c r="I136" s="55" t="s">
        <v>54</v>
      </c>
      <c r="J136" s="76" t="str">
        <f t="shared" si="32"/>
        <v>Early Retirement of Power Plants</v>
      </c>
      <c r="K136" s="76" t="str">
        <f t="shared" si="32"/>
        <v>elec early retirement</v>
      </c>
      <c r="L136" s="66"/>
      <c r="M136" s="66"/>
      <c r="N136" s="66"/>
      <c r="O136" s="57"/>
      <c r="P136" s="195" t="str">
        <f>INDEX('Policy Characteristics'!J:J,MATCH($C136,'Policy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6" s="55"/>
      <c r="R136" s="10"/>
      <c r="S136" s="80"/>
      <c r="T136" s="55"/>
    </row>
    <row r="137" spans="1:20" ht="73.75" x14ac:dyDescent="0.75">
      <c r="A137" s="57" t="str">
        <f t="shared" si="31"/>
        <v>Electricity Supply</v>
      </c>
      <c r="B137" s="57" t="str">
        <f t="shared" si="31"/>
        <v>Early Retirement of Power Plants</v>
      </c>
      <c r="C137" s="57" t="str">
        <f t="shared" si="31"/>
        <v>Annual Additional Capacity Retired due to Early Retirement Policy</v>
      </c>
      <c r="D137" s="10" t="s">
        <v>560</v>
      </c>
      <c r="E137" s="55"/>
      <c r="F137" s="10" t="s">
        <v>561</v>
      </c>
      <c r="G137" s="55"/>
      <c r="H137" s="56"/>
      <c r="I137" s="55" t="s">
        <v>54</v>
      </c>
      <c r="J137" s="76" t="str">
        <f t="shared" si="32"/>
        <v>Early Retirement of Power Plants</v>
      </c>
      <c r="K137" s="76" t="str">
        <f t="shared" si="32"/>
        <v>elec early retirement</v>
      </c>
      <c r="L137" s="66"/>
      <c r="M137" s="66"/>
      <c r="N137" s="66"/>
      <c r="O137" s="57"/>
      <c r="P137" s="195" t="str">
        <f>INDEX('Policy Characteristics'!J:J,MATCH($C137,'Policy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7" s="55"/>
      <c r="R137" s="10"/>
      <c r="S137" s="80"/>
      <c r="T137" s="55"/>
    </row>
    <row r="138" spans="1:20" ht="88.5" x14ac:dyDescent="0.75">
      <c r="A138" s="55" t="s">
        <v>8</v>
      </c>
      <c r="B138" s="55" t="s">
        <v>21</v>
      </c>
      <c r="C138" s="55" t="s">
        <v>386</v>
      </c>
      <c r="D138" s="55"/>
      <c r="E138" s="55"/>
      <c r="F138" s="55"/>
      <c r="G138" s="55"/>
      <c r="H138" s="56">
        <v>33</v>
      </c>
      <c r="I138" s="55" t="s">
        <v>54</v>
      </c>
      <c r="J138" s="98" t="s">
        <v>21</v>
      </c>
      <c r="K138" s="98" t="s">
        <v>683</v>
      </c>
      <c r="L138" s="61">
        <v>0</v>
      </c>
      <c r="M138" s="61">
        <v>0.16</v>
      </c>
      <c r="N138" s="70">
        <v>5.0000000000000001E-3</v>
      </c>
      <c r="O138" s="55" t="s">
        <v>36</v>
      </c>
      <c r="P138" s="195" t="str">
        <f>INDEX('Policy Characteristics'!J:J,MATCH($C138,'Policy Characteristics'!$C:$C,0))</f>
        <v>**Description:**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v>
      </c>
      <c r="Q138" s="55" t="s">
        <v>256</v>
      </c>
      <c r="R138" s="10" t="s">
        <v>257</v>
      </c>
      <c r="S138" s="80" t="s">
        <v>185</v>
      </c>
      <c r="T138" s="55" t="s">
        <v>185</v>
      </c>
    </row>
    <row r="139" spans="1:20" ht="73.75" x14ac:dyDescent="0.75">
      <c r="A139" s="55" t="s">
        <v>8</v>
      </c>
      <c r="B139" s="55" t="s">
        <v>148</v>
      </c>
      <c r="C139" s="55" t="s">
        <v>340</v>
      </c>
      <c r="D139" s="55"/>
      <c r="E139" s="55"/>
      <c r="F139" s="55"/>
      <c r="G139" s="55"/>
      <c r="H139" s="56">
        <v>34</v>
      </c>
      <c r="I139" s="55" t="s">
        <v>53</v>
      </c>
      <c r="J139" s="98" t="s">
        <v>148</v>
      </c>
      <c r="K139" s="98" t="s">
        <v>682</v>
      </c>
      <c r="L139" s="61">
        <v>0</v>
      </c>
      <c r="M139" s="106">
        <v>1</v>
      </c>
      <c r="N139" s="61">
        <v>0.01</v>
      </c>
      <c r="O139" s="55" t="s">
        <v>149</v>
      </c>
      <c r="P139" s="195" t="str">
        <f>INDEX('Policy Characteristics'!J:J,MATCH($C139,'Policy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v>
      </c>
      <c r="Q139" s="55" t="s">
        <v>258</v>
      </c>
      <c r="R139" s="10" t="s">
        <v>259</v>
      </c>
      <c r="S139" s="80" t="s">
        <v>186</v>
      </c>
      <c r="T139" s="55" t="s">
        <v>499</v>
      </c>
    </row>
    <row r="140" spans="1:20" s="5" customFormat="1" ht="73.75" x14ac:dyDescent="0.75">
      <c r="A140" s="55" t="s">
        <v>8</v>
      </c>
      <c r="B140" s="103" t="s">
        <v>1133</v>
      </c>
      <c r="C140" s="55" t="s">
        <v>145</v>
      </c>
      <c r="D140" s="55"/>
      <c r="E140" s="55"/>
      <c r="F140" s="55"/>
      <c r="G140" s="55"/>
      <c r="H140" s="56">
        <v>194</v>
      </c>
      <c r="I140" s="55" t="s">
        <v>53</v>
      </c>
      <c r="J140" s="108" t="s">
        <v>1133</v>
      </c>
      <c r="K140" s="89"/>
      <c r="L140" s="87">
        <v>0</v>
      </c>
      <c r="M140" s="87">
        <v>1</v>
      </c>
      <c r="N140" s="87">
        <v>1</v>
      </c>
      <c r="O140" s="55" t="s">
        <v>35</v>
      </c>
      <c r="P140" s="195" t="str">
        <f>INDEX('Policy Characteristics'!J:J,MATCH($C140,'Policy Characteristics'!$C:$C,0))</f>
        <v>**Description:**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v>
      </c>
      <c r="Q140" s="57"/>
      <c r="R140" s="10"/>
      <c r="S140" s="85"/>
      <c r="T140" s="57"/>
    </row>
    <row r="141" spans="1:20" s="5" customFormat="1" ht="44.25" x14ac:dyDescent="0.75">
      <c r="A141" s="55" t="s">
        <v>8</v>
      </c>
      <c r="B141" s="55" t="s">
        <v>453</v>
      </c>
      <c r="C141" s="55" t="s">
        <v>454</v>
      </c>
      <c r="D141" s="55"/>
      <c r="E141" s="55"/>
      <c r="F141" s="55"/>
      <c r="G141" s="55"/>
      <c r="H141" s="56" t="s">
        <v>232</v>
      </c>
      <c r="I141" s="55" t="s">
        <v>54</v>
      </c>
      <c r="J141" s="98" t="s">
        <v>453</v>
      </c>
      <c r="K141" s="98" t="s">
        <v>681</v>
      </c>
      <c r="L141" s="67"/>
      <c r="M141" s="67"/>
      <c r="N141" s="67"/>
      <c r="O141" s="55"/>
      <c r="P141" s="195">
        <f>INDEX('Policy Characteristics'!J:J,MATCH($C141,'Policy Characteristics'!$C:$C,0))</f>
        <v>0</v>
      </c>
      <c r="Q141" s="57"/>
      <c r="R141" s="10"/>
      <c r="S141" s="85"/>
      <c r="T141" s="57"/>
    </row>
    <row r="142" spans="1:20" s="5" customFormat="1" ht="88.5" x14ac:dyDescent="0.75">
      <c r="A142" s="55" t="s">
        <v>8</v>
      </c>
      <c r="B142" s="55" t="s">
        <v>1036</v>
      </c>
      <c r="C142" s="55" t="s">
        <v>1037</v>
      </c>
      <c r="D142" s="10"/>
      <c r="E142" s="57"/>
      <c r="F142" s="10"/>
      <c r="G142" s="57"/>
      <c r="H142" s="56">
        <v>35</v>
      </c>
      <c r="I142" s="55" t="s">
        <v>53</v>
      </c>
      <c r="J142" s="99" t="s">
        <v>1038</v>
      </c>
      <c r="K142" s="89"/>
      <c r="L142" s="61">
        <v>0</v>
      </c>
      <c r="M142" s="67">
        <v>20</v>
      </c>
      <c r="N142" s="67">
        <v>1</v>
      </c>
      <c r="O142" s="10" t="s">
        <v>146</v>
      </c>
      <c r="P142" s="195" t="str">
        <f>INDEX('Policy Characteristics'!J:J,MATCH($C142,'Policy Characteristics'!$C:$C,0))</f>
        <v>**Description:**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v>
      </c>
      <c r="Q142" s="55" t="s">
        <v>260</v>
      </c>
      <c r="R142" s="10" t="s">
        <v>638</v>
      </c>
      <c r="S142" s="86" t="s">
        <v>187</v>
      </c>
      <c r="T142" s="10" t="s">
        <v>187</v>
      </c>
    </row>
    <row r="143" spans="1:20" s="3" customFormat="1" ht="280.25" x14ac:dyDescent="0.75">
      <c r="A143" s="10" t="s">
        <v>8</v>
      </c>
      <c r="B143" s="10" t="s">
        <v>308</v>
      </c>
      <c r="C143" s="10" t="s">
        <v>309</v>
      </c>
      <c r="D143" s="10" t="s">
        <v>551</v>
      </c>
      <c r="E143" s="10" t="s">
        <v>310</v>
      </c>
      <c r="F143" s="55"/>
      <c r="G143" s="10"/>
      <c r="H143" s="58"/>
      <c r="I143" s="10" t="s">
        <v>54</v>
      </c>
      <c r="J143" s="99" t="s">
        <v>308</v>
      </c>
      <c r="K143" s="98" t="s">
        <v>680</v>
      </c>
      <c r="L143" s="65"/>
      <c r="M143" s="65"/>
      <c r="N143" s="65"/>
      <c r="O143" s="10"/>
      <c r="P143" s="195" t="str">
        <f>INDEX('Policy Characteristics'!J:J,MATCH($C143,'Policy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3" s="10"/>
      <c r="R143" s="10"/>
      <c r="S143" s="86"/>
      <c r="T143" s="10"/>
    </row>
    <row r="144" spans="1:20" s="3" customFormat="1" ht="280.25" x14ac:dyDescent="0.75">
      <c r="A144" s="59" t="str">
        <f t="shared" ref="A144:C173" si="33">A$143</f>
        <v>Electricity Supply</v>
      </c>
      <c r="B144" s="59" t="str">
        <f t="shared" si="33"/>
        <v>Reduce Plant Downtime</v>
      </c>
      <c r="C144" s="59" t="str">
        <f t="shared" si="33"/>
        <v>Percentage Reduction in Plant Downtime</v>
      </c>
      <c r="D144" s="10" t="s">
        <v>551</v>
      </c>
      <c r="E144" s="10" t="s">
        <v>311</v>
      </c>
      <c r="F144" s="55"/>
      <c r="G144" s="10"/>
      <c r="H144" s="58"/>
      <c r="I144" s="10" t="s">
        <v>54</v>
      </c>
      <c r="J144" s="90" t="str">
        <f>J$143</f>
        <v>Reduce Plant Downtime</v>
      </c>
      <c r="K144" s="90" t="str">
        <f>K$143</f>
        <v>elec reduce plant downtime</v>
      </c>
      <c r="L144" s="65"/>
      <c r="M144" s="65"/>
      <c r="N144" s="65"/>
      <c r="O144" s="10"/>
      <c r="P144" s="195" t="str">
        <f>INDEX('Policy Characteristics'!J:J,MATCH($C144,'Policy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4" s="10"/>
      <c r="R144" s="10"/>
      <c r="S144" s="86"/>
      <c r="T144" s="10"/>
    </row>
    <row r="145" spans="1:20" s="3" customFormat="1" ht="280.25" x14ac:dyDescent="0.75">
      <c r="A145" s="59" t="str">
        <f t="shared" si="33"/>
        <v>Electricity Supply</v>
      </c>
      <c r="B145" s="59" t="str">
        <f t="shared" si="33"/>
        <v>Reduce Plant Downtime</v>
      </c>
      <c r="C145" s="59" t="str">
        <f t="shared" si="33"/>
        <v>Percentage Reduction in Plant Downtime</v>
      </c>
      <c r="D145" s="10" t="s">
        <v>551</v>
      </c>
      <c r="E145" s="10" t="s">
        <v>312</v>
      </c>
      <c r="F145" s="55"/>
      <c r="G145" s="10"/>
      <c r="H145" s="58"/>
      <c r="I145" s="10" t="s">
        <v>54</v>
      </c>
      <c r="J145" s="90" t="str">
        <f t="shared" ref="J145:K178" si="34">J$143</f>
        <v>Reduce Plant Downtime</v>
      </c>
      <c r="K145" s="90" t="str">
        <f t="shared" si="34"/>
        <v>elec reduce plant downtime</v>
      </c>
      <c r="L145" s="72"/>
      <c r="M145" s="72"/>
      <c r="N145" s="72"/>
      <c r="O145" s="10"/>
      <c r="P145" s="195" t="str">
        <f>INDEX('Policy Characteristics'!J:J,MATCH($C145,'Policy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5" s="10"/>
      <c r="R145" s="10"/>
      <c r="S145" s="86"/>
      <c r="T145" s="10"/>
    </row>
    <row r="146" spans="1:20" s="3" customFormat="1" ht="280.25" x14ac:dyDescent="0.75">
      <c r="A146" s="59" t="str">
        <f t="shared" si="33"/>
        <v>Electricity Supply</v>
      </c>
      <c r="B146" s="59" t="str">
        <f t="shared" si="33"/>
        <v>Reduce Plant Downtime</v>
      </c>
      <c r="C146" s="59" t="str">
        <f t="shared" si="33"/>
        <v>Percentage Reduction in Plant Downtime</v>
      </c>
      <c r="D146" s="10" t="s">
        <v>376</v>
      </c>
      <c r="E146" s="10" t="s">
        <v>310</v>
      </c>
      <c r="F146" s="10" t="s">
        <v>373</v>
      </c>
      <c r="G146" s="10" t="s">
        <v>377</v>
      </c>
      <c r="H146" s="58">
        <v>141</v>
      </c>
      <c r="I146" s="10" t="s">
        <v>53</v>
      </c>
      <c r="J146" s="90" t="str">
        <f t="shared" si="34"/>
        <v>Reduce Plant Downtime</v>
      </c>
      <c r="K146" s="90" t="str">
        <f t="shared" si="34"/>
        <v>elec reduce plant downtime</v>
      </c>
      <c r="L146" s="65">
        <v>0</v>
      </c>
      <c r="M146" s="65">
        <v>0.6</v>
      </c>
      <c r="N146" s="65">
        <v>0.01</v>
      </c>
      <c r="O146" s="10" t="s">
        <v>313</v>
      </c>
      <c r="P146" s="195" t="str">
        <f>INDEX('Policy Characteristics'!J:J,MATCH($C146,'Policy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6" s="10" t="s">
        <v>612</v>
      </c>
      <c r="R146" s="10" t="s">
        <v>314</v>
      </c>
      <c r="S146" s="86" t="s">
        <v>382</v>
      </c>
      <c r="T146" s="10"/>
    </row>
    <row r="147" spans="1:20" s="3" customFormat="1" ht="280.25" x14ac:dyDescent="0.75">
      <c r="A147" s="59" t="str">
        <f t="shared" si="33"/>
        <v>Electricity Supply</v>
      </c>
      <c r="B147" s="59" t="str">
        <f t="shared" si="33"/>
        <v>Reduce Plant Downtime</v>
      </c>
      <c r="C147" s="59" t="str">
        <f t="shared" si="33"/>
        <v>Percentage Reduction in Plant Downtime</v>
      </c>
      <c r="D147" s="10" t="s">
        <v>376</v>
      </c>
      <c r="E147" s="10" t="s">
        <v>311</v>
      </c>
      <c r="F147" s="10"/>
      <c r="G147" s="10"/>
      <c r="H147" s="58"/>
      <c r="I147" s="10" t="s">
        <v>54</v>
      </c>
      <c r="J147" s="90" t="str">
        <f t="shared" si="34"/>
        <v>Reduce Plant Downtime</v>
      </c>
      <c r="K147" s="90" t="str">
        <f t="shared" si="34"/>
        <v>elec reduce plant downtime</v>
      </c>
      <c r="L147" s="65"/>
      <c r="M147" s="65"/>
      <c r="N147" s="65"/>
      <c r="O147" s="10"/>
      <c r="P147" s="195" t="str">
        <f>INDEX('Policy Characteristics'!J:J,MATCH($C147,'Policy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7" s="10"/>
      <c r="R147" s="10"/>
      <c r="S147" s="86"/>
      <c r="T147" s="10"/>
    </row>
    <row r="148" spans="1:20" s="3" customFormat="1" ht="280.25" x14ac:dyDescent="0.75">
      <c r="A148" s="59" t="str">
        <f t="shared" si="33"/>
        <v>Electricity Supply</v>
      </c>
      <c r="B148" s="59" t="str">
        <f t="shared" si="33"/>
        <v>Reduce Plant Downtime</v>
      </c>
      <c r="C148" s="59" t="str">
        <f t="shared" si="33"/>
        <v>Percentage Reduction in Plant Downtime</v>
      </c>
      <c r="D148" s="10" t="s">
        <v>376</v>
      </c>
      <c r="E148" s="10" t="s">
        <v>312</v>
      </c>
      <c r="F148" s="10"/>
      <c r="G148" s="10"/>
      <c r="H148" s="58"/>
      <c r="I148" s="10" t="s">
        <v>54</v>
      </c>
      <c r="J148" s="90" t="str">
        <f t="shared" si="34"/>
        <v>Reduce Plant Downtime</v>
      </c>
      <c r="K148" s="90" t="str">
        <f t="shared" si="34"/>
        <v>elec reduce plant downtime</v>
      </c>
      <c r="L148" s="72"/>
      <c r="M148" s="72"/>
      <c r="N148" s="72"/>
      <c r="O148" s="10"/>
      <c r="P148" s="195" t="str">
        <f>INDEX('Policy Characteristics'!J:J,MATCH($C148,'Policy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8" s="10"/>
      <c r="R148" s="10"/>
      <c r="S148" s="86"/>
      <c r="T148" s="10"/>
    </row>
    <row r="149" spans="1:20" s="3" customFormat="1" ht="280.25" x14ac:dyDescent="0.75">
      <c r="A149" s="59" t="str">
        <f t="shared" si="33"/>
        <v>Electricity Supply</v>
      </c>
      <c r="B149" s="59" t="str">
        <f t="shared" si="33"/>
        <v>Reduce Plant Downtime</v>
      </c>
      <c r="C149" s="59" t="str">
        <f t="shared" si="33"/>
        <v>Percentage Reduction in Plant Downtime</v>
      </c>
      <c r="D149" s="10" t="s">
        <v>89</v>
      </c>
      <c r="E149" s="10" t="s">
        <v>310</v>
      </c>
      <c r="F149" s="10"/>
      <c r="G149" s="10"/>
      <c r="H149" s="58"/>
      <c r="I149" s="10" t="s">
        <v>54</v>
      </c>
      <c r="J149" s="90" t="str">
        <f t="shared" si="34"/>
        <v>Reduce Plant Downtime</v>
      </c>
      <c r="K149" s="90" t="str">
        <f t="shared" si="34"/>
        <v>elec reduce plant downtime</v>
      </c>
      <c r="L149" s="72"/>
      <c r="M149" s="72"/>
      <c r="N149" s="72"/>
      <c r="O149" s="10"/>
      <c r="P149" s="195" t="str">
        <f>INDEX('Policy Characteristics'!J:J,MATCH($C149,'Policy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9" s="10"/>
      <c r="R149" s="10"/>
      <c r="S149" s="86"/>
      <c r="T149" s="10"/>
    </row>
    <row r="150" spans="1:20" s="3" customFormat="1" ht="280.25" x14ac:dyDescent="0.75">
      <c r="A150" s="59" t="str">
        <f t="shared" si="33"/>
        <v>Electricity Supply</v>
      </c>
      <c r="B150" s="59" t="str">
        <f t="shared" si="33"/>
        <v>Reduce Plant Downtime</v>
      </c>
      <c r="C150" s="59" t="str">
        <f t="shared" si="33"/>
        <v>Percentage Reduction in Plant Downtime</v>
      </c>
      <c r="D150" s="10" t="s">
        <v>89</v>
      </c>
      <c r="E150" s="10" t="s">
        <v>311</v>
      </c>
      <c r="F150" s="10"/>
      <c r="G150" s="10"/>
      <c r="H150" s="58"/>
      <c r="I150" s="10" t="s">
        <v>54</v>
      </c>
      <c r="J150" s="90" t="str">
        <f t="shared" si="34"/>
        <v>Reduce Plant Downtime</v>
      </c>
      <c r="K150" s="90" t="str">
        <f t="shared" si="34"/>
        <v>elec reduce plant downtime</v>
      </c>
      <c r="L150" s="72"/>
      <c r="M150" s="72"/>
      <c r="N150" s="72"/>
      <c r="O150" s="10"/>
      <c r="P150" s="195" t="str">
        <f>INDEX('Policy Characteristics'!J:J,MATCH($C150,'Policy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0" s="10"/>
      <c r="R150" s="10"/>
      <c r="S150" s="86"/>
      <c r="T150" s="10"/>
    </row>
    <row r="151" spans="1:20" s="3" customFormat="1" ht="280.25" x14ac:dyDescent="0.75">
      <c r="A151" s="59" t="str">
        <f t="shared" si="33"/>
        <v>Electricity Supply</v>
      </c>
      <c r="B151" s="59" t="str">
        <f t="shared" si="33"/>
        <v>Reduce Plant Downtime</v>
      </c>
      <c r="C151" s="59" t="str">
        <f t="shared" si="33"/>
        <v>Percentage Reduction in Plant Downtime</v>
      </c>
      <c r="D151" s="10" t="s">
        <v>89</v>
      </c>
      <c r="E151" s="10" t="s">
        <v>312</v>
      </c>
      <c r="F151" s="10"/>
      <c r="G151" s="10"/>
      <c r="H151" s="58"/>
      <c r="I151" s="10" t="s">
        <v>54</v>
      </c>
      <c r="J151" s="90" t="str">
        <f t="shared" si="34"/>
        <v>Reduce Plant Downtime</v>
      </c>
      <c r="K151" s="90" t="str">
        <f t="shared" si="34"/>
        <v>elec reduce plant downtime</v>
      </c>
      <c r="L151" s="72"/>
      <c r="M151" s="72"/>
      <c r="N151" s="72"/>
      <c r="O151" s="10"/>
      <c r="P151" s="195" t="str">
        <f>INDEX('Policy Characteristics'!J:J,MATCH($C151,'Policy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1" s="10"/>
      <c r="R151" s="10"/>
      <c r="S151" s="86"/>
      <c r="T151" s="10"/>
    </row>
    <row r="152" spans="1:20" s="3" customFormat="1" ht="280.25" x14ac:dyDescent="0.75">
      <c r="A152" s="59" t="str">
        <f t="shared" si="33"/>
        <v>Electricity Supply</v>
      </c>
      <c r="B152" s="59" t="str">
        <f t="shared" si="33"/>
        <v>Reduce Plant Downtime</v>
      </c>
      <c r="C152" s="59" t="str">
        <f t="shared" si="33"/>
        <v>Percentage Reduction in Plant Downtime</v>
      </c>
      <c r="D152" s="10" t="s">
        <v>90</v>
      </c>
      <c r="E152" s="10" t="s">
        <v>310</v>
      </c>
      <c r="F152" s="10"/>
      <c r="G152" s="10"/>
      <c r="H152" s="58"/>
      <c r="I152" s="10" t="s">
        <v>54</v>
      </c>
      <c r="J152" s="90" t="str">
        <f t="shared" si="34"/>
        <v>Reduce Plant Downtime</v>
      </c>
      <c r="K152" s="90" t="str">
        <f t="shared" si="34"/>
        <v>elec reduce plant downtime</v>
      </c>
      <c r="L152" s="72"/>
      <c r="M152" s="72"/>
      <c r="N152" s="72"/>
      <c r="O152" s="10"/>
      <c r="P152" s="195" t="str">
        <f>INDEX('Policy Characteristics'!J:J,MATCH($C152,'Policy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2" s="10"/>
      <c r="R152" s="10"/>
      <c r="S152" s="86"/>
      <c r="T152" s="10"/>
    </row>
    <row r="153" spans="1:20" s="3" customFormat="1" ht="280.25" x14ac:dyDescent="0.75">
      <c r="A153" s="59" t="str">
        <f t="shared" si="33"/>
        <v>Electricity Supply</v>
      </c>
      <c r="B153" s="59" t="str">
        <f t="shared" si="33"/>
        <v>Reduce Plant Downtime</v>
      </c>
      <c r="C153" s="59" t="str">
        <f t="shared" si="33"/>
        <v>Percentage Reduction in Plant Downtime</v>
      </c>
      <c r="D153" s="10" t="s">
        <v>90</v>
      </c>
      <c r="E153" s="10" t="s">
        <v>311</v>
      </c>
      <c r="F153" s="10"/>
      <c r="G153" s="10"/>
      <c r="H153" s="58"/>
      <c r="I153" s="10" t="s">
        <v>54</v>
      </c>
      <c r="J153" s="90" t="str">
        <f t="shared" si="34"/>
        <v>Reduce Plant Downtime</v>
      </c>
      <c r="K153" s="90" t="str">
        <f t="shared" si="34"/>
        <v>elec reduce plant downtime</v>
      </c>
      <c r="L153" s="72"/>
      <c r="M153" s="72"/>
      <c r="N153" s="72"/>
      <c r="O153" s="10"/>
      <c r="P153" s="195" t="str">
        <f>INDEX('Policy Characteristics'!J:J,MATCH($C153,'Policy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3" s="10"/>
      <c r="R153" s="10"/>
      <c r="S153" s="86"/>
      <c r="T153" s="10"/>
    </row>
    <row r="154" spans="1:20" s="3" customFormat="1" ht="280.25" x14ac:dyDescent="0.75">
      <c r="A154" s="59" t="str">
        <f t="shared" si="33"/>
        <v>Electricity Supply</v>
      </c>
      <c r="B154" s="59" t="str">
        <f t="shared" si="33"/>
        <v>Reduce Plant Downtime</v>
      </c>
      <c r="C154" s="59" t="str">
        <f t="shared" si="33"/>
        <v>Percentage Reduction in Plant Downtime</v>
      </c>
      <c r="D154" s="10" t="s">
        <v>90</v>
      </c>
      <c r="E154" s="10" t="s">
        <v>312</v>
      </c>
      <c r="F154" s="10"/>
      <c r="G154" s="10"/>
      <c r="H154" s="58"/>
      <c r="I154" s="10" t="s">
        <v>54</v>
      </c>
      <c r="J154" s="90" t="str">
        <f t="shared" si="34"/>
        <v>Reduce Plant Downtime</v>
      </c>
      <c r="K154" s="90" t="str">
        <f t="shared" si="34"/>
        <v>elec reduce plant downtime</v>
      </c>
      <c r="L154" s="72"/>
      <c r="M154" s="72"/>
      <c r="N154" s="72"/>
      <c r="O154" s="10"/>
      <c r="P154" s="195" t="str">
        <f>INDEX('Policy Characteristics'!J:J,MATCH($C154,'Policy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4" s="10"/>
      <c r="R154" s="10"/>
      <c r="S154" s="86"/>
      <c r="T154" s="10"/>
    </row>
    <row r="155" spans="1:20" s="3" customFormat="1" ht="280.25" x14ac:dyDescent="0.75">
      <c r="A155" s="59" t="str">
        <f t="shared" si="33"/>
        <v>Electricity Supply</v>
      </c>
      <c r="B155" s="59" t="str">
        <f t="shared" si="33"/>
        <v>Reduce Plant Downtime</v>
      </c>
      <c r="C155" s="59" t="str">
        <f t="shared" si="33"/>
        <v>Percentage Reduction in Plant Downtime</v>
      </c>
      <c r="D155" s="10" t="s">
        <v>552</v>
      </c>
      <c r="E155" s="10" t="s">
        <v>310</v>
      </c>
      <c r="F155" s="10"/>
      <c r="G155" s="10"/>
      <c r="H155" s="58"/>
      <c r="I155" s="10" t="s">
        <v>54</v>
      </c>
      <c r="J155" s="90" t="str">
        <f t="shared" si="34"/>
        <v>Reduce Plant Downtime</v>
      </c>
      <c r="K155" s="90" t="str">
        <f t="shared" si="34"/>
        <v>elec reduce plant downtime</v>
      </c>
      <c r="L155" s="72"/>
      <c r="M155" s="72"/>
      <c r="N155" s="72"/>
      <c r="O155" s="10"/>
      <c r="P155" s="195" t="str">
        <f>INDEX('Policy Characteristics'!J:J,MATCH($C155,'Policy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5" s="10"/>
      <c r="R155" s="10"/>
      <c r="S155" s="86"/>
      <c r="T155" s="10"/>
    </row>
    <row r="156" spans="1:20" s="3" customFormat="1" ht="280.25" x14ac:dyDescent="0.75">
      <c r="A156" s="59" t="str">
        <f t="shared" si="33"/>
        <v>Electricity Supply</v>
      </c>
      <c r="B156" s="59" t="str">
        <f t="shared" si="33"/>
        <v>Reduce Plant Downtime</v>
      </c>
      <c r="C156" s="59" t="str">
        <f t="shared" si="33"/>
        <v>Percentage Reduction in Plant Downtime</v>
      </c>
      <c r="D156" s="10" t="s">
        <v>552</v>
      </c>
      <c r="E156" s="10" t="s">
        <v>311</v>
      </c>
      <c r="F156" s="10"/>
      <c r="G156" s="10"/>
      <c r="H156" s="58"/>
      <c r="I156" s="10" t="s">
        <v>54</v>
      </c>
      <c r="J156" s="90" t="str">
        <f t="shared" si="34"/>
        <v>Reduce Plant Downtime</v>
      </c>
      <c r="K156" s="90" t="str">
        <f t="shared" si="34"/>
        <v>elec reduce plant downtime</v>
      </c>
      <c r="L156" s="72"/>
      <c r="M156" s="72"/>
      <c r="N156" s="72"/>
      <c r="O156" s="10"/>
      <c r="P156" s="195" t="str">
        <f>INDEX('Policy Characteristics'!J:J,MATCH($C156,'Policy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6" s="10"/>
      <c r="R156" s="10"/>
      <c r="S156" s="86"/>
      <c r="T156" s="10"/>
    </row>
    <row r="157" spans="1:20" s="3" customFormat="1" ht="280.25" x14ac:dyDescent="0.75">
      <c r="A157" s="59" t="str">
        <f t="shared" si="33"/>
        <v>Electricity Supply</v>
      </c>
      <c r="B157" s="59" t="str">
        <f t="shared" si="33"/>
        <v>Reduce Plant Downtime</v>
      </c>
      <c r="C157" s="59" t="str">
        <f t="shared" si="33"/>
        <v>Percentage Reduction in Plant Downtime</v>
      </c>
      <c r="D157" s="10" t="s">
        <v>552</v>
      </c>
      <c r="E157" s="10" t="s">
        <v>312</v>
      </c>
      <c r="F157" s="10" t="s">
        <v>383</v>
      </c>
      <c r="G157" s="10" t="s">
        <v>558</v>
      </c>
      <c r="H157" s="58">
        <v>143</v>
      </c>
      <c r="I157" s="10" t="s">
        <v>53</v>
      </c>
      <c r="J157" s="90" t="str">
        <f t="shared" si="34"/>
        <v>Reduce Plant Downtime</v>
      </c>
      <c r="K157" s="90" t="str">
        <f t="shared" si="34"/>
        <v>elec reduce plant downtime</v>
      </c>
      <c r="L157" s="65">
        <v>0</v>
      </c>
      <c r="M157" s="65">
        <v>0.25</v>
      </c>
      <c r="N157" s="65">
        <v>0.01</v>
      </c>
      <c r="O157" s="10" t="s">
        <v>313</v>
      </c>
      <c r="P157" s="195" t="str">
        <f>INDEX('Policy Characteristics'!J:J,MATCH($C157,'Policy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7" s="10" t="s">
        <v>612</v>
      </c>
      <c r="R157" s="10" t="s">
        <v>314</v>
      </c>
      <c r="S157" s="86" t="s">
        <v>385</v>
      </c>
      <c r="T157" s="10"/>
    </row>
    <row r="158" spans="1:20" s="3" customFormat="1" ht="280.25" x14ac:dyDescent="0.75">
      <c r="A158" s="59" t="str">
        <f t="shared" si="33"/>
        <v>Electricity Supply</v>
      </c>
      <c r="B158" s="59" t="str">
        <f t="shared" si="33"/>
        <v>Reduce Plant Downtime</v>
      </c>
      <c r="C158" s="59" t="str">
        <f t="shared" si="33"/>
        <v>Percentage Reduction in Plant Downtime</v>
      </c>
      <c r="D158" s="10" t="s">
        <v>91</v>
      </c>
      <c r="E158" s="10" t="s">
        <v>310</v>
      </c>
      <c r="F158" s="10"/>
      <c r="G158" s="10"/>
      <c r="H158" s="58"/>
      <c r="I158" s="10" t="s">
        <v>54</v>
      </c>
      <c r="J158" s="90" t="str">
        <f t="shared" si="34"/>
        <v>Reduce Plant Downtime</v>
      </c>
      <c r="K158" s="90" t="str">
        <f t="shared" si="34"/>
        <v>elec reduce plant downtime</v>
      </c>
      <c r="L158" s="72"/>
      <c r="M158" s="72"/>
      <c r="N158" s="72"/>
      <c r="O158" s="10"/>
      <c r="P158" s="195" t="str">
        <f>INDEX('Policy Characteristics'!J:J,MATCH($C158,'Policy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8" s="10"/>
      <c r="R158" s="10"/>
      <c r="S158" s="86"/>
      <c r="T158" s="10"/>
    </row>
    <row r="159" spans="1:20" s="3" customFormat="1" ht="280.25" x14ac:dyDescent="0.75">
      <c r="A159" s="59" t="str">
        <f t="shared" si="33"/>
        <v>Electricity Supply</v>
      </c>
      <c r="B159" s="59" t="str">
        <f t="shared" si="33"/>
        <v>Reduce Plant Downtime</v>
      </c>
      <c r="C159" s="59" t="str">
        <f t="shared" si="33"/>
        <v>Percentage Reduction in Plant Downtime</v>
      </c>
      <c r="D159" s="10" t="s">
        <v>91</v>
      </c>
      <c r="E159" s="10" t="s">
        <v>311</v>
      </c>
      <c r="F159" s="10"/>
      <c r="G159" s="10"/>
      <c r="H159" s="58"/>
      <c r="I159" s="10" t="s">
        <v>54</v>
      </c>
      <c r="J159" s="90" t="str">
        <f t="shared" si="34"/>
        <v>Reduce Plant Downtime</v>
      </c>
      <c r="K159" s="90" t="str">
        <f t="shared" si="34"/>
        <v>elec reduce plant downtime</v>
      </c>
      <c r="L159" s="72"/>
      <c r="M159" s="72"/>
      <c r="N159" s="72"/>
      <c r="O159" s="10"/>
      <c r="P159" s="195" t="str">
        <f>INDEX('Policy Characteristics'!J:J,MATCH($C159,'Policy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9" s="10"/>
      <c r="R159" s="10"/>
      <c r="S159" s="86"/>
      <c r="T159" s="10"/>
    </row>
    <row r="160" spans="1:20" s="3" customFormat="1" ht="280.25" x14ac:dyDescent="0.75">
      <c r="A160" s="59" t="str">
        <f t="shared" si="33"/>
        <v>Electricity Supply</v>
      </c>
      <c r="B160" s="59" t="str">
        <f t="shared" si="33"/>
        <v>Reduce Plant Downtime</v>
      </c>
      <c r="C160" s="59" t="str">
        <f t="shared" si="33"/>
        <v>Percentage Reduction in Plant Downtime</v>
      </c>
      <c r="D160" s="10" t="s">
        <v>91</v>
      </c>
      <c r="E160" s="10" t="s">
        <v>312</v>
      </c>
      <c r="F160" s="10" t="s">
        <v>383</v>
      </c>
      <c r="G160" s="10" t="s">
        <v>104</v>
      </c>
      <c r="H160" s="58">
        <v>144</v>
      </c>
      <c r="I160" s="10" t="s">
        <v>53</v>
      </c>
      <c r="J160" s="90" t="str">
        <f t="shared" si="34"/>
        <v>Reduce Plant Downtime</v>
      </c>
      <c r="K160" s="90" t="str">
        <f t="shared" si="34"/>
        <v>elec reduce plant downtime</v>
      </c>
      <c r="L160" s="65">
        <v>0</v>
      </c>
      <c r="M160" s="65">
        <v>0.3</v>
      </c>
      <c r="N160" s="65">
        <v>0.01</v>
      </c>
      <c r="O160" s="10" t="s">
        <v>313</v>
      </c>
      <c r="P160" s="195" t="str">
        <f>INDEX('Policy Characteristics'!J:J,MATCH($C160,'Policy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0" s="10" t="s">
        <v>612</v>
      </c>
      <c r="R160" s="10" t="s">
        <v>314</v>
      </c>
      <c r="S160" s="86" t="s">
        <v>384</v>
      </c>
      <c r="T160" s="10"/>
    </row>
    <row r="161" spans="1:20" s="3" customFormat="1" ht="280.25" x14ac:dyDescent="0.75">
      <c r="A161" s="59" t="str">
        <f t="shared" si="33"/>
        <v>Electricity Supply</v>
      </c>
      <c r="B161" s="59" t="str">
        <f t="shared" si="33"/>
        <v>Reduce Plant Downtime</v>
      </c>
      <c r="C161" s="59" t="str">
        <f t="shared" si="33"/>
        <v>Percentage Reduction in Plant Downtime</v>
      </c>
      <c r="D161" s="10" t="s">
        <v>92</v>
      </c>
      <c r="E161" s="10" t="s">
        <v>310</v>
      </c>
      <c r="F161" s="10"/>
      <c r="G161" s="10"/>
      <c r="H161" s="58"/>
      <c r="I161" s="10" t="s">
        <v>54</v>
      </c>
      <c r="J161" s="90" t="str">
        <f t="shared" si="34"/>
        <v>Reduce Plant Downtime</v>
      </c>
      <c r="K161" s="90" t="str">
        <f t="shared" si="34"/>
        <v>elec reduce plant downtime</v>
      </c>
      <c r="L161" s="72"/>
      <c r="M161" s="72"/>
      <c r="N161" s="72"/>
      <c r="O161" s="10"/>
      <c r="P161" s="195" t="str">
        <f>INDEX('Policy Characteristics'!J:J,MATCH($C161,'Policy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1" s="10"/>
      <c r="R161" s="10"/>
      <c r="S161" s="86"/>
      <c r="T161" s="10"/>
    </row>
    <row r="162" spans="1:20" s="3" customFormat="1" ht="280.25" x14ac:dyDescent="0.75">
      <c r="A162" s="59" t="str">
        <f t="shared" si="33"/>
        <v>Electricity Supply</v>
      </c>
      <c r="B162" s="59" t="str">
        <f t="shared" si="33"/>
        <v>Reduce Plant Downtime</v>
      </c>
      <c r="C162" s="59" t="str">
        <f t="shared" si="33"/>
        <v>Percentage Reduction in Plant Downtime</v>
      </c>
      <c r="D162" s="10" t="s">
        <v>92</v>
      </c>
      <c r="E162" s="10" t="s">
        <v>311</v>
      </c>
      <c r="F162" s="10"/>
      <c r="G162" s="10"/>
      <c r="H162" s="58"/>
      <c r="I162" s="10" t="s">
        <v>54</v>
      </c>
      <c r="J162" s="90" t="str">
        <f t="shared" si="34"/>
        <v>Reduce Plant Downtime</v>
      </c>
      <c r="K162" s="90" t="str">
        <f t="shared" si="34"/>
        <v>elec reduce plant downtime</v>
      </c>
      <c r="L162" s="72"/>
      <c r="M162" s="72"/>
      <c r="N162" s="72"/>
      <c r="O162" s="10"/>
      <c r="P162" s="195" t="str">
        <f>INDEX('Policy Characteristics'!J:J,MATCH($C162,'Policy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2" s="10"/>
      <c r="R162" s="10"/>
      <c r="S162" s="86"/>
      <c r="T162" s="10"/>
    </row>
    <row r="163" spans="1:20" s="3" customFormat="1" ht="280.25" x14ac:dyDescent="0.75">
      <c r="A163" s="59" t="str">
        <f t="shared" si="33"/>
        <v>Electricity Supply</v>
      </c>
      <c r="B163" s="59" t="str">
        <f t="shared" si="33"/>
        <v>Reduce Plant Downtime</v>
      </c>
      <c r="C163" s="59" t="str">
        <f t="shared" si="33"/>
        <v>Percentage Reduction in Plant Downtime</v>
      </c>
      <c r="D163" s="10" t="s">
        <v>92</v>
      </c>
      <c r="E163" s="10" t="s">
        <v>312</v>
      </c>
      <c r="F163" s="10"/>
      <c r="G163" s="10"/>
      <c r="H163" s="58"/>
      <c r="I163" s="10" t="s">
        <v>54</v>
      </c>
      <c r="J163" s="90" t="str">
        <f t="shared" si="34"/>
        <v>Reduce Plant Downtime</v>
      </c>
      <c r="K163" s="90" t="str">
        <f t="shared" si="34"/>
        <v>elec reduce plant downtime</v>
      </c>
      <c r="L163" s="72"/>
      <c r="M163" s="72"/>
      <c r="N163" s="72"/>
      <c r="O163" s="10"/>
      <c r="P163" s="195" t="str">
        <f>INDEX('Policy Characteristics'!J:J,MATCH($C163,'Policy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3" s="10"/>
      <c r="R163" s="10"/>
      <c r="S163" s="86"/>
      <c r="T163" s="10"/>
    </row>
    <row r="164" spans="1:20" s="3" customFormat="1" ht="280.25" x14ac:dyDescent="0.75">
      <c r="A164" s="59" t="str">
        <f t="shared" si="33"/>
        <v>Electricity Supply</v>
      </c>
      <c r="B164" s="59" t="str">
        <f t="shared" si="33"/>
        <v>Reduce Plant Downtime</v>
      </c>
      <c r="C164" s="59" t="str">
        <f t="shared" si="33"/>
        <v>Percentage Reduction in Plant Downtime</v>
      </c>
      <c r="D164" s="10" t="s">
        <v>93</v>
      </c>
      <c r="E164" s="10" t="s">
        <v>310</v>
      </c>
      <c r="F164" s="10"/>
      <c r="G164" s="10"/>
      <c r="H164" s="58"/>
      <c r="I164" s="10" t="s">
        <v>54</v>
      </c>
      <c r="J164" s="90" t="str">
        <f t="shared" si="34"/>
        <v>Reduce Plant Downtime</v>
      </c>
      <c r="K164" s="90" t="str">
        <f t="shared" si="34"/>
        <v>elec reduce plant downtime</v>
      </c>
      <c r="L164" s="72"/>
      <c r="M164" s="72"/>
      <c r="N164" s="72"/>
      <c r="O164" s="10"/>
      <c r="P164" s="195" t="str">
        <f>INDEX('Policy Characteristics'!J:J,MATCH($C164,'Policy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4" s="10"/>
      <c r="R164" s="10"/>
      <c r="S164" s="86"/>
      <c r="T164" s="10"/>
    </row>
    <row r="165" spans="1:20" s="3" customFormat="1" ht="280.25" x14ac:dyDescent="0.75">
      <c r="A165" s="59" t="str">
        <f t="shared" si="33"/>
        <v>Electricity Supply</v>
      </c>
      <c r="B165" s="59" t="str">
        <f t="shared" si="33"/>
        <v>Reduce Plant Downtime</v>
      </c>
      <c r="C165" s="59" t="str">
        <f t="shared" si="33"/>
        <v>Percentage Reduction in Plant Downtime</v>
      </c>
      <c r="D165" s="10" t="s">
        <v>93</v>
      </c>
      <c r="E165" s="10" t="s">
        <v>311</v>
      </c>
      <c r="F165" s="10"/>
      <c r="G165" s="10"/>
      <c r="H165" s="58"/>
      <c r="I165" s="10" t="s">
        <v>54</v>
      </c>
      <c r="J165" s="90" t="str">
        <f t="shared" si="34"/>
        <v>Reduce Plant Downtime</v>
      </c>
      <c r="K165" s="90" t="str">
        <f t="shared" si="34"/>
        <v>elec reduce plant downtime</v>
      </c>
      <c r="L165" s="72"/>
      <c r="M165" s="72"/>
      <c r="N165" s="72"/>
      <c r="O165" s="10"/>
      <c r="P165" s="195" t="str">
        <f>INDEX('Policy Characteristics'!J:J,MATCH($C165,'Policy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5" s="10"/>
      <c r="R165" s="10"/>
      <c r="S165" s="86"/>
      <c r="T165" s="10"/>
    </row>
    <row r="166" spans="1:20" s="3" customFormat="1" ht="280.25" x14ac:dyDescent="0.75">
      <c r="A166" s="59" t="str">
        <f t="shared" si="33"/>
        <v>Electricity Supply</v>
      </c>
      <c r="B166" s="59" t="str">
        <f t="shared" si="33"/>
        <v>Reduce Plant Downtime</v>
      </c>
      <c r="C166" s="59" t="str">
        <f t="shared" si="33"/>
        <v>Percentage Reduction in Plant Downtime</v>
      </c>
      <c r="D166" s="10" t="s">
        <v>93</v>
      </c>
      <c r="E166" s="10" t="s">
        <v>312</v>
      </c>
      <c r="F166" s="10"/>
      <c r="G166" s="10"/>
      <c r="H166" s="58"/>
      <c r="I166" s="10" t="s">
        <v>54</v>
      </c>
      <c r="J166" s="90" t="str">
        <f t="shared" si="34"/>
        <v>Reduce Plant Downtime</v>
      </c>
      <c r="K166" s="90" t="str">
        <f t="shared" si="34"/>
        <v>elec reduce plant downtime</v>
      </c>
      <c r="L166" s="72"/>
      <c r="M166" s="72"/>
      <c r="N166" s="72"/>
      <c r="O166" s="10"/>
      <c r="P166" s="195" t="str">
        <f>INDEX('Policy Characteristics'!J:J,MATCH($C166,'Policy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6" s="10"/>
      <c r="R166" s="10"/>
      <c r="S166" s="86"/>
      <c r="T166" s="10"/>
    </row>
    <row r="167" spans="1:20" s="3" customFormat="1" ht="280.25" x14ac:dyDescent="0.75">
      <c r="A167" s="59" t="str">
        <f t="shared" si="33"/>
        <v>Electricity Supply</v>
      </c>
      <c r="B167" s="59" t="str">
        <f t="shared" si="33"/>
        <v>Reduce Plant Downtime</v>
      </c>
      <c r="C167" s="59" t="str">
        <f t="shared" si="33"/>
        <v>Percentage Reduction in Plant Downtime</v>
      </c>
      <c r="D167" s="10" t="s">
        <v>378</v>
      </c>
      <c r="E167" s="10" t="s">
        <v>310</v>
      </c>
      <c r="F167" s="10"/>
      <c r="G167" s="10"/>
      <c r="H167" s="58"/>
      <c r="I167" s="10" t="s">
        <v>54</v>
      </c>
      <c r="J167" s="90" t="str">
        <f t="shared" si="34"/>
        <v>Reduce Plant Downtime</v>
      </c>
      <c r="K167" s="90" t="str">
        <f t="shared" si="34"/>
        <v>elec reduce plant downtime</v>
      </c>
      <c r="L167" s="72"/>
      <c r="M167" s="72"/>
      <c r="N167" s="72"/>
      <c r="O167" s="10"/>
      <c r="P167" s="195" t="str">
        <f>INDEX('Policy Characteristics'!J:J,MATCH($C167,'Policy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7" s="10"/>
      <c r="R167" s="10"/>
      <c r="S167" s="86"/>
      <c r="T167" s="10"/>
    </row>
    <row r="168" spans="1:20" s="3" customFormat="1" ht="280.25" x14ac:dyDescent="0.75">
      <c r="A168" s="59" t="str">
        <f t="shared" si="33"/>
        <v>Electricity Supply</v>
      </c>
      <c r="B168" s="59" t="str">
        <f t="shared" si="33"/>
        <v>Reduce Plant Downtime</v>
      </c>
      <c r="C168" s="59" t="str">
        <f t="shared" si="33"/>
        <v>Percentage Reduction in Plant Downtime</v>
      </c>
      <c r="D168" s="10" t="s">
        <v>378</v>
      </c>
      <c r="E168" s="10" t="s">
        <v>311</v>
      </c>
      <c r="F168" s="10"/>
      <c r="G168" s="10"/>
      <c r="H168" s="58"/>
      <c r="I168" s="10" t="s">
        <v>54</v>
      </c>
      <c r="J168" s="90" t="str">
        <f t="shared" si="34"/>
        <v>Reduce Plant Downtime</v>
      </c>
      <c r="K168" s="90" t="str">
        <f t="shared" si="34"/>
        <v>elec reduce plant downtime</v>
      </c>
      <c r="L168" s="72"/>
      <c r="M168" s="72"/>
      <c r="N168" s="72"/>
      <c r="O168" s="10"/>
      <c r="P168" s="195" t="str">
        <f>INDEX('Policy Characteristics'!J:J,MATCH($C168,'Policy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8" s="10"/>
      <c r="R168" s="10"/>
      <c r="S168" s="86"/>
      <c r="T168" s="10"/>
    </row>
    <row r="169" spans="1:20" s="3" customFormat="1" ht="280.25" x14ac:dyDescent="0.75">
      <c r="A169" s="59" t="str">
        <f t="shared" si="33"/>
        <v>Electricity Supply</v>
      </c>
      <c r="B169" s="59" t="str">
        <f t="shared" si="33"/>
        <v>Reduce Plant Downtime</v>
      </c>
      <c r="C169" s="59" t="str">
        <f t="shared" si="33"/>
        <v>Percentage Reduction in Plant Downtime</v>
      </c>
      <c r="D169" s="10" t="s">
        <v>378</v>
      </c>
      <c r="E169" s="10" t="s">
        <v>312</v>
      </c>
      <c r="F169" s="10"/>
      <c r="G169" s="10"/>
      <c r="H169" s="58"/>
      <c r="I169" s="10" t="s">
        <v>54</v>
      </c>
      <c r="J169" s="90" t="str">
        <f t="shared" si="34"/>
        <v>Reduce Plant Downtime</v>
      </c>
      <c r="K169" s="90" t="str">
        <f t="shared" si="34"/>
        <v>elec reduce plant downtime</v>
      </c>
      <c r="L169" s="72"/>
      <c r="M169" s="72"/>
      <c r="N169" s="72"/>
      <c r="O169" s="10"/>
      <c r="P169" s="195" t="str">
        <f>INDEX('Policy Characteristics'!J:J,MATCH($C169,'Policy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9" s="10"/>
      <c r="R169" s="10"/>
      <c r="S169" s="86"/>
      <c r="T169" s="10"/>
    </row>
    <row r="170" spans="1:20" s="3" customFormat="1" ht="280.25" x14ac:dyDescent="0.75">
      <c r="A170" s="59" t="str">
        <f t="shared" si="33"/>
        <v>Electricity Supply</v>
      </c>
      <c r="B170" s="59" t="str">
        <f t="shared" si="33"/>
        <v>Reduce Plant Downtime</v>
      </c>
      <c r="C170" s="59" t="str">
        <f t="shared" si="33"/>
        <v>Percentage Reduction in Plant Downtime</v>
      </c>
      <c r="D170" s="10" t="s">
        <v>379</v>
      </c>
      <c r="E170" s="10" t="s">
        <v>310</v>
      </c>
      <c r="F170" s="10"/>
      <c r="G170" s="10"/>
      <c r="H170" s="58"/>
      <c r="I170" s="10" t="s">
        <v>54</v>
      </c>
      <c r="J170" s="90" t="str">
        <f t="shared" si="34"/>
        <v>Reduce Plant Downtime</v>
      </c>
      <c r="K170" s="90" t="str">
        <f t="shared" si="34"/>
        <v>elec reduce plant downtime</v>
      </c>
      <c r="L170" s="72"/>
      <c r="M170" s="72"/>
      <c r="N170" s="72"/>
      <c r="O170" s="10"/>
      <c r="P170" s="195" t="str">
        <f>INDEX('Policy Characteristics'!J:J,MATCH($C170,'Policy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0" s="10"/>
      <c r="R170" s="10"/>
      <c r="S170" s="86"/>
      <c r="T170" s="10"/>
    </row>
    <row r="171" spans="1:20" s="3" customFormat="1" ht="280.25" x14ac:dyDescent="0.75">
      <c r="A171" s="59" t="str">
        <f t="shared" si="33"/>
        <v>Electricity Supply</v>
      </c>
      <c r="B171" s="59" t="str">
        <f t="shared" si="33"/>
        <v>Reduce Plant Downtime</v>
      </c>
      <c r="C171" s="59" t="str">
        <f t="shared" si="33"/>
        <v>Percentage Reduction in Plant Downtime</v>
      </c>
      <c r="D171" s="10" t="s">
        <v>379</v>
      </c>
      <c r="E171" s="10" t="s">
        <v>311</v>
      </c>
      <c r="F171" s="10"/>
      <c r="G171" s="10"/>
      <c r="H171" s="58"/>
      <c r="I171" s="10" t="s">
        <v>54</v>
      </c>
      <c r="J171" s="90" t="str">
        <f t="shared" si="34"/>
        <v>Reduce Plant Downtime</v>
      </c>
      <c r="K171" s="90" t="str">
        <f t="shared" si="34"/>
        <v>elec reduce plant downtime</v>
      </c>
      <c r="L171" s="72"/>
      <c r="M171" s="72"/>
      <c r="N171" s="72"/>
      <c r="O171" s="10"/>
      <c r="P171" s="195" t="str">
        <f>INDEX('Policy Characteristics'!J:J,MATCH($C171,'Policy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1" s="10"/>
      <c r="R171" s="10"/>
      <c r="S171" s="86"/>
      <c r="T171" s="10"/>
    </row>
    <row r="172" spans="1:20" s="3" customFormat="1" ht="280.25" x14ac:dyDescent="0.75">
      <c r="A172" s="59" t="str">
        <f t="shared" si="33"/>
        <v>Electricity Supply</v>
      </c>
      <c r="B172" s="59" t="str">
        <f t="shared" si="33"/>
        <v>Reduce Plant Downtime</v>
      </c>
      <c r="C172" s="59" t="str">
        <f t="shared" si="33"/>
        <v>Percentage Reduction in Plant Downtime</v>
      </c>
      <c r="D172" s="10" t="s">
        <v>379</v>
      </c>
      <c r="E172" s="10" t="s">
        <v>312</v>
      </c>
      <c r="F172" s="10"/>
      <c r="G172" s="10"/>
      <c r="H172" s="58"/>
      <c r="I172" s="10" t="s">
        <v>54</v>
      </c>
      <c r="J172" s="90" t="str">
        <f t="shared" si="34"/>
        <v>Reduce Plant Downtime</v>
      </c>
      <c r="K172" s="90" t="str">
        <f t="shared" si="34"/>
        <v>elec reduce plant downtime</v>
      </c>
      <c r="L172" s="72"/>
      <c r="M172" s="72"/>
      <c r="N172" s="72"/>
      <c r="O172" s="10"/>
      <c r="P172" s="195" t="str">
        <f>INDEX('Policy Characteristics'!J:J,MATCH($C172,'Policy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2" s="10"/>
      <c r="R172" s="10"/>
      <c r="S172" s="86"/>
      <c r="T172" s="10"/>
    </row>
    <row r="173" spans="1:20" s="3" customFormat="1" ht="280.25" x14ac:dyDescent="0.75">
      <c r="A173" s="59" t="str">
        <f t="shared" si="33"/>
        <v>Electricity Supply</v>
      </c>
      <c r="B173" s="59" t="str">
        <f t="shared" si="33"/>
        <v>Reduce Plant Downtime</v>
      </c>
      <c r="C173" s="59" t="str">
        <f t="shared" si="33"/>
        <v>Percentage Reduction in Plant Downtime</v>
      </c>
      <c r="D173" s="10" t="s">
        <v>549</v>
      </c>
      <c r="E173" s="10" t="s">
        <v>310</v>
      </c>
      <c r="F173" s="10"/>
      <c r="G173" s="10"/>
      <c r="H173" s="58"/>
      <c r="I173" s="10" t="s">
        <v>54</v>
      </c>
      <c r="J173" s="90" t="str">
        <f t="shared" si="34"/>
        <v>Reduce Plant Downtime</v>
      </c>
      <c r="K173" s="90" t="str">
        <f t="shared" si="34"/>
        <v>elec reduce plant downtime</v>
      </c>
      <c r="L173" s="66"/>
      <c r="M173" s="66"/>
      <c r="N173" s="66"/>
      <c r="O173" s="57"/>
      <c r="P173" s="195" t="str">
        <f>INDEX('Policy Characteristics'!J:J,MATCH($C173,'Policy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3" s="10"/>
      <c r="R173" s="10"/>
      <c r="S173" s="86"/>
      <c r="T173" s="10"/>
    </row>
    <row r="174" spans="1:20" s="3" customFormat="1" ht="280.25" x14ac:dyDescent="0.75">
      <c r="A174" s="59" t="str">
        <f t="shared" ref="A174:C178" si="35">A$143</f>
        <v>Electricity Supply</v>
      </c>
      <c r="B174" s="59" t="str">
        <f t="shared" si="35"/>
        <v>Reduce Plant Downtime</v>
      </c>
      <c r="C174" s="59" t="str">
        <f t="shared" si="35"/>
        <v>Percentage Reduction in Plant Downtime</v>
      </c>
      <c r="D174" s="10" t="s">
        <v>549</v>
      </c>
      <c r="E174" s="10" t="s">
        <v>311</v>
      </c>
      <c r="F174" s="10"/>
      <c r="G174" s="10"/>
      <c r="H174" s="58"/>
      <c r="I174" s="10" t="s">
        <v>54</v>
      </c>
      <c r="J174" s="90" t="str">
        <f t="shared" si="34"/>
        <v>Reduce Plant Downtime</v>
      </c>
      <c r="K174" s="90" t="str">
        <f t="shared" si="34"/>
        <v>elec reduce plant downtime</v>
      </c>
      <c r="L174" s="66"/>
      <c r="M174" s="66"/>
      <c r="N174" s="66"/>
      <c r="O174" s="57"/>
      <c r="P174" s="195" t="str">
        <f>INDEX('Policy Characteristics'!J:J,MATCH($C174,'Policy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4" s="10"/>
      <c r="R174" s="10"/>
      <c r="S174" s="86"/>
      <c r="T174" s="10"/>
    </row>
    <row r="175" spans="1:20" s="3" customFormat="1" ht="280.25" x14ac:dyDescent="0.75">
      <c r="A175" s="59" t="str">
        <f t="shared" si="35"/>
        <v>Electricity Supply</v>
      </c>
      <c r="B175" s="59" t="str">
        <f t="shared" si="35"/>
        <v>Reduce Plant Downtime</v>
      </c>
      <c r="C175" s="59" t="str">
        <f t="shared" si="35"/>
        <v>Percentage Reduction in Plant Downtime</v>
      </c>
      <c r="D175" s="10" t="s">
        <v>549</v>
      </c>
      <c r="E175" s="10" t="s">
        <v>312</v>
      </c>
      <c r="F175" s="10"/>
      <c r="G175" s="10"/>
      <c r="H175" s="58"/>
      <c r="I175" s="10" t="s">
        <v>54</v>
      </c>
      <c r="J175" s="90" t="str">
        <f t="shared" si="34"/>
        <v>Reduce Plant Downtime</v>
      </c>
      <c r="K175" s="90" t="str">
        <f t="shared" si="34"/>
        <v>elec reduce plant downtime</v>
      </c>
      <c r="L175" s="66"/>
      <c r="M175" s="66"/>
      <c r="N175" s="66"/>
      <c r="O175" s="57"/>
      <c r="P175" s="195" t="str">
        <f>INDEX('Policy Characteristics'!J:J,MATCH($C175,'Policy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5" s="10"/>
      <c r="R175" s="10"/>
      <c r="S175" s="86"/>
      <c r="T175" s="10"/>
    </row>
    <row r="176" spans="1:20" s="3" customFormat="1" ht="280.25" x14ac:dyDescent="0.75">
      <c r="A176" s="59" t="str">
        <f t="shared" si="35"/>
        <v>Electricity Supply</v>
      </c>
      <c r="B176" s="59" t="str">
        <f t="shared" si="35"/>
        <v>Reduce Plant Downtime</v>
      </c>
      <c r="C176" s="59" t="str">
        <f t="shared" si="35"/>
        <v>Percentage Reduction in Plant Downtime</v>
      </c>
      <c r="D176" s="10" t="s">
        <v>560</v>
      </c>
      <c r="E176" s="10" t="s">
        <v>310</v>
      </c>
      <c r="F176" s="10"/>
      <c r="G176" s="10"/>
      <c r="H176" s="58"/>
      <c r="I176" s="10" t="s">
        <v>54</v>
      </c>
      <c r="J176" s="90" t="str">
        <f t="shared" si="34"/>
        <v>Reduce Plant Downtime</v>
      </c>
      <c r="K176" s="90" t="str">
        <f t="shared" si="34"/>
        <v>elec reduce plant downtime</v>
      </c>
      <c r="L176" s="66"/>
      <c r="M176" s="66"/>
      <c r="N176" s="66"/>
      <c r="O176" s="57"/>
      <c r="P176" s="195" t="str">
        <f>INDEX('Policy Characteristics'!J:J,MATCH($C176,'Policy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6" s="10"/>
      <c r="R176" s="10"/>
      <c r="S176" s="86"/>
      <c r="T176" s="10"/>
    </row>
    <row r="177" spans="1:20" s="3" customFormat="1" ht="280.25" x14ac:dyDescent="0.75">
      <c r="A177" s="59" t="str">
        <f t="shared" si="35"/>
        <v>Electricity Supply</v>
      </c>
      <c r="B177" s="59" t="str">
        <f t="shared" si="35"/>
        <v>Reduce Plant Downtime</v>
      </c>
      <c r="C177" s="59" t="str">
        <f t="shared" si="35"/>
        <v>Percentage Reduction in Plant Downtime</v>
      </c>
      <c r="D177" s="10" t="s">
        <v>560</v>
      </c>
      <c r="E177" s="10" t="s">
        <v>311</v>
      </c>
      <c r="F177" s="10"/>
      <c r="G177" s="10"/>
      <c r="H177" s="58"/>
      <c r="I177" s="10" t="s">
        <v>54</v>
      </c>
      <c r="J177" s="90" t="str">
        <f t="shared" si="34"/>
        <v>Reduce Plant Downtime</v>
      </c>
      <c r="K177" s="90" t="str">
        <f t="shared" si="34"/>
        <v>elec reduce plant downtime</v>
      </c>
      <c r="L177" s="66"/>
      <c r="M177" s="66"/>
      <c r="N177" s="66"/>
      <c r="O177" s="57"/>
      <c r="P177" s="195" t="str">
        <f>INDEX('Policy Characteristics'!J:J,MATCH($C177,'Policy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7" s="10"/>
      <c r="R177" s="10"/>
      <c r="S177" s="86"/>
      <c r="T177" s="10"/>
    </row>
    <row r="178" spans="1:20" s="3" customFormat="1" ht="280.25" x14ac:dyDescent="0.75">
      <c r="A178" s="59" t="str">
        <f t="shared" si="35"/>
        <v>Electricity Supply</v>
      </c>
      <c r="B178" s="59" t="str">
        <f t="shared" si="35"/>
        <v>Reduce Plant Downtime</v>
      </c>
      <c r="C178" s="59" t="str">
        <f t="shared" si="35"/>
        <v>Percentage Reduction in Plant Downtime</v>
      </c>
      <c r="D178" s="10" t="s">
        <v>560</v>
      </c>
      <c r="E178" s="10" t="s">
        <v>312</v>
      </c>
      <c r="F178" s="10" t="s">
        <v>383</v>
      </c>
      <c r="G178" s="10" t="s">
        <v>561</v>
      </c>
      <c r="H178" s="58">
        <v>182</v>
      </c>
      <c r="I178" s="10" t="s">
        <v>53</v>
      </c>
      <c r="J178" s="90" t="str">
        <f t="shared" si="34"/>
        <v>Reduce Plant Downtime</v>
      </c>
      <c r="K178" s="90" t="str">
        <f t="shared" si="34"/>
        <v>elec reduce plant downtime</v>
      </c>
      <c r="L178" s="65">
        <v>0</v>
      </c>
      <c r="M178" s="65">
        <v>0.25</v>
      </c>
      <c r="N178" s="65">
        <v>0.01</v>
      </c>
      <c r="O178" s="10" t="s">
        <v>313</v>
      </c>
      <c r="P178" s="195" t="str">
        <f>INDEX('Policy Characteristics'!J:J,MATCH($C178,'Policy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8" s="10" t="s">
        <v>612</v>
      </c>
      <c r="R178" s="10" t="s">
        <v>314</v>
      </c>
      <c r="S178" s="86" t="s">
        <v>385</v>
      </c>
      <c r="T178" s="10"/>
    </row>
    <row r="179" spans="1:20" s="3" customFormat="1" ht="73.75" x14ac:dyDescent="0.75">
      <c r="A179" s="10" t="s">
        <v>8</v>
      </c>
      <c r="B179" s="95" t="s">
        <v>812</v>
      </c>
      <c r="C179" s="95" t="s">
        <v>813</v>
      </c>
      <c r="D179" s="10" t="s">
        <v>552</v>
      </c>
      <c r="E179" s="10"/>
      <c r="F179" s="10" t="s">
        <v>558</v>
      </c>
      <c r="G179" s="10"/>
      <c r="H179" s="58">
        <v>199</v>
      </c>
      <c r="I179" s="10" t="s">
        <v>53</v>
      </c>
      <c r="J179" s="58" t="s">
        <v>812</v>
      </c>
      <c r="K179" s="99" t="s">
        <v>814</v>
      </c>
      <c r="L179" s="65">
        <v>0</v>
      </c>
      <c r="M179" s="65">
        <v>0.9</v>
      </c>
      <c r="N179" s="65">
        <v>0.01</v>
      </c>
      <c r="O179" s="10" t="s">
        <v>815</v>
      </c>
      <c r="P179" s="195" t="str">
        <f>INDEX('Policy Characteristics'!J:J,MATCH($C179,'Policy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79" s="10" t="s">
        <v>946</v>
      </c>
      <c r="R179" s="10" t="s">
        <v>945</v>
      </c>
      <c r="S179" s="86"/>
      <c r="T179" s="10"/>
    </row>
    <row r="180" spans="1:20" s="3" customFormat="1" ht="73.75" x14ac:dyDescent="0.75">
      <c r="A180" s="59" t="str">
        <f>A$179</f>
        <v>Electricity Supply</v>
      </c>
      <c r="B180" s="59" t="str">
        <f t="shared" ref="B180:C181" si="36">B$179</f>
        <v>Reduce Soft Costs</v>
      </c>
      <c r="C180" s="59" t="str">
        <f t="shared" si="36"/>
        <v>Percent Reduction in Soft Costs of Capacity Construction</v>
      </c>
      <c r="D180" s="10" t="s">
        <v>91</v>
      </c>
      <c r="E180" s="10"/>
      <c r="F180" s="10" t="s">
        <v>104</v>
      </c>
      <c r="G180" s="10"/>
      <c r="H180" s="58">
        <v>200</v>
      </c>
      <c r="I180" s="10" t="s">
        <v>53</v>
      </c>
      <c r="J180" s="59" t="str">
        <f t="shared" ref="J180:R181" si="37">J$179</f>
        <v>Reduce Soft Costs</v>
      </c>
      <c r="K180" s="59" t="str">
        <f t="shared" si="37"/>
        <v>elec reduce soft costs</v>
      </c>
      <c r="L180" s="96">
        <f t="shared" si="37"/>
        <v>0</v>
      </c>
      <c r="M180" s="96">
        <f t="shared" si="37"/>
        <v>0.9</v>
      </c>
      <c r="N180" s="96">
        <f t="shared" si="37"/>
        <v>0.01</v>
      </c>
      <c r="O180" s="59" t="str">
        <f t="shared" si="37"/>
        <v>% reduction in soft costs</v>
      </c>
      <c r="P180" s="195" t="str">
        <f>INDEX('Policy Characteristics'!J:J,MATCH($C180,'Policy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0" s="59" t="str">
        <f t="shared" si="37"/>
        <v>endogenous-learning.html#red-soft-costs</v>
      </c>
      <c r="R180" s="59" t="str">
        <f t="shared" si="37"/>
        <v>reduce-soft-costs.html</v>
      </c>
      <c r="S180" s="86"/>
      <c r="T180" s="10"/>
    </row>
    <row r="181" spans="1:20" s="3" customFormat="1" ht="73.75" x14ac:dyDescent="0.75">
      <c r="A181" s="59" t="str">
        <f>A$179</f>
        <v>Electricity Supply</v>
      </c>
      <c r="B181" s="59" t="str">
        <f t="shared" si="36"/>
        <v>Reduce Soft Costs</v>
      </c>
      <c r="C181" s="59" t="str">
        <f t="shared" si="36"/>
        <v>Percent Reduction in Soft Costs of Capacity Construction</v>
      </c>
      <c r="D181" s="10" t="s">
        <v>560</v>
      </c>
      <c r="E181" s="10"/>
      <c r="F181" s="10" t="s">
        <v>561</v>
      </c>
      <c r="G181" s="10"/>
      <c r="H181" s="58">
        <v>201</v>
      </c>
      <c r="I181" s="10" t="s">
        <v>53</v>
      </c>
      <c r="J181" s="59" t="str">
        <f t="shared" si="37"/>
        <v>Reduce Soft Costs</v>
      </c>
      <c r="K181" s="59" t="str">
        <f t="shared" si="37"/>
        <v>elec reduce soft costs</v>
      </c>
      <c r="L181" s="96">
        <f t="shared" si="37"/>
        <v>0</v>
      </c>
      <c r="M181" s="96">
        <f t="shared" si="37"/>
        <v>0.9</v>
      </c>
      <c r="N181" s="96">
        <f t="shared" si="37"/>
        <v>0.01</v>
      </c>
      <c r="O181" s="59" t="str">
        <f t="shared" si="37"/>
        <v>% reduction in soft costs</v>
      </c>
      <c r="P181" s="195" t="str">
        <f>INDEX('Policy Characteristics'!J:J,MATCH($C181,'Policy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1" s="59" t="str">
        <f t="shared" si="37"/>
        <v>endogenous-learning.html#red-soft-costs</v>
      </c>
      <c r="R181" s="59" t="str">
        <f t="shared" si="37"/>
        <v>reduce-soft-costs.html</v>
      </c>
      <c r="S181" s="86"/>
      <c r="T181" s="10"/>
    </row>
    <row r="182" spans="1:20" s="3" customFormat="1" ht="73.75" x14ac:dyDescent="0.75">
      <c r="A182" s="10" t="s">
        <v>8</v>
      </c>
      <c r="B182" s="10" t="s">
        <v>305</v>
      </c>
      <c r="C182" s="10" t="s">
        <v>341</v>
      </c>
      <c r="D182" s="10"/>
      <c r="E182" s="10"/>
      <c r="F182" s="10"/>
      <c r="G182" s="10"/>
      <c r="H182" s="58">
        <v>145</v>
      </c>
      <c r="I182" s="10" t="s">
        <v>53</v>
      </c>
      <c r="J182" s="99" t="s">
        <v>442</v>
      </c>
      <c r="K182" s="98" t="s">
        <v>679</v>
      </c>
      <c r="L182" s="65">
        <v>0</v>
      </c>
      <c r="M182" s="105">
        <v>0.6</v>
      </c>
      <c r="N182" s="65">
        <v>0.01</v>
      </c>
      <c r="O182" s="10" t="s">
        <v>306</v>
      </c>
      <c r="P182" s="195" t="str">
        <f>INDEX('Policy Characteristics'!J:J,MATCH($C182,'Policy Characteristics'!$C:$C,0))</f>
        <v>**Description:**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v>
      </c>
      <c r="Q182" s="10" t="s">
        <v>613</v>
      </c>
      <c r="R182" s="10" t="s">
        <v>307</v>
      </c>
      <c r="S182" s="86" t="s">
        <v>375</v>
      </c>
      <c r="T182" s="10"/>
    </row>
    <row r="183" spans="1:20" s="5" customFormat="1" ht="73.75" x14ac:dyDescent="0.75">
      <c r="A183" s="55" t="s">
        <v>8</v>
      </c>
      <c r="B183" s="55" t="s">
        <v>18</v>
      </c>
      <c r="C183" s="55" t="s">
        <v>368</v>
      </c>
      <c r="D183" s="55"/>
      <c r="E183" s="55"/>
      <c r="F183" s="55"/>
      <c r="G183" s="55"/>
      <c r="H183" s="56">
        <v>36</v>
      </c>
      <c r="I183" s="55" t="s">
        <v>53</v>
      </c>
      <c r="J183" s="98" t="s">
        <v>18</v>
      </c>
      <c r="K183" s="98" t="s">
        <v>678</v>
      </c>
      <c r="L183" s="61">
        <v>0</v>
      </c>
      <c r="M183" s="109">
        <v>0.8</v>
      </c>
      <c r="N183" s="62">
        <v>0.02</v>
      </c>
      <c r="O183" s="55" t="s">
        <v>42</v>
      </c>
      <c r="P183" s="195" t="str">
        <f>INDEX('Policy Characteristics'!J:J,MATCH($C183,'Policy Characteristics'!$C:$C,0))</f>
        <v xml:space="preserve">**Description:** This policy specifies the fraction of potential electricity generation that must come from qualifying clean energy sources (hydro, wind, solar, and biomass) in 2050. // **Guidance for setting values:** In the BAU case, the share of Alberta's electricity from qualifying sources rises from 8% in 2017 to 15% in 2050. </v>
      </c>
      <c r="Q183" s="55" t="s">
        <v>261</v>
      </c>
      <c r="R183" s="10" t="s">
        <v>262</v>
      </c>
      <c r="S183" s="86" t="s">
        <v>188</v>
      </c>
      <c r="T183" s="55"/>
    </row>
    <row r="184" spans="1:20" s="5" customFormat="1" ht="295" x14ac:dyDescent="0.75">
      <c r="A184" s="55" t="s">
        <v>8</v>
      </c>
      <c r="B184" s="55" t="s">
        <v>20</v>
      </c>
      <c r="C184" s="55" t="s">
        <v>147</v>
      </c>
      <c r="D184" s="55" t="s">
        <v>551</v>
      </c>
      <c r="E184" s="55"/>
      <c r="F184" s="10" t="s">
        <v>550</v>
      </c>
      <c r="G184" s="55"/>
      <c r="H184" s="56" t="s">
        <v>232</v>
      </c>
      <c r="I184" s="10" t="s">
        <v>54</v>
      </c>
      <c r="J184" s="98" t="s">
        <v>20</v>
      </c>
      <c r="K184" s="98" t="s">
        <v>677</v>
      </c>
      <c r="L184" s="67"/>
      <c r="M184" s="67"/>
      <c r="N184" s="67"/>
      <c r="O184" s="55"/>
      <c r="P184" s="195" t="str">
        <f>INDEX('Policy Characteristics'!J:J,MATCH($C184,'Policy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4" s="57"/>
      <c r="R184" s="10"/>
      <c r="S184" s="86"/>
      <c r="T184" s="57"/>
    </row>
    <row r="185" spans="1:20" s="5" customFormat="1" ht="295" x14ac:dyDescent="0.75">
      <c r="A185" s="57" t="str">
        <f t="shared" ref="A185:C194" si="38">A$184</f>
        <v>Electricity Supply</v>
      </c>
      <c r="B185" s="57" t="str">
        <f t="shared" si="38"/>
        <v>Subsidy for Electricity Production</v>
      </c>
      <c r="C185" s="57" t="str">
        <f t="shared" si="38"/>
        <v>Subsidy for Elec Production by Fuel</v>
      </c>
      <c r="D185" s="10" t="s">
        <v>88</v>
      </c>
      <c r="E185" s="57"/>
      <c r="F185" s="10" t="s">
        <v>102</v>
      </c>
      <c r="G185" s="57"/>
      <c r="H185" s="56" t="s">
        <v>232</v>
      </c>
      <c r="I185" s="10" t="s">
        <v>54</v>
      </c>
      <c r="J185" s="76" t="str">
        <f t="shared" ref="J185:K194" si="39">J$184</f>
        <v>Subsidy for Electricity Production</v>
      </c>
      <c r="K185" s="76" t="str">
        <f t="shared" si="39"/>
        <v>elec subsidy</v>
      </c>
      <c r="L185" s="68"/>
      <c r="M185" s="68"/>
      <c r="N185" s="68"/>
      <c r="O185" s="57"/>
      <c r="P185" s="195" t="str">
        <f>INDEX('Policy Characteristics'!J:J,MATCH($C185,'Policy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5" s="57"/>
      <c r="R185" s="10"/>
      <c r="S185" s="86"/>
      <c r="T185" s="57"/>
    </row>
    <row r="186" spans="1:20" s="5" customFormat="1" ht="295" x14ac:dyDescent="0.75">
      <c r="A186" s="57" t="str">
        <f t="shared" si="38"/>
        <v>Electricity Supply</v>
      </c>
      <c r="B186" s="57" t="str">
        <f t="shared" si="38"/>
        <v>Subsidy for Electricity Production</v>
      </c>
      <c r="C186" s="57" t="str">
        <f t="shared" si="38"/>
        <v>Subsidy for Elec Production by Fuel</v>
      </c>
      <c r="D186" s="10" t="s">
        <v>89</v>
      </c>
      <c r="E186" s="57"/>
      <c r="F186" s="10" t="s">
        <v>1039</v>
      </c>
      <c r="G186" s="57"/>
      <c r="H186" s="56">
        <v>37</v>
      </c>
      <c r="I186" s="10" t="s">
        <v>54</v>
      </c>
      <c r="J186" s="76" t="str">
        <f t="shared" si="39"/>
        <v>Subsidy for Electricity Production</v>
      </c>
      <c r="K186" s="76" t="str">
        <f t="shared" si="39"/>
        <v>elec subsidy</v>
      </c>
      <c r="L186" s="72">
        <v>0</v>
      </c>
      <c r="M186" s="72">
        <v>60</v>
      </c>
      <c r="N186" s="72">
        <v>1</v>
      </c>
      <c r="O186" s="10" t="s">
        <v>967</v>
      </c>
      <c r="P186" s="195" t="str">
        <f>INDEX('Policy Characteristics'!J:J,MATCH($C186,'Policy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6" s="55" t="s">
        <v>263</v>
      </c>
      <c r="R186" s="10" t="s">
        <v>264</v>
      </c>
      <c r="S186" s="80" t="s">
        <v>189</v>
      </c>
      <c r="T186" s="55"/>
    </row>
    <row r="187" spans="1:20" s="5" customFormat="1" ht="295" x14ac:dyDescent="0.75">
      <c r="A187" s="57" t="str">
        <f t="shared" si="38"/>
        <v>Electricity Supply</v>
      </c>
      <c r="B187" s="57" t="str">
        <f t="shared" si="38"/>
        <v>Subsidy for Electricity Production</v>
      </c>
      <c r="C187" s="57" t="str">
        <f t="shared" si="38"/>
        <v>Subsidy for Elec Production by Fuel</v>
      </c>
      <c r="D187" s="10" t="s">
        <v>90</v>
      </c>
      <c r="E187" s="57"/>
      <c r="F187" s="10" t="s">
        <v>103</v>
      </c>
      <c r="G187" s="57"/>
      <c r="H187" s="56"/>
      <c r="I187" s="10" t="s">
        <v>54</v>
      </c>
      <c r="J187" s="76" t="str">
        <f t="shared" si="39"/>
        <v>Subsidy for Electricity Production</v>
      </c>
      <c r="K187" s="76" t="str">
        <f t="shared" si="39"/>
        <v>elec subsidy</v>
      </c>
      <c r="L187" s="68"/>
      <c r="M187" s="68"/>
      <c r="N187" s="68"/>
      <c r="O187" s="57"/>
      <c r="P187" s="195" t="str">
        <f>INDEX('Policy Characteristics'!J:J,MATCH($C187,'Policy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7" s="57"/>
      <c r="R187" s="10"/>
      <c r="S187" s="85"/>
      <c r="T187" s="57"/>
    </row>
    <row r="188" spans="1:20" ht="295" x14ac:dyDescent="0.75">
      <c r="A188" s="57" t="str">
        <f t="shared" si="38"/>
        <v>Electricity Supply</v>
      </c>
      <c r="B188" s="57" t="str">
        <f t="shared" si="38"/>
        <v>Subsidy for Electricity Production</v>
      </c>
      <c r="C188" s="57" t="str">
        <f t="shared" si="38"/>
        <v>Subsidy for Elec Production by Fuel</v>
      </c>
      <c r="D188" s="10" t="s">
        <v>552</v>
      </c>
      <c r="E188" s="57"/>
      <c r="F188" s="10" t="s">
        <v>558</v>
      </c>
      <c r="G188" s="57"/>
      <c r="H188" s="56">
        <v>39</v>
      </c>
      <c r="I188" s="10" t="s">
        <v>53</v>
      </c>
      <c r="J188" s="76" t="str">
        <f t="shared" si="39"/>
        <v>Subsidy for Electricity Production</v>
      </c>
      <c r="K188" s="76" t="str">
        <f t="shared" si="39"/>
        <v>elec subsidy</v>
      </c>
      <c r="L188" s="68">
        <f t="shared" ref="L188:O194" si="40">L$186</f>
        <v>0</v>
      </c>
      <c r="M188" s="68">
        <f t="shared" si="40"/>
        <v>60</v>
      </c>
      <c r="N188" s="68">
        <f t="shared" si="40"/>
        <v>1</v>
      </c>
      <c r="O188" s="57" t="str">
        <f t="shared" si="40"/>
        <v>CAD$/MWh</v>
      </c>
      <c r="P188" s="195" t="str">
        <f>INDEX('Policy Characteristics'!J:J,MATCH($C188,'Policy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8" s="55" t="s">
        <v>263</v>
      </c>
      <c r="R188" s="10" t="s">
        <v>264</v>
      </c>
      <c r="S188"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5"/>
    </row>
    <row r="189" spans="1:20" ht="295" x14ac:dyDescent="0.75">
      <c r="A189" s="57" t="str">
        <f t="shared" si="38"/>
        <v>Electricity Supply</v>
      </c>
      <c r="B189" s="57" t="str">
        <f t="shared" si="38"/>
        <v>Subsidy for Electricity Production</v>
      </c>
      <c r="C189" s="57" t="str">
        <f t="shared" si="38"/>
        <v>Subsidy for Elec Production by Fuel</v>
      </c>
      <c r="D189" s="10" t="s">
        <v>91</v>
      </c>
      <c r="E189" s="57"/>
      <c r="F189" s="10" t="s">
        <v>104</v>
      </c>
      <c r="G189" s="57"/>
      <c r="H189" s="56">
        <v>40</v>
      </c>
      <c r="I189" s="10" t="s">
        <v>53</v>
      </c>
      <c r="J189" s="76" t="str">
        <f t="shared" si="39"/>
        <v>Subsidy for Electricity Production</v>
      </c>
      <c r="K189" s="76" t="str">
        <f t="shared" si="39"/>
        <v>elec subsidy</v>
      </c>
      <c r="L189" s="68">
        <f t="shared" si="40"/>
        <v>0</v>
      </c>
      <c r="M189" s="68">
        <f t="shared" si="40"/>
        <v>60</v>
      </c>
      <c r="N189" s="68">
        <f t="shared" si="40"/>
        <v>1</v>
      </c>
      <c r="O189" s="57" t="str">
        <f t="shared" si="40"/>
        <v>CAD$/MWh</v>
      </c>
      <c r="P189" s="195" t="str">
        <f>INDEX('Policy Characteristics'!J:J,MATCH($C189,'Policy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9" s="55" t="s">
        <v>263</v>
      </c>
      <c r="R189" s="10" t="s">
        <v>264</v>
      </c>
      <c r="S189"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5"/>
    </row>
    <row r="190" spans="1:20" ht="295" x14ac:dyDescent="0.75">
      <c r="A190" s="57" t="str">
        <f t="shared" si="38"/>
        <v>Electricity Supply</v>
      </c>
      <c r="B190" s="57" t="str">
        <f t="shared" si="38"/>
        <v>Subsidy for Electricity Production</v>
      </c>
      <c r="C190" s="57" t="str">
        <f t="shared" si="38"/>
        <v>Subsidy for Elec Production by Fuel</v>
      </c>
      <c r="D190" s="10" t="s">
        <v>92</v>
      </c>
      <c r="E190" s="57"/>
      <c r="F190" s="10" t="s">
        <v>105</v>
      </c>
      <c r="G190" s="57"/>
      <c r="H190" s="56">
        <v>41</v>
      </c>
      <c r="I190" s="10" t="s">
        <v>53</v>
      </c>
      <c r="J190" s="76" t="str">
        <f t="shared" si="39"/>
        <v>Subsidy for Electricity Production</v>
      </c>
      <c r="K190" s="76" t="str">
        <f t="shared" si="39"/>
        <v>elec subsidy</v>
      </c>
      <c r="L190" s="68">
        <f t="shared" si="40"/>
        <v>0</v>
      </c>
      <c r="M190" s="68">
        <f t="shared" si="40"/>
        <v>60</v>
      </c>
      <c r="N190" s="68">
        <f t="shared" si="40"/>
        <v>1</v>
      </c>
      <c r="O190" s="57" t="str">
        <f t="shared" si="40"/>
        <v>CAD$/MWh</v>
      </c>
      <c r="P190" s="195" t="str">
        <f>INDEX('Policy Characteristics'!J:J,MATCH($C190,'Policy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0" s="55" t="s">
        <v>263</v>
      </c>
      <c r="R190" s="10" t="s">
        <v>264</v>
      </c>
      <c r="S190"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5"/>
    </row>
    <row r="191" spans="1:20" ht="295" x14ac:dyDescent="0.75">
      <c r="A191" s="57" t="str">
        <f t="shared" si="38"/>
        <v>Electricity Supply</v>
      </c>
      <c r="B191" s="57" t="str">
        <f t="shared" si="38"/>
        <v>Subsidy for Electricity Production</v>
      </c>
      <c r="C191" s="57" t="str">
        <f t="shared" si="38"/>
        <v>Subsidy for Elec Production by Fuel</v>
      </c>
      <c r="D191" s="10" t="s">
        <v>93</v>
      </c>
      <c r="E191" s="57"/>
      <c r="F191" s="10" t="s">
        <v>106</v>
      </c>
      <c r="G191" s="57"/>
      <c r="H191" s="56">
        <v>42</v>
      </c>
      <c r="I191" s="10" t="s">
        <v>53</v>
      </c>
      <c r="J191" s="76" t="str">
        <f t="shared" si="39"/>
        <v>Subsidy for Electricity Production</v>
      </c>
      <c r="K191" s="76" t="str">
        <f t="shared" si="39"/>
        <v>elec subsidy</v>
      </c>
      <c r="L191" s="68">
        <f t="shared" si="40"/>
        <v>0</v>
      </c>
      <c r="M191" s="68">
        <f t="shared" si="40"/>
        <v>60</v>
      </c>
      <c r="N191" s="68">
        <f t="shared" si="40"/>
        <v>1</v>
      </c>
      <c r="O191" s="57" t="str">
        <f t="shared" si="40"/>
        <v>CAD$/MWh</v>
      </c>
      <c r="P191" s="195" t="str">
        <f>INDEX('Policy Characteristics'!J:J,MATCH($C191,'Policy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1" s="55" t="s">
        <v>263</v>
      </c>
      <c r="R191" s="10" t="s">
        <v>264</v>
      </c>
      <c r="S191"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5"/>
    </row>
    <row r="192" spans="1:20" ht="295" x14ac:dyDescent="0.75">
      <c r="A192" s="57" t="str">
        <f t="shared" si="38"/>
        <v>Electricity Supply</v>
      </c>
      <c r="B192" s="57" t="str">
        <f t="shared" si="38"/>
        <v>Subsidy for Electricity Production</v>
      </c>
      <c r="C192" s="57" t="str">
        <f t="shared" si="38"/>
        <v>Subsidy for Elec Production by Fuel</v>
      </c>
      <c r="D192" s="10" t="s">
        <v>549</v>
      </c>
      <c r="E192" s="57"/>
      <c r="F192" s="10" t="s">
        <v>964</v>
      </c>
      <c r="G192" s="57"/>
      <c r="H192" s="56"/>
      <c r="I192" s="10" t="s">
        <v>54</v>
      </c>
      <c r="J192" s="76" t="str">
        <f t="shared" si="39"/>
        <v>Subsidy for Electricity Production</v>
      </c>
      <c r="K192" s="76" t="str">
        <f t="shared" si="39"/>
        <v>elec subsidy</v>
      </c>
      <c r="L192" s="66"/>
      <c r="M192" s="66"/>
      <c r="N192" s="66"/>
      <c r="O192" s="57"/>
      <c r="P192" s="195" t="str">
        <f>INDEX('Policy Characteristics'!J:J,MATCH($C192,'Policy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2" s="55"/>
      <c r="R192" s="10"/>
      <c r="S192" s="85"/>
      <c r="T192" s="55"/>
    </row>
    <row r="193" spans="1:20" ht="295" x14ac:dyDescent="0.75">
      <c r="A193" s="57" t="str">
        <f t="shared" si="38"/>
        <v>Electricity Supply</v>
      </c>
      <c r="B193" s="57" t="str">
        <f t="shared" si="38"/>
        <v>Subsidy for Electricity Production</v>
      </c>
      <c r="C193" s="57" t="str">
        <f t="shared" si="38"/>
        <v>Subsidy for Elec Production by Fuel</v>
      </c>
      <c r="D193" s="10" t="s">
        <v>560</v>
      </c>
      <c r="E193" s="57"/>
      <c r="F193" s="10" t="s">
        <v>561</v>
      </c>
      <c r="G193" s="57"/>
      <c r="H193" s="56">
        <v>184</v>
      </c>
      <c r="I193" s="10" t="s">
        <v>54</v>
      </c>
      <c r="J193" s="76" t="str">
        <f t="shared" si="39"/>
        <v>Subsidy for Electricity Production</v>
      </c>
      <c r="K193" s="76" t="str">
        <f t="shared" si="39"/>
        <v>elec subsidy</v>
      </c>
      <c r="L193" s="68">
        <f t="shared" si="40"/>
        <v>0</v>
      </c>
      <c r="M193" s="68">
        <f t="shared" si="40"/>
        <v>60</v>
      </c>
      <c r="N193" s="68">
        <f t="shared" si="40"/>
        <v>1</v>
      </c>
      <c r="O193" s="57" t="str">
        <f t="shared" si="40"/>
        <v>CAD$/MWh</v>
      </c>
      <c r="P193" s="195" t="str">
        <f>INDEX('Policy Characteristics'!J:J,MATCH($C193,'Policy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3" s="55" t="s">
        <v>263</v>
      </c>
      <c r="R193" s="10" t="s">
        <v>264</v>
      </c>
      <c r="S193"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5"/>
    </row>
    <row r="194" spans="1:20" s="119" customFormat="1" ht="295" x14ac:dyDescent="0.75">
      <c r="A194" s="114" t="str">
        <f t="shared" si="38"/>
        <v>Electricity Supply</v>
      </c>
      <c r="B194" s="57" t="str">
        <f t="shared" si="38"/>
        <v>Subsidy for Electricity Production</v>
      </c>
      <c r="C194" s="57" t="str">
        <f t="shared" si="38"/>
        <v>Subsidy for Elec Production by Fuel</v>
      </c>
      <c r="D194" s="115" t="s">
        <v>1017</v>
      </c>
      <c r="E194" s="114"/>
      <c r="F194" s="115" t="s">
        <v>539</v>
      </c>
      <c r="G194" s="114"/>
      <c r="H194" s="116">
        <v>202</v>
      </c>
      <c r="I194" s="115" t="s">
        <v>53</v>
      </c>
      <c r="J194" s="76" t="str">
        <f t="shared" si="39"/>
        <v>Subsidy for Electricity Production</v>
      </c>
      <c r="K194" s="76" t="str">
        <f t="shared" si="39"/>
        <v>elec subsidy</v>
      </c>
      <c r="L194" s="117">
        <v>0</v>
      </c>
      <c r="M194" s="117">
        <v>60</v>
      </c>
      <c r="N194" s="117">
        <v>1</v>
      </c>
      <c r="O194" s="57" t="str">
        <f t="shared" si="40"/>
        <v>CAD$/MWh</v>
      </c>
      <c r="P194" s="195" t="str">
        <f>INDEX('Policy Characteristics'!J:J,MATCH($C194,'Policy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4" s="55" t="s">
        <v>263</v>
      </c>
      <c r="R194" s="10" t="s">
        <v>264</v>
      </c>
      <c r="S194"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8"/>
    </row>
    <row r="195" spans="1:20" ht="59" x14ac:dyDescent="0.75">
      <c r="A195" s="55" t="s">
        <v>9</v>
      </c>
      <c r="B195" s="55" t="s">
        <v>24</v>
      </c>
      <c r="C195" s="55" t="s">
        <v>342</v>
      </c>
      <c r="D195" s="55"/>
      <c r="E195" s="55"/>
      <c r="F195" s="55"/>
      <c r="G195" s="55"/>
      <c r="H195" s="56">
        <v>43</v>
      </c>
      <c r="I195" s="55" t="s">
        <v>53</v>
      </c>
      <c r="J195" s="98" t="s">
        <v>24</v>
      </c>
      <c r="K195" s="98" t="s">
        <v>676</v>
      </c>
      <c r="L195" s="61">
        <v>0</v>
      </c>
      <c r="M195" s="62">
        <v>1</v>
      </c>
      <c r="N195" s="62">
        <v>0.01</v>
      </c>
      <c r="O195" s="55" t="s">
        <v>41</v>
      </c>
      <c r="P195" s="195" t="str">
        <f>INDEX('Policy Characteristics'!J:J,MATCH($C195,'Policy Characteristics'!$C:$C,0))</f>
        <v>**Description:**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v>
      </c>
      <c r="Q195" s="55" t="s">
        <v>265</v>
      </c>
      <c r="R195" s="10" t="s">
        <v>266</v>
      </c>
      <c r="S195" s="80" t="s">
        <v>190</v>
      </c>
      <c r="T195" s="55"/>
    </row>
    <row r="196" spans="1:20" s="5" customFormat="1" ht="59" x14ac:dyDescent="0.75">
      <c r="A196" s="55" t="s">
        <v>9</v>
      </c>
      <c r="B196" s="55" t="s">
        <v>27</v>
      </c>
      <c r="C196" s="55" t="s">
        <v>343</v>
      </c>
      <c r="D196" s="55"/>
      <c r="E196" s="55"/>
      <c r="F196" s="55"/>
      <c r="G196" s="55"/>
      <c r="H196" s="56">
        <v>44</v>
      </c>
      <c r="I196" s="55" t="s">
        <v>53</v>
      </c>
      <c r="J196" s="98" t="s">
        <v>27</v>
      </c>
      <c r="K196" s="98" t="s">
        <v>675</v>
      </c>
      <c r="L196" s="61">
        <v>0</v>
      </c>
      <c r="M196" s="62">
        <v>1</v>
      </c>
      <c r="N196" s="62">
        <v>0.01</v>
      </c>
      <c r="O196" s="55" t="s">
        <v>41</v>
      </c>
      <c r="P196" s="195" t="str">
        <f>INDEX('Policy Characteristics'!J:J,MATCH($C196,'Policy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196" s="55" t="s">
        <v>267</v>
      </c>
      <c r="R196" s="10" t="s">
        <v>268</v>
      </c>
      <c r="S196" s="80" t="s">
        <v>190</v>
      </c>
      <c r="T196" s="57"/>
    </row>
    <row r="197" spans="1:20" s="5" customFormat="1" ht="88.5" x14ac:dyDescent="0.75">
      <c r="A197" s="55" t="s">
        <v>9</v>
      </c>
      <c r="B197" s="55" t="s">
        <v>26</v>
      </c>
      <c r="C197" s="55" t="s">
        <v>71</v>
      </c>
      <c r="D197" s="55"/>
      <c r="E197" s="55"/>
      <c r="F197" s="55"/>
      <c r="G197" s="55"/>
      <c r="H197" s="56">
        <v>45</v>
      </c>
      <c r="I197" s="55" t="s">
        <v>53</v>
      </c>
      <c r="J197" s="98" t="s">
        <v>26</v>
      </c>
      <c r="K197" s="98" t="s">
        <v>674</v>
      </c>
      <c r="L197" s="61">
        <v>0</v>
      </c>
      <c r="M197" s="62">
        <v>1</v>
      </c>
      <c r="N197" s="62">
        <v>0.01</v>
      </c>
      <c r="O197" s="55" t="s">
        <v>41</v>
      </c>
      <c r="P197" s="195" t="str">
        <f>INDEX('Policy Characteristics'!J:J,MATCH($C197,'Policy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v>
      </c>
      <c r="Q197" s="55" t="s">
        <v>269</v>
      </c>
      <c r="R197" s="10" t="s">
        <v>270</v>
      </c>
      <c r="S197" s="80" t="s">
        <v>190</v>
      </c>
      <c r="T197" s="57"/>
    </row>
    <row r="198" spans="1:20" s="5" customFormat="1" ht="103.25" x14ac:dyDescent="0.75">
      <c r="A198" s="55" t="s">
        <v>9</v>
      </c>
      <c r="B198" s="55" t="s">
        <v>116</v>
      </c>
      <c r="C198" s="55" t="s">
        <v>344</v>
      </c>
      <c r="D198" s="55" t="s">
        <v>150</v>
      </c>
      <c r="E198" s="55"/>
      <c r="F198" s="10" t="s">
        <v>158</v>
      </c>
      <c r="G198" s="55"/>
      <c r="H198" s="56">
        <v>46</v>
      </c>
      <c r="I198" s="55" t="s">
        <v>53</v>
      </c>
      <c r="J198" s="98" t="s">
        <v>116</v>
      </c>
      <c r="K198" s="98" t="s">
        <v>673</v>
      </c>
      <c r="L198" s="62">
        <v>0</v>
      </c>
      <c r="M198" s="62">
        <f>ROUND(MaxBoundCalculations!B189,2)</f>
        <v>0.33</v>
      </c>
      <c r="N198" s="62">
        <v>0.01</v>
      </c>
      <c r="O198" s="55" t="s">
        <v>38</v>
      </c>
      <c r="P198" s="195" t="str">
        <f>INDEX('Policy Characteristics'!J:J,MATCH($C198,'Policy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8" s="55" t="s">
        <v>271</v>
      </c>
      <c r="R198" s="10" t="s">
        <v>272</v>
      </c>
      <c r="S198" s="86" t="s">
        <v>632</v>
      </c>
      <c r="T198" s="10" t="s">
        <v>632</v>
      </c>
    </row>
    <row r="199" spans="1:20" s="5" customFormat="1" ht="103.25" x14ac:dyDescent="0.75">
      <c r="A199" s="57" t="str">
        <f>A$198</f>
        <v>Industry</v>
      </c>
      <c r="B199" s="57" t="str">
        <f t="shared" ref="B199:C205" si="41">B$198</f>
        <v>Industry Energy Efficiency Standards</v>
      </c>
      <c r="C199" s="57" t="str">
        <f t="shared" si="41"/>
        <v>Percentage Improvement in Eqpt Efficiency Standards above BAU</v>
      </c>
      <c r="D199" s="10" t="s">
        <v>151</v>
      </c>
      <c r="E199" s="55"/>
      <c r="F199" s="10" t="s">
        <v>159</v>
      </c>
      <c r="G199" s="55"/>
      <c r="H199" s="56">
        <v>47</v>
      </c>
      <c r="I199" s="55" t="s">
        <v>53</v>
      </c>
      <c r="J199" s="76" t="str">
        <f t="shared" ref="J199:O205" si="42">J$198</f>
        <v>Industry Energy Efficiency Standards</v>
      </c>
      <c r="K199" s="76" t="str">
        <f t="shared" si="42"/>
        <v>indst efficiency standards</v>
      </c>
      <c r="L199" s="63">
        <f t="shared" si="42"/>
        <v>0</v>
      </c>
      <c r="M199" s="63">
        <f t="shared" si="42"/>
        <v>0.33</v>
      </c>
      <c r="N199" s="63">
        <f t="shared" si="42"/>
        <v>0.01</v>
      </c>
      <c r="O199" s="57" t="str">
        <f t="shared" si="42"/>
        <v>% reduction in energy use</v>
      </c>
      <c r="P199" s="195" t="str">
        <f>INDEX('Policy Characteristics'!J:J,MATCH($C199,'Policy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9" s="55" t="s">
        <v>271</v>
      </c>
      <c r="R199" s="10" t="s">
        <v>272</v>
      </c>
      <c r="S199" s="85" t="str">
        <f t="shared" ref="S199:T205" si="43">S$198</f>
        <v>U.S. DOE, 2016, Industrial Energy Efficiency Potential Analysis, https://energy.gov/sites/prod/files/2017/04/f34/energy-savings-by-state-industrial-methodology.pdf</v>
      </c>
      <c r="T199" s="57" t="str">
        <f t="shared" si="43"/>
        <v>U.S. DOE, 2016, Industrial Energy Efficiency Potential Analysis, https://energy.gov/sites/prod/files/2017/04/f34/energy-savings-by-state-industrial-methodology.pdf</v>
      </c>
    </row>
    <row r="200" spans="1:20" s="5" customFormat="1" ht="103.25" x14ac:dyDescent="0.75">
      <c r="A200" s="57" t="str">
        <f t="shared" ref="A200:A205" si="44">A$198</f>
        <v>Industry</v>
      </c>
      <c r="B200" s="57" t="str">
        <f t="shared" si="41"/>
        <v>Industry Energy Efficiency Standards</v>
      </c>
      <c r="C200" s="57" t="str">
        <f t="shared" si="41"/>
        <v>Percentage Improvement in Eqpt Efficiency Standards above BAU</v>
      </c>
      <c r="D200" s="10" t="s">
        <v>152</v>
      </c>
      <c r="E200" s="55"/>
      <c r="F200" s="10" t="s">
        <v>160</v>
      </c>
      <c r="G200" s="55"/>
      <c r="H200" s="56">
        <v>48</v>
      </c>
      <c r="I200" s="55" t="s">
        <v>53</v>
      </c>
      <c r="J200" s="76" t="str">
        <f t="shared" si="42"/>
        <v>Industry Energy Efficiency Standards</v>
      </c>
      <c r="K200" s="76" t="str">
        <f t="shared" si="42"/>
        <v>indst efficiency standards</v>
      </c>
      <c r="L200" s="63">
        <f t="shared" si="42"/>
        <v>0</v>
      </c>
      <c r="M200" s="63">
        <f t="shared" si="42"/>
        <v>0.33</v>
      </c>
      <c r="N200" s="63">
        <f t="shared" si="42"/>
        <v>0.01</v>
      </c>
      <c r="O200" s="57" t="str">
        <f t="shared" si="42"/>
        <v>% reduction in energy use</v>
      </c>
      <c r="P200" s="195" t="str">
        <f>INDEX('Policy Characteristics'!J:J,MATCH($C200,'Policy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0" s="55" t="s">
        <v>271</v>
      </c>
      <c r="R200" s="10" t="s">
        <v>272</v>
      </c>
      <c r="S200" s="85" t="str">
        <f t="shared" si="43"/>
        <v>U.S. DOE, 2016, Industrial Energy Efficiency Potential Analysis, https://energy.gov/sites/prod/files/2017/04/f34/energy-savings-by-state-industrial-methodology.pdf</v>
      </c>
      <c r="T200" s="57" t="str">
        <f t="shared" si="43"/>
        <v>U.S. DOE, 2016, Industrial Energy Efficiency Potential Analysis, https://energy.gov/sites/prod/files/2017/04/f34/energy-savings-by-state-industrial-methodology.pdf</v>
      </c>
    </row>
    <row r="201" spans="1:20" s="5" customFormat="1" ht="103.25" x14ac:dyDescent="0.75">
      <c r="A201" s="57" t="str">
        <f t="shared" si="44"/>
        <v>Industry</v>
      </c>
      <c r="B201" s="57" t="str">
        <f t="shared" si="41"/>
        <v>Industry Energy Efficiency Standards</v>
      </c>
      <c r="C201" s="57" t="str">
        <f t="shared" si="41"/>
        <v>Percentage Improvement in Eqpt Efficiency Standards above BAU</v>
      </c>
      <c r="D201" s="10" t="s">
        <v>153</v>
      </c>
      <c r="E201" s="55"/>
      <c r="F201" s="10" t="s">
        <v>161</v>
      </c>
      <c r="G201" s="55"/>
      <c r="H201" s="56">
        <v>49</v>
      </c>
      <c r="I201" s="55" t="s">
        <v>53</v>
      </c>
      <c r="J201" s="76" t="str">
        <f t="shared" si="42"/>
        <v>Industry Energy Efficiency Standards</v>
      </c>
      <c r="K201" s="76" t="str">
        <f t="shared" si="42"/>
        <v>indst efficiency standards</v>
      </c>
      <c r="L201" s="63">
        <f t="shared" si="42"/>
        <v>0</v>
      </c>
      <c r="M201" s="63">
        <f t="shared" si="42"/>
        <v>0.33</v>
      </c>
      <c r="N201" s="63">
        <f t="shared" si="42"/>
        <v>0.01</v>
      </c>
      <c r="O201" s="57" t="str">
        <f t="shared" si="42"/>
        <v>% reduction in energy use</v>
      </c>
      <c r="P201" s="195" t="str">
        <f>INDEX('Policy Characteristics'!J:J,MATCH($C201,'Policy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1" s="55" t="s">
        <v>271</v>
      </c>
      <c r="R201" s="10" t="s">
        <v>272</v>
      </c>
      <c r="S201" s="85" t="str">
        <f t="shared" si="43"/>
        <v>U.S. DOE, 2016, Industrial Energy Efficiency Potential Analysis, https://energy.gov/sites/prod/files/2017/04/f34/energy-savings-by-state-industrial-methodology.pdf</v>
      </c>
      <c r="T201" s="57" t="str">
        <f t="shared" si="43"/>
        <v>U.S. DOE, 2016, Industrial Energy Efficiency Potential Analysis, https://energy.gov/sites/prod/files/2017/04/f34/energy-savings-by-state-industrial-methodology.pdf</v>
      </c>
    </row>
    <row r="202" spans="1:20" s="5" customFormat="1" ht="103.25" x14ac:dyDescent="0.75">
      <c r="A202" s="57" t="str">
        <f t="shared" si="44"/>
        <v>Industry</v>
      </c>
      <c r="B202" s="57" t="str">
        <f t="shared" si="41"/>
        <v>Industry Energy Efficiency Standards</v>
      </c>
      <c r="C202" s="57" t="str">
        <f t="shared" si="41"/>
        <v>Percentage Improvement in Eqpt Efficiency Standards above BAU</v>
      </c>
      <c r="D202" s="10" t="s">
        <v>154</v>
      </c>
      <c r="E202" s="55"/>
      <c r="F202" s="10" t="s">
        <v>162</v>
      </c>
      <c r="G202" s="55"/>
      <c r="H202" s="56">
        <v>50</v>
      </c>
      <c r="I202" s="55" t="s">
        <v>53</v>
      </c>
      <c r="J202" s="76" t="str">
        <f t="shared" si="42"/>
        <v>Industry Energy Efficiency Standards</v>
      </c>
      <c r="K202" s="76" t="str">
        <f t="shared" si="42"/>
        <v>indst efficiency standards</v>
      </c>
      <c r="L202" s="63">
        <f t="shared" si="42"/>
        <v>0</v>
      </c>
      <c r="M202" s="63">
        <f t="shared" si="42"/>
        <v>0.33</v>
      </c>
      <c r="N202" s="63">
        <f t="shared" si="42"/>
        <v>0.01</v>
      </c>
      <c r="O202" s="57" t="str">
        <f t="shared" si="42"/>
        <v>% reduction in energy use</v>
      </c>
      <c r="P202" s="195" t="str">
        <f>INDEX('Policy Characteristics'!J:J,MATCH($C202,'Policy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2" s="55" t="s">
        <v>271</v>
      </c>
      <c r="R202" s="10" t="s">
        <v>272</v>
      </c>
      <c r="S202" s="85" t="str">
        <f t="shared" si="43"/>
        <v>U.S. DOE, 2016, Industrial Energy Efficiency Potential Analysis, https://energy.gov/sites/prod/files/2017/04/f34/energy-savings-by-state-industrial-methodology.pdf</v>
      </c>
      <c r="T202" s="57" t="str">
        <f t="shared" si="43"/>
        <v>U.S. DOE, 2016, Industrial Energy Efficiency Potential Analysis, https://energy.gov/sites/prod/files/2017/04/f34/energy-savings-by-state-industrial-methodology.pdf</v>
      </c>
    </row>
    <row r="203" spans="1:20" s="5" customFormat="1" ht="103.25" x14ac:dyDescent="0.75">
      <c r="A203" s="57" t="str">
        <f t="shared" si="44"/>
        <v>Industry</v>
      </c>
      <c r="B203" s="57" t="str">
        <f t="shared" si="41"/>
        <v>Industry Energy Efficiency Standards</v>
      </c>
      <c r="C203" s="57" t="str">
        <f t="shared" si="41"/>
        <v>Percentage Improvement in Eqpt Efficiency Standards above BAU</v>
      </c>
      <c r="D203" s="10" t="s">
        <v>155</v>
      </c>
      <c r="E203" s="55"/>
      <c r="F203" s="10" t="s">
        <v>163</v>
      </c>
      <c r="G203" s="55"/>
      <c r="H203" s="56">
        <v>51</v>
      </c>
      <c r="I203" s="55" t="s">
        <v>53</v>
      </c>
      <c r="J203" s="76" t="str">
        <f t="shared" si="42"/>
        <v>Industry Energy Efficiency Standards</v>
      </c>
      <c r="K203" s="76" t="str">
        <f t="shared" si="42"/>
        <v>indst efficiency standards</v>
      </c>
      <c r="L203" s="63">
        <f t="shared" si="42"/>
        <v>0</v>
      </c>
      <c r="M203" s="63">
        <f t="shared" si="42"/>
        <v>0.33</v>
      </c>
      <c r="N203" s="63">
        <f t="shared" si="42"/>
        <v>0.01</v>
      </c>
      <c r="O203" s="57" t="str">
        <f t="shared" si="42"/>
        <v>% reduction in energy use</v>
      </c>
      <c r="P203" s="195" t="str">
        <f>INDEX('Policy Characteristics'!J:J,MATCH($C203,'Policy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3" s="55" t="s">
        <v>271</v>
      </c>
      <c r="R203" s="10" t="s">
        <v>272</v>
      </c>
      <c r="S203" s="85" t="str">
        <f t="shared" si="43"/>
        <v>U.S. DOE, 2016, Industrial Energy Efficiency Potential Analysis, https://energy.gov/sites/prod/files/2017/04/f34/energy-savings-by-state-industrial-methodology.pdf</v>
      </c>
      <c r="T203" s="57" t="str">
        <f t="shared" si="43"/>
        <v>U.S. DOE, 2016, Industrial Energy Efficiency Potential Analysis, https://energy.gov/sites/prod/files/2017/04/f34/energy-savings-by-state-industrial-methodology.pdf</v>
      </c>
    </row>
    <row r="204" spans="1:20" ht="103.25" x14ac:dyDescent="0.75">
      <c r="A204" s="57" t="str">
        <f t="shared" si="44"/>
        <v>Industry</v>
      </c>
      <c r="B204" s="57" t="str">
        <f>B$198</f>
        <v>Industry Energy Efficiency Standards</v>
      </c>
      <c r="C204" s="57" t="str">
        <f>C$198</f>
        <v>Percentage Improvement in Eqpt Efficiency Standards above BAU</v>
      </c>
      <c r="D204" s="10" t="s">
        <v>156</v>
      </c>
      <c r="E204" s="55"/>
      <c r="F204" s="10" t="s">
        <v>164</v>
      </c>
      <c r="G204" s="55"/>
      <c r="H204" s="56">
        <v>52</v>
      </c>
      <c r="I204" s="55" t="s">
        <v>53</v>
      </c>
      <c r="J204" s="76" t="str">
        <f t="shared" si="42"/>
        <v>Industry Energy Efficiency Standards</v>
      </c>
      <c r="K204" s="76" t="str">
        <f t="shared" si="42"/>
        <v>indst efficiency standards</v>
      </c>
      <c r="L204" s="63">
        <f>L$198</f>
        <v>0</v>
      </c>
      <c r="M204" s="63">
        <f>M$198</f>
        <v>0.33</v>
      </c>
      <c r="N204" s="63">
        <f>N$198</f>
        <v>0.01</v>
      </c>
      <c r="O204" s="57" t="str">
        <f>O$198</f>
        <v>% reduction in energy use</v>
      </c>
      <c r="P204" s="195" t="str">
        <f>INDEX('Policy Characteristics'!J:J,MATCH($C204,'Policy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4" s="55" t="s">
        <v>271</v>
      </c>
      <c r="R204" s="10" t="s">
        <v>272</v>
      </c>
      <c r="S204" s="85" t="str">
        <f t="shared" si="43"/>
        <v>U.S. DOE, 2016, Industrial Energy Efficiency Potential Analysis, https://energy.gov/sites/prod/files/2017/04/f34/energy-savings-by-state-industrial-methodology.pdf</v>
      </c>
      <c r="T204" s="57" t="str">
        <f t="shared" si="43"/>
        <v>U.S. DOE, 2016, Industrial Energy Efficiency Potential Analysis, https://energy.gov/sites/prod/files/2017/04/f34/energy-savings-by-state-industrial-methodology.pdf</v>
      </c>
    </row>
    <row r="205" spans="1:20" s="5" customFormat="1" ht="103.25" x14ac:dyDescent="0.75">
      <c r="A205" s="57" t="str">
        <f t="shared" si="44"/>
        <v>Industry</v>
      </c>
      <c r="B205" s="57" t="str">
        <f t="shared" si="41"/>
        <v>Industry Energy Efficiency Standards</v>
      </c>
      <c r="C205" s="57" t="str">
        <f t="shared" si="41"/>
        <v>Percentage Improvement in Eqpt Efficiency Standards above BAU</v>
      </c>
      <c r="D205" s="10" t="s">
        <v>157</v>
      </c>
      <c r="E205" s="55"/>
      <c r="F205" s="10" t="s">
        <v>165</v>
      </c>
      <c r="G205" s="55"/>
      <c r="H205" s="56">
        <v>53</v>
      </c>
      <c r="I205" s="55" t="s">
        <v>53</v>
      </c>
      <c r="J205" s="76" t="str">
        <f t="shared" si="42"/>
        <v>Industry Energy Efficiency Standards</v>
      </c>
      <c r="K205" s="76" t="str">
        <f t="shared" si="42"/>
        <v>indst efficiency standards</v>
      </c>
      <c r="L205" s="63">
        <f t="shared" si="42"/>
        <v>0</v>
      </c>
      <c r="M205" s="63">
        <f t="shared" si="42"/>
        <v>0.33</v>
      </c>
      <c r="N205" s="63">
        <f t="shared" si="42"/>
        <v>0.01</v>
      </c>
      <c r="O205" s="57" t="str">
        <f t="shared" si="42"/>
        <v>% reduction in energy use</v>
      </c>
      <c r="P205" s="195" t="str">
        <f>INDEX('Policy Characteristics'!J:J,MATCH($C205,'Policy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5" s="55" t="s">
        <v>271</v>
      </c>
      <c r="R205" s="10" t="s">
        <v>272</v>
      </c>
      <c r="S205" s="85" t="str">
        <f t="shared" si="43"/>
        <v>U.S. DOE, 2016, Industrial Energy Efficiency Potential Analysis, https://energy.gov/sites/prod/files/2017/04/f34/energy-savings-by-state-industrial-methodology.pdf</v>
      </c>
      <c r="T205" s="57" t="str">
        <f t="shared" si="43"/>
        <v>U.S. DOE, 2016, Industrial Energy Efficiency Potential Analysis, https://energy.gov/sites/prod/files/2017/04/f34/energy-savings-by-state-industrial-methodology.pdf</v>
      </c>
    </row>
    <row r="206" spans="1:20" s="5" customFormat="1" ht="132.5" customHeight="1" x14ac:dyDescent="0.75">
      <c r="A206" s="124" t="s">
        <v>9</v>
      </c>
      <c r="B206" s="124" t="s">
        <v>1151</v>
      </c>
      <c r="C206" s="124" t="s">
        <v>345</v>
      </c>
      <c r="D206" s="124"/>
      <c r="E206" s="124"/>
      <c r="F206" s="124"/>
      <c r="G206" s="124"/>
      <c r="H206" s="125">
        <v>54</v>
      </c>
      <c r="I206" s="124" t="s">
        <v>53</v>
      </c>
      <c r="J206" s="126" t="s">
        <v>1150</v>
      </c>
      <c r="K206" s="126" t="s">
        <v>672</v>
      </c>
      <c r="L206" s="127">
        <v>0</v>
      </c>
      <c r="M206" s="127">
        <v>1</v>
      </c>
      <c r="N206" s="126">
        <v>1</v>
      </c>
      <c r="O206" s="124" t="s">
        <v>35</v>
      </c>
      <c r="P206" s="195" t="str">
        <f>INDEX('Policy Characteristics'!J:J,MATCH($C206,'Policy Characteristics'!$C:$C,0))</f>
        <v>**Description:**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v>
      </c>
      <c r="Q206" s="128"/>
      <c r="R206" s="128" t="s">
        <v>1149</v>
      </c>
      <c r="S206" s="129" t="s">
        <v>1090</v>
      </c>
      <c r="T206" s="130"/>
    </row>
    <row r="207" spans="1:20" ht="88.75" customHeight="1" x14ac:dyDescent="0.75">
      <c r="A207" s="55" t="s">
        <v>9</v>
      </c>
      <c r="B207" s="55" t="s">
        <v>553</v>
      </c>
      <c r="C207" s="55" t="s">
        <v>554</v>
      </c>
      <c r="D207" s="55"/>
      <c r="E207" s="55"/>
      <c r="F207" s="55"/>
      <c r="G207" s="55"/>
      <c r="H207" s="56">
        <v>55</v>
      </c>
      <c r="I207" s="55" t="s">
        <v>53</v>
      </c>
      <c r="J207" s="98" t="s">
        <v>443</v>
      </c>
      <c r="K207" s="98" t="s">
        <v>671</v>
      </c>
      <c r="L207" s="61">
        <v>0</v>
      </c>
      <c r="M207" s="106">
        <v>1</v>
      </c>
      <c r="N207" s="109">
        <v>0.01</v>
      </c>
      <c r="O207" s="55" t="s">
        <v>37</v>
      </c>
      <c r="P207" s="195" t="str">
        <f>INDEX('Policy Characteristics'!J:J,MATCH($C207,'Policy Characteristics'!$C:$C,0))</f>
        <v>**Description:**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v>
      </c>
      <c r="Q207" s="55" t="s">
        <v>273</v>
      </c>
      <c r="R207" s="10" t="s">
        <v>274</v>
      </c>
      <c r="S207" s="80" t="s">
        <v>216</v>
      </c>
      <c r="T207" s="55"/>
    </row>
    <row r="208" spans="1:20" ht="132.75" x14ac:dyDescent="0.75">
      <c r="A208" s="55" t="s">
        <v>9</v>
      </c>
      <c r="B208" s="55" t="s">
        <v>387</v>
      </c>
      <c r="C208" s="55" t="s">
        <v>388</v>
      </c>
      <c r="D208" s="55"/>
      <c r="E208" s="55"/>
      <c r="F208" s="55"/>
      <c r="G208" s="55"/>
      <c r="H208" s="56">
        <v>166</v>
      </c>
      <c r="I208" s="55" t="s">
        <v>53</v>
      </c>
      <c r="J208" s="98" t="s">
        <v>443</v>
      </c>
      <c r="K208" s="98" t="s">
        <v>670</v>
      </c>
      <c r="L208" s="61">
        <v>0</v>
      </c>
      <c r="M208" s="106">
        <v>0.5</v>
      </c>
      <c r="N208" s="109">
        <v>0.01</v>
      </c>
      <c r="O208" s="55" t="s">
        <v>389</v>
      </c>
      <c r="P208" s="195" t="str">
        <f>INDEX('Policy Characteristics'!J:J,MATCH($C208,'Policy Characteristics'!$C:$C,0))</f>
        <v>**Description:**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v>
      </c>
      <c r="Q208" s="55" t="s">
        <v>273</v>
      </c>
      <c r="R208" s="10" t="s">
        <v>274</v>
      </c>
      <c r="S208" s="80" t="s">
        <v>216</v>
      </c>
      <c r="T208" s="55"/>
    </row>
    <row r="209" spans="1:20" ht="73.75" x14ac:dyDescent="0.75">
      <c r="A209" s="55" t="s">
        <v>9</v>
      </c>
      <c r="B209" s="55" t="s">
        <v>25</v>
      </c>
      <c r="C209" s="55" t="s">
        <v>346</v>
      </c>
      <c r="D209" s="55"/>
      <c r="E209" s="55"/>
      <c r="F209" s="55"/>
      <c r="G209" s="55"/>
      <c r="H209" s="56">
        <v>56</v>
      </c>
      <c r="I209" s="55" t="s">
        <v>53</v>
      </c>
      <c r="J209" s="56" t="s">
        <v>444</v>
      </c>
      <c r="K209" s="98" t="s">
        <v>669</v>
      </c>
      <c r="L209" s="61">
        <v>0</v>
      </c>
      <c r="M209" s="62">
        <v>1</v>
      </c>
      <c r="N209" s="62">
        <v>0.01</v>
      </c>
      <c r="O209" s="55" t="s">
        <v>41</v>
      </c>
      <c r="P209" s="195" t="str">
        <f>INDEX('Policy Characteristics'!J:J,MATCH($C209,'Policy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v>
      </c>
      <c r="Q209" s="55" t="s">
        <v>275</v>
      </c>
      <c r="R209" s="10" t="s">
        <v>276</v>
      </c>
      <c r="S209" s="80" t="s">
        <v>190</v>
      </c>
      <c r="T209" s="55"/>
    </row>
    <row r="210" spans="1:20" ht="59" x14ac:dyDescent="0.75">
      <c r="A210" s="55" t="s">
        <v>9</v>
      </c>
      <c r="B210" s="55" t="s">
        <v>22</v>
      </c>
      <c r="C210" s="55" t="s">
        <v>347</v>
      </c>
      <c r="D210" s="55"/>
      <c r="E210" s="55"/>
      <c r="F210" s="55"/>
      <c r="G210" s="55"/>
      <c r="H210" s="56">
        <v>57</v>
      </c>
      <c r="I210" s="55" t="s">
        <v>53</v>
      </c>
      <c r="J210" s="56" t="s">
        <v>444</v>
      </c>
      <c r="K210" s="98" t="s">
        <v>668</v>
      </c>
      <c r="L210" s="61">
        <v>0</v>
      </c>
      <c r="M210" s="62">
        <v>1</v>
      </c>
      <c r="N210" s="62">
        <v>0.01</v>
      </c>
      <c r="O210" s="55" t="s">
        <v>41</v>
      </c>
      <c r="P210" s="195" t="str">
        <f>INDEX('Policy Characteristics'!J:J,MATCH($C210,'Policy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v>
      </c>
      <c r="Q210" s="55" t="s">
        <v>277</v>
      </c>
      <c r="R210" s="10" t="s">
        <v>278</v>
      </c>
      <c r="S210" s="80" t="s">
        <v>190</v>
      </c>
      <c r="T210" s="55"/>
    </row>
    <row r="211" spans="1:20" ht="59" x14ac:dyDescent="0.75">
      <c r="A211" s="55" t="s">
        <v>9</v>
      </c>
      <c r="B211" s="55" t="s">
        <v>435</v>
      </c>
      <c r="C211" s="55" t="s">
        <v>635</v>
      </c>
      <c r="D211" s="55"/>
      <c r="E211" s="55"/>
      <c r="F211" s="55"/>
      <c r="G211" s="55"/>
      <c r="H211" s="56">
        <v>58</v>
      </c>
      <c r="I211" s="55" t="s">
        <v>53</v>
      </c>
      <c r="J211" s="98" t="s">
        <v>435</v>
      </c>
      <c r="K211" s="98" t="s">
        <v>667</v>
      </c>
      <c r="L211" s="61">
        <v>0</v>
      </c>
      <c r="M211" s="62">
        <v>1</v>
      </c>
      <c r="N211" s="62">
        <v>0.01</v>
      </c>
      <c r="O211" s="55" t="s">
        <v>41</v>
      </c>
      <c r="P211" s="195" t="str">
        <f>INDEX('Policy Characteristics'!J:J,MATCH($C211,'Policy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v>
      </c>
      <c r="Q211" s="55" t="s">
        <v>636</v>
      </c>
      <c r="R211" s="10" t="s">
        <v>637</v>
      </c>
      <c r="S211" s="80" t="s">
        <v>190</v>
      </c>
      <c r="T211" s="55"/>
    </row>
    <row r="212" spans="1:20" ht="59" x14ac:dyDescent="0.75">
      <c r="A212" s="55" t="s">
        <v>9</v>
      </c>
      <c r="B212" s="55" t="s">
        <v>23</v>
      </c>
      <c r="C212" s="55" t="s">
        <v>348</v>
      </c>
      <c r="D212" s="55"/>
      <c r="E212" s="55"/>
      <c r="F212" s="55"/>
      <c r="G212" s="55"/>
      <c r="H212" s="56">
        <v>59</v>
      </c>
      <c r="I212" s="55" t="s">
        <v>53</v>
      </c>
      <c r="J212" s="98" t="s">
        <v>23</v>
      </c>
      <c r="K212" s="98" t="s">
        <v>666</v>
      </c>
      <c r="L212" s="61">
        <v>0</v>
      </c>
      <c r="M212" s="62">
        <v>1</v>
      </c>
      <c r="N212" s="62">
        <v>0.01</v>
      </c>
      <c r="O212" s="55" t="s">
        <v>41</v>
      </c>
      <c r="P212" s="195" t="str">
        <f>INDEX('Policy Characteristics'!J:J,MATCH($C212,'Policy Characteristics'!$C:$C,0))</f>
        <v>**Description:**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v>
      </c>
      <c r="Q212" s="55" t="s">
        <v>279</v>
      </c>
      <c r="R212" s="10" t="s">
        <v>280</v>
      </c>
      <c r="S212" s="80" t="s">
        <v>190</v>
      </c>
      <c r="T212" s="55"/>
    </row>
    <row r="213" spans="1:20" ht="73.75" x14ac:dyDescent="0.75">
      <c r="A213" s="55" t="s">
        <v>166</v>
      </c>
      <c r="B213" s="55" t="s">
        <v>170</v>
      </c>
      <c r="C213" s="55" t="s">
        <v>531</v>
      </c>
      <c r="D213" s="55"/>
      <c r="E213" s="55"/>
      <c r="F213" s="55"/>
      <c r="G213" s="55"/>
      <c r="H213" s="56">
        <v>60</v>
      </c>
      <c r="I213" s="55" t="s">
        <v>53</v>
      </c>
      <c r="J213" s="98" t="s">
        <v>170</v>
      </c>
      <c r="K213" s="98" t="s">
        <v>665</v>
      </c>
      <c r="L213" s="61">
        <v>0</v>
      </c>
      <c r="M213" s="62">
        <v>1</v>
      </c>
      <c r="N213" s="62">
        <v>0.01</v>
      </c>
      <c r="O213" s="55" t="s">
        <v>41</v>
      </c>
      <c r="P213" s="195" t="str">
        <f>INDEX('Policy Characteristics'!J:J,MATCH($C213,'Policy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v>
      </c>
      <c r="Q213" s="55" t="s">
        <v>281</v>
      </c>
      <c r="R213" s="10" t="s">
        <v>282</v>
      </c>
      <c r="S213" s="80" t="s">
        <v>190</v>
      </c>
      <c r="T213" s="55" t="s">
        <v>228</v>
      </c>
    </row>
    <row r="214" spans="1:20" ht="44.25" x14ac:dyDescent="0.75">
      <c r="A214" s="55" t="s">
        <v>166</v>
      </c>
      <c r="B214" s="55" t="s">
        <v>315</v>
      </c>
      <c r="C214" s="55" t="s">
        <v>540</v>
      </c>
      <c r="D214" s="55"/>
      <c r="E214" s="55"/>
      <c r="F214" s="55"/>
      <c r="G214" s="55"/>
      <c r="H214" s="56">
        <v>198</v>
      </c>
      <c r="I214" s="55" t="s">
        <v>53</v>
      </c>
      <c r="J214" s="98" t="s">
        <v>315</v>
      </c>
      <c r="K214" s="98" t="s">
        <v>664</v>
      </c>
      <c r="L214" s="61">
        <v>0</v>
      </c>
      <c r="M214" s="62">
        <v>1</v>
      </c>
      <c r="N214" s="62">
        <v>0.01</v>
      </c>
      <c r="O214" s="55" t="s">
        <v>41</v>
      </c>
      <c r="P214" s="195" t="str">
        <f>INDEX('Policy Characteristics'!J:J,MATCH($C214,'Policy Characteristics'!$C:$C,0))</f>
        <v>**Description:** This policy prevents the release of CO2 that accompanies deforestation. // **Guidance for setting values:** If this policy is fully implemented, the deforestation rate reaches zero acres per year in 2050 (down from roughly 74,000 acres per year in the BAU case).</v>
      </c>
      <c r="Q214" s="55" t="s">
        <v>390</v>
      </c>
      <c r="R214" s="10" t="s">
        <v>391</v>
      </c>
      <c r="S214" s="80"/>
      <c r="T214" s="55"/>
    </row>
    <row r="215" spans="1:20" ht="29.5" x14ac:dyDescent="0.75">
      <c r="A215" s="55" t="s">
        <v>166</v>
      </c>
      <c r="B215" s="55" t="s">
        <v>536</v>
      </c>
      <c r="C215" s="55" t="s">
        <v>537</v>
      </c>
      <c r="D215" s="55"/>
      <c r="E215" s="55"/>
      <c r="F215" s="55"/>
      <c r="G215" s="55"/>
      <c r="H215" s="56">
        <v>177</v>
      </c>
      <c r="I215" s="10" t="s">
        <v>54</v>
      </c>
      <c r="J215" s="98" t="s">
        <v>536</v>
      </c>
      <c r="K215" s="98" t="s">
        <v>663</v>
      </c>
      <c r="L215" s="61"/>
      <c r="M215" s="62"/>
      <c r="N215" s="62"/>
      <c r="O215" s="55"/>
      <c r="P215" s="195">
        <f>INDEX('Policy Characteristics'!J:J,MATCH($C215,'Policy Characteristics'!$C:$C,0))</f>
        <v>0</v>
      </c>
      <c r="Q215" s="55"/>
      <c r="R215" s="10"/>
      <c r="S215" s="80"/>
      <c r="T215" s="55"/>
    </row>
    <row r="216" spans="1:20" ht="44.25" x14ac:dyDescent="0.75">
      <c r="A216" s="55" t="s">
        <v>166</v>
      </c>
      <c r="B216" s="55" t="s">
        <v>229</v>
      </c>
      <c r="C216" s="55" t="s">
        <v>532</v>
      </c>
      <c r="D216" s="55"/>
      <c r="E216" s="55"/>
      <c r="F216" s="55"/>
      <c r="G216" s="55"/>
      <c r="H216" s="56">
        <v>61</v>
      </c>
      <c r="I216" s="55" t="s">
        <v>53</v>
      </c>
      <c r="J216" s="98" t="s">
        <v>229</v>
      </c>
      <c r="K216" s="98" t="s">
        <v>662</v>
      </c>
      <c r="L216" s="61">
        <v>0</v>
      </c>
      <c r="M216" s="62">
        <v>1</v>
      </c>
      <c r="N216" s="62">
        <v>0.01</v>
      </c>
      <c r="O216" s="55" t="s">
        <v>41</v>
      </c>
      <c r="P216" s="195" t="str">
        <f>INDEX('Policy Characteristics'!J:J,MATCH($C216,'Policy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216" s="55" t="s">
        <v>283</v>
      </c>
      <c r="R216" s="10" t="s">
        <v>284</v>
      </c>
      <c r="S216" s="80" t="s">
        <v>190</v>
      </c>
      <c r="T216" s="55"/>
    </row>
    <row r="217" spans="1:20" ht="73.75" x14ac:dyDescent="0.75">
      <c r="A217" s="55" t="s">
        <v>166</v>
      </c>
      <c r="B217" s="55" t="s">
        <v>167</v>
      </c>
      <c r="C217" s="55" t="s">
        <v>349</v>
      </c>
      <c r="D217" s="55"/>
      <c r="E217" s="55"/>
      <c r="F217" s="55"/>
      <c r="G217" s="55"/>
      <c r="H217" s="56">
        <v>62</v>
      </c>
      <c r="I217" s="55" t="s">
        <v>53</v>
      </c>
      <c r="J217" s="98" t="s">
        <v>167</v>
      </c>
      <c r="K217" s="98" t="s">
        <v>661</v>
      </c>
      <c r="L217" s="61">
        <v>0</v>
      </c>
      <c r="M217" s="62">
        <v>1</v>
      </c>
      <c r="N217" s="62">
        <v>0.01</v>
      </c>
      <c r="O217" s="55" t="s">
        <v>41</v>
      </c>
      <c r="P217" s="195" t="str">
        <f>INDEX('Policy Characteristics'!J:J,MATCH($C217,'Policy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v>
      </c>
      <c r="Q217" s="55" t="s">
        <v>285</v>
      </c>
      <c r="R217" s="10" t="s">
        <v>286</v>
      </c>
      <c r="S217" s="80" t="s">
        <v>190</v>
      </c>
      <c r="T217" s="55"/>
    </row>
    <row r="218" spans="1:20" ht="59" x14ac:dyDescent="0.75">
      <c r="A218" s="55" t="s">
        <v>166</v>
      </c>
      <c r="B218" s="55" t="s">
        <v>171</v>
      </c>
      <c r="C218" s="55" t="s">
        <v>533</v>
      </c>
      <c r="D218" s="55"/>
      <c r="E218" s="55"/>
      <c r="F218" s="55"/>
      <c r="G218" s="55"/>
      <c r="H218" s="56">
        <v>63</v>
      </c>
      <c r="I218" s="55" t="s">
        <v>53</v>
      </c>
      <c r="J218" s="98" t="s">
        <v>171</v>
      </c>
      <c r="K218" s="98" t="s">
        <v>660</v>
      </c>
      <c r="L218" s="61">
        <v>0</v>
      </c>
      <c r="M218" s="62">
        <v>1</v>
      </c>
      <c r="N218" s="62">
        <v>0.01</v>
      </c>
      <c r="O218" s="55" t="s">
        <v>41</v>
      </c>
      <c r="P218" s="195" t="str">
        <f>INDEX('Policy Characteristics'!J:J,MATCH($C218,'Policy Characteristics'!$C:$C,0))</f>
        <v>**Description:**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v>
      </c>
      <c r="Q218" s="55" t="s">
        <v>287</v>
      </c>
      <c r="R218" s="10" t="s">
        <v>288</v>
      </c>
      <c r="S218" s="80" t="s">
        <v>190</v>
      </c>
      <c r="T218" s="55"/>
    </row>
    <row r="219" spans="1:20" ht="59" x14ac:dyDescent="0.75">
      <c r="A219" s="55" t="s">
        <v>166</v>
      </c>
      <c r="B219" s="55" t="s">
        <v>169</v>
      </c>
      <c r="C219" s="55" t="s">
        <v>350</v>
      </c>
      <c r="D219" s="55"/>
      <c r="E219" s="55"/>
      <c r="F219" s="55"/>
      <c r="G219" s="55"/>
      <c r="H219" s="56">
        <v>64</v>
      </c>
      <c r="I219" s="55" t="s">
        <v>53</v>
      </c>
      <c r="J219" s="98" t="s">
        <v>169</v>
      </c>
      <c r="K219" s="98" t="s">
        <v>659</v>
      </c>
      <c r="L219" s="61">
        <v>0</v>
      </c>
      <c r="M219" s="62">
        <v>1</v>
      </c>
      <c r="N219" s="62">
        <v>0.01</v>
      </c>
      <c r="O219" s="55" t="s">
        <v>41</v>
      </c>
      <c r="P219" s="195" t="str">
        <f>INDEX('Policy Characteristics'!J:J,MATCH($C219,'Policy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v>
      </c>
      <c r="Q219" s="55" t="s">
        <v>289</v>
      </c>
      <c r="R219" s="10" t="s">
        <v>290</v>
      </c>
      <c r="S219" s="80" t="s">
        <v>190</v>
      </c>
      <c r="T219" s="55"/>
    </row>
    <row r="220" spans="1:20" ht="29.5" x14ac:dyDescent="0.75">
      <c r="A220" s="55" t="s">
        <v>166</v>
      </c>
      <c r="B220" s="55" t="s">
        <v>534</v>
      </c>
      <c r="C220" s="55" t="s">
        <v>535</v>
      </c>
      <c r="D220" s="55"/>
      <c r="E220" s="55"/>
      <c r="F220" s="55"/>
      <c r="G220" s="55"/>
      <c r="H220" s="56">
        <v>178</v>
      </c>
      <c r="I220" s="55" t="s">
        <v>54</v>
      </c>
      <c r="J220" s="98" t="s">
        <v>534</v>
      </c>
      <c r="K220" s="98" t="s">
        <v>658</v>
      </c>
      <c r="L220" s="61"/>
      <c r="M220" s="62"/>
      <c r="N220" s="62"/>
      <c r="O220" s="55"/>
      <c r="P220" s="195">
        <f>INDEX('Policy Characteristics'!J:J,MATCH($C220,'Policy Characteristics'!$C:$C,0))</f>
        <v>0</v>
      </c>
      <c r="Q220" s="55"/>
      <c r="R220" s="10"/>
      <c r="S220" s="80"/>
      <c r="T220" s="55"/>
    </row>
    <row r="221" spans="1:20" ht="59" x14ac:dyDescent="0.75">
      <c r="A221" s="55" t="s">
        <v>166</v>
      </c>
      <c r="B221" s="55" t="s">
        <v>168</v>
      </c>
      <c r="C221" s="55" t="s">
        <v>351</v>
      </c>
      <c r="D221" s="55"/>
      <c r="E221" s="55"/>
      <c r="F221" s="55"/>
      <c r="G221" s="55"/>
      <c r="H221" s="56">
        <v>65</v>
      </c>
      <c r="I221" s="55" t="s">
        <v>54</v>
      </c>
      <c r="J221" s="98" t="s">
        <v>168</v>
      </c>
      <c r="K221" s="98" t="s">
        <v>657</v>
      </c>
      <c r="L221" s="61">
        <v>0</v>
      </c>
      <c r="M221" s="62">
        <v>1</v>
      </c>
      <c r="N221" s="62">
        <v>0.01</v>
      </c>
      <c r="O221" s="55" t="s">
        <v>41</v>
      </c>
      <c r="P221" s="195" t="str">
        <f>INDEX('Policy Characteristics'!J:J,MATCH($C221,'Policy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221" s="55" t="s">
        <v>291</v>
      </c>
      <c r="R221" s="10" t="s">
        <v>292</v>
      </c>
      <c r="S221" s="80" t="s">
        <v>190</v>
      </c>
      <c r="T221" s="55"/>
    </row>
    <row r="222" spans="1:20" s="3" customFormat="1" ht="88.5" x14ac:dyDescent="0.75">
      <c r="A222" s="10" t="s">
        <v>436</v>
      </c>
      <c r="B222" s="10" t="s">
        <v>69</v>
      </c>
      <c r="C222" s="10" t="s">
        <v>352</v>
      </c>
      <c r="D222" s="10"/>
      <c r="E222" s="10"/>
      <c r="F222" s="10"/>
      <c r="G222" s="10"/>
      <c r="H222" s="56">
        <v>68</v>
      </c>
      <c r="I222" s="10" t="s">
        <v>54</v>
      </c>
      <c r="J222" s="99" t="s">
        <v>69</v>
      </c>
      <c r="K222" s="98" t="s">
        <v>656</v>
      </c>
      <c r="L222" s="65">
        <v>0</v>
      </c>
      <c r="M222" s="65">
        <v>1</v>
      </c>
      <c r="N222" s="65">
        <v>0.01</v>
      </c>
      <c r="O222" s="10" t="s">
        <v>70</v>
      </c>
      <c r="P222" s="195" t="str">
        <f>INDEX('Policy Characteristics'!J:J,MATCH($C222,'Policy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v>
      </c>
      <c r="Q222" s="10" t="s">
        <v>297</v>
      </c>
      <c r="R222" s="10" t="s">
        <v>298</v>
      </c>
      <c r="S222" s="80" t="s">
        <v>190</v>
      </c>
      <c r="T222" s="10"/>
    </row>
    <row r="223" spans="1:20" s="3" customFormat="1" ht="73.75" x14ac:dyDescent="0.75">
      <c r="A223" s="10" t="s">
        <v>436</v>
      </c>
      <c r="B223" s="10" t="s">
        <v>553</v>
      </c>
      <c r="C223" s="10" t="s">
        <v>555</v>
      </c>
      <c r="D223" s="10"/>
      <c r="E223" s="10"/>
      <c r="F223" s="10"/>
      <c r="G223" s="10"/>
      <c r="H223" s="56">
        <v>176</v>
      </c>
      <c r="I223" s="55" t="s">
        <v>54</v>
      </c>
      <c r="J223" s="99" t="s">
        <v>445</v>
      </c>
      <c r="K223" s="98" t="s">
        <v>655</v>
      </c>
      <c r="L223" s="65">
        <v>0</v>
      </c>
      <c r="M223" s="65">
        <v>1</v>
      </c>
      <c r="N223" s="65">
        <v>0.01</v>
      </c>
      <c r="O223" s="55" t="s">
        <v>37</v>
      </c>
      <c r="P223" s="195" t="str">
        <f>INDEX('Policy Characteristics'!J:J,MATCH($C223,'Policy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v>
      </c>
      <c r="Q223" s="10" t="s">
        <v>437</v>
      </c>
      <c r="R223" s="10" t="s">
        <v>274</v>
      </c>
      <c r="S223" s="80" t="s">
        <v>190</v>
      </c>
      <c r="T223" s="10"/>
    </row>
    <row r="224" spans="1:20" ht="59" x14ac:dyDescent="0.75">
      <c r="A224" s="55" t="s">
        <v>10</v>
      </c>
      <c r="B224" s="55" t="s">
        <v>31</v>
      </c>
      <c r="C224" s="55" t="s">
        <v>68</v>
      </c>
      <c r="D224" s="55"/>
      <c r="E224" s="55"/>
      <c r="F224" s="55"/>
      <c r="G224" s="55"/>
      <c r="H224" s="56">
        <v>66</v>
      </c>
      <c r="I224" s="55" t="s">
        <v>53</v>
      </c>
      <c r="J224" s="98" t="s">
        <v>31</v>
      </c>
      <c r="K224" s="98" t="s">
        <v>654</v>
      </c>
      <c r="L224" s="61">
        <v>0</v>
      </c>
      <c r="M224" s="61">
        <v>1</v>
      </c>
      <c r="N224" s="61">
        <v>0.01</v>
      </c>
      <c r="O224" s="55" t="s">
        <v>41</v>
      </c>
      <c r="P224" s="195" t="str">
        <f>INDEX('Policy Characteristics'!J:J,MATCH($C224,'Policy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v>
      </c>
      <c r="Q224" s="55" t="s">
        <v>293</v>
      </c>
      <c r="R224" s="10" t="s">
        <v>294</v>
      </c>
      <c r="S224" s="80" t="s">
        <v>190</v>
      </c>
      <c r="T224" s="55"/>
    </row>
    <row r="225" spans="1:20" s="5" customFormat="1" ht="94" customHeight="1" x14ac:dyDescent="0.75">
      <c r="A225" s="55" t="s">
        <v>10</v>
      </c>
      <c r="B225" s="55" t="s">
        <v>29</v>
      </c>
      <c r="C225" s="55" t="s">
        <v>29</v>
      </c>
      <c r="D225" s="55" t="s">
        <v>421</v>
      </c>
      <c r="E225" s="55"/>
      <c r="F225" s="55" t="s">
        <v>427</v>
      </c>
      <c r="G225" s="55"/>
      <c r="H225" s="56">
        <v>171</v>
      </c>
      <c r="I225" s="55" t="s">
        <v>53</v>
      </c>
      <c r="J225" s="98" t="s">
        <v>29</v>
      </c>
      <c r="K225" s="98" t="s">
        <v>653</v>
      </c>
      <c r="L225" s="67">
        <v>0</v>
      </c>
      <c r="M225" s="110">
        <v>350</v>
      </c>
      <c r="N225" s="67">
        <v>5</v>
      </c>
      <c r="O225" s="55" t="s">
        <v>981</v>
      </c>
      <c r="P225" s="195" t="str">
        <f>INDEX('Policy Characteristics'!J:J,MATCH($C225,'Policy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5" s="55" t="s">
        <v>295</v>
      </c>
      <c r="R225" s="10" t="s">
        <v>296</v>
      </c>
      <c r="S225" s="86" t="s">
        <v>530</v>
      </c>
      <c r="T225" s="10" t="s">
        <v>496</v>
      </c>
    </row>
    <row r="226" spans="1:20" s="5" customFormat="1" ht="94" customHeight="1" x14ac:dyDescent="0.75">
      <c r="A226" s="57" t="str">
        <f>A$225</f>
        <v>Cross-Sector</v>
      </c>
      <c r="B226" s="57" t="str">
        <f t="shared" ref="B226:C226" si="45">B$225</f>
        <v>Carbon Tax</v>
      </c>
      <c r="C226" s="57" t="str">
        <f t="shared" si="45"/>
        <v>Carbon Tax</v>
      </c>
      <c r="D226" s="55" t="s">
        <v>431</v>
      </c>
      <c r="E226" s="55"/>
      <c r="F226" s="55" t="s">
        <v>432</v>
      </c>
      <c r="G226" s="55"/>
      <c r="H226" s="56">
        <v>172</v>
      </c>
      <c r="I226" s="55" t="s">
        <v>53</v>
      </c>
      <c r="J226" s="76" t="str">
        <f t="shared" ref="J226:O231" si="46">J$225</f>
        <v>Carbon Tax</v>
      </c>
      <c r="K226" s="76" t="str">
        <f t="shared" si="46"/>
        <v>cross carbon tax</v>
      </c>
      <c r="L226" s="68">
        <f t="shared" si="46"/>
        <v>0</v>
      </c>
      <c r="M226" s="68">
        <f t="shared" si="46"/>
        <v>350</v>
      </c>
      <c r="N226" s="68">
        <f t="shared" si="46"/>
        <v>5</v>
      </c>
      <c r="O226" s="57" t="str">
        <f t="shared" si="46"/>
        <v>CAD$/metric ton CO2e</v>
      </c>
      <c r="P226" s="195" t="str">
        <f>INDEX('Policy Characteristics'!J:J,MATCH($C226,'Policy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6" s="57" t="str">
        <f t="shared" ref="Q226:R229" si="47">Q$225</f>
        <v>fuels.html#carbon-tax</v>
      </c>
      <c r="R226" s="57" t="str">
        <f t="shared" si="47"/>
        <v>carbon-tax.html</v>
      </c>
      <c r="S226" s="86"/>
      <c r="T226" s="57"/>
    </row>
    <row r="227" spans="1:20" s="5" customFormat="1" ht="94" customHeight="1" x14ac:dyDescent="0.75">
      <c r="A227" s="57" t="str">
        <f t="shared" ref="A227:C231" si="48">A$225</f>
        <v>Cross-Sector</v>
      </c>
      <c r="B227" s="57" t="str">
        <f t="shared" si="48"/>
        <v>Carbon Tax</v>
      </c>
      <c r="C227" s="57" t="str">
        <f t="shared" si="48"/>
        <v>Carbon Tax</v>
      </c>
      <c r="D227" s="55" t="s">
        <v>423</v>
      </c>
      <c r="E227" s="55"/>
      <c r="F227" s="55" t="s">
        <v>429</v>
      </c>
      <c r="G227" s="55"/>
      <c r="H227" s="56">
        <v>173</v>
      </c>
      <c r="I227" s="55" t="s">
        <v>53</v>
      </c>
      <c r="J227" s="76" t="str">
        <f t="shared" si="46"/>
        <v>Carbon Tax</v>
      </c>
      <c r="K227" s="76" t="str">
        <f t="shared" si="46"/>
        <v>cross carbon tax</v>
      </c>
      <c r="L227" s="68">
        <f t="shared" si="46"/>
        <v>0</v>
      </c>
      <c r="M227" s="68">
        <f t="shared" si="46"/>
        <v>350</v>
      </c>
      <c r="N227" s="68">
        <f t="shared" si="46"/>
        <v>5</v>
      </c>
      <c r="O227" s="57" t="str">
        <f t="shared" si="46"/>
        <v>CAD$/metric ton CO2e</v>
      </c>
      <c r="P227" s="195" t="str">
        <f>INDEX('Policy Characteristics'!J:J,MATCH($C227,'Policy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7" s="57" t="str">
        <f t="shared" si="47"/>
        <v>fuels.html#carbon-tax</v>
      </c>
      <c r="R227" s="57" t="str">
        <f t="shared" si="47"/>
        <v>carbon-tax.html</v>
      </c>
      <c r="S227" s="86"/>
      <c r="T227" s="57"/>
    </row>
    <row r="228" spans="1:20" s="5" customFormat="1" ht="94" customHeight="1" x14ac:dyDescent="0.75">
      <c r="A228" s="57" t="str">
        <f t="shared" si="48"/>
        <v>Cross-Sector</v>
      </c>
      <c r="B228" s="57" t="str">
        <f t="shared" si="48"/>
        <v>Carbon Tax</v>
      </c>
      <c r="C228" s="57" t="str">
        <f t="shared" si="48"/>
        <v>Carbon Tax</v>
      </c>
      <c r="D228" s="55" t="s">
        <v>424</v>
      </c>
      <c r="E228" s="55"/>
      <c r="F228" s="55" t="s">
        <v>430</v>
      </c>
      <c r="G228" s="55"/>
      <c r="H228" s="56">
        <v>174</v>
      </c>
      <c r="I228" s="55" t="s">
        <v>53</v>
      </c>
      <c r="J228" s="76" t="str">
        <f t="shared" si="46"/>
        <v>Carbon Tax</v>
      </c>
      <c r="K228" s="76" t="str">
        <f t="shared" si="46"/>
        <v>cross carbon tax</v>
      </c>
      <c r="L228" s="68">
        <f t="shared" si="46"/>
        <v>0</v>
      </c>
      <c r="M228" s="68">
        <f t="shared" si="46"/>
        <v>350</v>
      </c>
      <c r="N228" s="68">
        <f t="shared" si="46"/>
        <v>5</v>
      </c>
      <c r="O228" s="57" t="str">
        <f t="shared" si="46"/>
        <v>CAD$/metric ton CO2e</v>
      </c>
      <c r="P228" s="195" t="str">
        <f>INDEX('Policy Characteristics'!J:J,MATCH($C228,'Policy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8" s="57" t="str">
        <f t="shared" si="47"/>
        <v>fuels.html#carbon-tax</v>
      </c>
      <c r="R228" s="57" t="str">
        <f t="shared" si="47"/>
        <v>carbon-tax.html</v>
      </c>
      <c r="S228" s="86"/>
      <c r="T228" s="57"/>
    </row>
    <row r="229" spans="1:20" s="5" customFormat="1" ht="94" customHeight="1" x14ac:dyDescent="0.75">
      <c r="A229" s="57" t="str">
        <f t="shared" si="48"/>
        <v>Cross-Sector</v>
      </c>
      <c r="B229" s="57" t="str">
        <f t="shared" si="48"/>
        <v>Carbon Tax</v>
      </c>
      <c r="C229" s="57" t="str">
        <f t="shared" si="48"/>
        <v>Carbon Tax</v>
      </c>
      <c r="D229" s="55" t="s">
        <v>422</v>
      </c>
      <c r="E229" s="55"/>
      <c r="F229" s="55" t="s">
        <v>428</v>
      </c>
      <c r="G229" s="55"/>
      <c r="H229" s="56">
        <v>175</v>
      </c>
      <c r="I229" s="55" t="s">
        <v>53</v>
      </c>
      <c r="J229" s="76" t="str">
        <f t="shared" si="46"/>
        <v>Carbon Tax</v>
      </c>
      <c r="K229" s="76" t="str">
        <f t="shared" si="46"/>
        <v>cross carbon tax</v>
      </c>
      <c r="L229" s="68">
        <f t="shared" si="46"/>
        <v>0</v>
      </c>
      <c r="M229" s="68">
        <f t="shared" si="46"/>
        <v>350</v>
      </c>
      <c r="N229" s="68">
        <f t="shared" si="46"/>
        <v>5</v>
      </c>
      <c r="O229" s="57" t="str">
        <f t="shared" si="46"/>
        <v>CAD$/metric ton CO2e</v>
      </c>
      <c r="P229" s="195" t="str">
        <f>INDEX('Policy Characteristics'!J:J,MATCH($C229,'Policy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9" s="57" t="str">
        <f t="shared" si="47"/>
        <v>fuels.html#carbon-tax</v>
      </c>
      <c r="R229" s="57" t="str">
        <f t="shared" si="47"/>
        <v>carbon-tax.html</v>
      </c>
      <c r="S229" s="86"/>
      <c r="T229" s="57"/>
    </row>
    <row r="230" spans="1:20" s="5" customFormat="1" ht="88.5" x14ac:dyDescent="0.75">
      <c r="A230" s="57" t="str">
        <f t="shared" si="48"/>
        <v>Cross-Sector</v>
      </c>
      <c r="B230" s="57" t="str">
        <f t="shared" si="48"/>
        <v>Carbon Tax</v>
      </c>
      <c r="C230" s="57" t="str">
        <f t="shared" si="48"/>
        <v>Carbon Tax</v>
      </c>
      <c r="D230" s="55" t="s">
        <v>425</v>
      </c>
      <c r="E230" s="55"/>
      <c r="F230" s="55" t="s">
        <v>433</v>
      </c>
      <c r="G230" s="55"/>
      <c r="H230" s="56"/>
      <c r="I230" s="10" t="s">
        <v>54</v>
      </c>
      <c r="J230" s="76" t="str">
        <f t="shared" si="46"/>
        <v>Carbon Tax</v>
      </c>
      <c r="K230" s="76" t="str">
        <f t="shared" si="46"/>
        <v>cross carbon tax</v>
      </c>
      <c r="L230" s="67"/>
      <c r="M230" s="67"/>
      <c r="N230" s="67"/>
      <c r="O230" s="55"/>
      <c r="P230" s="195" t="str">
        <f>INDEX('Policy Characteristics'!J:J,MATCH($C230,'Policy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30" s="55"/>
      <c r="R230" s="10"/>
      <c r="S230" s="86"/>
      <c r="T230" s="57"/>
    </row>
    <row r="231" spans="1:20" s="5" customFormat="1" ht="88.5" x14ac:dyDescent="0.75">
      <c r="A231" s="57" t="str">
        <f t="shared" si="48"/>
        <v>Cross-Sector</v>
      </c>
      <c r="B231" s="57" t="str">
        <f t="shared" si="48"/>
        <v>Carbon Tax</v>
      </c>
      <c r="C231" s="57" t="str">
        <f t="shared" si="48"/>
        <v>Carbon Tax</v>
      </c>
      <c r="D231" s="55" t="s">
        <v>426</v>
      </c>
      <c r="E231" s="55"/>
      <c r="F231" s="55" t="s">
        <v>434</v>
      </c>
      <c r="G231" s="55"/>
      <c r="H231" s="56"/>
      <c r="I231" s="10" t="s">
        <v>54</v>
      </c>
      <c r="J231" s="76" t="str">
        <f t="shared" si="46"/>
        <v>Carbon Tax</v>
      </c>
      <c r="K231" s="76" t="str">
        <f t="shared" si="46"/>
        <v>cross carbon tax</v>
      </c>
      <c r="L231" s="67"/>
      <c r="M231" s="67"/>
      <c r="N231" s="67"/>
      <c r="O231" s="55"/>
      <c r="P231" s="195" t="str">
        <f>INDEX('Policy Characteristics'!J:J,MATCH($C231,'Policy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31" s="55"/>
      <c r="R231" s="10"/>
      <c r="S231" s="86"/>
      <c r="T231" s="57"/>
    </row>
    <row r="232" spans="1:20" s="5" customFormat="1" ht="73.75" x14ac:dyDescent="0.75">
      <c r="A232" s="55" t="s">
        <v>10</v>
      </c>
      <c r="B232" s="55" t="s">
        <v>30</v>
      </c>
      <c r="C232" s="55" t="s">
        <v>172</v>
      </c>
      <c r="D232" s="55" t="s">
        <v>62</v>
      </c>
      <c r="E232" s="55"/>
      <c r="F232" s="55" t="s">
        <v>107</v>
      </c>
      <c r="G232" s="55"/>
      <c r="H232" s="56" t="s">
        <v>232</v>
      </c>
      <c r="I232" s="10" t="s">
        <v>54</v>
      </c>
      <c r="J232" s="98" t="s">
        <v>30</v>
      </c>
      <c r="K232" s="98" t="s">
        <v>652</v>
      </c>
      <c r="L232" s="67"/>
      <c r="M232" s="67"/>
      <c r="N232" s="67"/>
      <c r="O232" s="55"/>
      <c r="P232" s="195" t="str">
        <f>INDEX('Policy Characteristics'!J:J,MATCH($C232,'Policy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2" s="57"/>
      <c r="R232" s="10"/>
      <c r="S232" s="85"/>
      <c r="T232" s="57"/>
    </row>
    <row r="233" spans="1:20" s="5" customFormat="1" ht="73.75" x14ac:dyDescent="0.75">
      <c r="A233" s="57" t="str">
        <f>A$232</f>
        <v>Cross-Sector</v>
      </c>
      <c r="B233" s="57" t="str">
        <f>B$232</f>
        <v>End Existing Subsidies</v>
      </c>
      <c r="C233" s="57" t="str">
        <f t="shared" ref="B233:C247" si="49">C$232</f>
        <v>Percent Reduction in BAU Subsidies</v>
      </c>
      <c r="D233" s="10" t="s">
        <v>556</v>
      </c>
      <c r="E233" s="55"/>
      <c r="F233" s="10" t="s">
        <v>550</v>
      </c>
      <c r="G233" s="55"/>
      <c r="H233" s="56">
        <v>69</v>
      </c>
      <c r="I233" s="10" t="s">
        <v>53</v>
      </c>
      <c r="J233" s="76" t="str">
        <f t="shared" ref="J233:K247" si="50">J$232</f>
        <v>End Existing Subsidies</v>
      </c>
      <c r="K233" s="76" t="str">
        <f t="shared" si="50"/>
        <v>cross reduce BAU subsidies</v>
      </c>
      <c r="L233" s="65">
        <v>0</v>
      </c>
      <c r="M233" s="65">
        <v>1</v>
      </c>
      <c r="N233" s="65">
        <v>0.01</v>
      </c>
      <c r="O233" s="55" t="s">
        <v>173</v>
      </c>
      <c r="P233" s="195" t="str">
        <f>INDEX('Policy Characteristics'!J:J,MATCH($C233,'Policy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3" s="10" t="s">
        <v>299</v>
      </c>
      <c r="R233" s="10" t="s">
        <v>300</v>
      </c>
      <c r="S233" s="80" t="s">
        <v>190</v>
      </c>
      <c r="T233" s="57"/>
    </row>
    <row r="234" spans="1:20" s="5" customFormat="1" ht="73.75" x14ac:dyDescent="0.75">
      <c r="A234" s="57" t="str">
        <f t="shared" ref="A234:A247" si="51">A$232</f>
        <v>Cross-Sector</v>
      </c>
      <c r="B234" s="57" t="str">
        <f t="shared" si="49"/>
        <v>End Existing Subsidies</v>
      </c>
      <c r="C234" s="57" t="str">
        <f t="shared" si="49"/>
        <v>Percent Reduction in BAU Subsidies</v>
      </c>
      <c r="D234" s="10" t="s">
        <v>56</v>
      </c>
      <c r="E234" s="55"/>
      <c r="F234" s="10" t="s">
        <v>102</v>
      </c>
      <c r="G234" s="55"/>
      <c r="H234" s="56">
        <v>70</v>
      </c>
      <c r="I234" s="10" t="s">
        <v>53</v>
      </c>
      <c r="J234" s="76" t="str">
        <f t="shared" si="50"/>
        <v>End Existing Subsidies</v>
      </c>
      <c r="K234" s="76" t="str">
        <f t="shared" si="50"/>
        <v>cross reduce BAU subsidies</v>
      </c>
      <c r="L234" s="63">
        <f>L$233</f>
        <v>0</v>
      </c>
      <c r="M234" s="63">
        <f>M$233</f>
        <v>1</v>
      </c>
      <c r="N234" s="63">
        <f>N$233</f>
        <v>0.01</v>
      </c>
      <c r="O234" s="57" t="str">
        <f>O$233</f>
        <v>% reduction in BAU subsidies</v>
      </c>
      <c r="P234" s="195" t="str">
        <f>INDEX('Policy Characteristics'!J:J,MATCH($C234,'Policy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4" s="10" t="s">
        <v>299</v>
      </c>
      <c r="R234" s="10" t="s">
        <v>300</v>
      </c>
      <c r="S234" s="80" t="s">
        <v>190</v>
      </c>
      <c r="T234" s="57"/>
    </row>
    <row r="235" spans="1:20" s="5" customFormat="1" ht="73.75" x14ac:dyDescent="0.75">
      <c r="A235" s="57" t="str">
        <f t="shared" si="51"/>
        <v>Cross-Sector</v>
      </c>
      <c r="B235" s="57" t="str">
        <f t="shared" si="49"/>
        <v>End Existing Subsidies</v>
      </c>
      <c r="C235" s="57" t="str">
        <f t="shared" si="49"/>
        <v>Percent Reduction in BAU Subsidies</v>
      </c>
      <c r="D235" s="10" t="s">
        <v>57</v>
      </c>
      <c r="E235" s="55"/>
      <c r="F235" s="10" t="s">
        <v>1039</v>
      </c>
      <c r="G235" s="55"/>
      <c r="H235" s="56">
        <v>71</v>
      </c>
      <c r="I235" s="10" t="s">
        <v>54</v>
      </c>
      <c r="J235" s="76" t="str">
        <f t="shared" si="50"/>
        <v>End Existing Subsidies</v>
      </c>
      <c r="K235" s="76" t="str">
        <f t="shared" si="50"/>
        <v>cross reduce BAU subsidies</v>
      </c>
      <c r="L235" s="63">
        <f t="shared" ref="L235:O238" si="52">L$233</f>
        <v>0</v>
      </c>
      <c r="M235" s="63">
        <f t="shared" si="52"/>
        <v>1</v>
      </c>
      <c r="N235" s="63">
        <f t="shared" si="52"/>
        <v>0.01</v>
      </c>
      <c r="O235" s="57" t="str">
        <f t="shared" si="52"/>
        <v>% reduction in BAU subsidies</v>
      </c>
      <c r="P235" s="195" t="str">
        <f>INDEX('Policy Characteristics'!J:J,MATCH($C235,'Policy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5" s="10" t="s">
        <v>299</v>
      </c>
      <c r="R235" s="10" t="s">
        <v>300</v>
      </c>
      <c r="S235" s="80" t="s">
        <v>190</v>
      </c>
      <c r="T235" s="57"/>
    </row>
    <row r="236" spans="1:20" s="5" customFormat="1" ht="73.75" x14ac:dyDescent="0.75">
      <c r="A236" s="57" t="str">
        <f t="shared" si="51"/>
        <v>Cross-Sector</v>
      </c>
      <c r="B236" s="57" t="str">
        <f t="shared" si="49"/>
        <v>End Existing Subsidies</v>
      </c>
      <c r="C236" s="57" t="str">
        <f t="shared" si="49"/>
        <v>Percent Reduction in BAU Subsidies</v>
      </c>
      <c r="D236" s="10" t="s">
        <v>58</v>
      </c>
      <c r="E236" s="55"/>
      <c r="F236" s="10" t="s">
        <v>103</v>
      </c>
      <c r="G236" s="55"/>
      <c r="H236" s="56">
        <v>72</v>
      </c>
      <c r="I236" s="10" t="s">
        <v>54</v>
      </c>
      <c r="J236" s="76" t="str">
        <f t="shared" si="50"/>
        <v>End Existing Subsidies</v>
      </c>
      <c r="K236" s="76" t="str">
        <f t="shared" si="50"/>
        <v>cross reduce BAU subsidies</v>
      </c>
      <c r="L236" s="63"/>
      <c r="M236" s="63"/>
      <c r="N236" s="63"/>
      <c r="O236" s="57"/>
      <c r="P236" s="195" t="str">
        <f>INDEX('Policy Characteristics'!J:J,MATCH($C236,'Policy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6" s="10"/>
      <c r="R236" s="10"/>
      <c r="S236" s="80"/>
      <c r="T236" s="57"/>
    </row>
    <row r="237" spans="1:20" s="5" customFormat="1" ht="73.75" x14ac:dyDescent="0.75">
      <c r="A237" s="57" t="str">
        <f t="shared" si="51"/>
        <v>Cross-Sector</v>
      </c>
      <c r="B237" s="57" t="str">
        <f t="shared" si="49"/>
        <v>End Existing Subsidies</v>
      </c>
      <c r="C237" s="57" t="str">
        <f t="shared" si="49"/>
        <v>Percent Reduction in BAU Subsidies</v>
      </c>
      <c r="D237" s="10" t="s">
        <v>59</v>
      </c>
      <c r="E237" s="55"/>
      <c r="F237" s="10" t="s">
        <v>558</v>
      </c>
      <c r="G237" s="55"/>
      <c r="H237" s="56">
        <v>73</v>
      </c>
      <c r="I237" s="10" t="s">
        <v>54</v>
      </c>
      <c r="J237" s="76" t="str">
        <f t="shared" si="50"/>
        <v>End Existing Subsidies</v>
      </c>
      <c r="K237" s="76" t="str">
        <f t="shared" si="50"/>
        <v>cross reduce BAU subsidies</v>
      </c>
      <c r="L237" s="63"/>
      <c r="M237" s="63"/>
      <c r="N237" s="63"/>
      <c r="O237" s="57"/>
      <c r="P237" s="195" t="str">
        <f>INDEX('Policy Characteristics'!J:J,MATCH($C237,'Policy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7" s="10"/>
      <c r="R237" s="10"/>
      <c r="S237" s="80"/>
      <c r="T237" s="57"/>
    </row>
    <row r="238" spans="1:20" s="5" customFormat="1" ht="73.75" x14ac:dyDescent="0.75">
      <c r="A238" s="57" t="str">
        <f t="shared" si="51"/>
        <v>Cross-Sector</v>
      </c>
      <c r="B238" s="57" t="str">
        <f t="shared" si="49"/>
        <v>End Existing Subsidies</v>
      </c>
      <c r="C238" s="57" t="str">
        <f t="shared" si="49"/>
        <v>Percent Reduction in BAU Subsidies</v>
      </c>
      <c r="D238" s="10" t="s">
        <v>60</v>
      </c>
      <c r="E238" s="55"/>
      <c r="F238" s="10" t="s">
        <v>108</v>
      </c>
      <c r="G238" s="55"/>
      <c r="H238" s="56">
        <v>74</v>
      </c>
      <c r="I238" s="10" t="s">
        <v>54</v>
      </c>
      <c r="J238" s="76" t="str">
        <f t="shared" si="50"/>
        <v>End Existing Subsidies</v>
      </c>
      <c r="K238" s="76" t="str">
        <f t="shared" si="50"/>
        <v>cross reduce BAU subsidies</v>
      </c>
      <c r="L238" s="63">
        <f t="shared" si="52"/>
        <v>0</v>
      </c>
      <c r="M238" s="63">
        <f t="shared" si="52"/>
        <v>1</v>
      </c>
      <c r="N238" s="63">
        <f t="shared" si="52"/>
        <v>0.01</v>
      </c>
      <c r="O238" s="57" t="str">
        <f t="shared" si="52"/>
        <v>% reduction in BAU subsidies</v>
      </c>
      <c r="P238" s="195" t="str">
        <f>INDEX('Policy Characteristics'!J:J,MATCH($C238,'Policy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8" s="10" t="s">
        <v>299</v>
      </c>
      <c r="R238" s="10" t="s">
        <v>300</v>
      </c>
      <c r="S238" s="80" t="s">
        <v>190</v>
      </c>
      <c r="T238" s="57"/>
    </row>
    <row r="239" spans="1:20" s="5" customFormat="1" ht="73.75" x14ac:dyDescent="0.75">
      <c r="A239" s="57" t="str">
        <f t="shared" si="51"/>
        <v>Cross-Sector</v>
      </c>
      <c r="B239" s="57" t="str">
        <f t="shared" si="49"/>
        <v>End Existing Subsidies</v>
      </c>
      <c r="C239" s="57" t="str">
        <f t="shared" si="49"/>
        <v>Percent Reduction in BAU Subsidies</v>
      </c>
      <c r="D239" s="10" t="s">
        <v>61</v>
      </c>
      <c r="E239" s="55"/>
      <c r="F239" s="10" t="s">
        <v>106</v>
      </c>
      <c r="G239" s="55"/>
      <c r="H239" s="56" t="s">
        <v>232</v>
      </c>
      <c r="I239" s="10" t="s">
        <v>54</v>
      </c>
      <c r="J239" s="76" t="str">
        <f t="shared" si="50"/>
        <v>End Existing Subsidies</v>
      </c>
      <c r="K239" s="76" t="str">
        <f t="shared" si="50"/>
        <v>cross reduce BAU subsidies</v>
      </c>
      <c r="L239" s="67"/>
      <c r="M239" s="67"/>
      <c r="N239" s="67"/>
      <c r="O239" s="55"/>
      <c r="P239" s="195" t="str">
        <f>INDEX('Policy Characteristics'!J:J,MATCH($C239,'Policy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9" s="57"/>
      <c r="R239" s="10"/>
      <c r="S239" s="85"/>
      <c r="T239" s="57"/>
    </row>
    <row r="240" spans="1:20" s="5" customFormat="1" ht="73.75" x14ac:dyDescent="0.75">
      <c r="A240" s="57" t="str">
        <f t="shared" si="51"/>
        <v>Cross-Sector</v>
      </c>
      <c r="B240" s="57" t="str">
        <f t="shared" si="49"/>
        <v>End Existing Subsidies</v>
      </c>
      <c r="C240" s="57" t="str">
        <f t="shared" si="49"/>
        <v>Percent Reduction in BAU Subsidies</v>
      </c>
      <c r="D240" s="10" t="s">
        <v>63</v>
      </c>
      <c r="E240" s="55"/>
      <c r="F240" s="10" t="s">
        <v>109</v>
      </c>
      <c r="G240" s="55"/>
      <c r="H240" s="56">
        <v>75</v>
      </c>
      <c r="I240" s="10" t="s">
        <v>53</v>
      </c>
      <c r="J240" s="76" t="str">
        <f t="shared" si="50"/>
        <v>End Existing Subsidies</v>
      </c>
      <c r="K240" s="76" t="str">
        <f t="shared" si="50"/>
        <v>cross reduce BAU subsidies</v>
      </c>
      <c r="L240" s="63">
        <f t="shared" ref="L240:O241" si="53">L$233</f>
        <v>0</v>
      </c>
      <c r="M240" s="63">
        <f t="shared" si="53"/>
        <v>1</v>
      </c>
      <c r="N240" s="63">
        <f t="shared" si="53"/>
        <v>0.01</v>
      </c>
      <c r="O240" s="57" t="str">
        <f t="shared" si="53"/>
        <v>% reduction in BAU subsidies</v>
      </c>
      <c r="P240" s="195" t="str">
        <f>INDEX('Policy Characteristics'!J:J,MATCH($C240,'Policy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0" s="10" t="s">
        <v>299</v>
      </c>
      <c r="R240" s="10" t="s">
        <v>300</v>
      </c>
      <c r="S240" s="80" t="s">
        <v>190</v>
      </c>
      <c r="T240" s="57"/>
    </row>
    <row r="241" spans="1:20" s="5" customFormat="1" ht="73.75" x14ac:dyDescent="0.75">
      <c r="A241" s="57" t="str">
        <f t="shared" si="51"/>
        <v>Cross-Sector</v>
      </c>
      <c r="B241" s="57" t="str">
        <f t="shared" si="49"/>
        <v>End Existing Subsidies</v>
      </c>
      <c r="C241" s="57" t="str">
        <f t="shared" si="49"/>
        <v>Percent Reduction in BAU Subsidies</v>
      </c>
      <c r="D241" s="10" t="s">
        <v>64</v>
      </c>
      <c r="E241" s="55"/>
      <c r="F241" s="10" t="s">
        <v>110</v>
      </c>
      <c r="G241" s="55"/>
      <c r="H241" s="56">
        <v>76</v>
      </c>
      <c r="I241" s="10" t="s">
        <v>53</v>
      </c>
      <c r="J241" s="76" t="str">
        <f t="shared" si="50"/>
        <v>End Existing Subsidies</v>
      </c>
      <c r="K241" s="76" t="str">
        <f t="shared" si="50"/>
        <v>cross reduce BAU subsidies</v>
      </c>
      <c r="L241" s="63">
        <f t="shared" si="53"/>
        <v>0</v>
      </c>
      <c r="M241" s="63">
        <f t="shared" si="53"/>
        <v>1</v>
      </c>
      <c r="N241" s="63">
        <f t="shared" si="53"/>
        <v>0.01</v>
      </c>
      <c r="O241" s="57" t="str">
        <f t="shared" si="53"/>
        <v>% reduction in BAU subsidies</v>
      </c>
      <c r="P241" s="195" t="str">
        <f>INDEX('Policy Characteristics'!J:J,MATCH($C241,'Policy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1" s="10" t="s">
        <v>299</v>
      </c>
      <c r="R241" s="10" t="s">
        <v>300</v>
      </c>
      <c r="S241" s="80" t="s">
        <v>190</v>
      </c>
      <c r="T241" s="57"/>
    </row>
    <row r="242" spans="1:20" s="5" customFormat="1" ht="73.75" x14ac:dyDescent="0.75">
      <c r="A242" s="57" t="str">
        <f t="shared" si="51"/>
        <v>Cross-Sector</v>
      </c>
      <c r="B242" s="57" t="str">
        <f t="shared" si="49"/>
        <v>End Existing Subsidies</v>
      </c>
      <c r="C242" s="57" t="str">
        <f t="shared" si="49"/>
        <v>Percent Reduction in BAU Subsidies</v>
      </c>
      <c r="D242" s="10" t="s">
        <v>65</v>
      </c>
      <c r="E242" s="55"/>
      <c r="F242" s="10" t="s">
        <v>111</v>
      </c>
      <c r="G242" s="55"/>
      <c r="H242" s="56" t="s">
        <v>232</v>
      </c>
      <c r="I242" s="10" t="s">
        <v>54</v>
      </c>
      <c r="J242" s="76" t="str">
        <f t="shared" si="50"/>
        <v>End Existing Subsidies</v>
      </c>
      <c r="K242" s="76" t="str">
        <f t="shared" si="50"/>
        <v>cross reduce BAU subsidies</v>
      </c>
      <c r="L242" s="67"/>
      <c r="M242" s="67"/>
      <c r="N242" s="67"/>
      <c r="O242" s="55"/>
      <c r="P242" s="195" t="str">
        <f>INDEX('Policy Characteristics'!J:J,MATCH($C242,'Policy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2" s="57"/>
      <c r="R242" s="10"/>
      <c r="S242" s="85"/>
      <c r="T242" s="57"/>
    </row>
    <row r="243" spans="1:20" s="5" customFormat="1" ht="73.75" x14ac:dyDescent="0.75">
      <c r="A243" s="57" t="str">
        <f t="shared" si="51"/>
        <v>Cross-Sector</v>
      </c>
      <c r="B243" s="57" t="str">
        <f t="shared" si="49"/>
        <v>End Existing Subsidies</v>
      </c>
      <c r="C243" s="57" t="str">
        <f t="shared" si="49"/>
        <v>Percent Reduction in BAU Subsidies</v>
      </c>
      <c r="D243" s="10" t="s">
        <v>66</v>
      </c>
      <c r="E243" s="55"/>
      <c r="F243" s="10" t="s">
        <v>112</v>
      </c>
      <c r="G243" s="55"/>
      <c r="H243" s="56" t="s">
        <v>232</v>
      </c>
      <c r="I243" s="10" t="s">
        <v>54</v>
      </c>
      <c r="J243" s="76" t="str">
        <f t="shared" si="50"/>
        <v>End Existing Subsidies</v>
      </c>
      <c r="K243" s="76" t="str">
        <f t="shared" si="50"/>
        <v>cross reduce BAU subsidies</v>
      </c>
      <c r="L243" s="67"/>
      <c r="M243" s="67"/>
      <c r="N243" s="67"/>
      <c r="O243" s="55"/>
      <c r="P243" s="195" t="str">
        <f>INDEX('Policy Characteristics'!J:J,MATCH($C243,'Policy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3" s="57"/>
      <c r="R243" s="10"/>
      <c r="S243" s="85"/>
      <c r="T243" s="57"/>
    </row>
    <row r="244" spans="1:20" s="5" customFormat="1" ht="73.75" x14ac:dyDescent="0.75">
      <c r="A244" s="57" t="str">
        <f t="shared" si="51"/>
        <v>Cross-Sector</v>
      </c>
      <c r="B244" s="57" t="str">
        <f t="shared" si="49"/>
        <v>End Existing Subsidies</v>
      </c>
      <c r="C244" s="57" t="str">
        <f t="shared" si="49"/>
        <v>Percent Reduction in BAU Subsidies</v>
      </c>
      <c r="D244" s="10" t="s">
        <v>67</v>
      </c>
      <c r="E244" s="55"/>
      <c r="F244" s="10" t="s">
        <v>113</v>
      </c>
      <c r="G244" s="55"/>
      <c r="H244" s="56">
        <v>196</v>
      </c>
      <c r="I244" s="10" t="s">
        <v>53</v>
      </c>
      <c r="J244" s="76" t="str">
        <f t="shared" si="50"/>
        <v>End Existing Subsidies</v>
      </c>
      <c r="K244" s="76" t="str">
        <f t="shared" si="50"/>
        <v>cross reduce BAU subsidies</v>
      </c>
      <c r="L244" s="63">
        <f t="shared" ref="L244:O244" si="54">L$233</f>
        <v>0</v>
      </c>
      <c r="M244" s="63">
        <f t="shared" si="54"/>
        <v>1</v>
      </c>
      <c r="N244" s="63">
        <f t="shared" si="54"/>
        <v>0.01</v>
      </c>
      <c r="O244" s="57" t="str">
        <f t="shared" si="54"/>
        <v>% reduction in BAU subsidies</v>
      </c>
      <c r="P244" s="195" t="str">
        <f>INDEX('Policy Characteristics'!J:J,MATCH($C244,'Policy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4" s="10" t="s">
        <v>299</v>
      </c>
      <c r="R244" s="10" t="s">
        <v>300</v>
      </c>
      <c r="S244" s="80"/>
      <c r="T244" s="57"/>
    </row>
    <row r="245" spans="1:20" s="5" customFormat="1" ht="73.75" x14ac:dyDescent="0.75">
      <c r="A245" s="57" t="str">
        <f t="shared" si="51"/>
        <v>Cross-Sector</v>
      </c>
      <c r="B245" s="57" t="str">
        <f t="shared" si="49"/>
        <v>End Existing Subsidies</v>
      </c>
      <c r="C245" s="57" t="str">
        <f t="shared" si="49"/>
        <v>Percent Reduction in BAU Subsidies</v>
      </c>
      <c r="D245" s="10" t="s">
        <v>87</v>
      </c>
      <c r="E245" s="55"/>
      <c r="F245" s="10" t="s">
        <v>114</v>
      </c>
      <c r="G245" s="55"/>
      <c r="H245" s="56" t="s">
        <v>232</v>
      </c>
      <c r="I245" s="10" t="s">
        <v>54</v>
      </c>
      <c r="J245" s="76" t="str">
        <f t="shared" si="50"/>
        <v>End Existing Subsidies</v>
      </c>
      <c r="K245" s="76" t="str">
        <f t="shared" si="50"/>
        <v>cross reduce BAU subsidies</v>
      </c>
      <c r="L245" s="67"/>
      <c r="M245" s="67"/>
      <c r="N245" s="67"/>
      <c r="O245" s="55"/>
      <c r="P245" s="195" t="str">
        <f>INDEX('Policy Characteristics'!J:J,MATCH($C245,'Policy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5" s="57"/>
      <c r="R245" s="10"/>
      <c r="S245" s="85"/>
      <c r="T245" s="57"/>
    </row>
    <row r="246" spans="1:20" s="5" customFormat="1" ht="73.75" x14ac:dyDescent="0.75">
      <c r="A246" s="57" t="str">
        <f t="shared" si="51"/>
        <v>Cross-Sector</v>
      </c>
      <c r="B246" s="57" t="str">
        <f t="shared" si="49"/>
        <v>End Existing Subsidies</v>
      </c>
      <c r="C246" s="57" t="str">
        <f t="shared" si="49"/>
        <v>Percent Reduction in BAU Subsidies</v>
      </c>
      <c r="D246" s="10" t="s">
        <v>538</v>
      </c>
      <c r="E246" s="55"/>
      <c r="F246" s="10" t="s">
        <v>539</v>
      </c>
      <c r="G246" s="55"/>
      <c r="H246" s="56"/>
      <c r="I246" s="10" t="s">
        <v>54</v>
      </c>
      <c r="J246" s="76" t="str">
        <f t="shared" si="50"/>
        <v>End Existing Subsidies</v>
      </c>
      <c r="K246" s="76" t="str">
        <f t="shared" si="50"/>
        <v>cross reduce BAU subsidies</v>
      </c>
      <c r="L246" s="67"/>
      <c r="M246" s="67"/>
      <c r="N246" s="67"/>
      <c r="O246" s="55"/>
      <c r="P246" s="195" t="str">
        <f>INDEX('Policy Characteristics'!J:J,MATCH($C246,'Policy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6" s="57"/>
      <c r="R246" s="10"/>
      <c r="S246" s="85"/>
      <c r="T246" s="57"/>
    </row>
    <row r="247" spans="1:20" s="5" customFormat="1" ht="73.75" x14ac:dyDescent="0.75">
      <c r="A247" s="57" t="str">
        <f t="shared" si="51"/>
        <v>Cross-Sector</v>
      </c>
      <c r="B247" s="57" t="str">
        <f t="shared" si="49"/>
        <v>End Existing Subsidies</v>
      </c>
      <c r="C247" s="57" t="str">
        <f t="shared" si="49"/>
        <v>Percent Reduction in BAU Subsidies</v>
      </c>
      <c r="D247" s="10" t="s">
        <v>548</v>
      </c>
      <c r="E247" s="55"/>
      <c r="F247" s="10" t="s">
        <v>964</v>
      </c>
      <c r="G247" s="55"/>
      <c r="H247" s="56"/>
      <c r="I247" s="10" t="s">
        <v>54</v>
      </c>
      <c r="J247" s="76" t="str">
        <f t="shared" si="50"/>
        <v>End Existing Subsidies</v>
      </c>
      <c r="K247" s="76" t="str">
        <f t="shared" si="50"/>
        <v>cross reduce BAU subsidies</v>
      </c>
      <c r="L247" s="66"/>
      <c r="M247" s="66"/>
      <c r="N247" s="66"/>
      <c r="O247" s="57"/>
      <c r="P247" s="195" t="str">
        <f>INDEX('Policy Characteristics'!J:J,MATCH($C247,'Policy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7" s="57"/>
      <c r="R247" s="10"/>
      <c r="S247" s="85"/>
      <c r="T247" s="57"/>
    </row>
    <row r="248" spans="1:20" s="3" customFormat="1" ht="44.25" x14ac:dyDescent="0.75">
      <c r="A248" s="10" t="s">
        <v>10</v>
      </c>
      <c r="B248" s="10" t="s">
        <v>176</v>
      </c>
      <c r="C248" s="10" t="s">
        <v>175</v>
      </c>
      <c r="D248" s="10"/>
      <c r="E248" s="10"/>
      <c r="F248" s="10"/>
      <c r="G248" s="10"/>
      <c r="H248" s="56"/>
      <c r="I248" s="10" t="s">
        <v>54</v>
      </c>
      <c r="J248" s="99" t="s">
        <v>176</v>
      </c>
      <c r="K248" s="98" t="s">
        <v>651</v>
      </c>
      <c r="L248" s="67"/>
      <c r="M248" s="67"/>
      <c r="N248" s="67"/>
      <c r="O248" s="10"/>
      <c r="P248" s="195">
        <f>INDEX('Policy Characteristics'!J:J,MATCH($C248,'Policy Characteristics'!$C:$C,0))</f>
        <v>0</v>
      </c>
      <c r="Q248" s="10"/>
      <c r="R248" s="10"/>
      <c r="S248" s="80"/>
      <c r="T248" s="10"/>
    </row>
    <row r="249" spans="1:20" s="5" customFormat="1" ht="103.25" x14ac:dyDescent="0.75">
      <c r="A249" s="55" t="s">
        <v>10</v>
      </c>
      <c r="B249" s="55" t="s">
        <v>28</v>
      </c>
      <c r="C249" s="55" t="s">
        <v>353</v>
      </c>
      <c r="D249" s="55" t="s">
        <v>62</v>
      </c>
      <c r="E249" s="55"/>
      <c r="F249" s="55" t="s">
        <v>107</v>
      </c>
      <c r="G249" s="55"/>
      <c r="H249" s="56">
        <v>78</v>
      </c>
      <c r="I249" s="55" t="s">
        <v>53</v>
      </c>
      <c r="J249" s="98" t="s">
        <v>28</v>
      </c>
      <c r="K249" s="98" t="s">
        <v>650</v>
      </c>
      <c r="L249" s="61">
        <v>0</v>
      </c>
      <c r="M249" s="106">
        <v>0.4</v>
      </c>
      <c r="N249" s="105">
        <v>0.01</v>
      </c>
      <c r="O249" s="55" t="s">
        <v>174</v>
      </c>
      <c r="P249" s="195" t="str">
        <f>INDEX('Policy Characteristics'!J:J,MATCH($C249,'Policy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49" s="10" t="s">
        <v>301</v>
      </c>
      <c r="R249" s="10" t="s">
        <v>302</v>
      </c>
      <c r="S249" s="86" t="s">
        <v>191</v>
      </c>
      <c r="T249" s="57"/>
    </row>
    <row r="250" spans="1:20" s="5" customFormat="1" ht="103.25" x14ac:dyDescent="0.75">
      <c r="A250" s="60" t="str">
        <f t="shared" ref="A250:C263" si="55">A$249</f>
        <v>Cross-Sector</v>
      </c>
      <c r="B250" s="60" t="str">
        <f t="shared" si="55"/>
        <v>Fuel Taxes</v>
      </c>
      <c r="C250" s="60" t="str">
        <f t="shared" si="55"/>
        <v>Additional Fuel Tax Rate by Fuel</v>
      </c>
      <c r="D250" s="10" t="s">
        <v>556</v>
      </c>
      <c r="E250" s="10"/>
      <c r="F250" s="10" t="s">
        <v>550</v>
      </c>
      <c r="G250" s="57"/>
      <c r="H250" s="56">
        <v>79</v>
      </c>
      <c r="I250" s="10" t="s">
        <v>53</v>
      </c>
      <c r="J250" s="77" t="str">
        <f t="shared" ref="J250:O263" si="56">J$249</f>
        <v>Fuel Taxes</v>
      </c>
      <c r="K250" s="77" t="str">
        <f t="shared" si="56"/>
        <v>cross fuel tax</v>
      </c>
      <c r="L250" s="66">
        <f t="shared" si="56"/>
        <v>0</v>
      </c>
      <c r="M250" s="66">
        <f t="shared" si="56"/>
        <v>0.4</v>
      </c>
      <c r="N250" s="66">
        <f t="shared" si="56"/>
        <v>0.01</v>
      </c>
      <c r="O250" s="60" t="str">
        <f t="shared" si="56"/>
        <v>% of BAU price</v>
      </c>
      <c r="P250" s="195" t="str">
        <f>INDEX('Policy Characteristics'!J:J,MATCH($C250,'Policy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0" s="10" t="s">
        <v>301</v>
      </c>
      <c r="R250" s="10" t="s">
        <v>302</v>
      </c>
      <c r="S250"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7"/>
    </row>
    <row r="251" spans="1:20" s="5" customFormat="1" ht="103.25" x14ac:dyDescent="0.75">
      <c r="A251" s="60" t="str">
        <f t="shared" si="55"/>
        <v>Cross-Sector</v>
      </c>
      <c r="B251" s="60" t="str">
        <f t="shared" si="55"/>
        <v>Fuel Taxes</v>
      </c>
      <c r="C251" s="60" t="str">
        <f t="shared" si="55"/>
        <v>Additional Fuel Tax Rate by Fuel</v>
      </c>
      <c r="D251" s="10" t="s">
        <v>56</v>
      </c>
      <c r="E251" s="10"/>
      <c r="F251" s="10" t="s">
        <v>102</v>
      </c>
      <c r="G251" s="57"/>
      <c r="H251" s="56">
        <v>80</v>
      </c>
      <c r="I251" s="10" t="s">
        <v>53</v>
      </c>
      <c r="J251" s="77" t="str">
        <f t="shared" si="56"/>
        <v>Fuel Taxes</v>
      </c>
      <c r="K251" s="77" t="str">
        <f t="shared" si="56"/>
        <v>cross fuel tax</v>
      </c>
      <c r="L251" s="66">
        <f t="shared" si="56"/>
        <v>0</v>
      </c>
      <c r="M251" s="66">
        <f t="shared" si="56"/>
        <v>0.4</v>
      </c>
      <c r="N251" s="66">
        <f t="shared" si="56"/>
        <v>0.01</v>
      </c>
      <c r="O251" s="60" t="str">
        <f t="shared" si="56"/>
        <v>% of BAU price</v>
      </c>
      <c r="P251" s="195" t="str">
        <f>INDEX('Policy Characteristics'!J:J,MATCH($C251,'Policy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1" s="10" t="s">
        <v>301</v>
      </c>
      <c r="R251" s="10" t="s">
        <v>302</v>
      </c>
      <c r="S251"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7"/>
    </row>
    <row r="252" spans="1:20" s="5" customFormat="1" ht="44.25" x14ac:dyDescent="0.75">
      <c r="A252" s="60" t="str">
        <f t="shared" si="55"/>
        <v>Cross-Sector</v>
      </c>
      <c r="B252" s="60" t="str">
        <f t="shared" si="55"/>
        <v>Fuel Taxes</v>
      </c>
      <c r="C252" s="60" t="str">
        <f t="shared" si="55"/>
        <v>Additional Fuel Tax Rate by Fuel</v>
      </c>
      <c r="D252" s="10" t="s">
        <v>57</v>
      </c>
      <c r="E252" s="10"/>
      <c r="F252" s="10" t="s">
        <v>1039</v>
      </c>
      <c r="G252" s="57"/>
      <c r="H252" s="56" t="s">
        <v>232</v>
      </c>
      <c r="I252" s="10" t="s">
        <v>54</v>
      </c>
      <c r="J252" s="77" t="str">
        <f t="shared" si="56"/>
        <v>Fuel Taxes</v>
      </c>
      <c r="K252" s="77" t="str">
        <f t="shared" si="56"/>
        <v>cross fuel tax</v>
      </c>
      <c r="L252" s="66"/>
      <c r="M252" s="66"/>
      <c r="N252" s="74"/>
      <c r="O252" s="60"/>
      <c r="P252" s="195" t="str">
        <f>INDEX('Policy Characteristics'!J:J,MATCH($C252,'Policy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2" s="57"/>
      <c r="R252" s="10"/>
      <c r="S252" s="85"/>
      <c r="T252" s="57"/>
    </row>
    <row r="253" spans="1:20" s="5" customFormat="1" ht="44.25" x14ac:dyDescent="0.75">
      <c r="A253" s="60" t="str">
        <f t="shared" si="55"/>
        <v>Cross-Sector</v>
      </c>
      <c r="B253" s="60" t="str">
        <f t="shared" si="55"/>
        <v>Fuel Taxes</v>
      </c>
      <c r="C253" s="60" t="str">
        <f t="shared" si="55"/>
        <v>Additional Fuel Tax Rate by Fuel</v>
      </c>
      <c r="D253" s="10" t="s">
        <v>58</v>
      </c>
      <c r="E253" s="10"/>
      <c r="F253" s="10" t="s">
        <v>103</v>
      </c>
      <c r="G253" s="57"/>
      <c r="H253" s="56" t="s">
        <v>232</v>
      </c>
      <c r="I253" s="10" t="s">
        <v>54</v>
      </c>
      <c r="J253" s="77" t="str">
        <f t="shared" si="56"/>
        <v>Fuel Taxes</v>
      </c>
      <c r="K253" s="77" t="str">
        <f t="shared" si="56"/>
        <v>cross fuel tax</v>
      </c>
      <c r="L253" s="66"/>
      <c r="M253" s="66"/>
      <c r="N253" s="74"/>
      <c r="O253" s="60"/>
      <c r="P253" s="195" t="str">
        <f>INDEX('Policy Characteristics'!J:J,MATCH($C253,'Policy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3" s="57"/>
      <c r="R253" s="10"/>
      <c r="S253" s="85"/>
      <c r="T253" s="57"/>
    </row>
    <row r="254" spans="1:20" s="5" customFormat="1" ht="44.25" x14ac:dyDescent="0.75">
      <c r="A254" s="60" t="str">
        <f t="shared" si="55"/>
        <v>Cross-Sector</v>
      </c>
      <c r="B254" s="60" t="str">
        <f t="shared" si="55"/>
        <v>Fuel Taxes</v>
      </c>
      <c r="C254" s="60" t="str">
        <f t="shared" si="55"/>
        <v>Additional Fuel Tax Rate by Fuel</v>
      </c>
      <c r="D254" s="10" t="s">
        <v>59</v>
      </c>
      <c r="E254" s="10"/>
      <c r="F254" s="10" t="s">
        <v>558</v>
      </c>
      <c r="G254" s="57"/>
      <c r="H254" s="56" t="s">
        <v>232</v>
      </c>
      <c r="I254" s="10" t="s">
        <v>54</v>
      </c>
      <c r="J254" s="77" t="str">
        <f t="shared" si="56"/>
        <v>Fuel Taxes</v>
      </c>
      <c r="K254" s="77" t="str">
        <f t="shared" si="56"/>
        <v>cross fuel tax</v>
      </c>
      <c r="L254" s="66"/>
      <c r="M254" s="66"/>
      <c r="N254" s="74"/>
      <c r="O254" s="60"/>
      <c r="P254" s="195" t="str">
        <f>INDEX('Policy Characteristics'!J:J,MATCH($C254,'Policy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4" s="57"/>
      <c r="R254" s="10"/>
      <c r="S254" s="85"/>
      <c r="T254" s="57"/>
    </row>
    <row r="255" spans="1:20" s="5" customFormat="1" ht="44.25" x14ac:dyDescent="0.75">
      <c r="A255" s="60" t="str">
        <f t="shared" si="55"/>
        <v>Cross-Sector</v>
      </c>
      <c r="B255" s="60" t="str">
        <f t="shared" si="55"/>
        <v>Fuel Taxes</v>
      </c>
      <c r="C255" s="60" t="str">
        <f t="shared" si="55"/>
        <v>Additional Fuel Tax Rate by Fuel</v>
      </c>
      <c r="D255" s="10" t="s">
        <v>60</v>
      </c>
      <c r="E255" s="10"/>
      <c r="F255" s="10" t="s">
        <v>108</v>
      </c>
      <c r="G255" s="57"/>
      <c r="H255" s="56" t="s">
        <v>232</v>
      </c>
      <c r="I255" s="10" t="s">
        <v>54</v>
      </c>
      <c r="J255" s="77" t="str">
        <f t="shared" si="56"/>
        <v>Fuel Taxes</v>
      </c>
      <c r="K255" s="77" t="str">
        <f t="shared" si="56"/>
        <v>cross fuel tax</v>
      </c>
      <c r="L255" s="66"/>
      <c r="M255" s="66"/>
      <c r="N255" s="74"/>
      <c r="O255" s="60"/>
      <c r="P255" s="195" t="str">
        <f>INDEX('Policy Characteristics'!J:J,MATCH($C255,'Policy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5" s="57"/>
      <c r="R255" s="10"/>
      <c r="S255" s="85"/>
      <c r="T255" s="57"/>
    </row>
    <row r="256" spans="1:20" s="5" customFormat="1" ht="44.25" x14ac:dyDescent="0.75">
      <c r="A256" s="60" t="str">
        <f t="shared" si="55"/>
        <v>Cross-Sector</v>
      </c>
      <c r="B256" s="60" t="str">
        <f t="shared" si="55"/>
        <v>Fuel Taxes</v>
      </c>
      <c r="C256" s="60" t="str">
        <f t="shared" si="55"/>
        <v>Additional Fuel Tax Rate by Fuel</v>
      </c>
      <c r="D256" s="10" t="s">
        <v>61</v>
      </c>
      <c r="E256" s="10"/>
      <c r="F256" s="10" t="s">
        <v>106</v>
      </c>
      <c r="G256" s="57"/>
      <c r="H256" s="56" t="s">
        <v>232</v>
      </c>
      <c r="I256" s="10" t="s">
        <v>54</v>
      </c>
      <c r="J256" s="77" t="str">
        <f t="shared" si="56"/>
        <v>Fuel Taxes</v>
      </c>
      <c r="K256" s="77" t="str">
        <f t="shared" si="56"/>
        <v>cross fuel tax</v>
      </c>
      <c r="L256" s="66"/>
      <c r="M256" s="66"/>
      <c r="N256" s="74"/>
      <c r="O256" s="60"/>
      <c r="P256" s="195" t="str">
        <f>INDEX('Policy Characteristics'!J:J,MATCH($C256,'Policy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6" s="57"/>
      <c r="R256" s="10"/>
      <c r="S256" s="85"/>
      <c r="T256" s="57"/>
    </row>
    <row r="257" spans="1:20" s="5" customFormat="1" ht="103.25" x14ac:dyDescent="0.75">
      <c r="A257" s="60" t="str">
        <f t="shared" si="55"/>
        <v>Cross-Sector</v>
      </c>
      <c r="B257" s="60" t="str">
        <f t="shared" si="55"/>
        <v>Fuel Taxes</v>
      </c>
      <c r="C257" s="60" t="str">
        <f t="shared" si="55"/>
        <v>Additional Fuel Tax Rate by Fuel</v>
      </c>
      <c r="D257" s="10" t="s">
        <v>63</v>
      </c>
      <c r="E257" s="10"/>
      <c r="F257" s="10" t="s">
        <v>109</v>
      </c>
      <c r="G257" s="57"/>
      <c r="H257" s="56">
        <v>81</v>
      </c>
      <c r="I257" s="10" t="s">
        <v>53</v>
      </c>
      <c r="J257" s="77" t="str">
        <f t="shared" si="56"/>
        <v>Fuel Taxes</v>
      </c>
      <c r="K257" s="77" t="str">
        <f t="shared" si="56"/>
        <v>cross fuel tax</v>
      </c>
      <c r="L257" s="66">
        <f t="shared" si="56"/>
        <v>0</v>
      </c>
      <c r="M257" s="66">
        <f t="shared" si="56"/>
        <v>0.4</v>
      </c>
      <c r="N257" s="66">
        <f t="shared" si="56"/>
        <v>0.01</v>
      </c>
      <c r="O257" s="60" t="str">
        <f t="shared" si="56"/>
        <v>% of BAU price</v>
      </c>
      <c r="P257" s="195" t="str">
        <f>INDEX('Policy Characteristics'!J:J,MATCH($C257,'Policy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7" s="10" t="s">
        <v>301</v>
      </c>
      <c r="R257" s="10" t="s">
        <v>302</v>
      </c>
      <c r="S257"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7"/>
    </row>
    <row r="258" spans="1:20" s="5" customFormat="1" ht="103.25" x14ac:dyDescent="0.75">
      <c r="A258" s="60" t="str">
        <f t="shared" si="55"/>
        <v>Cross-Sector</v>
      </c>
      <c r="B258" s="60" t="str">
        <f t="shared" si="55"/>
        <v>Fuel Taxes</v>
      </c>
      <c r="C258" s="60" t="str">
        <f t="shared" si="55"/>
        <v>Additional Fuel Tax Rate by Fuel</v>
      </c>
      <c r="D258" s="10" t="s">
        <v>64</v>
      </c>
      <c r="E258" s="10"/>
      <c r="F258" s="10" t="s">
        <v>110</v>
      </c>
      <c r="G258" s="57"/>
      <c r="H258" s="56">
        <v>82</v>
      </c>
      <c r="I258" s="10" t="s">
        <v>53</v>
      </c>
      <c r="J258" s="77" t="str">
        <f t="shared" si="56"/>
        <v>Fuel Taxes</v>
      </c>
      <c r="K258" s="77" t="str">
        <f t="shared" si="56"/>
        <v>cross fuel tax</v>
      </c>
      <c r="L258" s="66">
        <f t="shared" si="56"/>
        <v>0</v>
      </c>
      <c r="M258" s="66">
        <f t="shared" si="56"/>
        <v>0.4</v>
      </c>
      <c r="N258" s="66">
        <f t="shared" si="56"/>
        <v>0.01</v>
      </c>
      <c r="O258" s="60" t="str">
        <f t="shared" si="56"/>
        <v>% of BAU price</v>
      </c>
      <c r="P258" s="195" t="str">
        <f>INDEX('Policy Characteristics'!J:J,MATCH($C258,'Policy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8" s="10" t="s">
        <v>301</v>
      </c>
      <c r="R258" s="10" t="s">
        <v>302</v>
      </c>
      <c r="S258"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7"/>
    </row>
    <row r="259" spans="1:20" s="5" customFormat="1" ht="44.25" x14ac:dyDescent="0.75">
      <c r="A259" s="60" t="str">
        <f t="shared" si="55"/>
        <v>Cross-Sector</v>
      </c>
      <c r="B259" s="60" t="str">
        <f t="shared" si="55"/>
        <v>Fuel Taxes</v>
      </c>
      <c r="C259" s="60" t="str">
        <f t="shared" si="55"/>
        <v>Additional Fuel Tax Rate by Fuel</v>
      </c>
      <c r="D259" s="10" t="s">
        <v>65</v>
      </c>
      <c r="E259" s="10"/>
      <c r="F259" s="10" t="s">
        <v>111</v>
      </c>
      <c r="G259" s="57"/>
      <c r="H259" s="56" t="s">
        <v>232</v>
      </c>
      <c r="I259" s="10" t="s">
        <v>54</v>
      </c>
      <c r="J259" s="77" t="str">
        <f t="shared" si="56"/>
        <v>Fuel Taxes</v>
      </c>
      <c r="K259" s="77" t="str">
        <f t="shared" si="56"/>
        <v>cross fuel tax</v>
      </c>
      <c r="L259" s="66"/>
      <c r="M259" s="66"/>
      <c r="N259" s="74"/>
      <c r="O259" s="60"/>
      <c r="P259" s="195" t="str">
        <f>INDEX('Policy Characteristics'!J:J,MATCH($C259,'Policy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9" s="57"/>
      <c r="R259" s="10"/>
      <c r="S259" s="85"/>
      <c r="T259" s="57"/>
    </row>
    <row r="260" spans="1:20" s="5" customFormat="1" ht="44.25" x14ac:dyDescent="0.75">
      <c r="A260" s="60" t="str">
        <f t="shared" si="55"/>
        <v>Cross-Sector</v>
      </c>
      <c r="B260" s="60" t="str">
        <f t="shared" si="55"/>
        <v>Fuel Taxes</v>
      </c>
      <c r="C260" s="60" t="str">
        <f t="shared" si="55"/>
        <v>Additional Fuel Tax Rate by Fuel</v>
      </c>
      <c r="D260" s="10" t="s">
        <v>66</v>
      </c>
      <c r="E260" s="10"/>
      <c r="F260" s="10" t="s">
        <v>112</v>
      </c>
      <c r="G260" s="57"/>
      <c r="H260" s="56" t="s">
        <v>232</v>
      </c>
      <c r="I260" s="10" t="s">
        <v>54</v>
      </c>
      <c r="J260" s="77" t="str">
        <f t="shared" si="56"/>
        <v>Fuel Taxes</v>
      </c>
      <c r="K260" s="77" t="str">
        <f t="shared" si="56"/>
        <v>cross fuel tax</v>
      </c>
      <c r="L260" s="66"/>
      <c r="M260" s="66"/>
      <c r="N260" s="74"/>
      <c r="O260" s="60"/>
      <c r="P260" s="195" t="str">
        <f>INDEX('Policy Characteristics'!J:J,MATCH($C260,'Policy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0" s="57"/>
      <c r="R260" s="10"/>
      <c r="S260" s="85"/>
      <c r="T260" s="57"/>
    </row>
    <row r="261" spans="1:20" ht="44.25" x14ac:dyDescent="0.75">
      <c r="A261" s="60" t="str">
        <f t="shared" si="55"/>
        <v>Cross-Sector</v>
      </c>
      <c r="B261" s="60" t="str">
        <f t="shared" si="55"/>
        <v>Fuel Taxes</v>
      </c>
      <c r="C261" s="60" t="str">
        <f t="shared" si="55"/>
        <v>Additional Fuel Tax Rate by Fuel</v>
      </c>
      <c r="D261" s="10" t="s">
        <v>67</v>
      </c>
      <c r="E261" s="10"/>
      <c r="F261" s="10" t="s">
        <v>113</v>
      </c>
      <c r="G261" s="57"/>
      <c r="H261" s="56"/>
      <c r="I261" s="10" t="s">
        <v>54</v>
      </c>
      <c r="J261" s="77" t="str">
        <f t="shared" si="56"/>
        <v>Fuel Taxes</v>
      </c>
      <c r="K261" s="77" t="str">
        <f t="shared" si="56"/>
        <v>cross fuel tax</v>
      </c>
      <c r="L261" s="66"/>
      <c r="M261" s="66"/>
      <c r="N261" s="74"/>
      <c r="O261" s="60"/>
      <c r="P261" s="195" t="str">
        <f>INDEX('Policy Characteristics'!J:J,MATCH($C261,'Policy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1" s="10"/>
      <c r="R261" s="10"/>
      <c r="S261" s="85"/>
      <c r="T261" s="55"/>
    </row>
    <row r="262" spans="1:20" ht="44.25" x14ac:dyDescent="0.75">
      <c r="A262" s="60" t="str">
        <f t="shared" si="55"/>
        <v>Cross-Sector</v>
      </c>
      <c r="B262" s="60" t="str">
        <f t="shared" si="55"/>
        <v>Fuel Taxes</v>
      </c>
      <c r="C262" s="60" t="str">
        <f t="shared" si="55"/>
        <v>Additional Fuel Tax Rate by Fuel</v>
      </c>
      <c r="D262" s="10" t="s">
        <v>87</v>
      </c>
      <c r="E262" s="10"/>
      <c r="F262" s="10" t="s">
        <v>114</v>
      </c>
      <c r="G262" s="57"/>
      <c r="H262" s="56" t="s">
        <v>232</v>
      </c>
      <c r="I262" s="10" t="s">
        <v>54</v>
      </c>
      <c r="J262" s="77" t="str">
        <f t="shared" si="56"/>
        <v>Fuel Taxes</v>
      </c>
      <c r="K262" s="77" t="str">
        <f t="shared" si="56"/>
        <v>cross fuel tax</v>
      </c>
      <c r="L262" s="66"/>
      <c r="M262" s="66"/>
      <c r="N262" s="74"/>
      <c r="O262" s="60"/>
      <c r="P262" s="195" t="str">
        <f>INDEX('Policy Characteristics'!J:J,MATCH($C262,'Policy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2" s="55"/>
      <c r="R262" s="10"/>
      <c r="S262" s="80"/>
      <c r="T262" s="55"/>
    </row>
    <row r="263" spans="1:20" ht="44.25" x14ac:dyDescent="0.75">
      <c r="A263" s="60" t="str">
        <f t="shared" si="55"/>
        <v>Cross-Sector</v>
      </c>
      <c r="B263" s="60" t="str">
        <f t="shared" si="55"/>
        <v>Fuel Taxes</v>
      </c>
      <c r="C263" s="60" t="str">
        <f t="shared" si="55"/>
        <v>Additional Fuel Tax Rate by Fuel</v>
      </c>
      <c r="D263" s="10" t="s">
        <v>548</v>
      </c>
      <c r="E263" s="10"/>
      <c r="F263" s="10" t="s">
        <v>964</v>
      </c>
      <c r="G263" s="57"/>
      <c r="H263" s="56"/>
      <c r="I263" s="10" t="s">
        <v>54</v>
      </c>
      <c r="J263" s="77" t="str">
        <f t="shared" si="56"/>
        <v>Fuel Taxes</v>
      </c>
      <c r="K263" s="77" t="str">
        <f t="shared" si="56"/>
        <v>cross fuel tax</v>
      </c>
      <c r="L263" s="66"/>
      <c r="M263" s="66"/>
      <c r="N263" s="66"/>
      <c r="O263" s="60"/>
      <c r="P263" s="195" t="str">
        <f>INDEX('Policy Characteristics'!J:J,MATCH($C263,'Policy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3" s="55"/>
      <c r="R263" s="10"/>
      <c r="S263" s="80"/>
      <c r="T263" s="55"/>
    </row>
    <row r="264" spans="1:20" ht="132.75" x14ac:dyDescent="0.75">
      <c r="A264" s="55" t="s">
        <v>32</v>
      </c>
      <c r="B264" s="55" t="s">
        <v>392</v>
      </c>
      <c r="C264" s="55" t="s">
        <v>354</v>
      </c>
      <c r="D264" s="55" t="s">
        <v>130</v>
      </c>
      <c r="E264" s="55"/>
      <c r="F264" s="55" t="s">
        <v>393</v>
      </c>
      <c r="G264" s="55"/>
      <c r="H264" s="56">
        <v>85</v>
      </c>
      <c r="I264" s="55" t="s">
        <v>53</v>
      </c>
      <c r="J264" s="98" t="s">
        <v>446</v>
      </c>
      <c r="K264" s="98" t="s">
        <v>649</v>
      </c>
      <c r="L264" s="62">
        <v>0</v>
      </c>
      <c r="M264" s="62">
        <v>0.4</v>
      </c>
      <c r="N264" s="61">
        <v>0.01</v>
      </c>
      <c r="O264" s="55" t="s">
        <v>39</v>
      </c>
      <c r="P264" s="195" t="str">
        <f>INDEX('Policy Characteristics'!J:J,MATCH($C264,'Policy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5" t="s">
        <v>303</v>
      </c>
      <c r="R264" s="10" t="s">
        <v>304</v>
      </c>
      <c r="S264" s="80" t="s">
        <v>86</v>
      </c>
      <c r="T264" s="55"/>
    </row>
    <row r="265" spans="1:20" ht="132.75" x14ac:dyDescent="0.75">
      <c r="A265" s="57" t="str">
        <f t="shared" ref="A265:C271" si="57">A$264</f>
        <v>R&amp;D</v>
      </c>
      <c r="B265" s="57" t="str">
        <f t="shared" si="57"/>
        <v>Capital Cost Reduction</v>
      </c>
      <c r="C265" s="57" t="str">
        <f t="shared" si="57"/>
        <v>RnD Building Capital Cost Perc Reduction</v>
      </c>
      <c r="D265" s="55" t="s">
        <v>131</v>
      </c>
      <c r="E265" s="55"/>
      <c r="F265" s="55" t="s">
        <v>394</v>
      </c>
      <c r="G265" s="55"/>
      <c r="H265" s="56">
        <v>86</v>
      </c>
      <c r="I265" s="55" t="s">
        <v>53</v>
      </c>
      <c r="J265" s="76" t="str">
        <f t="shared" ref="J265:O295" si="58">J$264</f>
        <v>R&amp;D Capital Cost Reductions</v>
      </c>
      <c r="K265" s="77" t="str">
        <f t="shared" si="58"/>
        <v>RnD building capital cost reduction</v>
      </c>
      <c r="L265" s="66">
        <f t="shared" si="58"/>
        <v>0</v>
      </c>
      <c r="M265" s="66">
        <f t="shared" si="58"/>
        <v>0.4</v>
      </c>
      <c r="N265" s="66">
        <f t="shared" si="58"/>
        <v>0.01</v>
      </c>
      <c r="O265" s="57" t="str">
        <f t="shared" si="58"/>
        <v>% reduction in cost</v>
      </c>
      <c r="P265" s="195" t="str">
        <f>INDEX('Policy Characteristics'!J:J,MATCH($C265,'Policy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5" t="s">
        <v>303</v>
      </c>
      <c r="R265" s="10" t="s">
        <v>304</v>
      </c>
      <c r="S265" s="80" t="s">
        <v>86</v>
      </c>
      <c r="T265" s="55"/>
    </row>
    <row r="266" spans="1:20" ht="132.75" x14ac:dyDescent="0.75">
      <c r="A266" s="57" t="str">
        <f t="shared" si="57"/>
        <v>R&amp;D</v>
      </c>
      <c r="B266" s="57" t="str">
        <f t="shared" si="57"/>
        <v>Capital Cost Reduction</v>
      </c>
      <c r="C266" s="57" t="str">
        <f t="shared" si="57"/>
        <v>RnD Building Capital Cost Perc Reduction</v>
      </c>
      <c r="D266" s="55" t="s">
        <v>132</v>
      </c>
      <c r="E266" s="55"/>
      <c r="F266" s="55" t="s">
        <v>395</v>
      </c>
      <c r="G266" s="55"/>
      <c r="H266" s="56">
        <v>87</v>
      </c>
      <c r="I266" s="55" t="s">
        <v>53</v>
      </c>
      <c r="J266" s="76" t="str">
        <f t="shared" si="58"/>
        <v>R&amp;D Capital Cost Reductions</v>
      </c>
      <c r="K266" s="77" t="str">
        <f t="shared" si="58"/>
        <v>RnD building capital cost reduction</v>
      </c>
      <c r="L266" s="66">
        <f t="shared" si="58"/>
        <v>0</v>
      </c>
      <c r="M266" s="66">
        <f t="shared" si="58"/>
        <v>0.4</v>
      </c>
      <c r="N266" s="66">
        <f t="shared" si="58"/>
        <v>0.01</v>
      </c>
      <c r="O266" s="57" t="str">
        <f t="shared" si="58"/>
        <v>% reduction in cost</v>
      </c>
      <c r="P266" s="195" t="str">
        <f>INDEX('Policy Characteristics'!J:J,MATCH($C266,'Policy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5" t="s">
        <v>303</v>
      </c>
      <c r="R266" s="10" t="s">
        <v>304</v>
      </c>
      <c r="S266" s="80" t="s">
        <v>86</v>
      </c>
      <c r="T266" s="55"/>
    </row>
    <row r="267" spans="1:20" ht="132.75" x14ac:dyDescent="0.75">
      <c r="A267" s="57" t="str">
        <f t="shared" si="57"/>
        <v>R&amp;D</v>
      </c>
      <c r="B267" s="57" t="str">
        <f t="shared" si="57"/>
        <v>Capital Cost Reduction</v>
      </c>
      <c r="C267" s="57" t="str">
        <f t="shared" si="57"/>
        <v>RnD Building Capital Cost Perc Reduction</v>
      </c>
      <c r="D267" s="55" t="s">
        <v>133</v>
      </c>
      <c r="E267" s="55"/>
      <c r="F267" s="55" t="s">
        <v>396</v>
      </c>
      <c r="G267" s="55"/>
      <c r="H267" s="56">
        <v>88</v>
      </c>
      <c r="I267" s="55" t="s">
        <v>53</v>
      </c>
      <c r="J267" s="76" t="str">
        <f t="shared" si="58"/>
        <v>R&amp;D Capital Cost Reductions</v>
      </c>
      <c r="K267" s="77" t="str">
        <f t="shared" si="58"/>
        <v>RnD building capital cost reduction</v>
      </c>
      <c r="L267" s="66">
        <f t="shared" si="58"/>
        <v>0</v>
      </c>
      <c r="M267" s="66">
        <f t="shared" si="58"/>
        <v>0.4</v>
      </c>
      <c r="N267" s="66">
        <f t="shared" si="58"/>
        <v>0.01</v>
      </c>
      <c r="O267" s="57" t="str">
        <f t="shared" si="58"/>
        <v>% reduction in cost</v>
      </c>
      <c r="P267" s="195" t="str">
        <f>INDEX('Policy Characteristics'!J:J,MATCH($C267,'Policy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5" t="s">
        <v>303</v>
      </c>
      <c r="R267" s="10" t="s">
        <v>304</v>
      </c>
      <c r="S267" s="80" t="s">
        <v>86</v>
      </c>
      <c r="T267" s="55"/>
    </row>
    <row r="268" spans="1:20" ht="132.75" x14ac:dyDescent="0.75">
      <c r="A268" s="57" t="str">
        <f t="shared" si="57"/>
        <v>R&amp;D</v>
      </c>
      <c r="B268" s="57" t="str">
        <f t="shared" si="57"/>
        <v>Capital Cost Reduction</v>
      </c>
      <c r="C268" s="57" t="str">
        <f t="shared" si="57"/>
        <v>RnD Building Capital Cost Perc Reduction</v>
      </c>
      <c r="D268" s="55" t="s">
        <v>134</v>
      </c>
      <c r="E268" s="55"/>
      <c r="F268" s="55" t="s">
        <v>397</v>
      </c>
      <c r="G268" s="55"/>
      <c r="H268" s="56">
        <v>89</v>
      </c>
      <c r="I268" s="55" t="s">
        <v>53</v>
      </c>
      <c r="J268" s="76" t="str">
        <f t="shared" si="58"/>
        <v>R&amp;D Capital Cost Reductions</v>
      </c>
      <c r="K268" s="77" t="str">
        <f t="shared" si="58"/>
        <v>RnD building capital cost reduction</v>
      </c>
      <c r="L268" s="66">
        <f t="shared" si="58"/>
        <v>0</v>
      </c>
      <c r="M268" s="66">
        <f t="shared" si="58"/>
        <v>0.4</v>
      </c>
      <c r="N268" s="66">
        <f t="shared" si="58"/>
        <v>0.01</v>
      </c>
      <c r="O268" s="57" t="str">
        <f t="shared" si="58"/>
        <v>% reduction in cost</v>
      </c>
      <c r="P268" s="195" t="str">
        <f>INDEX('Policy Characteristics'!J:J,MATCH($C268,'Policy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5" t="s">
        <v>303</v>
      </c>
      <c r="R268" s="10" t="s">
        <v>304</v>
      </c>
      <c r="S268" s="80" t="s">
        <v>86</v>
      </c>
      <c r="T268" s="55"/>
    </row>
    <row r="269" spans="1:20" ht="132.75" x14ac:dyDescent="0.75">
      <c r="A269" s="57" t="str">
        <f t="shared" si="57"/>
        <v>R&amp;D</v>
      </c>
      <c r="B269" s="57" t="str">
        <f t="shared" si="57"/>
        <v>Capital Cost Reduction</v>
      </c>
      <c r="C269" s="57" t="str">
        <f t="shared" si="57"/>
        <v>RnD Building Capital Cost Perc Reduction</v>
      </c>
      <c r="D269" s="55" t="s">
        <v>135</v>
      </c>
      <c r="E269" s="55"/>
      <c r="F269" s="55" t="s">
        <v>398</v>
      </c>
      <c r="G269" s="55"/>
      <c r="H269" s="56">
        <v>90</v>
      </c>
      <c r="I269" s="55" t="s">
        <v>53</v>
      </c>
      <c r="J269" s="76" t="str">
        <f t="shared" si="58"/>
        <v>R&amp;D Capital Cost Reductions</v>
      </c>
      <c r="K269" s="77" t="str">
        <f t="shared" si="58"/>
        <v>RnD building capital cost reduction</v>
      </c>
      <c r="L269" s="66">
        <f t="shared" si="58"/>
        <v>0</v>
      </c>
      <c r="M269" s="66">
        <f t="shared" si="58"/>
        <v>0.4</v>
      </c>
      <c r="N269" s="66">
        <f t="shared" si="58"/>
        <v>0.01</v>
      </c>
      <c r="O269" s="57" t="str">
        <f t="shared" si="58"/>
        <v>% reduction in cost</v>
      </c>
      <c r="P269" s="195" t="str">
        <f>INDEX('Policy Characteristics'!J:J,MATCH($C269,'Policy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55" t="s">
        <v>303</v>
      </c>
      <c r="R269" s="10" t="s">
        <v>304</v>
      </c>
      <c r="S269" s="80" t="s">
        <v>86</v>
      </c>
      <c r="T269" s="55"/>
    </row>
    <row r="270" spans="1:20" ht="132.75" x14ac:dyDescent="0.75">
      <c r="A270" s="57" t="str">
        <f t="shared" si="57"/>
        <v>R&amp;D</v>
      </c>
      <c r="B270" s="57" t="str">
        <f t="shared" si="57"/>
        <v>Capital Cost Reduction</v>
      </c>
      <c r="C270" s="55" t="s">
        <v>355</v>
      </c>
      <c r="D270" s="55"/>
      <c r="E270" s="55"/>
      <c r="F270" s="55" t="s">
        <v>31</v>
      </c>
      <c r="G270" s="55"/>
      <c r="H270" s="56">
        <v>91</v>
      </c>
      <c r="I270" s="55" t="s">
        <v>53</v>
      </c>
      <c r="J270" s="76" t="str">
        <f t="shared" si="58"/>
        <v>R&amp;D Capital Cost Reductions</v>
      </c>
      <c r="K270" s="98" t="s">
        <v>648</v>
      </c>
      <c r="L270" s="62">
        <v>0</v>
      </c>
      <c r="M270" s="62">
        <v>0.4</v>
      </c>
      <c r="N270" s="61">
        <v>0.01</v>
      </c>
      <c r="O270" s="55" t="s">
        <v>39</v>
      </c>
      <c r="P270" s="195" t="str">
        <f>INDEX('Policy Characteristics'!J:J,MATCH($C270,'Policy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55" t="s">
        <v>303</v>
      </c>
      <c r="R270" s="10" t="s">
        <v>304</v>
      </c>
      <c r="S270" s="80" t="s">
        <v>86</v>
      </c>
      <c r="T270" s="55"/>
    </row>
    <row r="271" spans="1:20" ht="132.75" x14ac:dyDescent="0.75">
      <c r="A271" s="55" t="s">
        <v>32</v>
      </c>
      <c r="B271" s="57" t="str">
        <f t="shared" si="57"/>
        <v>Capital Cost Reduction</v>
      </c>
      <c r="C271" s="55" t="s">
        <v>356</v>
      </c>
      <c r="D271" s="55" t="s">
        <v>551</v>
      </c>
      <c r="E271" s="55"/>
      <c r="F271" s="10" t="s">
        <v>557</v>
      </c>
      <c r="G271" s="55"/>
      <c r="H271" s="56">
        <v>92</v>
      </c>
      <c r="I271" s="55" t="s">
        <v>53</v>
      </c>
      <c r="J271" s="76" t="str">
        <f t="shared" si="58"/>
        <v>R&amp;D Capital Cost Reductions</v>
      </c>
      <c r="K271" s="98" t="s">
        <v>647</v>
      </c>
      <c r="L271" s="62">
        <v>0</v>
      </c>
      <c r="M271" s="62">
        <v>0.4</v>
      </c>
      <c r="N271" s="61">
        <v>0.01</v>
      </c>
      <c r="O271" s="55" t="s">
        <v>39</v>
      </c>
      <c r="P271" s="195" t="str">
        <f>INDEX('Policy Characteristics'!J:J,MATCH($C271,'Policy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55" t="s">
        <v>303</v>
      </c>
      <c r="R271" s="10" t="s">
        <v>304</v>
      </c>
      <c r="S271" s="80" t="s">
        <v>86</v>
      </c>
      <c r="T271" s="55"/>
    </row>
    <row r="272" spans="1:20" ht="132.75" x14ac:dyDescent="0.75">
      <c r="A272" s="57" t="str">
        <f>A$271</f>
        <v>R&amp;D</v>
      </c>
      <c r="B272" s="57" t="str">
        <f t="shared" ref="B272:C282" si="59">B$271</f>
        <v>Capital Cost Reduction</v>
      </c>
      <c r="C272" s="57" t="str">
        <f t="shared" si="59"/>
        <v>RnD Electricity Capital Cost Perc Reduction</v>
      </c>
      <c r="D272" s="10" t="s">
        <v>376</v>
      </c>
      <c r="E272" s="57"/>
      <c r="F272" s="10" t="s">
        <v>633</v>
      </c>
      <c r="G272" s="55"/>
      <c r="H272" s="56">
        <v>93</v>
      </c>
      <c r="I272" s="55" t="s">
        <v>53</v>
      </c>
      <c r="J272" s="76" t="str">
        <f t="shared" si="58"/>
        <v>R&amp;D Capital Cost Reductions</v>
      </c>
      <c r="K272" s="77" t="str">
        <f t="shared" ref="K272:O281" si="60">K$271</f>
        <v>RnD electricity capital cost reduction</v>
      </c>
      <c r="L272" s="66">
        <f t="shared" si="60"/>
        <v>0</v>
      </c>
      <c r="M272" s="63">
        <f t="shared" si="60"/>
        <v>0.4</v>
      </c>
      <c r="N272" s="63">
        <f t="shared" si="60"/>
        <v>0.01</v>
      </c>
      <c r="O272" s="57" t="str">
        <f t="shared" si="60"/>
        <v>% reduction in cost</v>
      </c>
      <c r="P272" s="195" t="str">
        <f>INDEX('Policy Characteristics'!J:J,MATCH($C272,'Policy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55" t="s">
        <v>303</v>
      </c>
      <c r="R272" s="10" t="s">
        <v>304</v>
      </c>
      <c r="S272" s="80" t="s">
        <v>86</v>
      </c>
      <c r="T272" s="55"/>
    </row>
    <row r="273" spans="1:20" ht="132.75" x14ac:dyDescent="0.75">
      <c r="A273" s="57" t="str">
        <f t="shared" ref="A273:C281" si="61">A$271</f>
        <v>R&amp;D</v>
      </c>
      <c r="B273" s="57" t="str">
        <f t="shared" si="59"/>
        <v>Capital Cost Reduction</v>
      </c>
      <c r="C273" s="57" t="str">
        <f t="shared" si="59"/>
        <v>RnD Electricity Capital Cost Perc Reduction</v>
      </c>
      <c r="D273" s="10" t="s">
        <v>89</v>
      </c>
      <c r="E273" s="57"/>
      <c r="F273" s="10" t="s">
        <v>1045</v>
      </c>
      <c r="G273" s="55"/>
      <c r="H273" s="56">
        <v>94</v>
      </c>
      <c r="I273" s="55" t="s">
        <v>53</v>
      </c>
      <c r="J273" s="76" t="str">
        <f t="shared" si="58"/>
        <v>R&amp;D Capital Cost Reductions</v>
      </c>
      <c r="K273" s="77" t="str">
        <f t="shared" si="60"/>
        <v>RnD electricity capital cost reduction</v>
      </c>
      <c r="L273" s="66">
        <f t="shared" si="60"/>
        <v>0</v>
      </c>
      <c r="M273" s="63">
        <f t="shared" si="60"/>
        <v>0.4</v>
      </c>
      <c r="N273" s="63">
        <f t="shared" si="60"/>
        <v>0.01</v>
      </c>
      <c r="O273" s="57" t="str">
        <f t="shared" si="60"/>
        <v>% reduction in cost</v>
      </c>
      <c r="P273" s="195" t="str">
        <f>INDEX('Policy Characteristics'!J:J,MATCH($C273,'Policy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55" t="s">
        <v>303</v>
      </c>
      <c r="R273" s="10" t="s">
        <v>304</v>
      </c>
      <c r="S273" s="80" t="s">
        <v>86</v>
      </c>
      <c r="T273" s="55"/>
    </row>
    <row r="274" spans="1:20" ht="132.75" x14ac:dyDescent="0.75">
      <c r="A274" s="57" t="str">
        <f t="shared" si="61"/>
        <v>R&amp;D</v>
      </c>
      <c r="B274" s="57" t="str">
        <f t="shared" si="59"/>
        <v>Capital Cost Reduction</v>
      </c>
      <c r="C274" s="57" t="str">
        <f t="shared" si="59"/>
        <v>RnD Electricity Capital Cost Perc Reduction</v>
      </c>
      <c r="D274" s="10" t="s">
        <v>90</v>
      </c>
      <c r="E274" s="57"/>
      <c r="F274" s="10" t="s">
        <v>399</v>
      </c>
      <c r="G274" s="55"/>
      <c r="H274" s="56">
        <v>95</v>
      </c>
      <c r="I274" s="55" t="s">
        <v>53</v>
      </c>
      <c r="J274" s="76" t="str">
        <f t="shared" si="58"/>
        <v>R&amp;D Capital Cost Reductions</v>
      </c>
      <c r="K274" s="77" t="str">
        <f t="shared" si="60"/>
        <v>RnD electricity capital cost reduction</v>
      </c>
      <c r="L274" s="66">
        <f t="shared" si="60"/>
        <v>0</v>
      </c>
      <c r="M274" s="63">
        <f t="shared" si="60"/>
        <v>0.4</v>
      </c>
      <c r="N274" s="63">
        <f t="shared" si="60"/>
        <v>0.01</v>
      </c>
      <c r="O274" s="57" t="str">
        <f t="shared" si="60"/>
        <v>% reduction in cost</v>
      </c>
      <c r="P274" s="195" t="str">
        <f>INDEX('Policy Characteristics'!J:J,MATCH($C274,'Policy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55" t="s">
        <v>303</v>
      </c>
      <c r="R274" s="10" t="s">
        <v>304</v>
      </c>
      <c r="S274" s="80" t="s">
        <v>86</v>
      </c>
      <c r="T274" s="55"/>
    </row>
    <row r="275" spans="1:20" ht="132.75" x14ac:dyDescent="0.75">
      <c r="A275" s="57" t="str">
        <f t="shared" si="61"/>
        <v>R&amp;D</v>
      </c>
      <c r="B275" s="57" t="str">
        <f t="shared" si="59"/>
        <v>Capital Cost Reduction</v>
      </c>
      <c r="C275" s="57" t="str">
        <f t="shared" si="59"/>
        <v>RnD Electricity Capital Cost Perc Reduction</v>
      </c>
      <c r="D275" s="10" t="s">
        <v>552</v>
      </c>
      <c r="E275" s="57"/>
      <c r="F275" s="10" t="s">
        <v>559</v>
      </c>
      <c r="G275" s="55"/>
      <c r="H275" s="56">
        <v>96</v>
      </c>
      <c r="I275" s="55" t="s">
        <v>53</v>
      </c>
      <c r="J275" s="76" t="str">
        <f t="shared" si="58"/>
        <v>R&amp;D Capital Cost Reductions</v>
      </c>
      <c r="K275" s="77" t="str">
        <f t="shared" si="60"/>
        <v>RnD electricity capital cost reduction</v>
      </c>
      <c r="L275" s="66">
        <f t="shared" si="60"/>
        <v>0</v>
      </c>
      <c r="M275" s="63">
        <f t="shared" si="60"/>
        <v>0.4</v>
      </c>
      <c r="N275" s="63">
        <f t="shared" si="60"/>
        <v>0.01</v>
      </c>
      <c r="O275" s="57" t="str">
        <f t="shared" si="60"/>
        <v>% reduction in cost</v>
      </c>
      <c r="P275" s="195" t="str">
        <f>INDEX('Policy Characteristics'!J:J,MATCH($C275,'Policy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55" t="s">
        <v>303</v>
      </c>
      <c r="R275" s="10" t="s">
        <v>304</v>
      </c>
      <c r="S275" s="80" t="s">
        <v>86</v>
      </c>
      <c r="T275" s="55"/>
    </row>
    <row r="276" spans="1:20" ht="132.75" x14ac:dyDescent="0.75">
      <c r="A276" s="57" t="str">
        <f t="shared" si="61"/>
        <v>R&amp;D</v>
      </c>
      <c r="B276" s="57" t="str">
        <f t="shared" si="59"/>
        <v>Capital Cost Reduction</v>
      </c>
      <c r="C276" s="57" t="str">
        <f t="shared" si="59"/>
        <v>RnD Electricity Capital Cost Perc Reduction</v>
      </c>
      <c r="D276" s="10" t="s">
        <v>91</v>
      </c>
      <c r="E276" s="57"/>
      <c r="F276" s="10" t="s">
        <v>400</v>
      </c>
      <c r="G276" s="55"/>
      <c r="H276" s="56">
        <v>97</v>
      </c>
      <c r="I276" s="55" t="s">
        <v>53</v>
      </c>
      <c r="J276" s="76" t="str">
        <f t="shared" si="58"/>
        <v>R&amp;D Capital Cost Reductions</v>
      </c>
      <c r="K276" s="77" t="str">
        <f t="shared" si="60"/>
        <v>RnD electricity capital cost reduction</v>
      </c>
      <c r="L276" s="66">
        <f t="shared" si="60"/>
        <v>0</v>
      </c>
      <c r="M276" s="63">
        <f t="shared" si="60"/>
        <v>0.4</v>
      </c>
      <c r="N276" s="63">
        <f t="shared" si="60"/>
        <v>0.01</v>
      </c>
      <c r="O276" s="57" t="str">
        <f t="shared" si="60"/>
        <v>% reduction in cost</v>
      </c>
      <c r="P276" s="195" t="str">
        <f>INDEX('Policy Characteristics'!J:J,MATCH($C276,'Policy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55" t="s">
        <v>303</v>
      </c>
      <c r="R276" s="10" t="s">
        <v>304</v>
      </c>
      <c r="S276" s="80" t="s">
        <v>86</v>
      </c>
      <c r="T276" s="55"/>
    </row>
    <row r="277" spans="1:20" ht="132.75" x14ac:dyDescent="0.75">
      <c r="A277" s="57" t="str">
        <f t="shared" si="61"/>
        <v>R&amp;D</v>
      </c>
      <c r="B277" s="57" t="str">
        <f t="shared" si="59"/>
        <v>Capital Cost Reduction</v>
      </c>
      <c r="C277" s="57" t="str">
        <f t="shared" si="59"/>
        <v>RnD Electricity Capital Cost Perc Reduction</v>
      </c>
      <c r="D277" s="10" t="s">
        <v>92</v>
      </c>
      <c r="E277" s="57"/>
      <c r="F277" s="10" t="s">
        <v>401</v>
      </c>
      <c r="G277" s="55"/>
      <c r="H277" s="56">
        <v>98</v>
      </c>
      <c r="I277" s="55" t="s">
        <v>53</v>
      </c>
      <c r="J277" s="76" t="str">
        <f t="shared" si="58"/>
        <v>R&amp;D Capital Cost Reductions</v>
      </c>
      <c r="K277" s="77" t="str">
        <f t="shared" si="60"/>
        <v>RnD electricity capital cost reduction</v>
      </c>
      <c r="L277" s="66">
        <f t="shared" si="60"/>
        <v>0</v>
      </c>
      <c r="M277" s="63">
        <f t="shared" si="60"/>
        <v>0.4</v>
      </c>
      <c r="N277" s="63">
        <f t="shared" si="60"/>
        <v>0.01</v>
      </c>
      <c r="O277" s="57" t="str">
        <f t="shared" si="60"/>
        <v>% reduction in cost</v>
      </c>
      <c r="P277" s="195" t="str">
        <f>INDEX('Policy Characteristics'!J:J,MATCH($C277,'Policy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55" t="s">
        <v>303</v>
      </c>
      <c r="R277" s="10" t="s">
        <v>304</v>
      </c>
      <c r="S277" s="80" t="s">
        <v>86</v>
      </c>
      <c r="T277" s="55"/>
    </row>
    <row r="278" spans="1:20" ht="132.75" x14ac:dyDescent="0.75">
      <c r="A278" s="57" t="str">
        <f t="shared" si="61"/>
        <v>R&amp;D</v>
      </c>
      <c r="B278" s="57" t="str">
        <f t="shared" si="59"/>
        <v>Capital Cost Reduction</v>
      </c>
      <c r="C278" s="57" t="str">
        <f t="shared" si="59"/>
        <v>RnD Electricity Capital Cost Perc Reduction</v>
      </c>
      <c r="D278" s="10" t="s">
        <v>93</v>
      </c>
      <c r="E278" s="57"/>
      <c r="F278" s="10" t="s">
        <v>402</v>
      </c>
      <c r="G278" s="55"/>
      <c r="H278" s="56">
        <v>99</v>
      </c>
      <c r="I278" s="55" t="s">
        <v>53</v>
      </c>
      <c r="J278" s="76" t="str">
        <f t="shared" si="58"/>
        <v>R&amp;D Capital Cost Reductions</v>
      </c>
      <c r="K278" s="77" t="str">
        <f t="shared" si="60"/>
        <v>RnD electricity capital cost reduction</v>
      </c>
      <c r="L278" s="66">
        <f t="shared" si="60"/>
        <v>0</v>
      </c>
      <c r="M278" s="63">
        <f t="shared" si="60"/>
        <v>0.4</v>
      </c>
      <c r="N278" s="63">
        <f t="shared" si="60"/>
        <v>0.01</v>
      </c>
      <c r="O278" s="57" t="str">
        <f t="shared" si="60"/>
        <v>% reduction in cost</v>
      </c>
      <c r="P278" s="195" t="str">
        <f>INDEX('Policy Characteristics'!J:J,MATCH($C278,'Policy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55" t="s">
        <v>303</v>
      </c>
      <c r="R278" s="10" t="s">
        <v>304</v>
      </c>
      <c r="S278" s="80" t="s">
        <v>86</v>
      </c>
      <c r="T278" s="55"/>
    </row>
    <row r="279" spans="1:20" ht="132.75" x14ac:dyDescent="0.75">
      <c r="A279" s="57" t="str">
        <f>A$271</f>
        <v>R&amp;D</v>
      </c>
      <c r="B279" s="57" t="str">
        <f t="shared" si="59"/>
        <v>Capital Cost Reduction</v>
      </c>
      <c r="C279" s="57" t="str">
        <f t="shared" si="59"/>
        <v>RnD Electricity Capital Cost Perc Reduction</v>
      </c>
      <c r="D279" s="10" t="s">
        <v>379</v>
      </c>
      <c r="E279" s="57"/>
      <c r="F279" s="10" t="s">
        <v>634</v>
      </c>
      <c r="G279" s="55"/>
      <c r="H279" s="56">
        <v>192</v>
      </c>
      <c r="I279" s="55" t="s">
        <v>53</v>
      </c>
      <c r="J279" s="76" t="str">
        <f t="shared" si="58"/>
        <v>R&amp;D Capital Cost Reductions</v>
      </c>
      <c r="K279" s="77" t="str">
        <f t="shared" si="60"/>
        <v>RnD electricity capital cost reduction</v>
      </c>
      <c r="L279" s="66">
        <f t="shared" si="60"/>
        <v>0</v>
      </c>
      <c r="M279" s="63">
        <f t="shared" si="60"/>
        <v>0.4</v>
      </c>
      <c r="N279" s="63">
        <f t="shared" si="60"/>
        <v>0.01</v>
      </c>
      <c r="O279" s="57" t="str">
        <f t="shared" si="60"/>
        <v>% reduction in cost</v>
      </c>
      <c r="P279" s="195" t="str">
        <f>INDEX('Policy Characteristics'!J:J,MATCH($C279,'Policy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55" t="s">
        <v>303</v>
      </c>
      <c r="R279" s="10" t="s">
        <v>304</v>
      </c>
      <c r="S279" s="80" t="s">
        <v>86</v>
      </c>
      <c r="T279" s="55"/>
    </row>
    <row r="280" spans="1:20" ht="132.75" x14ac:dyDescent="0.75">
      <c r="A280" s="57" t="str">
        <f t="shared" si="61"/>
        <v>R&amp;D</v>
      </c>
      <c r="B280" s="57" t="str">
        <f t="shared" si="61"/>
        <v>Capital Cost Reduction</v>
      </c>
      <c r="C280" s="57" t="str">
        <f t="shared" si="61"/>
        <v>RnD Electricity Capital Cost Perc Reduction</v>
      </c>
      <c r="D280" s="10" t="s">
        <v>549</v>
      </c>
      <c r="E280" s="57"/>
      <c r="F280" s="10" t="s">
        <v>997</v>
      </c>
      <c r="G280" s="55"/>
      <c r="H280" s="56">
        <v>180</v>
      </c>
      <c r="I280" s="55" t="s">
        <v>54</v>
      </c>
      <c r="J280" s="76" t="str">
        <f t="shared" si="58"/>
        <v>R&amp;D Capital Cost Reductions</v>
      </c>
      <c r="K280" s="77" t="str">
        <f t="shared" si="60"/>
        <v>RnD electricity capital cost reduction</v>
      </c>
      <c r="L280" s="66">
        <f t="shared" si="60"/>
        <v>0</v>
      </c>
      <c r="M280" s="63">
        <f t="shared" si="60"/>
        <v>0.4</v>
      </c>
      <c r="N280" s="63">
        <f t="shared" si="60"/>
        <v>0.01</v>
      </c>
      <c r="O280" s="57" t="str">
        <f t="shared" si="60"/>
        <v>% reduction in cost</v>
      </c>
      <c r="P280" s="195" t="str">
        <f>INDEX('Policy Characteristics'!J:J,MATCH($C280,'Policy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55" t="s">
        <v>303</v>
      </c>
      <c r="R280" s="10" t="s">
        <v>304</v>
      </c>
      <c r="S280" s="80" t="s">
        <v>86</v>
      </c>
      <c r="T280" s="55"/>
    </row>
    <row r="281" spans="1:20" ht="132.75" x14ac:dyDescent="0.75">
      <c r="A281" s="57" t="str">
        <f t="shared" si="61"/>
        <v>R&amp;D</v>
      </c>
      <c r="B281" s="57" t="str">
        <f t="shared" si="61"/>
        <v>Capital Cost Reduction</v>
      </c>
      <c r="C281" s="57" t="str">
        <f t="shared" si="61"/>
        <v>RnD Electricity Capital Cost Perc Reduction</v>
      </c>
      <c r="D281" s="10" t="s">
        <v>560</v>
      </c>
      <c r="E281" s="57"/>
      <c r="F281" s="10" t="s">
        <v>562</v>
      </c>
      <c r="G281" s="55"/>
      <c r="H281" s="56">
        <v>183</v>
      </c>
      <c r="I281" s="55" t="s">
        <v>53</v>
      </c>
      <c r="J281" s="76" t="str">
        <f t="shared" si="58"/>
        <v>R&amp;D Capital Cost Reductions</v>
      </c>
      <c r="K281" s="77" t="str">
        <f t="shared" si="60"/>
        <v>RnD electricity capital cost reduction</v>
      </c>
      <c r="L281" s="66">
        <f t="shared" si="60"/>
        <v>0</v>
      </c>
      <c r="M281" s="63">
        <f t="shared" si="60"/>
        <v>0.4</v>
      </c>
      <c r="N281" s="63">
        <f t="shared" si="60"/>
        <v>0.01</v>
      </c>
      <c r="O281" s="57" t="str">
        <f t="shared" si="60"/>
        <v>% reduction in cost</v>
      </c>
      <c r="P281" s="195" t="str">
        <f>INDEX('Policy Characteristics'!J:J,MATCH($C281,'Policy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1" s="55" t="s">
        <v>303</v>
      </c>
      <c r="R281" s="10" t="s">
        <v>304</v>
      </c>
      <c r="S281" s="80" t="s">
        <v>86</v>
      </c>
      <c r="T281" s="55"/>
    </row>
    <row r="282" spans="1:20" ht="132.75" x14ac:dyDescent="0.75">
      <c r="A282" s="55" t="s">
        <v>32</v>
      </c>
      <c r="B282" s="57" t="str">
        <f t="shared" si="59"/>
        <v>Capital Cost Reduction</v>
      </c>
      <c r="C282" s="55" t="s">
        <v>357</v>
      </c>
      <c r="D282" s="55" t="s">
        <v>150</v>
      </c>
      <c r="E282" s="55"/>
      <c r="F282" s="10" t="s">
        <v>403</v>
      </c>
      <c r="G282" s="55"/>
      <c r="H282" s="56">
        <v>100</v>
      </c>
      <c r="I282" s="55" t="s">
        <v>53</v>
      </c>
      <c r="J282" s="76" t="str">
        <f t="shared" si="58"/>
        <v>R&amp;D Capital Cost Reductions</v>
      </c>
      <c r="K282" s="98" t="s">
        <v>646</v>
      </c>
      <c r="L282" s="62">
        <v>0</v>
      </c>
      <c r="M282" s="62">
        <v>0.4</v>
      </c>
      <c r="N282" s="61">
        <v>0.01</v>
      </c>
      <c r="O282" s="55" t="s">
        <v>39</v>
      </c>
      <c r="P282" s="195" t="str">
        <f>INDEX('Policy Characteristics'!J:J,MATCH($C282,'Policy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2" s="55" t="s">
        <v>303</v>
      </c>
      <c r="R282" s="10" t="s">
        <v>304</v>
      </c>
      <c r="S282" s="80" t="s">
        <v>86</v>
      </c>
      <c r="T282" s="55"/>
    </row>
    <row r="283" spans="1:20" ht="132.75" x14ac:dyDescent="0.75">
      <c r="A283" s="57" t="str">
        <f>A$282</f>
        <v>R&amp;D</v>
      </c>
      <c r="B283" s="57" t="str">
        <f t="shared" ref="B283:C290" si="62">B$282</f>
        <v>Capital Cost Reduction</v>
      </c>
      <c r="C283" s="57" t="str">
        <f t="shared" si="62"/>
        <v>RnD Industry Capital Cost Perc Reduction</v>
      </c>
      <c r="D283" s="10" t="s">
        <v>151</v>
      </c>
      <c r="E283" s="55"/>
      <c r="F283" s="10" t="s">
        <v>404</v>
      </c>
      <c r="G283" s="55"/>
      <c r="H283" s="56">
        <v>101</v>
      </c>
      <c r="I283" s="55" t="s">
        <v>53</v>
      </c>
      <c r="J283" s="76" t="str">
        <f t="shared" si="58"/>
        <v>R&amp;D Capital Cost Reductions</v>
      </c>
      <c r="K283" s="77" t="str">
        <f t="shared" ref="K283:O289" si="63">K$282</f>
        <v>RnD industry capital cost reduction</v>
      </c>
      <c r="L283" s="66">
        <f t="shared" si="63"/>
        <v>0</v>
      </c>
      <c r="M283" s="66">
        <f t="shared" si="63"/>
        <v>0.4</v>
      </c>
      <c r="N283" s="66">
        <f t="shared" si="63"/>
        <v>0.01</v>
      </c>
      <c r="O283" s="57" t="str">
        <f t="shared" si="63"/>
        <v>% reduction in cost</v>
      </c>
      <c r="P283" s="195" t="str">
        <f>INDEX('Policy Characteristics'!J:J,MATCH($C283,'Policy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3" s="55" t="s">
        <v>303</v>
      </c>
      <c r="R283" s="10" t="s">
        <v>304</v>
      </c>
      <c r="S283" s="80" t="s">
        <v>86</v>
      </c>
      <c r="T283" s="55"/>
    </row>
    <row r="284" spans="1:20" ht="132.75" x14ac:dyDescent="0.75">
      <c r="A284" s="57" t="str">
        <f t="shared" ref="A284:A289" si="64">A$282</f>
        <v>R&amp;D</v>
      </c>
      <c r="B284" s="57" t="str">
        <f t="shared" si="62"/>
        <v>Capital Cost Reduction</v>
      </c>
      <c r="C284" s="57" t="str">
        <f t="shared" si="62"/>
        <v>RnD Industry Capital Cost Perc Reduction</v>
      </c>
      <c r="D284" s="10" t="s">
        <v>152</v>
      </c>
      <c r="E284" s="55"/>
      <c r="F284" s="10" t="s">
        <v>405</v>
      </c>
      <c r="G284" s="55"/>
      <c r="H284" s="56">
        <v>102</v>
      </c>
      <c r="I284" s="55" t="s">
        <v>53</v>
      </c>
      <c r="J284" s="76" t="str">
        <f t="shared" si="58"/>
        <v>R&amp;D Capital Cost Reductions</v>
      </c>
      <c r="K284" s="77" t="str">
        <f t="shared" si="63"/>
        <v>RnD industry capital cost reduction</v>
      </c>
      <c r="L284" s="66">
        <f t="shared" si="63"/>
        <v>0</v>
      </c>
      <c r="M284" s="66">
        <f t="shared" si="63"/>
        <v>0.4</v>
      </c>
      <c r="N284" s="66">
        <f t="shared" si="63"/>
        <v>0.01</v>
      </c>
      <c r="O284" s="57" t="str">
        <f t="shared" si="63"/>
        <v>% reduction in cost</v>
      </c>
      <c r="P284" s="195" t="str">
        <f>INDEX('Policy Characteristics'!J:J,MATCH($C284,'Policy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4" s="55" t="s">
        <v>303</v>
      </c>
      <c r="R284" s="10" t="s">
        <v>304</v>
      </c>
      <c r="S284" s="80" t="s">
        <v>86</v>
      </c>
      <c r="T284" s="55"/>
    </row>
    <row r="285" spans="1:20" ht="132.75" x14ac:dyDescent="0.75">
      <c r="A285" s="57" t="str">
        <f t="shared" si="64"/>
        <v>R&amp;D</v>
      </c>
      <c r="B285" s="57" t="str">
        <f t="shared" si="62"/>
        <v>Capital Cost Reduction</v>
      </c>
      <c r="C285" s="57" t="str">
        <f t="shared" si="62"/>
        <v>RnD Industry Capital Cost Perc Reduction</v>
      </c>
      <c r="D285" s="10" t="s">
        <v>153</v>
      </c>
      <c r="E285" s="55"/>
      <c r="F285" s="10" t="s">
        <v>406</v>
      </c>
      <c r="G285" s="55"/>
      <c r="H285" s="56">
        <v>103</v>
      </c>
      <c r="I285" s="55" t="s">
        <v>53</v>
      </c>
      <c r="J285" s="76" t="str">
        <f t="shared" si="58"/>
        <v>R&amp;D Capital Cost Reductions</v>
      </c>
      <c r="K285" s="77" t="str">
        <f t="shared" si="63"/>
        <v>RnD industry capital cost reduction</v>
      </c>
      <c r="L285" s="66">
        <f t="shared" si="63"/>
        <v>0</v>
      </c>
      <c r="M285" s="66">
        <f t="shared" si="63"/>
        <v>0.4</v>
      </c>
      <c r="N285" s="66">
        <f t="shared" si="63"/>
        <v>0.01</v>
      </c>
      <c r="O285" s="57" t="str">
        <f t="shared" si="63"/>
        <v>% reduction in cost</v>
      </c>
      <c r="P285" s="195" t="str">
        <f>INDEX('Policy Characteristics'!J:J,MATCH($C285,'Policy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5" s="55" t="s">
        <v>303</v>
      </c>
      <c r="R285" s="10" t="s">
        <v>304</v>
      </c>
      <c r="S285" s="80" t="s">
        <v>86</v>
      </c>
      <c r="T285" s="55"/>
    </row>
    <row r="286" spans="1:20" ht="132.75" x14ac:dyDescent="0.75">
      <c r="A286" s="57" t="str">
        <f t="shared" si="64"/>
        <v>R&amp;D</v>
      </c>
      <c r="B286" s="57" t="str">
        <f t="shared" si="62"/>
        <v>Capital Cost Reduction</v>
      </c>
      <c r="C286" s="57" t="str">
        <f t="shared" si="62"/>
        <v>RnD Industry Capital Cost Perc Reduction</v>
      </c>
      <c r="D286" s="10" t="s">
        <v>154</v>
      </c>
      <c r="E286" s="55"/>
      <c r="F286" s="10" t="s">
        <v>407</v>
      </c>
      <c r="G286" s="55"/>
      <c r="H286" s="56">
        <v>104</v>
      </c>
      <c r="I286" s="55" t="s">
        <v>53</v>
      </c>
      <c r="J286" s="76" t="str">
        <f t="shared" si="58"/>
        <v>R&amp;D Capital Cost Reductions</v>
      </c>
      <c r="K286" s="77" t="str">
        <f t="shared" si="63"/>
        <v>RnD industry capital cost reduction</v>
      </c>
      <c r="L286" s="66">
        <f t="shared" si="63"/>
        <v>0</v>
      </c>
      <c r="M286" s="66">
        <f t="shared" si="63"/>
        <v>0.4</v>
      </c>
      <c r="N286" s="66">
        <f t="shared" si="63"/>
        <v>0.01</v>
      </c>
      <c r="O286" s="57" t="str">
        <f t="shared" si="63"/>
        <v>% reduction in cost</v>
      </c>
      <c r="P286" s="195" t="str">
        <f>INDEX('Policy Characteristics'!J:J,MATCH($C286,'Policy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6" s="55" t="s">
        <v>303</v>
      </c>
      <c r="R286" s="10" t="s">
        <v>304</v>
      </c>
      <c r="S286" s="80" t="s">
        <v>86</v>
      </c>
      <c r="T286" s="55"/>
    </row>
    <row r="287" spans="1:20" ht="132.75" x14ac:dyDescent="0.75">
      <c r="A287" s="57" t="str">
        <f t="shared" si="64"/>
        <v>R&amp;D</v>
      </c>
      <c r="B287" s="57" t="str">
        <f t="shared" si="62"/>
        <v>Capital Cost Reduction</v>
      </c>
      <c r="C287" s="57" t="str">
        <f t="shared" si="62"/>
        <v>RnD Industry Capital Cost Perc Reduction</v>
      </c>
      <c r="D287" s="10" t="s">
        <v>155</v>
      </c>
      <c r="E287" s="55"/>
      <c r="F287" s="10" t="s">
        <v>408</v>
      </c>
      <c r="G287" s="55"/>
      <c r="H287" s="56">
        <v>105</v>
      </c>
      <c r="I287" s="55" t="s">
        <v>53</v>
      </c>
      <c r="J287" s="76" t="str">
        <f t="shared" si="58"/>
        <v>R&amp;D Capital Cost Reductions</v>
      </c>
      <c r="K287" s="77" t="str">
        <f t="shared" si="63"/>
        <v>RnD industry capital cost reduction</v>
      </c>
      <c r="L287" s="66">
        <f t="shared" si="63"/>
        <v>0</v>
      </c>
      <c r="M287" s="66">
        <f t="shared" si="63"/>
        <v>0.4</v>
      </c>
      <c r="N287" s="66">
        <f t="shared" si="63"/>
        <v>0.01</v>
      </c>
      <c r="O287" s="57" t="str">
        <f t="shared" si="63"/>
        <v>% reduction in cost</v>
      </c>
      <c r="P287" s="195" t="str">
        <f>INDEX('Policy Characteristics'!J:J,MATCH($C287,'Policy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7" s="55" t="s">
        <v>303</v>
      </c>
      <c r="R287" s="10" t="s">
        <v>304</v>
      </c>
      <c r="S287" s="80" t="s">
        <v>86</v>
      </c>
      <c r="T287" s="55"/>
    </row>
    <row r="288" spans="1:20" ht="132.75" x14ac:dyDescent="0.75">
      <c r="A288" s="57" t="str">
        <f t="shared" si="64"/>
        <v>R&amp;D</v>
      </c>
      <c r="B288" s="57" t="str">
        <f t="shared" si="62"/>
        <v>Capital Cost Reduction</v>
      </c>
      <c r="C288" s="57" t="str">
        <f t="shared" si="62"/>
        <v>RnD Industry Capital Cost Perc Reduction</v>
      </c>
      <c r="D288" s="10" t="s">
        <v>156</v>
      </c>
      <c r="E288" s="55"/>
      <c r="F288" s="10" t="s">
        <v>409</v>
      </c>
      <c r="G288" s="55"/>
      <c r="H288" s="56">
        <v>106</v>
      </c>
      <c r="I288" s="55" t="s">
        <v>53</v>
      </c>
      <c r="J288" s="76" t="str">
        <f t="shared" si="58"/>
        <v>R&amp;D Capital Cost Reductions</v>
      </c>
      <c r="K288" s="77" t="str">
        <f t="shared" si="63"/>
        <v>RnD industry capital cost reduction</v>
      </c>
      <c r="L288" s="66">
        <f t="shared" si="63"/>
        <v>0</v>
      </c>
      <c r="M288" s="66">
        <f t="shared" si="63"/>
        <v>0.4</v>
      </c>
      <c r="N288" s="66">
        <f t="shared" si="63"/>
        <v>0.01</v>
      </c>
      <c r="O288" s="57" t="str">
        <f t="shared" si="63"/>
        <v>% reduction in cost</v>
      </c>
      <c r="P288" s="195" t="str">
        <f>INDEX('Policy Characteristics'!J:J,MATCH($C288,'Policy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8" s="55" t="s">
        <v>303</v>
      </c>
      <c r="R288" s="10" t="s">
        <v>304</v>
      </c>
      <c r="S288" s="80" t="s">
        <v>86</v>
      </c>
      <c r="T288" s="55"/>
    </row>
    <row r="289" spans="1:20" ht="132.75" x14ac:dyDescent="0.75">
      <c r="A289" s="57" t="str">
        <f t="shared" si="64"/>
        <v>R&amp;D</v>
      </c>
      <c r="B289" s="57" t="str">
        <f t="shared" si="62"/>
        <v>Capital Cost Reduction</v>
      </c>
      <c r="C289" s="57" t="str">
        <f t="shared" si="62"/>
        <v>RnD Industry Capital Cost Perc Reduction</v>
      </c>
      <c r="D289" s="10" t="s">
        <v>157</v>
      </c>
      <c r="E289" s="55"/>
      <c r="F289" s="10" t="s">
        <v>410</v>
      </c>
      <c r="G289" s="55"/>
      <c r="H289" s="56">
        <v>107</v>
      </c>
      <c r="I289" s="55" t="s">
        <v>53</v>
      </c>
      <c r="J289" s="76" t="str">
        <f t="shared" si="58"/>
        <v>R&amp;D Capital Cost Reductions</v>
      </c>
      <c r="K289" s="77" t="str">
        <f t="shared" si="63"/>
        <v>RnD industry capital cost reduction</v>
      </c>
      <c r="L289" s="66">
        <f t="shared" si="63"/>
        <v>0</v>
      </c>
      <c r="M289" s="66">
        <f t="shared" si="63"/>
        <v>0.4</v>
      </c>
      <c r="N289" s="66">
        <f t="shared" si="63"/>
        <v>0.01</v>
      </c>
      <c r="O289" s="57" t="str">
        <f t="shared" si="63"/>
        <v>% reduction in cost</v>
      </c>
      <c r="P289" s="195" t="str">
        <f>INDEX('Policy Characteristics'!J:J,MATCH($C289,'Policy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9" s="55" t="s">
        <v>303</v>
      </c>
      <c r="R289" s="10" t="s">
        <v>304</v>
      </c>
      <c r="S289" s="80" t="s">
        <v>86</v>
      </c>
      <c r="T289" s="55"/>
    </row>
    <row r="290" spans="1:20" ht="132.75" x14ac:dyDescent="0.75">
      <c r="A290" s="10" t="s">
        <v>32</v>
      </c>
      <c r="B290" s="57" t="str">
        <f t="shared" si="62"/>
        <v>Capital Cost Reduction</v>
      </c>
      <c r="C290" s="10" t="s">
        <v>358</v>
      </c>
      <c r="D290" s="55" t="s">
        <v>614</v>
      </c>
      <c r="E290" s="55"/>
      <c r="F290" s="55" t="s">
        <v>587</v>
      </c>
      <c r="G290" s="55"/>
      <c r="H290" s="56">
        <v>108</v>
      </c>
      <c r="I290" s="55" t="s">
        <v>53</v>
      </c>
      <c r="J290" s="76" t="str">
        <f t="shared" si="58"/>
        <v>R&amp;D Capital Cost Reductions</v>
      </c>
      <c r="K290" s="98" t="s">
        <v>645</v>
      </c>
      <c r="L290" s="62">
        <v>0</v>
      </c>
      <c r="M290" s="62">
        <v>0.4</v>
      </c>
      <c r="N290" s="61">
        <v>0.01</v>
      </c>
      <c r="O290" s="55" t="s">
        <v>39</v>
      </c>
      <c r="P290" s="195" t="str">
        <f>INDEX('Policy Characteristics'!J:J,MATCH($C290,'Policy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0" s="55" t="s">
        <v>303</v>
      </c>
      <c r="R290" s="10" t="s">
        <v>304</v>
      </c>
      <c r="S290" s="80" t="s">
        <v>86</v>
      </c>
      <c r="T290" s="55"/>
    </row>
    <row r="291" spans="1:20" ht="132.75" x14ac:dyDescent="0.75">
      <c r="A291" s="57" t="str">
        <f>A$290</f>
        <v>R&amp;D</v>
      </c>
      <c r="B291" s="57" t="str">
        <f t="shared" ref="B291:C295" si="65">B$290</f>
        <v>Capital Cost Reduction</v>
      </c>
      <c r="C291" s="57" t="str">
        <f t="shared" si="65"/>
        <v>RnD Transportation Capital Cost Perc Reduction</v>
      </c>
      <c r="D291" s="55" t="s">
        <v>615</v>
      </c>
      <c r="E291" s="55"/>
      <c r="F291" s="55" t="s">
        <v>588</v>
      </c>
      <c r="G291" s="55"/>
      <c r="H291" s="56">
        <v>109</v>
      </c>
      <c r="I291" s="55" t="s">
        <v>53</v>
      </c>
      <c r="J291" s="76" t="str">
        <f t="shared" si="58"/>
        <v>R&amp;D Capital Cost Reductions</v>
      </c>
      <c r="K291" s="77" t="str">
        <f t="shared" ref="K291:O295" si="66">K$290</f>
        <v>RnD transportation capital cost reduction</v>
      </c>
      <c r="L291" s="66">
        <f t="shared" si="66"/>
        <v>0</v>
      </c>
      <c r="M291" s="66">
        <f t="shared" si="66"/>
        <v>0.4</v>
      </c>
      <c r="N291" s="66">
        <f t="shared" si="66"/>
        <v>0.01</v>
      </c>
      <c r="O291" s="57" t="str">
        <f t="shared" si="66"/>
        <v>% reduction in cost</v>
      </c>
      <c r="P291" s="195" t="str">
        <f>INDEX('Policy Characteristics'!J:J,MATCH($C291,'Policy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1" s="55" t="s">
        <v>303</v>
      </c>
      <c r="R291" s="10" t="s">
        <v>304</v>
      </c>
      <c r="S291" s="80" t="s">
        <v>86</v>
      </c>
      <c r="T291" s="55"/>
    </row>
    <row r="292" spans="1:20" ht="132.75" x14ac:dyDescent="0.75">
      <c r="A292" s="57" t="str">
        <f>A$290</f>
        <v>R&amp;D</v>
      </c>
      <c r="B292" s="57" t="str">
        <f t="shared" si="65"/>
        <v>Capital Cost Reduction</v>
      </c>
      <c r="C292" s="57" t="str">
        <f t="shared" si="65"/>
        <v>RnD Transportation Capital Cost Perc Reduction</v>
      </c>
      <c r="D292" s="55" t="s">
        <v>616</v>
      </c>
      <c r="E292" s="55"/>
      <c r="F292" s="55" t="s">
        <v>589</v>
      </c>
      <c r="G292" s="55"/>
      <c r="H292" s="56">
        <v>110</v>
      </c>
      <c r="I292" s="55" t="s">
        <v>53</v>
      </c>
      <c r="J292" s="76" t="str">
        <f t="shared" si="58"/>
        <v>R&amp;D Capital Cost Reductions</v>
      </c>
      <c r="K292" s="77" t="str">
        <f t="shared" si="66"/>
        <v>RnD transportation capital cost reduction</v>
      </c>
      <c r="L292" s="66">
        <f t="shared" si="66"/>
        <v>0</v>
      </c>
      <c r="M292" s="66">
        <f t="shared" si="66"/>
        <v>0.4</v>
      </c>
      <c r="N292" s="66">
        <f t="shared" si="66"/>
        <v>0.01</v>
      </c>
      <c r="O292" s="57" t="str">
        <f t="shared" si="66"/>
        <v>% reduction in cost</v>
      </c>
      <c r="P292" s="195" t="str">
        <f>INDEX('Policy Characteristics'!J:J,MATCH($C292,'Policy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2" s="55" t="s">
        <v>303</v>
      </c>
      <c r="R292" s="10" t="s">
        <v>304</v>
      </c>
      <c r="S292" s="80" t="s">
        <v>86</v>
      </c>
      <c r="T292" s="55"/>
    </row>
    <row r="293" spans="1:20" ht="132.75" x14ac:dyDescent="0.75">
      <c r="A293" s="57" t="str">
        <f>A$290</f>
        <v>R&amp;D</v>
      </c>
      <c r="B293" s="57" t="str">
        <f t="shared" si="65"/>
        <v>Capital Cost Reduction</v>
      </c>
      <c r="C293" s="57" t="str">
        <f t="shared" si="65"/>
        <v>RnD Transportation Capital Cost Perc Reduction</v>
      </c>
      <c r="D293" s="55" t="s">
        <v>617</v>
      </c>
      <c r="E293" s="55"/>
      <c r="F293" s="55" t="s">
        <v>590</v>
      </c>
      <c r="G293" s="55"/>
      <c r="H293" s="56">
        <v>111</v>
      </c>
      <c r="I293" s="55" t="s">
        <v>53</v>
      </c>
      <c r="J293" s="76" t="str">
        <f t="shared" si="58"/>
        <v>R&amp;D Capital Cost Reductions</v>
      </c>
      <c r="K293" s="77" t="str">
        <f t="shared" si="66"/>
        <v>RnD transportation capital cost reduction</v>
      </c>
      <c r="L293" s="66">
        <f t="shared" si="66"/>
        <v>0</v>
      </c>
      <c r="M293" s="66">
        <f t="shared" si="66"/>
        <v>0.4</v>
      </c>
      <c r="N293" s="66">
        <f t="shared" si="66"/>
        <v>0.01</v>
      </c>
      <c r="O293" s="57" t="str">
        <f t="shared" si="66"/>
        <v>% reduction in cost</v>
      </c>
      <c r="P293" s="195" t="str">
        <f>INDEX('Policy Characteristics'!J:J,MATCH($C293,'Policy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3" s="55" t="s">
        <v>303</v>
      </c>
      <c r="R293" s="10" t="s">
        <v>304</v>
      </c>
      <c r="S293" s="80" t="s">
        <v>86</v>
      </c>
      <c r="T293" s="55"/>
    </row>
    <row r="294" spans="1:20" ht="132.75" x14ac:dyDescent="0.75">
      <c r="A294" s="57" t="str">
        <f>A$290</f>
        <v>R&amp;D</v>
      </c>
      <c r="B294" s="57" t="str">
        <f t="shared" si="65"/>
        <v>Capital Cost Reduction</v>
      </c>
      <c r="C294" s="57" t="str">
        <f t="shared" si="65"/>
        <v>RnD Transportation Capital Cost Perc Reduction</v>
      </c>
      <c r="D294" s="55" t="s">
        <v>618</v>
      </c>
      <c r="E294" s="55"/>
      <c r="F294" s="55" t="s">
        <v>591</v>
      </c>
      <c r="G294" s="55"/>
      <c r="H294" s="56">
        <v>112</v>
      </c>
      <c r="I294" s="55" t="s">
        <v>53</v>
      </c>
      <c r="J294" s="76" t="str">
        <f t="shared" si="58"/>
        <v>R&amp;D Capital Cost Reductions</v>
      </c>
      <c r="K294" s="77" t="str">
        <f t="shared" si="66"/>
        <v>RnD transportation capital cost reduction</v>
      </c>
      <c r="L294" s="66">
        <f t="shared" si="66"/>
        <v>0</v>
      </c>
      <c r="M294" s="66">
        <f t="shared" si="66"/>
        <v>0.4</v>
      </c>
      <c r="N294" s="66">
        <f t="shared" si="66"/>
        <v>0.01</v>
      </c>
      <c r="O294" s="57" t="str">
        <f t="shared" si="66"/>
        <v>% reduction in cost</v>
      </c>
      <c r="P294" s="195" t="str">
        <f>INDEX('Policy Characteristics'!J:J,MATCH($C294,'Policy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4" s="55" t="s">
        <v>303</v>
      </c>
      <c r="R294" s="10" t="s">
        <v>304</v>
      </c>
      <c r="S294" s="80" t="s">
        <v>86</v>
      </c>
      <c r="T294" s="55"/>
    </row>
    <row r="295" spans="1:20" ht="132.75" x14ac:dyDescent="0.75">
      <c r="A295" s="57" t="str">
        <f>A$290</f>
        <v>R&amp;D</v>
      </c>
      <c r="B295" s="57" t="str">
        <f t="shared" si="65"/>
        <v>Capital Cost Reduction</v>
      </c>
      <c r="C295" s="57" t="str">
        <f t="shared" si="65"/>
        <v>RnD Transportation Capital Cost Perc Reduction</v>
      </c>
      <c r="D295" s="55" t="s">
        <v>619</v>
      </c>
      <c r="E295" s="55"/>
      <c r="F295" s="55" t="s">
        <v>592</v>
      </c>
      <c r="G295" s="55"/>
      <c r="H295" s="56">
        <v>113</v>
      </c>
      <c r="I295" s="55" t="s">
        <v>53</v>
      </c>
      <c r="J295" s="76" t="str">
        <f t="shared" si="58"/>
        <v>R&amp;D Capital Cost Reductions</v>
      </c>
      <c r="K295" s="77" t="str">
        <f t="shared" si="66"/>
        <v>RnD transportation capital cost reduction</v>
      </c>
      <c r="L295" s="66">
        <f t="shared" si="66"/>
        <v>0</v>
      </c>
      <c r="M295" s="66">
        <f t="shared" si="66"/>
        <v>0.4</v>
      </c>
      <c r="N295" s="66">
        <f t="shared" si="66"/>
        <v>0.01</v>
      </c>
      <c r="O295" s="57" t="str">
        <f t="shared" si="66"/>
        <v>% reduction in cost</v>
      </c>
      <c r="P295" s="195" t="str">
        <f>INDEX('Policy Characteristics'!J:J,MATCH($C295,'Policy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5" s="55" t="s">
        <v>303</v>
      </c>
      <c r="R295" s="10" t="s">
        <v>304</v>
      </c>
      <c r="S295" s="80" t="s">
        <v>86</v>
      </c>
      <c r="T295" s="55"/>
    </row>
    <row r="296" spans="1:20" ht="132.75" x14ac:dyDescent="0.75">
      <c r="A296" s="55" t="s">
        <v>32</v>
      </c>
      <c r="B296" s="55" t="s">
        <v>411</v>
      </c>
      <c r="C296" s="55" t="s">
        <v>359</v>
      </c>
      <c r="D296" s="55" t="s">
        <v>130</v>
      </c>
      <c r="E296" s="55"/>
      <c r="F296" s="55" t="s">
        <v>393</v>
      </c>
      <c r="G296" s="55"/>
      <c r="H296" s="56">
        <v>114</v>
      </c>
      <c r="I296" s="55" t="s">
        <v>53</v>
      </c>
      <c r="J296" s="98" t="s">
        <v>447</v>
      </c>
      <c r="K296" s="98" t="s">
        <v>644</v>
      </c>
      <c r="L296" s="62">
        <v>0</v>
      </c>
      <c r="M296" s="62">
        <v>0.4</v>
      </c>
      <c r="N296" s="61">
        <v>0.01</v>
      </c>
      <c r="O296" s="55" t="s">
        <v>40</v>
      </c>
      <c r="P296" s="195" t="str">
        <f>INDEX('Policy Characteristics'!J:J,MATCH($C296,'Policy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6" s="55" t="s">
        <v>303</v>
      </c>
      <c r="R296" s="10" t="s">
        <v>304</v>
      </c>
      <c r="S296" s="80" t="s">
        <v>86</v>
      </c>
      <c r="T296" s="55"/>
    </row>
    <row r="297" spans="1:20" ht="132.75" x14ac:dyDescent="0.75">
      <c r="A297" s="57" t="str">
        <f>A$296</f>
        <v>R&amp;D</v>
      </c>
      <c r="B297" s="57" t="str">
        <f t="shared" ref="B297:C303" si="67">B$296</f>
        <v>Fuel Use Reduction</v>
      </c>
      <c r="C297" s="57" t="str">
        <f t="shared" si="67"/>
        <v>RnD Building Fuel Use Perc Reduction</v>
      </c>
      <c r="D297" s="55" t="s">
        <v>131</v>
      </c>
      <c r="E297" s="55"/>
      <c r="F297" s="55" t="s">
        <v>394</v>
      </c>
      <c r="G297" s="55"/>
      <c r="H297" s="56">
        <v>115</v>
      </c>
      <c r="I297" s="55" t="s">
        <v>53</v>
      </c>
      <c r="J297" s="76" t="str">
        <f t="shared" ref="J297:O327" si="68">J$296</f>
        <v>R&amp;D Fuel Use Reductions</v>
      </c>
      <c r="K297" s="77" t="str">
        <f t="shared" si="68"/>
        <v>RnD building fuel use reduction</v>
      </c>
      <c r="L297" s="66">
        <f t="shared" si="68"/>
        <v>0</v>
      </c>
      <c r="M297" s="66">
        <f t="shared" si="68"/>
        <v>0.4</v>
      </c>
      <c r="N297" s="66">
        <f t="shared" si="68"/>
        <v>0.01</v>
      </c>
      <c r="O297" s="57" t="str">
        <f t="shared" si="68"/>
        <v>% reduction in fuel use</v>
      </c>
      <c r="P297" s="195" t="str">
        <f>INDEX('Policy Characteristics'!J:J,MATCH($C297,'Policy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7" s="55" t="s">
        <v>303</v>
      </c>
      <c r="R297" s="10" t="s">
        <v>304</v>
      </c>
      <c r="S297" s="80" t="s">
        <v>86</v>
      </c>
      <c r="T297" s="55"/>
    </row>
    <row r="298" spans="1:20" ht="132.75" x14ac:dyDescent="0.75">
      <c r="A298" s="57" t="str">
        <f>A$296</f>
        <v>R&amp;D</v>
      </c>
      <c r="B298" s="57" t="str">
        <f t="shared" si="67"/>
        <v>Fuel Use Reduction</v>
      </c>
      <c r="C298" s="57" t="str">
        <f t="shared" si="67"/>
        <v>RnD Building Fuel Use Perc Reduction</v>
      </c>
      <c r="D298" s="55" t="s">
        <v>132</v>
      </c>
      <c r="E298" s="55"/>
      <c r="F298" s="55" t="s">
        <v>395</v>
      </c>
      <c r="G298" s="55"/>
      <c r="H298" s="56"/>
      <c r="I298" s="55" t="s">
        <v>54</v>
      </c>
      <c r="J298" s="76" t="str">
        <f t="shared" si="68"/>
        <v>R&amp;D Fuel Use Reductions</v>
      </c>
      <c r="K298" s="77" t="str">
        <f t="shared" si="68"/>
        <v>RnD building fuel use reduction</v>
      </c>
      <c r="L298" s="66"/>
      <c r="M298" s="66"/>
      <c r="N298" s="66"/>
      <c r="O298" s="57"/>
      <c r="P298" s="195" t="str">
        <f>INDEX('Policy Characteristics'!J:J,MATCH($C298,'Policy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8" s="55"/>
      <c r="R298" s="10"/>
      <c r="S298" s="80"/>
      <c r="T298" s="55"/>
    </row>
    <row r="299" spans="1:20" ht="132.75" x14ac:dyDescent="0.75">
      <c r="A299" s="57" t="str">
        <f>A$296</f>
        <v>R&amp;D</v>
      </c>
      <c r="B299" s="57" t="str">
        <f t="shared" si="67"/>
        <v>Fuel Use Reduction</v>
      </c>
      <c r="C299" s="57" t="str">
        <f t="shared" si="67"/>
        <v>RnD Building Fuel Use Perc Reduction</v>
      </c>
      <c r="D299" s="55" t="s">
        <v>133</v>
      </c>
      <c r="E299" s="55"/>
      <c r="F299" s="55" t="s">
        <v>396</v>
      </c>
      <c r="G299" s="55"/>
      <c r="H299" s="56">
        <v>117</v>
      </c>
      <c r="I299" s="55" t="s">
        <v>53</v>
      </c>
      <c r="J299" s="76" t="str">
        <f t="shared" si="68"/>
        <v>R&amp;D Fuel Use Reductions</v>
      </c>
      <c r="K299" s="77" t="str">
        <f t="shared" si="68"/>
        <v>RnD building fuel use reduction</v>
      </c>
      <c r="L299" s="66">
        <f t="shared" si="68"/>
        <v>0</v>
      </c>
      <c r="M299" s="66">
        <f t="shared" si="68"/>
        <v>0.4</v>
      </c>
      <c r="N299" s="66">
        <f t="shared" si="68"/>
        <v>0.01</v>
      </c>
      <c r="O299" s="57" t="str">
        <f t="shared" si="68"/>
        <v>% reduction in fuel use</v>
      </c>
      <c r="P299" s="195" t="str">
        <f>INDEX('Policy Characteristics'!J:J,MATCH($C299,'Policy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9" s="55" t="s">
        <v>303</v>
      </c>
      <c r="R299" s="10" t="s">
        <v>304</v>
      </c>
      <c r="S299" s="80" t="s">
        <v>86</v>
      </c>
      <c r="T299" s="55"/>
    </row>
    <row r="300" spans="1:20" ht="132.75" x14ac:dyDescent="0.75">
      <c r="A300" s="57" t="str">
        <f>A$296</f>
        <v>R&amp;D</v>
      </c>
      <c r="B300" s="57" t="str">
        <f t="shared" si="67"/>
        <v>Fuel Use Reduction</v>
      </c>
      <c r="C300" s="57" t="str">
        <f t="shared" si="67"/>
        <v>RnD Building Fuel Use Perc Reduction</v>
      </c>
      <c r="D300" s="55" t="s">
        <v>134</v>
      </c>
      <c r="E300" s="55"/>
      <c r="F300" s="55" t="s">
        <v>397</v>
      </c>
      <c r="G300" s="55"/>
      <c r="H300" s="56">
        <v>118</v>
      </c>
      <c r="I300" s="55" t="s">
        <v>53</v>
      </c>
      <c r="J300" s="76" t="str">
        <f t="shared" si="68"/>
        <v>R&amp;D Fuel Use Reductions</v>
      </c>
      <c r="K300" s="77" t="str">
        <f t="shared" si="68"/>
        <v>RnD building fuel use reduction</v>
      </c>
      <c r="L300" s="66">
        <f t="shared" si="68"/>
        <v>0</v>
      </c>
      <c r="M300" s="66">
        <f t="shared" si="68"/>
        <v>0.4</v>
      </c>
      <c r="N300" s="66">
        <f t="shared" si="68"/>
        <v>0.01</v>
      </c>
      <c r="O300" s="57" t="str">
        <f t="shared" si="68"/>
        <v>% reduction in fuel use</v>
      </c>
      <c r="P300" s="195" t="str">
        <f>INDEX('Policy Characteristics'!J:J,MATCH($C300,'Policy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0" s="55" t="s">
        <v>303</v>
      </c>
      <c r="R300" s="10" t="s">
        <v>304</v>
      </c>
      <c r="S300" s="80" t="s">
        <v>86</v>
      </c>
      <c r="T300" s="55"/>
    </row>
    <row r="301" spans="1:20" ht="132.75" x14ac:dyDescent="0.75">
      <c r="A301" s="57" t="str">
        <f>A$296</f>
        <v>R&amp;D</v>
      </c>
      <c r="B301" s="57" t="str">
        <f t="shared" si="67"/>
        <v>Fuel Use Reduction</v>
      </c>
      <c r="C301" s="57" t="str">
        <f t="shared" si="67"/>
        <v>RnD Building Fuel Use Perc Reduction</v>
      </c>
      <c r="D301" s="55" t="s">
        <v>135</v>
      </c>
      <c r="E301" s="55"/>
      <c r="F301" s="55" t="s">
        <v>398</v>
      </c>
      <c r="G301" s="55"/>
      <c r="H301" s="56">
        <v>119</v>
      </c>
      <c r="I301" s="55" t="s">
        <v>53</v>
      </c>
      <c r="J301" s="76" t="str">
        <f t="shared" si="68"/>
        <v>R&amp;D Fuel Use Reductions</v>
      </c>
      <c r="K301" s="77" t="str">
        <f t="shared" si="68"/>
        <v>RnD building fuel use reduction</v>
      </c>
      <c r="L301" s="66">
        <f t="shared" si="68"/>
        <v>0</v>
      </c>
      <c r="M301" s="66">
        <f t="shared" si="68"/>
        <v>0.4</v>
      </c>
      <c r="N301" s="66">
        <f t="shared" si="68"/>
        <v>0.01</v>
      </c>
      <c r="O301" s="57" t="str">
        <f t="shared" si="68"/>
        <v>% reduction in fuel use</v>
      </c>
      <c r="P301" s="195" t="str">
        <f>INDEX('Policy Characteristics'!J:J,MATCH($C301,'Policy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1" s="55" t="s">
        <v>303</v>
      </c>
      <c r="R301" s="10" t="s">
        <v>304</v>
      </c>
      <c r="S301" s="80" t="s">
        <v>86</v>
      </c>
      <c r="T301" s="55"/>
    </row>
    <row r="302" spans="1:20" ht="132.75" x14ac:dyDescent="0.75">
      <c r="A302" s="55" t="s">
        <v>32</v>
      </c>
      <c r="B302" s="57" t="str">
        <f t="shared" si="67"/>
        <v>Fuel Use Reduction</v>
      </c>
      <c r="C302" s="55" t="s">
        <v>360</v>
      </c>
      <c r="D302" s="55"/>
      <c r="E302" s="55"/>
      <c r="F302" s="55" t="s">
        <v>31</v>
      </c>
      <c r="G302" s="55"/>
      <c r="H302" s="56">
        <v>120</v>
      </c>
      <c r="I302" s="55" t="s">
        <v>53</v>
      </c>
      <c r="J302" s="76" t="str">
        <f t="shared" si="68"/>
        <v>R&amp;D Fuel Use Reductions</v>
      </c>
      <c r="K302" s="98" t="s">
        <v>643</v>
      </c>
      <c r="L302" s="62">
        <v>0</v>
      </c>
      <c r="M302" s="62">
        <v>0.4</v>
      </c>
      <c r="N302" s="61">
        <v>0.01</v>
      </c>
      <c r="O302" s="55" t="s">
        <v>40</v>
      </c>
      <c r="P302" s="195" t="str">
        <f>INDEX('Policy Characteristics'!J:J,MATCH($C302,'Policy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2" s="55" t="s">
        <v>303</v>
      </c>
      <c r="R302" s="10" t="s">
        <v>304</v>
      </c>
      <c r="S302" s="80" t="s">
        <v>86</v>
      </c>
      <c r="T302" s="55"/>
    </row>
    <row r="303" spans="1:20" ht="132.75" x14ac:dyDescent="0.75">
      <c r="A303" s="55" t="s">
        <v>32</v>
      </c>
      <c r="B303" s="57" t="str">
        <f t="shared" si="67"/>
        <v>Fuel Use Reduction</v>
      </c>
      <c r="C303" s="55" t="s">
        <v>361</v>
      </c>
      <c r="D303" s="55" t="s">
        <v>551</v>
      </c>
      <c r="E303" s="55"/>
      <c r="F303" s="10" t="s">
        <v>557</v>
      </c>
      <c r="G303" s="55"/>
      <c r="H303" s="56">
        <v>121</v>
      </c>
      <c r="I303" s="55" t="s">
        <v>53</v>
      </c>
      <c r="J303" s="76" t="str">
        <f t="shared" si="68"/>
        <v>R&amp;D Fuel Use Reductions</v>
      </c>
      <c r="K303" s="98" t="s">
        <v>642</v>
      </c>
      <c r="L303" s="62">
        <v>0</v>
      </c>
      <c r="M303" s="62">
        <v>0.4</v>
      </c>
      <c r="N303" s="61">
        <v>0.01</v>
      </c>
      <c r="O303" s="55" t="s">
        <v>40</v>
      </c>
      <c r="P303" s="195" t="str">
        <f>INDEX('Policy Characteristics'!J:J,MATCH($C303,'Policy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3" s="55" t="s">
        <v>303</v>
      </c>
      <c r="R303" s="10" t="s">
        <v>304</v>
      </c>
      <c r="S303" s="80" t="s">
        <v>86</v>
      </c>
      <c r="T303" s="55"/>
    </row>
    <row r="304" spans="1:20" ht="132.75" x14ac:dyDescent="0.75">
      <c r="A304" s="57" t="str">
        <f>A$303</f>
        <v>R&amp;D</v>
      </c>
      <c r="B304" s="57" t="str">
        <f t="shared" ref="B304:C314" si="69">B$303</f>
        <v>Fuel Use Reduction</v>
      </c>
      <c r="C304" s="57" t="str">
        <f t="shared" si="69"/>
        <v>RnD Electricity Fuel Use Perc Reduction</v>
      </c>
      <c r="D304" s="10" t="s">
        <v>376</v>
      </c>
      <c r="E304" s="57"/>
      <c r="F304" s="10" t="s">
        <v>633</v>
      </c>
      <c r="G304" s="55"/>
      <c r="H304" s="56">
        <v>122</v>
      </c>
      <c r="I304" s="55" t="s">
        <v>53</v>
      </c>
      <c r="J304" s="76" t="str">
        <f t="shared" si="68"/>
        <v>R&amp;D Fuel Use Reductions</v>
      </c>
      <c r="K304" s="77" t="str">
        <f t="shared" ref="K304:O313" si="70">K$303</f>
        <v>RnD electricity fuel use reduction</v>
      </c>
      <c r="L304" s="66">
        <f t="shared" si="70"/>
        <v>0</v>
      </c>
      <c r="M304" s="66">
        <f t="shared" si="70"/>
        <v>0.4</v>
      </c>
      <c r="N304" s="66">
        <f t="shared" si="70"/>
        <v>0.01</v>
      </c>
      <c r="O304" s="57" t="str">
        <f t="shared" si="70"/>
        <v>% reduction in fuel use</v>
      </c>
      <c r="P304" s="195" t="str">
        <f>INDEX('Policy Characteristics'!J:J,MATCH($C304,'Policy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4" s="55" t="s">
        <v>303</v>
      </c>
      <c r="R304" s="10" t="s">
        <v>304</v>
      </c>
      <c r="S304" s="80" t="s">
        <v>86</v>
      </c>
      <c r="T304" s="55"/>
    </row>
    <row r="305" spans="1:20" ht="132.75" x14ac:dyDescent="0.75">
      <c r="A305" s="57" t="str">
        <f t="shared" ref="A305:C313" si="71">A$303</f>
        <v>R&amp;D</v>
      </c>
      <c r="B305" s="57" t="str">
        <f t="shared" si="69"/>
        <v>Fuel Use Reduction</v>
      </c>
      <c r="C305" s="57" t="str">
        <f t="shared" si="69"/>
        <v>RnD Electricity Fuel Use Perc Reduction</v>
      </c>
      <c r="D305" s="10" t="s">
        <v>89</v>
      </c>
      <c r="E305" s="57"/>
      <c r="F305" s="10" t="s">
        <v>1045</v>
      </c>
      <c r="G305" s="55"/>
      <c r="H305" s="56">
        <v>123</v>
      </c>
      <c r="I305" s="55" t="s">
        <v>53</v>
      </c>
      <c r="J305" s="76" t="str">
        <f t="shared" si="68"/>
        <v>R&amp;D Fuel Use Reductions</v>
      </c>
      <c r="K305" s="77" t="str">
        <f t="shared" si="70"/>
        <v>RnD electricity fuel use reduction</v>
      </c>
      <c r="L305" s="66">
        <f t="shared" si="70"/>
        <v>0</v>
      </c>
      <c r="M305" s="66">
        <f t="shared" si="70"/>
        <v>0.4</v>
      </c>
      <c r="N305" s="66">
        <f t="shared" si="70"/>
        <v>0.01</v>
      </c>
      <c r="O305" s="57" t="str">
        <f t="shared" si="70"/>
        <v>% reduction in fuel use</v>
      </c>
      <c r="P305" s="195" t="str">
        <f>INDEX('Policy Characteristics'!J:J,MATCH($C305,'Policy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5" s="55" t="s">
        <v>303</v>
      </c>
      <c r="R305" s="10" t="s">
        <v>304</v>
      </c>
      <c r="S305" s="80" t="s">
        <v>86</v>
      </c>
      <c r="T305" s="55"/>
    </row>
    <row r="306" spans="1:20" ht="132.75" x14ac:dyDescent="0.75">
      <c r="A306" s="57" t="str">
        <f t="shared" si="71"/>
        <v>R&amp;D</v>
      </c>
      <c r="B306" s="57" t="str">
        <f t="shared" si="69"/>
        <v>Fuel Use Reduction</v>
      </c>
      <c r="C306" s="57" t="str">
        <f t="shared" si="69"/>
        <v>RnD Electricity Fuel Use Perc Reduction</v>
      </c>
      <c r="D306" s="10" t="s">
        <v>90</v>
      </c>
      <c r="E306" s="57"/>
      <c r="F306" s="10" t="s">
        <v>399</v>
      </c>
      <c r="G306" s="55"/>
      <c r="H306" s="56" t="s">
        <v>232</v>
      </c>
      <c r="I306" s="55" t="s">
        <v>54</v>
      </c>
      <c r="J306" s="76" t="str">
        <f t="shared" si="68"/>
        <v>R&amp;D Fuel Use Reductions</v>
      </c>
      <c r="K306" s="77" t="str">
        <f t="shared" si="70"/>
        <v>RnD electricity fuel use reduction</v>
      </c>
      <c r="L306" s="66"/>
      <c r="M306" s="66"/>
      <c r="N306" s="66"/>
      <c r="O306" s="57"/>
      <c r="P306" s="195" t="str">
        <f>INDEX('Policy Characteristics'!J:J,MATCH($C306,'Policy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6" s="55"/>
      <c r="R306" s="10"/>
      <c r="S306" s="80"/>
      <c r="T306" s="55"/>
    </row>
    <row r="307" spans="1:20" ht="132.75" x14ac:dyDescent="0.75">
      <c r="A307" s="57" t="str">
        <f t="shared" si="71"/>
        <v>R&amp;D</v>
      </c>
      <c r="B307" s="57" t="str">
        <f t="shared" si="69"/>
        <v>Fuel Use Reduction</v>
      </c>
      <c r="C307" s="57" t="str">
        <f t="shared" si="69"/>
        <v>RnD Electricity Fuel Use Perc Reduction</v>
      </c>
      <c r="D307" s="10" t="s">
        <v>552</v>
      </c>
      <c r="E307" s="57"/>
      <c r="F307" s="10" t="s">
        <v>559</v>
      </c>
      <c r="G307" s="55"/>
      <c r="H307" s="56" t="s">
        <v>232</v>
      </c>
      <c r="I307" s="55" t="s">
        <v>54</v>
      </c>
      <c r="J307" s="76" t="str">
        <f t="shared" si="68"/>
        <v>R&amp;D Fuel Use Reductions</v>
      </c>
      <c r="K307" s="77" t="str">
        <f t="shared" si="70"/>
        <v>RnD electricity fuel use reduction</v>
      </c>
      <c r="L307" s="66"/>
      <c r="M307" s="66"/>
      <c r="N307" s="66"/>
      <c r="O307" s="57"/>
      <c r="P307" s="195" t="str">
        <f>INDEX('Policy Characteristics'!J:J,MATCH($C307,'Policy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7" s="55"/>
      <c r="R307" s="10"/>
      <c r="S307" s="80"/>
      <c r="T307" s="55"/>
    </row>
    <row r="308" spans="1:20" ht="132.75" x14ac:dyDescent="0.75">
      <c r="A308" s="57" t="str">
        <f t="shared" si="71"/>
        <v>R&amp;D</v>
      </c>
      <c r="B308" s="57" t="str">
        <f t="shared" si="69"/>
        <v>Fuel Use Reduction</v>
      </c>
      <c r="C308" s="57" t="str">
        <f t="shared" si="69"/>
        <v>RnD Electricity Fuel Use Perc Reduction</v>
      </c>
      <c r="D308" s="10" t="s">
        <v>91</v>
      </c>
      <c r="E308" s="57"/>
      <c r="F308" s="10" t="s">
        <v>400</v>
      </c>
      <c r="G308" s="55"/>
      <c r="H308" s="56" t="s">
        <v>232</v>
      </c>
      <c r="I308" s="55" t="s">
        <v>54</v>
      </c>
      <c r="J308" s="76" t="str">
        <f t="shared" si="68"/>
        <v>R&amp;D Fuel Use Reductions</v>
      </c>
      <c r="K308" s="77" t="str">
        <f t="shared" si="70"/>
        <v>RnD electricity fuel use reduction</v>
      </c>
      <c r="L308" s="66"/>
      <c r="M308" s="66"/>
      <c r="N308" s="66"/>
      <c r="O308" s="57"/>
      <c r="P308" s="195" t="str">
        <f>INDEX('Policy Characteristics'!J:J,MATCH($C308,'Policy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8" s="55"/>
      <c r="R308" s="10"/>
      <c r="S308" s="80"/>
      <c r="T308" s="55"/>
    </row>
    <row r="309" spans="1:20" ht="132.75" x14ac:dyDescent="0.75">
      <c r="A309" s="57" t="str">
        <f t="shared" si="71"/>
        <v>R&amp;D</v>
      </c>
      <c r="B309" s="57" t="str">
        <f t="shared" si="69"/>
        <v>Fuel Use Reduction</v>
      </c>
      <c r="C309" s="57" t="str">
        <f t="shared" si="69"/>
        <v>RnD Electricity Fuel Use Perc Reduction</v>
      </c>
      <c r="D309" s="10" t="s">
        <v>92</v>
      </c>
      <c r="E309" s="57"/>
      <c r="F309" s="10" t="s">
        <v>401</v>
      </c>
      <c r="G309" s="55"/>
      <c r="H309" s="56" t="s">
        <v>232</v>
      </c>
      <c r="I309" s="55" t="s">
        <v>54</v>
      </c>
      <c r="J309" s="76" t="str">
        <f t="shared" si="68"/>
        <v>R&amp;D Fuel Use Reductions</v>
      </c>
      <c r="K309" s="77" t="str">
        <f t="shared" si="70"/>
        <v>RnD electricity fuel use reduction</v>
      </c>
      <c r="L309" s="66"/>
      <c r="M309" s="66"/>
      <c r="N309" s="66"/>
      <c r="O309" s="57"/>
      <c r="P309" s="195" t="str">
        <f>INDEX('Policy Characteristics'!J:J,MATCH($C309,'Policy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9" s="55"/>
      <c r="R309" s="10"/>
      <c r="S309" s="80"/>
      <c r="T309" s="55"/>
    </row>
    <row r="310" spans="1:20" ht="132.75" x14ac:dyDescent="0.75">
      <c r="A310" s="57" t="str">
        <f t="shared" si="71"/>
        <v>R&amp;D</v>
      </c>
      <c r="B310" s="57" t="str">
        <f t="shared" si="69"/>
        <v>Fuel Use Reduction</v>
      </c>
      <c r="C310" s="57" t="str">
        <f t="shared" si="69"/>
        <v>RnD Electricity Fuel Use Perc Reduction</v>
      </c>
      <c r="D310" s="10" t="s">
        <v>93</v>
      </c>
      <c r="E310" s="57"/>
      <c r="F310" s="10" t="s">
        <v>402</v>
      </c>
      <c r="G310" s="55"/>
      <c r="H310" s="56">
        <v>124</v>
      </c>
      <c r="I310" s="55" t="s">
        <v>53</v>
      </c>
      <c r="J310" s="76" t="str">
        <f t="shared" si="68"/>
        <v>R&amp;D Fuel Use Reductions</v>
      </c>
      <c r="K310" s="77" t="str">
        <f t="shared" si="70"/>
        <v>RnD electricity fuel use reduction</v>
      </c>
      <c r="L310" s="66">
        <f t="shared" si="70"/>
        <v>0</v>
      </c>
      <c r="M310" s="66">
        <f t="shared" si="70"/>
        <v>0.4</v>
      </c>
      <c r="N310" s="66">
        <f t="shared" si="70"/>
        <v>0.01</v>
      </c>
      <c r="O310" s="57" t="str">
        <f t="shared" si="70"/>
        <v>% reduction in fuel use</v>
      </c>
      <c r="P310" s="195" t="str">
        <f>INDEX('Policy Characteristics'!J:J,MATCH($C310,'Policy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0" s="55" t="s">
        <v>303</v>
      </c>
      <c r="R310" s="10" t="s">
        <v>304</v>
      </c>
      <c r="S310" s="80" t="s">
        <v>86</v>
      </c>
      <c r="T310" s="55"/>
    </row>
    <row r="311" spans="1:20" ht="132.75" x14ac:dyDescent="0.75">
      <c r="A311" s="57" t="str">
        <f>A$303</f>
        <v>R&amp;D</v>
      </c>
      <c r="B311" s="57" t="str">
        <f t="shared" si="69"/>
        <v>Fuel Use Reduction</v>
      </c>
      <c r="C311" s="57" t="str">
        <f t="shared" si="69"/>
        <v>RnD Electricity Fuel Use Perc Reduction</v>
      </c>
      <c r="D311" s="10" t="s">
        <v>379</v>
      </c>
      <c r="E311" s="57"/>
      <c r="F311" s="10" t="s">
        <v>634</v>
      </c>
      <c r="G311" s="55"/>
      <c r="H311" s="56">
        <v>193</v>
      </c>
      <c r="I311" s="55" t="s">
        <v>53</v>
      </c>
      <c r="J311" s="76" t="str">
        <f t="shared" si="68"/>
        <v>R&amp;D Fuel Use Reductions</v>
      </c>
      <c r="K311" s="77" t="str">
        <f t="shared" si="70"/>
        <v>RnD electricity fuel use reduction</v>
      </c>
      <c r="L311" s="66">
        <f t="shared" si="70"/>
        <v>0</v>
      </c>
      <c r="M311" s="66">
        <f t="shared" si="70"/>
        <v>0.4</v>
      </c>
      <c r="N311" s="66">
        <f t="shared" si="70"/>
        <v>0.01</v>
      </c>
      <c r="O311" s="57" t="str">
        <f t="shared" si="70"/>
        <v>% reduction in fuel use</v>
      </c>
      <c r="P311" s="195" t="str">
        <f>INDEX('Policy Characteristics'!J:J,MATCH($C311,'Policy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1" s="55" t="s">
        <v>303</v>
      </c>
      <c r="R311" s="10" t="s">
        <v>304</v>
      </c>
      <c r="S311" s="80" t="s">
        <v>86</v>
      </c>
      <c r="T311" s="55"/>
    </row>
    <row r="312" spans="1:20" ht="126.95" customHeight="1" x14ac:dyDescent="0.75">
      <c r="A312" s="57" t="str">
        <f t="shared" si="71"/>
        <v>R&amp;D</v>
      </c>
      <c r="B312" s="57" t="str">
        <f t="shared" si="71"/>
        <v>Fuel Use Reduction</v>
      </c>
      <c r="C312" s="57" t="str">
        <f t="shared" si="71"/>
        <v>RnD Electricity Fuel Use Perc Reduction</v>
      </c>
      <c r="D312" s="10" t="s">
        <v>549</v>
      </c>
      <c r="E312" s="57"/>
      <c r="F312" s="10" t="s">
        <v>997</v>
      </c>
      <c r="G312" s="55"/>
      <c r="H312" s="56">
        <v>181</v>
      </c>
      <c r="I312" s="55" t="s">
        <v>54</v>
      </c>
      <c r="J312" s="76" t="str">
        <f t="shared" si="68"/>
        <v>R&amp;D Fuel Use Reductions</v>
      </c>
      <c r="K312" s="77" t="str">
        <f t="shared" si="70"/>
        <v>RnD electricity fuel use reduction</v>
      </c>
      <c r="L312" s="66">
        <f t="shared" si="70"/>
        <v>0</v>
      </c>
      <c r="M312" s="66">
        <f t="shared" si="70"/>
        <v>0.4</v>
      </c>
      <c r="N312" s="66">
        <f t="shared" si="70"/>
        <v>0.01</v>
      </c>
      <c r="O312" s="57" t="str">
        <f t="shared" si="70"/>
        <v>% reduction in fuel use</v>
      </c>
      <c r="P312" s="195" t="str">
        <f>INDEX('Policy Characteristics'!J:J,MATCH($C312,'Policy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2" s="55" t="s">
        <v>303</v>
      </c>
      <c r="R312" s="10" t="s">
        <v>304</v>
      </c>
      <c r="S312" s="80" t="s">
        <v>86</v>
      </c>
      <c r="T312" s="55"/>
    </row>
    <row r="313" spans="1:20" ht="132.75" x14ac:dyDescent="0.75">
      <c r="A313" s="57" t="str">
        <f t="shared" si="71"/>
        <v>R&amp;D</v>
      </c>
      <c r="B313" s="57" t="str">
        <f t="shared" si="71"/>
        <v>Fuel Use Reduction</v>
      </c>
      <c r="C313" s="57" t="str">
        <f t="shared" si="71"/>
        <v>RnD Electricity Fuel Use Perc Reduction</v>
      </c>
      <c r="D313" s="10" t="s">
        <v>560</v>
      </c>
      <c r="E313" s="57"/>
      <c r="F313" s="10" t="s">
        <v>562</v>
      </c>
      <c r="G313" s="55"/>
      <c r="H313" s="56"/>
      <c r="I313" s="55" t="s">
        <v>54</v>
      </c>
      <c r="J313" s="76" t="str">
        <f t="shared" si="68"/>
        <v>R&amp;D Fuel Use Reductions</v>
      </c>
      <c r="K313" s="77" t="str">
        <f t="shared" si="70"/>
        <v>RnD electricity fuel use reduction</v>
      </c>
      <c r="L313" s="66"/>
      <c r="M313" s="66"/>
      <c r="N313" s="66"/>
      <c r="O313" s="57"/>
      <c r="P313" s="195" t="str">
        <f>INDEX('Policy Characteristics'!J:J,MATCH($C313,'Policy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3" s="55"/>
      <c r="R313" s="10"/>
      <c r="S313" s="80"/>
      <c r="T313" s="55"/>
    </row>
    <row r="314" spans="1:20" ht="132.75" x14ac:dyDescent="0.75">
      <c r="A314" s="55" t="s">
        <v>32</v>
      </c>
      <c r="B314" s="57" t="str">
        <f t="shared" si="69"/>
        <v>Fuel Use Reduction</v>
      </c>
      <c r="C314" s="55" t="s">
        <v>362</v>
      </c>
      <c r="D314" s="55" t="s">
        <v>150</v>
      </c>
      <c r="E314" s="55"/>
      <c r="F314" s="10" t="s">
        <v>403</v>
      </c>
      <c r="G314" s="55"/>
      <c r="H314" s="56">
        <v>125</v>
      </c>
      <c r="I314" s="55" t="s">
        <v>53</v>
      </c>
      <c r="J314" s="76" t="str">
        <f t="shared" si="68"/>
        <v>R&amp;D Fuel Use Reductions</v>
      </c>
      <c r="K314" s="98" t="s">
        <v>641</v>
      </c>
      <c r="L314" s="62">
        <v>0</v>
      </c>
      <c r="M314" s="62">
        <v>0.4</v>
      </c>
      <c r="N314" s="61">
        <v>0.01</v>
      </c>
      <c r="O314" s="55" t="s">
        <v>40</v>
      </c>
      <c r="P314" s="195" t="str">
        <f>INDEX('Policy Characteristics'!J:J,MATCH($C314,'Policy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4" s="55" t="s">
        <v>303</v>
      </c>
      <c r="R314" s="10" t="s">
        <v>304</v>
      </c>
      <c r="S314" s="80" t="s">
        <v>86</v>
      </c>
      <c r="T314" s="55"/>
    </row>
    <row r="315" spans="1:20" ht="132.75" x14ac:dyDescent="0.75">
      <c r="A315" s="57" t="str">
        <f>A$314</f>
        <v>R&amp;D</v>
      </c>
      <c r="B315" s="57" t="str">
        <f t="shared" ref="B315:C322" si="72">B$314</f>
        <v>Fuel Use Reduction</v>
      </c>
      <c r="C315" s="57" t="str">
        <f t="shared" si="72"/>
        <v>RnD Industry Fuel Use Perc Reduction</v>
      </c>
      <c r="D315" s="10" t="s">
        <v>151</v>
      </c>
      <c r="E315" s="55"/>
      <c r="F315" s="10" t="s">
        <v>404</v>
      </c>
      <c r="G315" s="55"/>
      <c r="H315" s="56">
        <v>126</v>
      </c>
      <c r="I315" s="55" t="s">
        <v>53</v>
      </c>
      <c r="J315" s="76" t="str">
        <f t="shared" si="68"/>
        <v>R&amp;D Fuel Use Reductions</v>
      </c>
      <c r="K315" s="77" t="str">
        <f t="shared" ref="K315:O321" si="73">K$314</f>
        <v>RnD industry fuel use reduction</v>
      </c>
      <c r="L315" s="66">
        <f t="shared" si="73"/>
        <v>0</v>
      </c>
      <c r="M315" s="66">
        <f t="shared" si="73"/>
        <v>0.4</v>
      </c>
      <c r="N315" s="66">
        <f t="shared" si="73"/>
        <v>0.01</v>
      </c>
      <c r="O315" s="57" t="str">
        <f t="shared" si="73"/>
        <v>% reduction in fuel use</v>
      </c>
      <c r="P315" s="195" t="str">
        <f>INDEX('Policy Characteristics'!J:J,MATCH($C315,'Policy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5" s="55" t="s">
        <v>303</v>
      </c>
      <c r="R315" s="10" t="s">
        <v>304</v>
      </c>
      <c r="S315" s="80" t="s">
        <v>86</v>
      </c>
      <c r="T315" s="55"/>
    </row>
    <row r="316" spans="1:20" ht="132.75" x14ac:dyDescent="0.75">
      <c r="A316" s="57" t="str">
        <f t="shared" ref="A316:A321" si="74">A$314</f>
        <v>R&amp;D</v>
      </c>
      <c r="B316" s="57" t="str">
        <f t="shared" si="72"/>
        <v>Fuel Use Reduction</v>
      </c>
      <c r="C316" s="57" t="str">
        <f t="shared" si="72"/>
        <v>RnD Industry Fuel Use Perc Reduction</v>
      </c>
      <c r="D316" s="10" t="s">
        <v>152</v>
      </c>
      <c r="E316" s="55"/>
      <c r="F316" s="10" t="s">
        <v>405</v>
      </c>
      <c r="G316" s="55"/>
      <c r="H316" s="56">
        <v>127</v>
      </c>
      <c r="I316" s="55" t="s">
        <v>53</v>
      </c>
      <c r="J316" s="76" t="str">
        <f t="shared" si="68"/>
        <v>R&amp;D Fuel Use Reductions</v>
      </c>
      <c r="K316" s="77" t="str">
        <f t="shared" si="73"/>
        <v>RnD industry fuel use reduction</v>
      </c>
      <c r="L316" s="66">
        <f t="shared" si="73"/>
        <v>0</v>
      </c>
      <c r="M316" s="66">
        <f t="shared" si="73"/>
        <v>0.4</v>
      </c>
      <c r="N316" s="66">
        <f t="shared" si="73"/>
        <v>0.01</v>
      </c>
      <c r="O316" s="57" t="str">
        <f t="shared" si="73"/>
        <v>% reduction in fuel use</v>
      </c>
      <c r="P316" s="195" t="str">
        <f>INDEX('Policy Characteristics'!J:J,MATCH($C316,'Policy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6" s="55" t="s">
        <v>303</v>
      </c>
      <c r="R316" s="10" t="s">
        <v>304</v>
      </c>
      <c r="S316" s="80" t="s">
        <v>86</v>
      </c>
      <c r="T316" s="55"/>
    </row>
    <row r="317" spans="1:20" ht="132.75" x14ac:dyDescent="0.75">
      <c r="A317" s="57" t="str">
        <f t="shared" si="74"/>
        <v>R&amp;D</v>
      </c>
      <c r="B317" s="57" t="str">
        <f t="shared" si="72"/>
        <v>Fuel Use Reduction</v>
      </c>
      <c r="C317" s="57" t="str">
        <f t="shared" si="72"/>
        <v>RnD Industry Fuel Use Perc Reduction</v>
      </c>
      <c r="D317" s="10" t="s">
        <v>153</v>
      </c>
      <c r="E317" s="55"/>
      <c r="F317" s="10" t="s">
        <v>406</v>
      </c>
      <c r="G317" s="55"/>
      <c r="H317" s="56">
        <v>128</v>
      </c>
      <c r="I317" s="55" t="s">
        <v>53</v>
      </c>
      <c r="J317" s="76" t="str">
        <f t="shared" si="68"/>
        <v>R&amp;D Fuel Use Reductions</v>
      </c>
      <c r="K317" s="77" t="str">
        <f t="shared" si="73"/>
        <v>RnD industry fuel use reduction</v>
      </c>
      <c r="L317" s="66">
        <f t="shared" si="73"/>
        <v>0</v>
      </c>
      <c r="M317" s="66">
        <f t="shared" si="73"/>
        <v>0.4</v>
      </c>
      <c r="N317" s="66">
        <f t="shared" si="73"/>
        <v>0.01</v>
      </c>
      <c r="O317" s="57" t="str">
        <f t="shared" si="73"/>
        <v>% reduction in fuel use</v>
      </c>
      <c r="P317" s="195" t="str">
        <f>INDEX('Policy Characteristics'!J:J,MATCH($C317,'Policy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7" s="55" t="s">
        <v>303</v>
      </c>
      <c r="R317" s="10" t="s">
        <v>304</v>
      </c>
      <c r="S317" s="80" t="s">
        <v>86</v>
      </c>
      <c r="T317" s="55"/>
    </row>
    <row r="318" spans="1:20" ht="132.75" x14ac:dyDescent="0.75">
      <c r="A318" s="57" t="str">
        <f t="shared" si="74"/>
        <v>R&amp;D</v>
      </c>
      <c r="B318" s="57" t="str">
        <f t="shared" si="72"/>
        <v>Fuel Use Reduction</v>
      </c>
      <c r="C318" s="57" t="str">
        <f t="shared" si="72"/>
        <v>RnD Industry Fuel Use Perc Reduction</v>
      </c>
      <c r="D318" s="10" t="s">
        <v>154</v>
      </c>
      <c r="E318" s="55"/>
      <c r="F318" s="10" t="s">
        <v>407</v>
      </c>
      <c r="G318" s="55"/>
      <c r="H318" s="56">
        <v>129</v>
      </c>
      <c r="I318" s="55" t="s">
        <v>53</v>
      </c>
      <c r="J318" s="76" t="str">
        <f t="shared" si="68"/>
        <v>R&amp;D Fuel Use Reductions</v>
      </c>
      <c r="K318" s="77" t="str">
        <f t="shared" si="73"/>
        <v>RnD industry fuel use reduction</v>
      </c>
      <c r="L318" s="66">
        <f t="shared" si="73"/>
        <v>0</v>
      </c>
      <c r="M318" s="66">
        <f t="shared" si="73"/>
        <v>0.4</v>
      </c>
      <c r="N318" s="66">
        <f t="shared" si="73"/>
        <v>0.01</v>
      </c>
      <c r="O318" s="57" t="str">
        <f t="shared" si="73"/>
        <v>% reduction in fuel use</v>
      </c>
      <c r="P318" s="195" t="str">
        <f>INDEX('Policy Characteristics'!J:J,MATCH($C318,'Policy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8" s="55" t="s">
        <v>303</v>
      </c>
      <c r="R318" s="10" t="s">
        <v>304</v>
      </c>
      <c r="S318" s="80" t="s">
        <v>86</v>
      </c>
      <c r="T318" s="55"/>
    </row>
    <row r="319" spans="1:20" ht="132.75" x14ac:dyDescent="0.75">
      <c r="A319" s="57" t="str">
        <f t="shared" si="74"/>
        <v>R&amp;D</v>
      </c>
      <c r="B319" s="57" t="str">
        <f t="shared" si="72"/>
        <v>Fuel Use Reduction</v>
      </c>
      <c r="C319" s="57" t="str">
        <f t="shared" si="72"/>
        <v>RnD Industry Fuel Use Perc Reduction</v>
      </c>
      <c r="D319" s="10" t="s">
        <v>155</v>
      </c>
      <c r="E319" s="55"/>
      <c r="F319" s="10" t="s">
        <v>408</v>
      </c>
      <c r="G319" s="55"/>
      <c r="H319" s="56">
        <v>130</v>
      </c>
      <c r="I319" s="55" t="s">
        <v>53</v>
      </c>
      <c r="J319" s="76" t="str">
        <f t="shared" si="68"/>
        <v>R&amp;D Fuel Use Reductions</v>
      </c>
      <c r="K319" s="77" t="str">
        <f t="shared" si="73"/>
        <v>RnD industry fuel use reduction</v>
      </c>
      <c r="L319" s="66">
        <f t="shared" si="73"/>
        <v>0</v>
      </c>
      <c r="M319" s="66">
        <f t="shared" si="73"/>
        <v>0.4</v>
      </c>
      <c r="N319" s="66">
        <f t="shared" si="73"/>
        <v>0.01</v>
      </c>
      <c r="O319" s="57" t="str">
        <f t="shared" si="73"/>
        <v>% reduction in fuel use</v>
      </c>
      <c r="P319" s="195" t="str">
        <f>INDEX('Policy Characteristics'!J:J,MATCH($C319,'Policy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9" s="55" t="s">
        <v>303</v>
      </c>
      <c r="R319" s="10" t="s">
        <v>304</v>
      </c>
      <c r="S319" s="80" t="s">
        <v>86</v>
      </c>
      <c r="T319" s="55"/>
    </row>
    <row r="320" spans="1:20" ht="132.75" x14ac:dyDescent="0.75">
      <c r="A320" s="57" t="str">
        <f t="shared" si="74"/>
        <v>R&amp;D</v>
      </c>
      <c r="B320" s="57" t="str">
        <f t="shared" si="72"/>
        <v>Fuel Use Reduction</v>
      </c>
      <c r="C320" s="57" t="str">
        <f t="shared" si="72"/>
        <v>RnD Industry Fuel Use Perc Reduction</v>
      </c>
      <c r="D320" s="10" t="s">
        <v>156</v>
      </c>
      <c r="E320" s="55"/>
      <c r="F320" s="10" t="s">
        <v>409</v>
      </c>
      <c r="G320" s="55"/>
      <c r="H320" s="56">
        <v>131</v>
      </c>
      <c r="I320" s="55" t="s">
        <v>53</v>
      </c>
      <c r="J320" s="76" t="str">
        <f t="shared" si="68"/>
        <v>R&amp;D Fuel Use Reductions</v>
      </c>
      <c r="K320" s="77" t="str">
        <f t="shared" si="73"/>
        <v>RnD industry fuel use reduction</v>
      </c>
      <c r="L320" s="66">
        <f t="shared" si="73"/>
        <v>0</v>
      </c>
      <c r="M320" s="66">
        <f t="shared" si="73"/>
        <v>0.4</v>
      </c>
      <c r="N320" s="66">
        <f t="shared" si="73"/>
        <v>0.01</v>
      </c>
      <c r="O320" s="57" t="str">
        <f t="shared" si="73"/>
        <v>% reduction in fuel use</v>
      </c>
      <c r="P320" s="195" t="str">
        <f>INDEX('Policy Characteristics'!J:J,MATCH($C320,'Policy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0" s="55" t="s">
        <v>303</v>
      </c>
      <c r="R320" s="10" t="s">
        <v>304</v>
      </c>
      <c r="S320" s="80" t="s">
        <v>86</v>
      </c>
      <c r="T320" s="55"/>
    </row>
    <row r="321" spans="1:20" ht="132.75" x14ac:dyDescent="0.75">
      <c r="A321" s="57" t="str">
        <f t="shared" si="74"/>
        <v>R&amp;D</v>
      </c>
      <c r="B321" s="57" t="str">
        <f t="shared" si="72"/>
        <v>Fuel Use Reduction</v>
      </c>
      <c r="C321" s="57" t="str">
        <f t="shared" si="72"/>
        <v>RnD Industry Fuel Use Perc Reduction</v>
      </c>
      <c r="D321" s="10" t="s">
        <v>157</v>
      </c>
      <c r="E321" s="55"/>
      <c r="F321" s="10" t="s">
        <v>410</v>
      </c>
      <c r="G321" s="55"/>
      <c r="H321" s="56">
        <v>132</v>
      </c>
      <c r="I321" s="55" t="s">
        <v>53</v>
      </c>
      <c r="J321" s="76" t="str">
        <f t="shared" si="68"/>
        <v>R&amp;D Fuel Use Reductions</v>
      </c>
      <c r="K321" s="77" t="str">
        <f t="shared" si="73"/>
        <v>RnD industry fuel use reduction</v>
      </c>
      <c r="L321" s="66">
        <f t="shared" si="73"/>
        <v>0</v>
      </c>
      <c r="M321" s="66">
        <f t="shared" si="73"/>
        <v>0.4</v>
      </c>
      <c r="N321" s="66">
        <f t="shared" si="73"/>
        <v>0.01</v>
      </c>
      <c r="O321" s="57" t="str">
        <f t="shared" si="73"/>
        <v>% reduction in fuel use</v>
      </c>
      <c r="P321" s="195" t="str">
        <f>INDEX('Policy Characteristics'!J:J,MATCH($C321,'Policy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1" s="55" t="s">
        <v>303</v>
      </c>
      <c r="R321" s="10" t="s">
        <v>304</v>
      </c>
      <c r="S321" s="80" t="s">
        <v>86</v>
      </c>
      <c r="T321" s="55"/>
    </row>
    <row r="322" spans="1:20" ht="132.75" x14ac:dyDescent="0.75">
      <c r="A322" s="55" t="s">
        <v>32</v>
      </c>
      <c r="B322" s="57" t="str">
        <f t="shared" si="72"/>
        <v>Fuel Use Reduction</v>
      </c>
      <c r="C322" s="55" t="s">
        <v>363</v>
      </c>
      <c r="D322" s="55" t="s">
        <v>614</v>
      </c>
      <c r="E322" s="55"/>
      <c r="F322" s="55" t="s">
        <v>587</v>
      </c>
      <c r="G322" s="55"/>
      <c r="H322" s="56">
        <v>133</v>
      </c>
      <c r="I322" s="55" t="s">
        <v>53</v>
      </c>
      <c r="J322" s="76" t="str">
        <f t="shared" si="68"/>
        <v>R&amp;D Fuel Use Reductions</v>
      </c>
      <c r="K322" s="98" t="s">
        <v>640</v>
      </c>
      <c r="L322" s="62">
        <v>0</v>
      </c>
      <c r="M322" s="62">
        <v>0.4</v>
      </c>
      <c r="N322" s="61">
        <v>0.01</v>
      </c>
      <c r="O322" s="55" t="s">
        <v>40</v>
      </c>
      <c r="P322" s="195" t="str">
        <f>INDEX('Policy Characteristics'!J:J,MATCH($C322,'Policy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2" s="55" t="s">
        <v>303</v>
      </c>
      <c r="R322" s="10" t="s">
        <v>304</v>
      </c>
      <c r="S322" s="80" t="s">
        <v>86</v>
      </c>
      <c r="T322" s="55"/>
    </row>
    <row r="323" spans="1:20" ht="132.75" x14ac:dyDescent="0.75">
      <c r="A323" s="57" t="str">
        <f>A$322</f>
        <v>R&amp;D</v>
      </c>
      <c r="B323" s="57" t="str">
        <f t="shared" ref="B323:C327" si="75">B$322</f>
        <v>Fuel Use Reduction</v>
      </c>
      <c r="C323" s="57" t="str">
        <f t="shared" si="75"/>
        <v>RnD Transportation Fuel Use Perc Reduction</v>
      </c>
      <c r="D323" s="55" t="s">
        <v>615</v>
      </c>
      <c r="E323" s="55"/>
      <c r="F323" s="55" t="s">
        <v>588</v>
      </c>
      <c r="G323" s="55"/>
      <c r="H323" s="56">
        <v>134</v>
      </c>
      <c r="I323" s="55" t="s">
        <v>53</v>
      </c>
      <c r="J323" s="76" t="str">
        <f t="shared" si="68"/>
        <v>R&amp;D Fuel Use Reductions</v>
      </c>
      <c r="K323" s="77" t="str">
        <f t="shared" ref="K323:O327" si="76">K$322</f>
        <v>RnD transportation fuel use reduction</v>
      </c>
      <c r="L323" s="66">
        <f t="shared" si="76"/>
        <v>0</v>
      </c>
      <c r="M323" s="66">
        <f t="shared" si="76"/>
        <v>0.4</v>
      </c>
      <c r="N323" s="66">
        <f t="shared" si="76"/>
        <v>0.01</v>
      </c>
      <c r="O323" s="57" t="str">
        <f t="shared" si="76"/>
        <v>% reduction in fuel use</v>
      </c>
      <c r="P323" s="195" t="str">
        <f>INDEX('Policy Characteristics'!J:J,MATCH($C323,'Policy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3" s="55" t="s">
        <v>303</v>
      </c>
      <c r="R323" s="10" t="s">
        <v>304</v>
      </c>
      <c r="S323" s="80" t="s">
        <v>86</v>
      </c>
      <c r="T323" s="55"/>
    </row>
    <row r="324" spans="1:20" ht="132.75" x14ac:dyDescent="0.75">
      <c r="A324" s="57" t="str">
        <f>A$322</f>
        <v>R&amp;D</v>
      </c>
      <c r="B324" s="57" t="str">
        <f t="shared" si="75"/>
        <v>Fuel Use Reduction</v>
      </c>
      <c r="C324" s="57" t="str">
        <f t="shared" si="75"/>
        <v>RnD Transportation Fuel Use Perc Reduction</v>
      </c>
      <c r="D324" s="55" t="s">
        <v>616</v>
      </c>
      <c r="E324" s="55"/>
      <c r="F324" s="55" t="s">
        <v>589</v>
      </c>
      <c r="G324" s="55"/>
      <c r="H324" s="56">
        <v>135</v>
      </c>
      <c r="I324" s="55" t="s">
        <v>53</v>
      </c>
      <c r="J324" s="76" t="str">
        <f t="shared" si="68"/>
        <v>R&amp;D Fuel Use Reductions</v>
      </c>
      <c r="K324" s="77" t="str">
        <f t="shared" si="76"/>
        <v>RnD transportation fuel use reduction</v>
      </c>
      <c r="L324" s="66">
        <f t="shared" si="76"/>
        <v>0</v>
      </c>
      <c r="M324" s="66">
        <f t="shared" si="76"/>
        <v>0.4</v>
      </c>
      <c r="N324" s="66">
        <f t="shared" si="76"/>
        <v>0.01</v>
      </c>
      <c r="O324" s="57" t="str">
        <f t="shared" si="76"/>
        <v>% reduction in fuel use</v>
      </c>
      <c r="P324" s="195" t="str">
        <f>INDEX('Policy Characteristics'!J:J,MATCH($C324,'Policy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4" s="55" t="s">
        <v>303</v>
      </c>
      <c r="R324" s="10" t="s">
        <v>304</v>
      </c>
      <c r="S324" s="80" t="s">
        <v>86</v>
      </c>
      <c r="T324" s="55"/>
    </row>
    <row r="325" spans="1:20" ht="132.75" x14ac:dyDescent="0.75">
      <c r="A325" s="57" t="str">
        <f>A$322</f>
        <v>R&amp;D</v>
      </c>
      <c r="B325" s="57" t="str">
        <f t="shared" si="75"/>
        <v>Fuel Use Reduction</v>
      </c>
      <c r="C325" s="57" t="str">
        <f t="shared" si="75"/>
        <v>RnD Transportation Fuel Use Perc Reduction</v>
      </c>
      <c r="D325" s="55" t="s">
        <v>617</v>
      </c>
      <c r="E325" s="55"/>
      <c r="F325" s="55" t="s">
        <v>590</v>
      </c>
      <c r="G325" s="55"/>
      <c r="H325" s="56">
        <v>136</v>
      </c>
      <c r="I325" s="55" t="s">
        <v>53</v>
      </c>
      <c r="J325" s="76" t="str">
        <f t="shared" si="68"/>
        <v>R&amp;D Fuel Use Reductions</v>
      </c>
      <c r="K325" s="77" t="str">
        <f t="shared" si="76"/>
        <v>RnD transportation fuel use reduction</v>
      </c>
      <c r="L325" s="66">
        <f t="shared" si="76"/>
        <v>0</v>
      </c>
      <c r="M325" s="66">
        <f t="shared" si="76"/>
        <v>0.4</v>
      </c>
      <c r="N325" s="66">
        <f t="shared" si="76"/>
        <v>0.01</v>
      </c>
      <c r="O325" s="57" t="str">
        <f t="shared" si="76"/>
        <v>% reduction in fuel use</v>
      </c>
      <c r="P325" s="195" t="str">
        <f>INDEX('Policy Characteristics'!J:J,MATCH($C325,'Policy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5" s="55" t="s">
        <v>303</v>
      </c>
      <c r="R325" s="10" t="s">
        <v>304</v>
      </c>
      <c r="S325" s="80" t="s">
        <v>86</v>
      </c>
      <c r="T325" s="55"/>
    </row>
    <row r="326" spans="1:20" ht="120" customHeight="1" x14ac:dyDescent="0.75">
      <c r="A326" s="57" t="str">
        <f>A$322</f>
        <v>R&amp;D</v>
      </c>
      <c r="B326" s="57" t="str">
        <f t="shared" si="75"/>
        <v>Fuel Use Reduction</v>
      </c>
      <c r="C326" s="57" t="str">
        <f t="shared" si="75"/>
        <v>RnD Transportation Fuel Use Perc Reduction</v>
      </c>
      <c r="D326" s="55" t="s">
        <v>618</v>
      </c>
      <c r="E326" s="55"/>
      <c r="F326" s="55" t="s">
        <v>591</v>
      </c>
      <c r="G326" s="55"/>
      <c r="H326" s="56">
        <v>137</v>
      </c>
      <c r="I326" s="55" t="s">
        <v>53</v>
      </c>
      <c r="J326" s="76" t="str">
        <f t="shared" si="68"/>
        <v>R&amp;D Fuel Use Reductions</v>
      </c>
      <c r="K326" s="77" t="str">
        <f t="shared" si="76"/>
        <v>RnD transportation fuel use reduction</v>
      </c>
      <c r="L326" s="66">
        <f t="shared" si="76"/>
        <v>0</v>
      </c>
      <c r="M326" s="66">
        <f t="shared" si="76"/>
        <v>0.4</v>
      </c>
      <c r="N326" s="66">
        <f t="shared" si="76"/>
        <v>0.01</v>
      </c>
      <c r="O326" s="57" t="str">
        <f t="shared" si="76"/>
        <v>% reduction in fuel use</v>
      </c>
      <c r="P326" s="195" t="str">
        <f>INDEX('Policy Characteristics'!J:J,MATCH($C326,'Policy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6" s="55" t="s">
        <v>303</v>
      </c>
      <c r="R326" s="10" t="s">
        <v>304</v>
      </c>
      <c r="S326" s="80" t="s">
        <v>86</v>
      </c>
      <c r="T326" s="55"/>
    </row>
    <row r="327" spans="1:20" ht="123.95" customHeight="1" x14ac:dyDescent="0.75">
      <c r="A327" s="57" t="str">
        <f>A$322</f>
        <v>R&amp;D</v>
      </c>
      <c r="B327" s="57" t="str">
        <f t="shared" si="75"/>
        <v>Fuel Use Reduction</v>
      </c>
      <c r="C327" s="57" t="str">
        <f t="shared" si="75"/>
        <v>RnD Transportation Fuel Use Perc Reduction</v>
      </c>
      <c r="D327" s="55" t="s">
        <v>619</v>
      </c>
      <c r="E327" s="55"/>
      <c r="F327" s="55" t="s">
        <v>592</v>
      </c>
      <c r="G327" s="55"/>
      <c r="H327" s="56">
        <v>138</v>
      </c>
      <c r="I327" s="55" t="s">
        <v>53</v>
      </c>
      <c r="J327" s="76" t="str">
        <f t="shared" si="68"/>
        <v>R&amp;D Fuel Use Reductions</v>
      </c>
      <c r="K327" s="77" t="str">
        <f t="shared" si="76"/>
        <v>RnD transportation fuel use reduction</v>
      </c>
      <c r="L327" s="66">
        <f t="shared" si="76"/>
        <v>0</v>
      </c>
      <c r="M327" s="66">
        <f t="shared" si="76"/>
        <v>0.4</v>
      </c>
      <c r="N327" s="66">
        <f t="shared" si="76"/>
        <v>0.01</v>
      </c>
      <c r="O327" s="57" t="str">
        <f t="shared" si="76"/>
        <v>% reduction in fuel use</v>
      </c>
      <c r="P327" s="195" t="str">
        <f>INDEX('Policy Characteristics'!J:J,MATCH($C327,'Policy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7" s="55" t="s">
        <v>303</v>
      </c>
      <c r="R327" s="10" t="s">
        <v>304</v>
      </c>
      <c r="S327" s="80" t="s">
        <v>86</v>
      </c>
      <c r="T327" s="55"/>
    </row>
  </sheetData>
  <sortState xmlns:xlrd2="http://schemas.microsoft.com/office/spreadsheetml/2017/richdata2" ref="A119:I139">
    <sortCondition ref="B119:B139"/>
  </sortState>
  <conditionalFormatting sqref="I35:I39 I43 I51 I57 I63 I280:I310 I312 I21:I33 I314:I1048576 I1 I182:I278 I8:I9 I66:I178">
    <cfRule type="containsText" dxfId="35" priority="17" operator="containsText" text="No">
      <formula>NOT(ISERROR(SEARCH("No",I1)))</formula>
    </cfRule>
  </conditionalFormatting>
  <conditionalFormatting sqref="I313">
    <cfRule type="containsText" dxfId="34" priority="16" operator="containsText" text="No">
      <formula>NOT(ISERROR(SEARCH("No",I313)))</formula>
    </cfRule>
  </conditionalFormatting>
  <conditionalFormatting sqref="I11 I19">
    <cfRule type="containsText" dxfId="33" priority="15" operator="containsText" text="No">
      <formula>NOT(ISERROR(SEARCH("No",I11)))</formula>
    </cfRule>
  </conditionalFormatting>
  <conditionalFormatting sqref="I20">
    <cfRule type="containsText" dxfId="32" priority="14" operator="containsText" text="No">
      <formula>NOT(ISERROR(SEARCH("No",I20)))</formula>
    </cfRule>
  </conditionalFormatting>
  <conditionalFormatting sqref="I13:I18">
    <cfRule type="containsText" dxfId="31" priority="13" operator="containsText" text="No">
      <formula>NOT(ISERROR(SEARCH("No",I13)))</formula>
    </cfRule>
  </conditionalFormatting>
  <conditionalFormatting sqref="I34">
    <cfRule type="containsText" dxfId="30" priority="11" operator="containsText" text="No">
      <formula>NOT(ISERROR(SEARCH("No",I34)))</formula>
    </cfRule>
  </conditionalFormatting>
  <conditionalFormatting sqref="I40:I42">
    <cfRule type="containsText" dxfId="29" priority="10" operator="containsText" text="No">
      <formula>NOT(ISERROR(SEARCH("No",I40)))</formula>
    </cfRule>
  </conditionalFormatting>
  <conditionalFormatting sqref="I44:I50">
    <cfRule type="containsText" dxfId="28" priority="9" operator="containsText" text="No">
      <formula>NOT(ISERROR(SEARCH("No",I44)))</formula>
    </cfRule>
  </conditionalFormatting>
  <conditionalFormatting sqref="I52:I56">
    <cfRule type="containsText" dxfId="27" priority="8" operator="containsText" text="No">
      <formula>NOT(ISERROR(SEARCH("No",I52)))</formula>
    </cfRule>
  </conditionalFormatting>
  <conditionalFormatting sqref="I58:I62">
    <cfRule type="containsText" dxfId="26" priority="7" operator="containsText" text="No">
      <formula>NOT(ISERROR(SEARCH("No",I58)))</formula>
    </cfRule>
  </conditionalFormatting>
  <conditionalFormatting sqref="I64:I65">
    <cfRule type="containsText" dxfId="25" priority="6" operator="containsText" text="No">
      <formula>NOT(ISERROR(SEARCH("No",I64)))</formula>
    </cfRule>
  </conditionalFormatting>
  <conditionalFormatting sqref="I279">
    <cfRule type="containsText" dxfId="24" priority="5" operator="containsText" text="No">
      <formula>NOT(ISERROR(SEARCH("No",I279)))</formula>
    </cfRule>
  </conditionalFormatting>
  <conditionalFormatting sqref="I311">
    <cfRule type="containsText" dxfId="23" priority="4" operator="containsText" text="No">
      <formula>NOT(ISERROR(SEARCH("No",I311)))</formula>
    </cfRule>
  </conditionalFormatting>
  <conditionalFormatting sqref="I10">
    <cfRule type="containsText" dxfId="22" priority="3" operator="containsText" text="No">
      <formula>NOT(ISERROR(SEARCH("No",I10)))</formula>
    </cfRule>
  </conditionalFormatting>
  <conditionalFormatting sqref="I179:I181">
    <cfRule type="containsText" dxfId="21" priority="2" operator="containsText" text="No">
      <formula>NOT(ISERROR(SEARCH("No",I179)))</formula>
    </cfRule>
  </conditionalFormatting>
  <conditionalFormatting sqref="I12">
    <cfRule type="containsText" dxfId="20" priority="12" operator="containsText" text="No">
      <formula>NOT(ISERROR(SEARCH("No",I12)))</formula>
    </cfRule>
  </conditionalFormatting>
  <conditionalFormatting sqref="I2:I7">
    <cfRule type="containsText" dxfId="19" priority="1" operator="containsText" text="No">
      <formula>NOT(ISERROR(SEARCH("No",I2)))</formula>
    </cfRule>
  </conditionalFormatting>
  <hyperlinks>
    <hyperlink ref="T213" r:id="rId1" display="https://www.fas.org/sgp/crs/misc/R40562.pdf, p.3, paragraph 1" xr:uid="{00000000-0004-0000-0100-000000000000}"/>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9"/>
  <sheetViews>
    <sheetView zoomScale="80" zoomScaleNormal="80" workbookViewId="0">
      <pane ySplit="1" topLeftCell="A2" activePane="bottomLeft" state="frozen"/>
      <selection pane="bottomLeft" activeCell="E22" sqref="E22"/>
    </sheetView>
  </sheetViews>
  <sheetFormatPr defaultColWidth="9.1328125" defaultRowHeight="14.75" x14ac:dyDescent="0.75"/>
  <cols>
    <col min="1" max="1" width="37.26953125" style="78" customWidth="1"/>
    <col min="2" max="3" width="27.40625" style="78" customWidth="1"/>
    <col min="4" max="4" width="18.7265625" style="78" customWidth="1"/>
    <col min="5" max="5" width="22" style="78" customWidth="1"/>
    <col min="6" max="6" width="30.1328125" style="78" customWidth="1"/>
    <col min="7" max="7" width="95" style="78" customWidth="1"/>
    <col min="8" max="8" width="37.40625" style="78" customWidth="1"/>
    <col min="9" max="9" width="34.26953125" style="78" customWidth="1"/>
    <col min="10" max="16384" width="9.1328125" style="78"/>
  </cols>
  <sheetData>
    <row r="1" spans="1:19" s="94" customFormat="1" ht="44.25" x14ac:dyDescent="0.75">
      <c r="A1" s="91" t="s">
        <v>785</v>
      </c>
      <c r="B1" s="92" t="s">
        <v>786</v>
      </c>
      <c r="C1" s="151" t="s">
        <v>1175</v>
      </c>
      <c r="D1" s="92" t="s">
        <v>72</v>
      </c>
      <c r="E1" s="92" t="s">
        <v>74</v>
      </c>
      <c r="F1" s="92" t="s">
        <v>545</v>
      </c>
      <c r="G1" s="92" t="s">
        <v>73</v>
      </c>
      <c r="H1" s="92" t="s">
        <v>811</v>
      </c>
      <c r="I1" s="93" t="s">
        <v>372</v>
      </c>
      <c r="J1" s="1" t="s">
        <v>1177</v>
      </c>
      <c r="K1" s="1" t="s">
        <v>1178</v>
      </c>
      <c r="L1" s="1" t="s">
        <v>1179</v>
      </c>
      <c r="M1" s="1" t="s">
        <v>1180</v>
      </c>
      <c r="N1" s="1" t="s">
        <v>1181</v>
      </c>
      <c r="O1" s="1" t="s">
        <v>1182</v>
      </c>
      <c r="P1" s="1" t="s">
        <v>1183</v>
      </c>
      <c r="Q1" s="1" t="s">
        <v>1184</v>
      </c>
      <c r="R1" s="1" t="s">
        <v>1185</v>
      </c>
      <c r="S1" s="1" t="s">
        <v>1186</v>
      </c>
    </row>
    <row r="2" spans="1:19" x14ac:dyDescent="0.75">
      <c r="A2" s="100" t="s">
        <v>819</v>
      </c>
      <c r="B2" s="98" t="s">
        <v>820</v>
      </c>
      <c r="C2" s="152">
        <v>1</v>
      </c>
      <c r="D2" s="98" t="s">
        <v>75</v>
      </c>
      <c r="E2" s="98" t="s">
        <v>76</v>
      </c>
      <c r="F2" s="123" t="s">
        <v>1048</v>
      </c>
      <c r="G2" s="98" t="s">
        <v>217</v>
      </c>
      <c r="J2" s="78" t="str">
        <f>'Target Calculations'!A2</f>
        <v>Canada's Adjusted Mid-Century Strategy for Deep Decarbonization 2016</v>
      </c>
      <c r="K2" s="78">
        <f>'Target Calculations'!B2</f>
        <v>2050</v>
      </c>
      <c r="L2" s="78">
        <f>'Target Calculations'!C2</f>
        <v>155.74611363258521</v>
      </c>
      <c r="M2" s="78">
        <f>'Target Calculations'!D2</f>
        <v>155.74611363258521</v>
      </c>
      <c r="N2" s="78" t="str">
        <f>'Target Calculations'!E2</f>
        <v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This target has been adjusted based on the Energy Policy Simulator baseline emissions and methodology. For an understanding of the methodological differences, visit our online guide. </v>
      </c>
    </row>
    <row r="3" spans="1:19" x14ac:dyDescent="0.75">
      <c r="A3" s="100" t="s">
        <v>819</v>
      </c>
      <c r="B3" s="98" t="s">
        <v>821</v>
      </c>
      <c r="C3" s="152">
        <v>1</v>
      </c>
      <c r="D3" s="99" t="s">
        <v>75</v>
      </c>
      <c r="E3" s="99" t="s">
        <v>76</v>
      </c>
      <c r="F3" s="123" t="s">
        <v>1048</v>
      </c>
      <c r="G3" s="98" t="s">
        <v>782</v>
      </c>
      <c r="I3" s="98"/>
    </row>
    <row r="4" spans="1:19" ht="59" x14ac:dyDescent="0.75">
      <c r="A4" s="100" t="s">
        <v>819</v>
      </c>
      <c r="B4" s="99" t="s">
        <v>822</v>
      </c>
      <c r="C4" s="152">
        <v>1</v>
      </c>
      <c r="D4" s="98" t="s">
        <v>77</v>
      </c>
      <c r="E4" s="98" t="s">
        <v>76</v>
      </c>
      <c r="F4" s="123" t="s">
        <v>1048</v>
      </c>
      <c r="G4" s="98" t="s">
        <v>1027</v>
      </c>
      <c r="H4" s="98" t="s">
        <v>1028</v>
      </c>
      <c r="I4" s="98" t="s">
        <v>1029</v>
      </c>
    </row>
    <row r="5" spans="1:19" ht="29.5" x14ac:dyDescent="0.75">
      <c r="A5" s="100" t="s">
        <v>819</v>
      </c>
      <c r="B5" s="99" t="s">
        <v>823</v>
      </c>
      <c r="C5" s="152">
        <v>1</v>
      </c>
      <c r="D5" s="98" t="s">
        <v>77</v>
      </c>
      <c r="E5" s="98" t="s">
        <v>76</v>
      </c>
      <c r="F5" s="123" t="s">
        <v>1048</v>
      </c>
      <c r="G5" s="98" t="s">
        <v>915</v>
      </c>
      <c r="H5" s="98" t="s">
        <v>916</v>
      </c>
      <c r="I5" s="98" t="s">
        <v>917</v>
      </c>
    </row>
    <row r="6" spans="1:19" ht="29.5" x14ac:dyDescent="0.75">
      <c r="A6" s="100" t="s">
        <v>819</v>
      </c>
      <c r="B6" s="99" t="s">
        <v>824</v>
      </c>
      <c r="C6" s="152">
        <v>1</v>
      </c>
      <c r="D6" s="98" t="s">
        <v>77</v>
      </c>
      <c r="E6" s="98" t="s">
        <v>78</v>
      </c>
      <c r="F6" s="123" t="s">
        <v>1048</v>
      </c>
      <c r="G6" s="98" t="s">
        <v>878</v>
      </c>
      <c r="H6" s="78" t="s">
        <v>879</v>
      </c>
      <c r="I6" s="98" t="s">
        <v>880</v>
      </c>
    </row>
    <row r="7" spans="1:19" x14ac:dyDescent="0.75">
      <c r="A7" s="99" t="s">
        <v>825</v>
      </c>
      <c r="B7" s="99" t="s">
        <v>600</v>
      </c>
      <c r="C7" s="152">
        <v>1</v>
      </c>
      <c r="D7" s="98" t="s">
        <v>75</v>
      </c>
      <c r="E7" s="98" t="s">
        <v>76</v>
      </c>
      <c r="F7" s="123" t="s">
        <v>1048</v>
      </c>
      <c r="G7" s="98" t="s">
        <v>810</v>
      </c>
      <c r="I7" s="98"/>
    </row>
    <row r="8" spans="1:19" x14ac:dyDescent="0.75">
      <c r="A8" s="99" t="s">
        <v>825</v>
      </c>
      <c r="B8" s="100" t="s">
        <v>607</v>
      </c>
      <c r="C8" s="152">
        <v>1</v>
      </c>
      <c r="D8" s="98" t="s">
        <v>75</v>
      </c>
      <c r="E8" s="98" t="s">
        <v>76</v>
      </c>
      <c r="F8" s="123" t="s">
        <v>1048</v>
      </c>
      <c r="G8" s="98" t="s">
        <v>801</v>
      </c>
      <c r="I8" s="98"/>
    </row>
    <row r="9" spans="1:19" x14ac:dyDescent="0.75">
      <c r="A9" s="99" t="s">
        <v>825</v>
      </c>
      <c r="B9" s="100" t="s">
        <v>608</v>
      </c>
      <c r="C9" s="152">
        <v>1</v>
      </c>
      <c r="D9" s="98" t="s">
        <v>75</v>
      </c>
      <c r="E9" s="98" t="s">
        <v>76</v>
      </c>
      <c r="F9" s="123" t="s">
        <v>1048</v>
      </c>
      <c r="G9" s="98" t="s">
        <v>800</v>
      </c>
      <c r="I9" s="98"/>
    </row>
    <row r="10" spans="1:19" x14ac:dyDescent="0.75">
      <c r="A10" s="99" t="s">
        <v>825</v>
      </c>
      <c r="B10" s="100" t="s">
        <v>798</v>
      </c>
      <c r="C10" s="152">
        <v>1</v>
      </c>
      <c r="D10" s="98" t="s">
        <v>75</v>
      </c>
      <c r="E10" s="98" t="s">
        <v>76</v>
      </c>
      <c r="F10" s="123" t="s">
        <v>1048</v>
      </c>
      <c r="G10" s="98" t="s">
        <v>799</v>
      </c>
      <c r="I10" s="98"/>
    </row>
    <row r="11" spans="1:19" x14ac:dyDescent="0.75">
      <c r="A11" s="99" t="s">
        <v>825</v>
      </c>
      <c r="B11" s="100" t="s">
        <v>797</v>
      </c>
      <c r="C11" s="152">
        <v>1</v>
      </c>
      <c r="D11" s="98" t="s">
        <v>75</v>
      </c>
      <c r="E11" s="98" t="s">
        <v>76</v>
      </c>
      <c r="F11" s="98" t="s">
        <v>1051</v>
      </c>
      <c r="G11" s="98" t="s">
        <v>805</v>
      </c>
      <c r="I11" s="98"/>
    </row>
    <row r="12" spans="1:19" x14ac:dyDescent="0.75">
      <c r="A12" s="99" t="s">
        <v>825</v>
      </c>
      <c r="B12" s="100" t="s">
        <v>603</v>
      </c>
      <c r="C12" s="152">
        <v>1</v>
      </c>
      <c r="D12" s="98" t="s">
        <v>75</v>
      </c>
      <c r="E12" s="98" t="s">
        <v>76</v>
      </c>
      <c r="F12" s="98" t="s">
        <v>1051</v>
      </c>
      <c r="G12" s="98" t="s">
        <v>806</v>
      </c>
      <c r="I12" s="98"/>
    </row>
    <row r="13" spans="1:19" x14ac:dyDescent="0.75">
      <c r="A13" s="99" t="s">
        <v>825</v>
      </c>
      <c r="B13" s="100" t="s">
        <v>605</v>
      </c>
      <c r="C13" s="152">
        <v>1</v>
      </c>
      <c r="D13" s="98" t="s">
        <v>75</v>
      </c>
      <c r="E13" s="98" t="s">
        <v>76</v>
      </c>
      <c r="F13" s="98" t="s">
        <v>1051</v>
      </c>
      <c r="G13" s="98" t="s">
        <v>803</v>
      </c>
      <c r="I13" s="98"/>
    </row>
    <row r="14" spans="1:19" x14ac:dyDescent="0.75">
      <c r="A14" s="99" t="s">
        <v>825</v>
      </c>
      <c r="B14" s="100" t="s">
        <v>606</v>
      </c>
      <c r="C14" s="152">
        <v>1</v>
      </c>
      <c r="D14" s="98" t="s">
        <v>75</v>
      </c>
      <c r="E14" s="98" t="s">
        <v>76</v>
      </c>
      <c r="F14" s="98" t="s">
        <v>1051</v>
      </c>
      <c r="G14" s="98" t="s">
        <v>802</v>
      </c>
      <c r="I14" s="98"/>
    </row>
    <row r="15" spans="1:19" x14ac:dyDescent="0.75">
      <c r="A15" s="99" t="s">
        <v>825</v>
      </c>
      <c r="B15" s="100" t="s">
        <v>602</v>
      </c>
      <c r="C15" s="152">
        <v>1</v>
      </c>
      <c r="D15" s="98" t="s">
        <v>75</v>
      </c>
      <c r="E15" s="98" t="s">
        <v>76</v>
      </c>
      <c r="F15" s="123" t="s">
        <v>1048</v>
      </c>
      <c r="G15" s="98" t="s">
        <v>807</v>
      </c>
      <c r="I15" s="98"/>
    </row>
    <row r="16" spans="1:19" x14ac:dyDescent="0.75">
      <c r="A16" s="99" t="s">
        <v>825</v>
      </c>
      <c r="B16" s="100" t="s">
        <v>601</v>
      </c>
      <c r="C16" s="152">
        <v>1</v>
      </c>
      <c r="D16" s="98" t="s">
        <v>75</v>
      </c>
      <c r="E16" s="98" t="s">
        <v>76</v>
      </c>
      <c r="F16" s="98" t="s">
        <v>1051</v>
      </c>
      <c r="G16" s="98" t="s">
        <v>809</v>
      </c>
      <c r="I16" s="98"/>
    </row>
    <row r="17" spans="1:9" x14ac:dyDescent="0.75">
      <c r="A17" s="99" t="s">
        <v>825</v>
      </c>
      <c r="B17" s="100" t="s">
        <v>604</v>
      </c>
      <c r="C17" s="152">
        <v>1</v>
      </c>
      <c r="D17" s="98" t="s">
        <v>75</v>
      </c>
      <c r="E17" s="98" t="s">
        <v>76</v>
      </c>
      <c r="F17" s="98" t="s">
        <v>1048</v>
      </c>
      <c r="G17" s="98" t="s">
        <v>804</v>
      </c>
      <c r="I17" s="98"/>
    </row>
    <row r="18" spans="1:9" x14ac:dyDescent="0.75">
      <c r="A18" s="99" t="s">
        <v>825</v>
      </c>
      <c r="B18" s="100" t="s">
        <v>599</v>
      </c>
      <c r="C18" s="152">
        <v>1</v>
      </c>
      <c r="D18" s="98" t="s">
        <v>75</v>
      </c>
      <c r="E18" s="98" t="s">
        <v>76</v>
      </c>
      <c r="F18" s="98" t="s">
        <v>1048</v>
      </c>
      <c r="G18" s="98" t="s">
        <v>808</v>
      </c>
      <c r="I18" s="98"/>
    </row>
    <row r="19" spans="1:9" ht="59" x14ac:dyDescent="0.75">
      <c r="A19" s="99" t="s">
        <v>826</v>
      </c>
      <c r="B19" s="99" t="s">
        <v>822</v>
      </c>
      <c r="C19" s="152">
        <v>1</v>
      </c>
      <c r="D19" s="98" t="s">
        <v>77</v>
      </c>
      <c r="E19" s="98" t="s">
        <v>78</v>
      </c>
      <c r="F19" s="98" t="s">
        <v>1048</v>
      </c>
      <c r="G19" s="98" t="s">
        <v>1030</v>
      </c>
      <c r="H19" s="78" t="s">
        <v>1031</v>
      </c>
      <c r="I19" s="98" t="s">
        <v>1032</v>
      </c>
    </row>
    <row r="20" spans="1:9" ht="73.75" x14ac:dyDescent="0.75">
      <c r="A20" s="99" t="s">
        <v>826</v>
      </c>
      <c r="B20" s="99" t="s">
        <v>827</v>
      </c>
      <c r="C20" s="152">
        <v>1</v>
      </c>
      <c r="D20" s="98" t="s">
        <v>77</v>
      </c>
      <c r="E20" s="98" t="s">
        <v>78</v>
      </c>
      <c r="F20" s="98" t="s">
        <v>1048</v>
      </c>
      <c r="G20" s="98" t="s">
        <v>1033</v>
      </c>
      <c r="H20" s="78" t="s">
        <v>1034</v>
      </c>
      <c r="I20" s="98" t="s">
        <v>1035</v>
      </c>
    </row>
    <row r="21" spans="1:9" ht="29.5" x14ac:dyDescent="0.75">
      <c r="A21" s="99" t="s">
        <v>826</v>
      </c>
      <c r="B21" s="99" t="s">
        <v>828</v>
      </c>
      <c r="C21" s="152">
        <v>1</v>
      </c>
      <c r="D21" s="98" t="s">
        <v>77</v>
      </c>
      <c r="E21" s="98" t="s">
        <v>78</v>
      </c>
      <c r="F21" s="98" t="s">
        <v>1048</v>
      </c>
      <c r="G21" s="112" t="s">
        <v>1011</v>
      </c>
      <c r="H21" s="112" t="s">
        <v>1012</v>
      </c>
      <c r="I21" s="108" t="s">
        <v>1013</v>
      </c>
    </row>
    <row r="22" spans="1:9" x14ac:dyDescent="0.75">
      <c r="A22" s="99" t="s">
        <v>451</v>
      </c>
      <c r="B22" s="99"/>
      <c r="C22" s="152">
        <v>1</v>
      </c>
      <c r="D22" s="98" t="s">
        <v>75</v>
      </c>
      <c r="E22" s="4" t="s">
        <v>1176</v>
      </c>
      <c r="F22" s="78" t="s">
        <v>1048</v>
      </c>
      <c r="G22" s="78" t="s">
        <v>217</v>
      </c>
      <c r="I22" s="98"/>
    </row>
    <row r="23" spans="1:9" ht="44.25" x14ac:dyDescent="0.75">
      <c r="A23" s="99" t="s">
        <v>452</v>
      </c>
      <c r="B23" s="99" t="s">
        <v>784</v>
      </c>
      <c r="C23" s="152">
        <v>1</v>
      </c>
      <c r="D23" s="98" t="s">
        <v>77</v>
      </c>
      <c r="E23" s="98" t="s">
        <v>541</v>
      </c>
      <c r="F23" s="112" t="s">
        <v>1054</v>
      </c>
      <c r="G23" s="78" t="s">
        <v>609</v>
      </c>
      <c r="I23" s="98"/>
    </row>
    <row r="24" spans="1:9" ht="44.25" x14ac:dyDescent="0.75">
      <c r="A24" s="99" t="s">
        <v>452</v>
      </c>
      <c r="B24" s="99" t="s">
        <v>783</v>
      </c>
      <c r="C24" s="152">
        <v>1</v>
      </c>
      <c r="D24" s="98" t="s">
        <v>77</v>
      </c>
      <c r="E24" s="98" t="s">
        <v>541</v>
      </c>
      <c r="F24" s="112" t="s">
        <v>1052</v>
      </c>
      <c r="G24" s="78" t="s">
        <v>609</v>
      </c>
      <c r="I24" s="98"/>
    </row>
    <row r="25" spans="1:9" ht="44.25" x14ac:dyDescent="0.75">
      <c r="A25" s="99" t="s">
        <v>452</v>
      </c>
      <c r="B25" s="99" t="s">
        <v>829</v>
      </c>
      <c r="C25" s="152">
        <v>1</v>
      </c>
      <c r="D25" s="98" t="s">
        <v>77</v>
      </c>
      <c r="E25" s="98" t="s">
        <v>541</v>
      </c>
      <c r="F25" s="112" t="s">
        <v>1052</v>
      </c>
      <c r="G25" s="78" t="s">
        <v>883</v>
      </c>
      <c r="I25" s="98"/>
    </row>
    <row r="26" spans="1:9" ht="44.25" x14ac:dyDescent="0.75">
      <c r="A26" s="99" t="s">
        <v>452</v>
      </c>
      <c r="B26" s="99" t="s">
        <v>830</v>
      </c>
      <c r="C26" s="152">
        <v>1</v>
      </c>
      <c r="D26" s="98" t="s">
        <v>77</v>
      </c>
      <c r="E26" s="98" t="s">
        <v>541</v>
      </c>
      <c r="F26" s="112" t="s">
        <v>1052</v>
      </c>
      <c r="G26" s="78" t="s">
        <v>883</v>
      </c>
      <c r="I26" s="98"/>
    </row>
    <row r="27" spans="1:9" x14ac:dyDescent="0.75">
      <c r="A27" s="99" t="s">
        <v>831</v>
      </c>
      <c r="B27" s="99" t="s">
        <v>832</v>
      </c>
      <c r="C27" s="152">
        <v>1</v>
      </c>
      <c r="D27" s="98" t="s">
        <v>75</v>
      </c>
      <c r="E27" s="98" t="s">
        <v>76</v>
      </c>
      <c r="F27" s="112" t="s">
        <v>1000</v>
      </c>
      <c r="G27" s="78" t="s">
        <v>787</v>
      </c>
      <c r="I27" s="98"/>
    </row>
    <row r="28" spans="1:9" x14ac:dyDescent="0.75">
      <c r="A28" s="99" t="s">
        <v>831</v>
      </c>
      <c r="B28" s="99" t="s">
        <v>833</v>
      </c>
      <c r="C28" s="152">
        <v>1</v>
      </c>
      <c r="D28" s="98" t="s">
        <v>75</v>
      </c>
      <c r="E28" s="98" t="s">
        <v>76</v>
      </c>
      <c r="F28" s="112" t="s">
        <v>1000</v>
      </c>
      <c r="G28" s="78" t="s">
        <v>789</v>
      </c>
      <c r="I28" s="98"/>
    </row>
    <row r="29" spans="1:9" ht="29.5" x14ac:dyDescent="0.75">
      <c r="A29" s="99" t="s">
        <v>831</v>
      </c>
      <c r="B29" s="99" t="s">
        <v>834</v>
      </c>
      <c r="C29" s="152">
        <v>1</v>
      </c>
      <c r="D29" s="98" t="s">
        <v>75</v>
      </c>
      <c r="E29" s="98" t="s">
        <v>76</v>
      </c>
      <c r="F29" s="112" t="s">
        <v>1000</v>
      </c>
      <c r="G29" s="78" t="s">
        <v>788</v>
      </c>
      <c r="I29" s="98"/>
    </row>
    <row r="30" spans="1:9" ht="29.5" x14ac:dyDescent="0.75">
      <c r="A30" s="99" t="s">
        <v>831</v>
      </c>
      <c r="B30" s="99" t="s">
        <v>835</v>
      </c>
      <c r="C30" s="152">
        <v>1</v>
      </c>
      <c r="D30" s="98" t="s">
        <v>75</v>
      </c>
      <c r="E30" s="98" t="s">
        <v>76</v>
      </c>
      <c r="F30" s="112" t="s">
        <v>1000</v>
      </c>
      <c r="G30" s="78" t="s">
        <v>790</v>
      </c>
      <c r="I30" s="98"/>
    </row>
    <row r="31" spans="1:9" ht="73.75" x14ac:dyDescent="0.75">
      <c r="A31" s="99" t="s">
        <v>831</v>
      </c>
      <c r="B31" s="99" t="s">
        <v>836</v>
      </c>
      <c r="C31" s="152">
        <v>1</v>
      </c>
      <c r="D31" s="98" t="s">
        <v>77</v>
      </c>
      <c r="E31" s="98" t="s">
        <v>76</v>
      </c>
      <c r="F31" s="112" t="s">
        <v>1000</v>
      </c>
      <c r="G31" s="78" t="s">
        <v>1173</v>
      </c>
      <c r="H31" s="78" t="s">
        <v>918</v>
      </c>
      <c r="I31" s="98" t="s">
        <v>919</v>
      </c>
    </row>
    <row r="32" spans="1:9" ht="29.5" x14ac:dyDescent="0.75">
      <c r="A32" s="99" t="s">
        <v>837</v>
      </c>
      <c r="B32" s="99" t="s">
        <v>838</v>
      </c>
      <c r="C32" s="152">
        <v>1</v>
      </c>
      <c r="D32" s="98" t="s">
        <v>75</v>
      </c>
      <c r="E32" s="98" t="s">
        <v>76</v>
      </c>
      <c r="F32" s="98" t="s">
        <v>448</v>
      </c>
      <c r="G32" s="98" t="s">
        <v>316</v>
      </c>
      <c r="I32" s="98"/>
    </row>
    <row r="33" spans="1:9" ht="29.5" x14ac:dyDescent="0.75">
      <c r="A33" s="99" t="s">
        <v>837</v>
      </c>
      <c r="B33" s="99" t="s">
        <v>839</v>
      </c>
      <c r="C33" s="152">
        <v>1</v>
      </c>
      <c r="D33" s="98" t="s">
        <v>75</v>
      </c>
      <c r="E33" s="98" t="s">
        <v>76</v>
      </c>
      <c r="F33" s="112" t="s">
        <v>1000</v>
      </c>
      <c r="G33" s="98" t="s">
        <v>79</v>
      </c>
      <c r="I33" s="98"/>
    </row>
    <row r="34" spans="1:9" ht="103.25" x14ac:dyDescent="0.75">
      <c r="A34" s="99" t="s">
        <v>840</v>
      </c>
      <c r="B34" s="99" t="s">
        <v>841</v>
      </c>
      <c r="C34" s="152">
        <v>1</v>
      </c>
      <c r="D34" s="98" t="s">
        <v>77</v>
      </c>
      <c r="E34" s="98" t="s">
        <v>78</v>
      </c>
      <c r="F34" s="98" t="s">
        <v>449</v>
      </c>
      <c r="G34" s="108" t="s">
        <v>1154</v>
      </c>
      <c r="H34" s="112" t="s">
        <v>1155</v>
      </c>
      <c r="I34" s="108" t="s">
        <v>1156</v>
      </c>
    </row>
    <row r="35" spans="1:9" ht="118" x14ac:dyDescent="0.75">
      <c r="A35" s="99" t="s">
        <v>840</v>
      </c>
      <c r="B35" s="99" t="s">
        <v>842</v>
      </c>
      <c r="C35" s="152">
        <v>1</v>
      </c>
      <c r="D35" s="98" t="s">
        <v>77</v>
      </c>
      <c r="E35" s="98" t="s">
        <v>76</v>
      </c>
      <c r="F35" s="98" t="s">
        <v>449</v>
      </c>
      <c r="G35" s="108" t="s">
        <v>1157</v>
      </c>
      <c r="H35" s="112" t="s">
        <v>1158</v>
      </c>
      <c r="I35" s="108" t="s">
        <v>1159</v>
      </c>
    </row>
    <row r="36" spans="1:9" ht="103.25" x14ac:dyDescent="0.75">
      <c r="A36" s="99" t="s">
        <v>840</v>
      </c>
      <c r="B36" s="99" t="s">
        <v>843</v>
      </c>
      <c r="C36" s="152">
        <v>1</v>
      </c>
      <c r="D36" s="98" t="s">
        <v>77</v>
      </c>
      <c r="E36" s="98" t="s">
        <v>78</v>
      </c>
      <c r="F36" s="98" t="s">
        <v>450</v>
      </c>
      <c r="G36" s="108" t="s">
        <v>1160</v>
      </c>
      <c r="H36" s="112" t="s">
        <v>1161</v>
      </c>
      <c r="I36" s="108" t="s">
        <v>1162</v>
      </c>
    </row>
    <row r="37" spans="1:9" ht="118" x14ac:dyDescent="0.75">
      <c r="A37" s="99" t="s">
        <v>840</v>
      </c>
      <c r="B37" s="99" t="s">
        <v>844</v>
      </c>
      <c r="C37" s="152">
        <v>1</v>
      </c>
      <c r="D37" s="98" t="s">
        <v>77</v>
      </c>
      <c r="E37" s="98" t="s">
        <v>76</v>
      </c>
      <c r="F37" s="98" t="s">
        <v>450</v>
      </c>
      <c r="G37" s="108" t="s">
        <v>1163</v>
      </c>
      <c r="H37" s="112" t="s">
        <v>1164</v>
      </c>
      <c r="I37" s="108" t="s">
        <v>1165</v>
      </c>
    </row>
    <row r="38" spans="1:9" ht="88.5" x14ac:dyDescent="0.75">
      <c r="A38" s="99" t="s">
        <v>845</v>
      </c>
      <c r="B38" s="99" t="s">
        <v>846</v>
      </c>
      <c r="C38" s="152">
        <v>1</v>
      </c>
      <c r="D38" s="98" t="s">
        <v>77</v>
      </c>
      <c r="E38" s="98" t="s">
        <v>884</v>
      </c>
      <c r="F38" s="108" t="s">
        <v>1002</v>
      </c>
      <c r="G38" s="108" t="s">
        <v>1166</v>
      </c>
      <c r="H38" s="112" t="s">
        <v>1167</v>
      </c>
      <c r="I38" s="108" t="s">
        <v>1168</v>
      </c>
    </row>
    <row r="39" spans="1:9" ht="29.5" x14ac:dyDescent="0.75">
      <c r="A39" s="99" t="s">
        <v>845</v>
      </c>
      <c r="B39" s="99" t="s">
        <v>847</v>
      </c>
      <c r="C39" s="152">
        <v>1</v>
      </c>
      <c r="D39" s="98" t="s">
        <v>77</v>
      </c>
      <c r="E39" s="98" t="s">
        <v>76</v>
      </c>
      <c r="F39" s="98" t="s">
        <v>449</v>
      </c>
      <c r="G39" s="108" t="s">
        <v>1169</v>
      </c>
      <c r="H39" s="112" t="s">
        <v>1170</v>
      </c>
      <c r="I39" s="108" t="s">
        <v>1171</v>
      </c>
    </row>
    <row r="40" spans="1:9" ht="44.25" x14ac:dyDescent="0.75">
      <c r="A40" s="99" t="s">
        <v>848</v>
      </c>
      <c r="B40" s="99" t="s">
        <v>849</v>
      </c>
      <c r="C40" s="152">
        <v>1</v>
      </c>
      <c r="D40" s="98" t="s">
        <v>77</v>
      </c>
      <c r="E40" s="98" t="s">
        <v>78</v>
      </c>
      <c r="F40" s="108" t="s">
        <v>1003</v>
      </c>
      <c r="G40" s="98" t="s">
        <v>885</v>
      </c>
      <c r="H40" s="78" t="s">
        <v>886</v>
      </c>
      <c r="I40" s="98" t="s">
        <v>887</v>
      </c>
    </row>
    <row r="41" spans="1:9" ht="44.25" x14ac:dyDescent="0.75">
      <c r="A41" s="99" t="s">
        <v>848</v>
      </c>
      <c r="B41" s="99" t="s">
        <v>850</v>
      </c>
      <c r="C41" s="152">
        <v>1</v>
      </c>
      <c r="D41" s="98" t="s">
        <v>77</v>
      </c>
      <c r="E41" s="98" t="s">
        <v>78</v>
      </c>
      <c r="F41" s="108" t="s">
        <v>1053</v>
      </c>
      <c r="G41" s="98" t="s">
        <v>888</v>
      </c>
      <c r="H41" s="78" t="s">
        <v>940</v>
      </c>
      <c r="I41" s="98" t="s">
        <v>889</v>
      </c>
    </row>
    <row r="42" spans="1:9" ht="59" x14ac:dyDescent="0.75">
      <c r="A42" s="99" t="s">
        <v>851</v>
      </c>
      <c r="B42" s="99" t="s">
        <v>852</v>
      </c>
      <c r="C42" s="152">
        <v>1</v>
      </c>
      <c r="D42" s="98" t="s">
        <v>77</v>
      </c>
      <c r="E42" s="98" t="s">
        <v>78</v>
      </c>
      <c r="F42" s="98" t="s">
        <v>593</v>
      </c>
      <c r="G42" s="98" t="s">
        <v>891</v>
      </c>
      <c r="H42" s="98" t="s">
        <v>595</v>
      </c>
      <c r="I42" s="98" t="s">
        <v>596</v>
      </c>
    </row>
    <row r="43" spans="1:9" ht="59" x14ac:dyDescent="0.75">
      <c r="A43" s="99" t="s">
        <v>851</v>
      </c>
      <c r="B43" s="99" t="s">
        <v>853</v>
      </c>
      <c r="C43" s="152">
        <v>1</v>
      </c>
      <c r="D43" s="98" t="s">
        <v>77</v>
      </c>
      <c r="E43" s="98" t="s">
        <v>78</v>
      </c>
      <c r="F43" s="98" t="s">
        <v>893</v>
      </c>
      <c r="G43" s="98" t="s">
        <v>894</v>
      </c>
      <c r="H43" s="98" t="s">
        <v>595</v>
      </c>
      <c r="I43" s="98" t="s">
        <v>596</v>
      </c>
    </row>
    <row r="44" spans="1:9" ht="59" x14ac:dyDescent="0.75">
      <c r="A44" s="99" t="s">
        <v>851</v>
      </c>
      <c r="B44" s="99" t="s">
        <v>854</v>
      </c>
      <c r="C44" s="152">
        <v>1</v>
      </c>
      <c r="D44" s="98" t="s">
        <v>77</v>
      </c>
      <c r="E44" s="98" t="s">
        <v>78</v>
      </c>
      <c r="F44" s="98" t="s">
        <v>893</v>
      </c>
      <c r="G44" s="98" t="s">
        <v>895</v>
      </c>
      <c r="H44" s="98" t="s">
        <v>595</v>
      </c>
      <c r="I44" s="98" t="s">
        <v>596</v>
      </c>
    </row>
    <row r="45" spans="1:9" ht="59" x14ac:dyDescent="0.75">
      <c r="A45" s="99" t="s">
        <v>851</v>
      </c>
      <c r="B45" s="99" t="s">
        <v>855</v>
      </c>
      <c r="C45" s="152">
        <v>1</v>
      </c>
      <c r="D45" s="98" t="s">
        <v>77</v>
      </c>
      <c r="E45" s="98" t="s">
        <v>78</v>
      </c>
      <c r="F45" s="98" t="s">
        <v>893</v>
      </c>
      <c r="G45" s="98" t="s">
        <v>896</v>
      </c>
      <c r="H45" s="98" t="s">
        <v>595</v>
      </c>
      <c r="I45" s="98" t="s">
        <v>596</v>
      </c>
    </row>
    <row r="46" spans="1:9" ht="29.5" x14ac:dyDescent="0.75">
      <c r="A46" s="99" t="s">
        <v>851</v>
      </c>
      <c r="B46" s="99" t="s">
        <v>177</v>
      </c>
      <c r="C46" s="152">
        <v>1</v>
      </c>
      <c r="D46" s="98" t="s">
        <v>77</v>
      </c>
      <c r="E46" s="98" t="s">
        <v>78</v>
      </c>
      <c r="F46" s="98" t="s">
        <v>893</v>
      </c>
      <c r="G46" s="98" t="s">
        <v>897</v>
      </c>
      <c r="H46" s="98" t="s">
        <v>898</v>
      </c>
      <c r="I46" s="98" t="s">
        <v>899</v>
      </c>
    </row>
    <row r="47" spans="1:9" ht="59" x14ac:dyDescent="0.75">
      <c r="A47" s="101" t="s">
        <v>856</v>
      </c>
      <c r="B47" s="99" t="s">
        <v>852</v>
      </c>
      <c r="C47" s="152">
        <v>1</v>
      </c>
      <c r="D47" s="98" t="s">
        <v>77</v>
      </c>
      <c r="E47" s="98" t="s">
        <v>78</v>
      </c>
      <c r="F47" s="98" t="s">
        <v>890</v>
      </c>
      <c r="G47" s="98" t="s">
        <v>892</v>
      </c>
      <c r="H47" s="98" t="s">
        <v>595</v>
      </c>
      <c r="I47" s="98" t="s">
        <v>596</v>
      </c>
    </row>
    <row r="48" spans="1:9" ht="44.25" x14ac:dyDescent="0.75">
      <c r="A48" s="101" t="s">
        <v>856</v>
      </c>
      <c r="B48" s="99" t="s">
        <v>853</v>
      </c>
      <c r="C48" s="152">
        <v>1</v>
      </c>
      <c r="D48" s="98" t="s">
        <v>77</v>
      </c>
      <c r="E48" s="98" t="s">
        <v>78</v>
      </c>
      <c r="F48" s="98" t="s">
        <v>893</v>
      </c>
      <c r="G48" s="108" t="s">
        <v>1014</v>
      </c>
      <c r="H48" s="108" t="s">
        <v>1015</v>
      </c>
      <c r="I48" s="108" t="s">
        <v>1016</v>
      </c>
    </row>
    <row r="49" spans="1:9" ht="44.25" x14ac:dyDescent="0.75">
      <c r="A49" s="101" t="s">
        <v>856</v>
      </c>
      <c r="B49" s="99" t="s">
        <v>854</v>
      </c>
      <c r="C49" s="152">
        <v>1</v>
      </c>
      <c r="D49" s="98" t="s">
        <v>77</v>
      </c>
      <c r="E49" s="98" t="s">
        <v>78</v>
      </c>
      <c r="F49" s="98" t="s">
        <v>893</v>
      </c>
      <c r="G49" s="98" t="s">
        <v>900</v>
      </c>
      <c r="H49" s="98" t="s">
        <v>595</v>
      </c>
      <c r="I49" s="98" t="s">
        <v>596</v>
      </c>
    </row>
    <row r="50" spans="1:9" ht="44.25" x14ac:dyDescent="0.75">
      <c r="A50" s="101" t="s">
        <v>856</v>
      </c>
      <c r="B50" s="99" t="s">
        <v>855</v>
      </c>
      <c r="C50" s="152">
        <v>1</v>
      </c>
      <c r="D50" s="98" t="s">
        <v>77</v>
      </c>
      <c r="E50" s="98" t="s">
        <v>78</v>
      </c>
      <c r="F50" s="98" t="s">
        <v>893</v>
      </c>
      <c r="G50" s="98" t="s">
        <v>901</v>
      </c>
      <c r="H50" s="98" t="s">
        <v>595</v>
      </c>
      <c r="I50" s="98" t="s">
        <v>596</v>
      </c>
    </row>
    <row r="51" spans="1:9" ht="29.5" x14ac:dyDescent="0.75">
      <c r="A51" s="101" t="s">
        <v>856</v>
      </c>
      <c r="B51" s="99" t="s">
        <v>177</v>
      </c>
      <c r="C51" s="152">
        <v>1</v>
      </c>
      <c r="D51" s="98" t="s">
        <v>77</v>
      </c>
      <c r="E51" s="98" t="s">
        <v>78</v>
      </c>
      <c r="F51" s="98" t="s">
        <v>893</v>
      </c>
      <c r="G51" s="98" t="s">
        <v>902</v>
      </c>
      <c r="H51" s="98" t="s">
        <v>898</v>
      </c>
      <c r="I51" s="98" t="s">
        <v>899</v>
      </c>
    </row>
    <row r="52" spans="1:9" ht="132.75" x14ac:dyDescent="0.75">
      <c r="A52" s="99" t="s">
        <v>877</v>
      </c>
      <c r="B52" s="99" t="s">
        <v>857</v>
      </c>
      <c r="C52" s="152">
        <v>1</v>
      </c>
      <c r="D52" s="98" t="s">
        <v>77</v>
      </c>
      <c r="E52" s="98" t="s">
        <v>78</v>
      </c>
      <c r="F52" s="98" t="s">
        <v>1048</v>
      </c>
      <c r="G52" s="98" t="s">
        <v>611</v>
      </c>
      <c r="H52" s="108" t="s">
        <v>1001</v>
      </c>
      <c r="I52" s="98" t="s">
        <v>594</v>
      </c>
    </row>
    <row r="53" spans="1:9" ht="73.75" x14ac:dyDescent="0.75">
      <c r="A53" s="99" t="s">
        <v>877</v>
      </c>
      <c r="B53" s="99" t="s">
        <v>858</v>
      </c>
      <c r="C53" s="152">
        <v>1</v>
      </c>
      <c r="D53" s="98" t="s">
        <v>77</v>
      </c>
      <c r="E53" s="98" t="s">
        <v>78</v>
      </c>
      <c r="F53" s="108" t="s">
        <v>1004</v>
      </c>
      <c r="G53" s="98" t="s">
        <v>610</v>
      </c>
      <c r="H53" s="98" t="s">
        <v>597</v>
      </c>
      <c r="I53" s="98" t="s">
        <v>598</v>
      </c>
    </row>
    <row r="54" spans="1:9" ht="73.75" x14ac:dyDescent="0.75">
      <c r="A54" s="101" t="s">
        <v>859</v>
      </c>
      <c r="B54" s="99" t="s">
        <v>860</v>
      </c>
      <c r="C54" s="152">
        <v>1</v>
      </c>
      <c r="D54" s="98" t="s">
        <v>77</v>
      </c>
      <c r="E54" s="98" t="s">
        <v>78</v>
      </c>
      <c r="F54" s="108" t="s">
        <v>1004</v>
      </c>
      <c r="G54" s="98" t="s">
        <v>903</v>
      </c>
      <c r="H54" s="78" t="s">
        <v>904</v>
      </c>
      <c r="I54" s="98" t="s">
        <v>905</v>
      </c>
    </row>
    <row r="55" spans="1:9" ht="44.25" x14ac:dyDescent="0.75">
      <c r="A55" s="101" t="s">
        <v>859</v>
      </c>
      <c r="B55" s="99" t="s">
        <v>861</v>
      </c>
      <c r="C55" s="152">
        <v>1</v>
      </c>
      <c r="D55" s="98" t="s">
        <v>77</v>
      </c>
      <c r="E55" s="98" t="s">
        <v>78</v>
      </c>
      <c r="F55" s="108" t="s">
        <v>1004</v>
      </c>
      <c r="G55" s="98" t="s">
        <v>941</v>
      </c>
      <c r="H55" s="78" t="s">
        <v>906</v>
      </c>
      <c r="I55" s="98" t="s">
        <v>907</v>
      </c>
    </row>
    <row r="56" spans="1:9" ht="73.75" x14ac:dyDescent="0.75">
      <c r="A56" s="101" t="s">
        <v>862</v>
      </c>
      <c r="B56" s="99" t="s">
        <v>860</v>
      </c>
      <c r="C56" s="152">
        <v>1</v>
      </c>
      <c r="D56" s="98" t="s">
        <v>77</v>
      </c>
      <c r="E56" s="98" t="s">
        <v>78</v>
      </c>
      <c r="F56" s="98" t="s">
        <v>1048</v>
      </c>
      <c r="G56" s="98" t="s">
        <v>908</v>
      </c>
      <c r="H56" s="78" t="s">
        <v>904</v>
      </c>
      <c r="I56" s="98" t="s">
        <v>905</v>
      </c>
    </row>
    <row r="57" spans="1:9" ht="29.5" x14ac:dyDescent="0.75">
      <c r="A57" s="101" t="s">
        <v>862</v>
      </c>
      <c r="B57" s="99" t="s">
        <v>824</v>
      </c>
      <c r="C57" s="152">
        <v>1</v>
      </c>
      <c r="D57" s="98" t="s">
        <v>77</v>
      </c>
      <c r="E57" s="98" t="s">
        <v>78</v>
      </c>
      <c r="F57" s="98" t="s">
        <v>1048</v>
      </c>
      <c r="G57" s="98" t="s">
        <v>909</v>
      </c>
      <c r="H57" s="78" t="s">
        <v>879</v>
      </c>
      <c r="I57" s="98" t="s">
        <v>880</v>
      </c>
    </row>
    <row r="58" spans="1:9" ht="44.25" x14ac:dyDescent="0.75">
      <c r="A58" s="101" t="s">
        <v>863</v>
      </c>
      <c r="B58" s="99" t="s">
        <v>864</v>
      </c>
      <c r="C58" s="152">
        <v>1</v>
      </c>
      <c r="D58" s="98" t="s">
        <v>77</v>
      </c>
      <c r="E58" s="98" t="s">
        <v>78</v>
      </c>
      <c r="F58" s="108" t="s">
        <v>1004</v>
      </c>
      <c r="G58" s="98" t="s">
        <v>910</v>
      </c>
      <c r="H58" s="78" t="s">
        <v>911</v>
      </c>
      <c r="I58" s="98" t="s">
        <v>912</v>
      </c>
    </row>
    <row r="59" spans="1:9" ht="29.5" x14ac:dyDescent="0.75">
      <c r="A59" s="101" t="s">
        <v>863</v>
      </c>
      <c r="B59" s="99" t="s">
        <v>865</v>
      </c>
      <c r="C59" s="152">
        <v>1</v>
      </c>
      <c r="D59" s="98" t="s">
        <v>77</v>
      </c>
      <c r="E59" s="98" t="s">
        <v>78</v>
      </c>
      <c r="F59" s="108" t="s">
        <v>1004</v>
      </c>
      <c r="G59" s="98" t="s">
        <v>942</v>
      </c>
      <c r="H59" s="78" t="s">
        <v>913</v>
      </c>
      <c r="I59" s="98" t="s">
        <v>914</v>
      </c>
    </row>
    <row r="60" spans="1:9" ht="59" x14ac:dyDescent="0.75">
      <c r="A60" s="101" t="s">
        <v>863</v>
      </c>
      <c r="B60" s="99" t="s">
        <v>866</v>
      </c>
      <c r="C60" s="152">
        <v>1</v>
      </c>
      <c r="D60" s="98" t="s">
        <v>77</v>
      </c>
      <c r="E60" s="98" t="s">
        <v>78</v>
      </c>
      <c r="F60" s="108" t="s">
        <v>1004</v>
      </c>
      <c r="G60" s="98" t="s">
        <v>943</v>
      </c>
      <c r="H60" s="78" t="s">
        <v>906</v>
      </c>
      <c r="I60" s="98" t="s">
        <v>907</v>
      </c>
    </row>
    <row r="61" spans="1:9" ht="73.75" x14ac:dyDescent="0.75">
      <c r="A61" s="99" t="s">
        <v>867</v>
      </c>
      <c r="B61" s="99" t="s">
        <v>866</v>
      </c>
      <c r="C61" s="152">
        <v>1</v>
      </c>
      <c r="D61" s="98" t="s">
        <v>77</v>
      </c>
      <c r="E61" s="98" t="s">
        <v>78</v>
      </c>
      <c r="F61" s="108" t="s">
        <v>1004</v>
      </c>
      <c r="G61" s="108" t="s">
        <v>1140</v>
      </c>
      <c r="H61" s="108" t="s">
        <v>1141</v>
      </c>
      <c r="I61" s="108" t="s">
        <v>1142</v>
      </c>
    </row>
    <row r="62" spans="1:9" ht="44.25" x14ac:dyDescent="0.75">
      <c r="A62" s="99" t="s">
        <v>867</v>
      </c>
      <c r="B62" s="99" t="s">
        <v>868</v>
      </c>
      <c r="C62" s="152">
        <v>1</v>
      </c>
      <c r="D62" s="98" t="s">
        <v>77</v>
      </c>
      <c r="E62" s="98" t="s">
        <v>78</v>
      </c>
      <c r="F62" s="108" t="s">
        <v>1004</v>
      </c>
      <c r="G62" s="98" t="s">
        <v>920</v>
      </c>
      <c r="H62" s="98" t="s">
        <v>881</v>
      </c>
      <c r="I62" s="98" t="s">
        <v>882</v>
      </c>
    </row>
    <row r="63" spans="1:9" x14ac:dyDescent="0.75">
      <c r="A63" s="99" t="s">
        <v>544</v>
      </c>
      <c r="B63" s="99" t="s">
        <v>107</v>
      </c>
      <c r="C63" s="152">
        <v>1</v>
      </c>
      <c r="D63" s="98" t="s">
        <v>75</v>
      </c>
      <c r="E63" s="98" t="s">
        <v>76</v>
      </c>
      <c r="F63" s="98" t="s">
        <v>449</v>
      </c>
      <c r="G63" s="98" t="s">
        <v>796</v>
      </c>
      <c r="I63" s="98"/>
    </row>
    <row r="64" spans="1:9" x14ac:dyDescent="0.75">
      <c r="A64" s="99" t="s">
        <v>544</v>
      </c>
      <c r="B64" s="99" t="s">
        <v>550</v>
      </c>
      <c r="C64" s="152">
        <v>1</v>
      </c>
      <c r="D64" s="98" t="s">
        <v>75</v>
      </c>
      <c r="E64" s="98" t="s">
        <v>76</v>
      </c>
      <c r="F64" s="113" t="s">
        <v>1049</v>
      </c>
      <c r="G64" s="98" t="s">
        <v>795</v>
      </c>
      <c r="I64" s="98"/>
    </row>
    <row r="65" spans="1:9" x14ac:dyDescent="0.75">
      <c r="A65" s="99" t="s">
        <v>544</v>
      </c>
      <c r="B65" s="99" t="s">
        <v>102</v>
      </c>
      <c r="C65" s="152">
        <v>1</v>
      </c>
      <c r="D65" s="98" t="s">
        <v>75</v>
      </c>
      <c r="E65" s="98" t="s">
        <v>76</v>
      </c>
      <c r="F65" s="113" t="s">
        <v>1005</v>
      </c>
      <c r="G65" s="98" t="s">
        <v>794</v>
      </c>
      <c r="I65" s="98"/>
    </row>
    <row r="66" spans="1:9" x14ac:dyDescent="0.75">
      <c r="A66" s="99" t="s">
        <v>544</v>
      </c>
      <c r="B66" s="99" t="s">
        <v>791</v>
      </c>
      <c r="C66" s="152">
        <v>1</v>
      </c>
      <c r="D66" s="98" t="s">
        <v>75</v>
      </c>
      <c r="E66" s="98" t="s">
        <v>76</v>
      </c>
      <c r="F66" s="97" t="s">
        <v>792</v>
      </c>
      <c r="G66" s="98" t="s">
        <v>793</v>
      </c>
      <c r="I66" s="98"/>
    </row>
    <row r="67" spans="1:9" x14ac:dyDescent="0.75">
      <c r="A67" s="99" t="s">
        <v>544</v>
      </c>
      <c r="B67" s="99" t="s">
        <v>869</v>
      </c>
      <c r="C67" s="152">
        <v>1</v>
      </c>
      <c r="D67" s="98" t="s">
        <v>75</v>
      </c>
      <c r="E67" s="98" t="s">
        <v>76</v>
      </c>
      <c r="F67" s="97" t="s">
        <v>792</v>
      </c>
      <c r="G67" s="98" t="s">
        <v>921</v>
      </c>
      <c r="I67" s="98"/>
    </row>
    <row r="68" spans="1:9" x14ac:dyDescent="0.75">
      <c r="A68" s="99" t="s">
        <v>544</v>
      </c>
      <c r="B68" s="99" t="s">
        <v>106</v>
      </c>
      <c r="C68" s="152">
        <v>1</v>
      </c>
      <c r="D68" s="98" t="s">
        <v>75</v>
      </c>
      <c r="E68" s="98" t="s">
        <v>76</v>
      </c>
      <c r="F68" s="113" t="s">
        <v>1049</v>
      </c>
      <c r="G68" s="98" t="s">
        <v>922</v>
      </c>
      <c r="I68" s="98"/>
    </row>
    <row r="69" spans="1:9" ht="44.25" x14ac:dyDescent="0.75">
      <c r="A69" s="101" t="s">
        <v>870</v>
      </c>
      <c r="B69" s="99" t="s">
        <v>107</v>
      </c>
      <c r="C69" s="152">
        <v>1</v>
      </c>
      <c r="D69" s="98" t="s">
        <v>77</v>
      </c>
      <c r="E69" s="98" t="s">
        <v>884</v>
      </c>
      <c r="F69" s="108" t="s">
        <v>1002</v>
      </c>
      <c r="G69" s="98" t="s">
        <v>923</v>
      </c>
      <c r="H69" s="78" t="s">
        <v>924</v>
      </c>
      <c r="I69" s="98" t="s">
        <v>925</v>
      </c>
    </row>
    <row r="70" spans="1:9" ht="29.5" x14ac:dyDescent="0.75">
      <c r="A70" s="101" t="s">
        <v>870</v>
      </c>
      <c r="B70" s="99" t="s">
        <v>550</v>
      </c>
      <c r="C70" s="152">
        <v>1</v>
      </c>
      <c r="D70" s="98" t="s">
        <v>77</v>
      </c>
      <c r="E70" s="98" t="s">
        <v>884</v>
      </c>
      <c r="F70" s="108" t="s">
        <v>1050</v>
      </c>
      <c r="G70" s="98" t="s">
        <v>947</v>
      </c>
      <c r="H70" s="78" t="s">
        <v>948</v>
      </c>
      <c r="I70" s="98" t="s">
        <v>949</v>
      </c>
    </row>
    <row r="71" spans="1:9" ht="73.75" x14ac:dyDescent="0.75">
      <c r="A71" s="101" t="s">
        <v>870</v>
      </c>
      <c r="B71" s="99" t="s">
        <v>102</v>
      </c>
      <c r="C71" s="152">
        <v>1</v>
      </c>
      <c r="D71" s="98" t="s">
        <v>77</v>
      </c>
      <c r="E71" s="98" t="s">
        <v>884</v>
      </c>
      <c r="F71" s="108" t="s">
        <v>1006</v>
      </c>
      <c r="G71" s="98" t="s">
        <v>927</v>
      </c>
      <c r="H71" s="78" t="s">
        <v>926</v>
      </c>
      <c r="I71" s="98" t="s">
        <v>928</v>
      </c>
    </row>
    <row r="72" spans="1:9" x14ac:dyDescent="0.75">
      <c r="A72" s="101" t="s">
        <v>870</v>
      </c>
      <c r="B72" s="99" t="s">
        <v>109</v>
      </c>
      <c r="C72" s="152">
        <v>1</v>
      </c>
      <c r="D72" s="98" t="s">
        <v>77</v>
      </c>
      <c r="E72" s="98" t="s">
        <v>884</v>
      </c>
      <c r="F72" s="108" t="s">
        <v>1007</v>
      </c>
      <c r="G72" s="98" t="s">
        <v>931</v>
      </c>
      <c r="H72" s="78" t="s">
        <v>427</v>
      </c>
      <c r="I72" s="56">
        <v>969696</v>
      </c>
    </row>
    <row r="73" spans="1:9" ht="73.75" x14ac:dyDescent="0.75">
      <c r="A73" s="101" t="s">
        <v>870</v>
      </c>
      <c r="B73" s="99" t="s">
        <v>110</v>
      </c>
      <c r="C73" s="152">
        <v>1</v>
      </c>
      <c r="D73" s="98" t="s">
        <v>77</v>
      </c>
      <c r="E73" s="98" t="s">
        <v>884</v>
      </c>
      <c r="F73" s="108" t="s">
        <v>1007</v>
      </c>
      <c r="G73" s="98" t="s">
        <v>932</v>
      </c>
      <c r="H73" s="78" t="s">
        <v>926</v>
      </c>
      <c r="I73" s="98" t="s">
        <v>928</v>
      </c>
    </row>
    <row r="74" spans="1:9" ht="59" x14ac:dyDescent="0.75">
      <c r="A74" s="101" t="s">
        <v>870</v>
      </c>
      <c r="B74" s="99" t="s">
        <v>106</v>
      </c>
      <c r="C74" s="152">
        <v>1</v>
      </c>
      <c r="D74" s="98" t="s">
        <v>77</v>
      </c>
      <c r="E74" s="98" t="s">
        <v>884</v>
      </c>
      <c r="F74" s="108" t="s">
        <v>1050</v>
      </c>
      <c r="G74" s="98" t="s">
        <v>944</v>
      </c>
      <c r="H74" s="78" t="s">
        <v>929</v>
      </c>
      <c r="I74" s="98" t="s">
        <v>930</v>
      </c>
    </row>
    <row r="75" spans="1:9" x14ac:dyDescent="0.75">
      <c r="A75" s="101" t="s">
        <v>871</v>
      </c>
      <c r="B75" s="99" t="s">
        <v>872</v>
      </c>
      <c r="C75" s="152">
        <v>1</v>
      </c>
      <c r="D75" s="98" t="s">
        <v>75</v>
      </c>
      <c r="E75" s="98" t="s">
        <v>76</v>
      </c>
      <c r="F75" s="108" t="s">
        <v>1008</v>
      </c>
      <c r="G75" s="98" t="s">
        <v>933</v>
      </c>
      <c r="I75" s="98"/>
    </row>
    <row r="76" spans="1:9" ht="29.5" x14ac:dyDescent="0.75">
      <c r="A76" s="101" t="s">
        <v>871</v>
      </c>
      <c r="B76" s="99" t="s">
        <v>873</v>
      </c>
      <c r="C76" s="152">
        <v>1</v>
      </c>
      <c r="D76" s="98" t="s">
        <v>77</v>
      </c>
      <c r="E76" s="98" t="s">
        <v>76</v>
      </c>
      <c r="F76" s="108" t="s">
        <v>1009</v>
      </c>
      <c r="G76" s="98" t="s">
        <v>937</v>
      </c>
      <c r="H76" s="78" t="s">
        <v>938</v>
      </c>
      <c r="I76" s="98" t="s">
        <v>939</v>
      </c>
    </row>
    <row r="77" spans="1:9" x14ac:dyDescent="0.75">
      <c r="A77" s="101" t="s">
        <v>871</v>
      </c>
      <c r="B77" s="99" t="s">
        <v>874</v>
      </c>
      <c r="C77" s="152">
        <v>1</v>
      </c>
      <c r="D77" s="98" t="s">
        <v>75</v>
      </c>
      <c r="E77" s="98" t="s">
        <v>76</v>
      </c>
      <c r="F77" s="108" t="s">
        <v>1010</v>
      </c>
      <c r="G77" s="98" t="s">
        <v>934</v>
      </c>
      <c r="I77" s="98"/>
    </row>
    <row r="78" spans="1:9" x14ac:dyDescent="0.75">
      <c r="A78" s="101" t="s">
        <v>871</v>
      </c>
      <c r="B78" s="99" t="s">
        <v>875</v>
      </c>
      <c r="C78" s="152">
        <v>1</v>
      </c>
      <c r="D78" s="98" t="s">
        <v>75</v>
      </c>
      <c r="E78" s="98" t="s">
        <v>76</v>
      </c>
      <c r="F78" s="108" t="s">
        <v>1010</v>
      </c>
      <c r="G78" s="98" t="s">
        <v>935</v>
      </c>
      <c r="I78" s="98"/>
    </row>
    <row r="79" spans="1:9" x14ac:dyDescent="0.75">
      <c r="A79" s="101" t="s">
        <v>871</v>
      </c>
      <c r="B79" s="99" t="s">
        <v>876</v>
      </c>
      <c r="C79" s="152">
        <v>1</v>
      </c>
      <c r="D79" s="98" t="s">
        <v>75</v>
      </c>
      <c r="E79" s="98" t="s">
        <v>76</v>
      </c>
      <c r="F79" s="108" t="s">
        <v>1010</v>
      </c>
      <c r="G79" s="98" t="s">
        <v>936</v>
      </c>
      <c r="I79" s="98"/>
    </row>
  </sheetData>
  <conditionalFormatting sqref="C2:C79">
    <cfRule type="cellIs" dxfId="18" priority="1" operator="equal">
      <formula>0</formula>
    </cfRule>
    <cfRule type="cellIs" dxfId="17" priority="2" operator="equal">
      <formula>1</formula>
    </cfRule>
  </conditionalFormatting>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B11" sqref="B11"/>
    </sheetView>
  </sheetViews>
  <sheetFormatPr defaultColWidth="8.86328125" defaultRowHeight="14.75" x14ac:dyDescent="0.75"/>
  <cols>
    <col min="1" max="1" width="36" style="9" customWidth="1"/>
    <col min="2" max="2" width="34.1328125" style="9" customWidth="1"/>
    <col min="3" max="16384" width="8.86328125" style="9"/>
  </cols>
  <sheetData>
    <row r="1" spans="1:2" x14ac:dyDescent="0.75">
      <c r="A1" s="50" t="s">
        <v>84</v>
      </c>
      <c r="B1" s="50" t="s">
        <v>85</v>
      </c>
    </row>
    <row r="2" spans="1:2" x14ac:dyDescent="0.75">
      <c r="A2" s="9" t="s">
        <v>1146</v>
      </c>
      <c r="B2" s="9" t="s">
        <v>1174</v>
      </c>
    </row>
    <row r="3" spans="1:2" x14ac:dyDescent="0.75">
      <c r="A3" s="9" t="s">
        <v>1147</v>
      </c>
      <c r="B3" s="9" t="s">
        <v>1145</v>
      </c>
    </row>
    <row r="4" spans="1:2" x14ac:dyDescent="0.75">
      <c r="A4" s="9" t="s">
        <v>1148</v>
      </c>
      <c r="B4" s="9" t="s">
        <v>1144</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78"/>
  <sheetViews>
    <sheetView workbookViewId="0">
      <selection activeCell="A2" sqref="A2"/>
    </sheetView>
  </sheetViews>
  <sheetFormatPr defaultColWidth="8.86328125" defaultRowHeight="14.75" x14ac:dyDescent="0.75"/>
  <cols>
    <col min="1" max="1" width="65.1328125" style="4" customWidth="1"/>
    <col min="2" max="2" width="37.1328125" style="4" customWidth="1"/>
    <col min="3" max="3" width="34" style="4" customWidth="1"/>
    <col min="4" max="4" width="20" style="4" customWidth="1"/>
    <col min="5" max="5" width="73.40625" style="4" customWidth="1"/>
    <col min="6" max="16384" width="8.86328125" style="9"/>
  </cols>
  <sheetData>
    <row r="1" spans="1:5" s="4" customFormat="1" ht="29.5" x14ac:dyDescent="0.75">
      <c r="A1" s="1" t="s">
        <v>416</v>
      </c>
      <c r="B1" s="8" t="s">
        <v>417</v>
      </c>
      <c r="C1" s="8" t="s">
        <v>419</v>
      </c>
      <c r="D1" s="8" t="s">
        <v>420</v>
      </c>
      <c r="E1" s="1" t="s">
        <v>418</v>
      </c>
    </row>
    <row r="2" spans="1:5" ht="88.5" x14ac:dyDescent="0.75">
      <c r="A2" s="4" t="s">
        <v>1125</v>
      </c>
      <c r="B2" s="4">
        <v>2050</v>
      </c>
      <c r="C2" s="131">
        <f>D2</f>
        <v>155.74611363258521</v>
      </c>
      <c r="D2" s="131">
        <f>D16</f>
        <v>155.74611363258521</v>
      </c>
      <c r="E2" s="119" t="s">
        <v>1091</v>
      </c>
    </row>
    <row r="3" spans="1:5" x14ac:dyDescent="0.75">
      <c r="C3" s="131"/>
      <c r="D3" s="131"/>
    </row>
    <row r="4" spans="1:5" x14ac:dyDescent="0.75">
      <c r="A4" s="146" t="s">
        <v>1126</v>
      </c>
      <c r="C4" s="131"/>
      <c r="D4" s="131"/>
    </row>
    <row r="5" spans="1:5" x14ac:dyDescent="0.75">
      <c r="A5" s="13" t="s">
        <v>1092</v>
      </c>
      <c r="C5" s="131"/>
      <c r="D5" s="131"/>
    </row>
    <row r="6" spans="1:5" x14ac:dyDescent="0.75">
      <c r="A6" s="13" t="s">
        <v>1093</v>
      </c>
      <c r="C6" s="131"/>
      <c r="D6" s="131"/>
    </row>
    <row r="7" spans="1:5" x14ac:dyDescent="0.75">
      <c r="A7" s="111" t="s">
        <v>1094</v>
      </c>
      <c r="C7" s="131"/>
      <c r="D7" s="131"/>
    </row>
    <row r="8" spans="1:5" x14ac:dyDescent="0.75">
      <c r="C8" s="131"/>
      <c r="D8" s="131"/>
    </row>
    <row r="9" spans="1:5" x14ac:dyDescent="0.75">
      <c r="A9" s="132" t="s">
        <v>1095</v>
      </c>
      <c r="B9" s="133"/>
      <c r="C9" s="134"/>
      <c r="D9" s="134"/>
      <c r="E9" s="133"/>
    </row>
    <row r="10" spans="1:5" ht="29.5" x14ac:dyDescent="0.75">
      <c r="A10" s="111" t="s">
        <v>1096</v>
      </c>
      <c r="B10" s="111" t="s">
        <v>1097</v>
      </c>
      <c r="C10" s="135" t="s">
        <v>1098</v>
      </c>
      <c r="D10" s="135" t="s">
        <v>1099</v>
      </c>
      <c r="E10" s="136" t="s">
        <v>1100</v>
      </c>
    </row>
    <row r="11" spans="1:5" x14ac:dyDescent="0.75">
      <c r="A11" s="7">
        <v>738.3</v>
      </c>
      <c r="B11" s="4">
        <v>721.8</v>
      </c>
      <c r="C11" s="131">
        <f>0.7*A11</f>
        <v>516.80999999999995</v>
      </c>
      <c r="D11" s="131">
        <f>0.2*A11</f>
        <v>147.66</v>
      </c>
      <c r="E11" s="4">
        <f>0.1*A11</f>
        <v>73.83</v>
      </c>
    </row>
    <row r="12" spans="1:5" ht="44.25" x14ac:dyDescent="0.75">
      <c r="A12" s="137" t="s">
        <v>1101</v>
      </c>
      <c r="B12" s="138" t="s">
        <v>1101</v>
      </c>
      <c r="C12" s="138" t="s">
        <v>1102</v>
      </c>
      <c r="D12" s="138" t="s">
        <v>1103</v>
      </c>
      <c r="E12" s="138" t="s">
        <v>1104</v>
      </c>
    </row>
    <row r="13" spans="1:5" x14ac:dyDescent="0.75">
      <c r="A13" s="137"/>
      <c r="B13" s="137"/>
      <c r="C13" s="137"/>
      <c r="D13" s="137"/>
      <c r="E13" s="137"/>
    </row>
    <row r="14" spans="1:5" x14ac:dyDescent="0.75">
      <c r="A14" s="139" t="s">
        <v>1105</v>
      </c>
      <c r="B14" s="133"/>
      <c r="C14" s="133"/>
      <c r="D14" s="133"/>
      <c r="E14" s="140"/>
    </row>
    <row r="15" spans="1:5" ht="29.5" x14ac:dyDescent="0.75">
      <c r="A15" s="111" t="s">
        <v>1106</v>
      </c>
      <c r="B15" s="111" t="s">
        <v>1107</v>
      </c>
      <c r="C15" s="135" t="s">
        <v>1108</v>
      </c>
      <c r="D15" s="135" t="s">
        <v>1109</v>
      </c>
      <c r="E15" s="141" t="s">
        <v>1110</v>
      </c>
    </row>
    <row r="16" spans="1:5" x14ac:dyDescent="0.75">
      <c r="A16" s="122">
        <f>A11*(B16/B11)</f>
        <v>778.73056816292603</v>
      </c>
      <c r="B16" s="142">
        <v>761.327</v>
      </c>
      <c r="C16" s="131">
        <f>0.7*A16</f>
        <v>545.11139771404817</v>
      </c>
      <c r="D16" s="131">
        <f>0.2*A16</f>
        <v>155.74611363258521</v>
      </c>
      <c r="E16" s="143">
        <f>0.1*A16</f>
        <v>77.873056816292603</v>
      </c>
    </row>
    <row r="17" spans="1:5" ht="44.25" x14ac:dyDescent="0.75">
      <c r="A17" s="138" t="s">
        <v>1111</v>
      </c>
      <c r="B17" s="144" t="s">
        <v>1112</v>
      </c>
      <c r="C17" s="138" t="s">
        <v>1113</v>
      </c>
      <c r="D17" s="138" t="s">
        <v>1114</v>
      </c>
      <c r="E17" s="138" t="s">
        <v>1115</v>
      </c>
    </row>
    <row r="18" spans="1:5" s="97" customFormat="1" x14ac:dyDescent="0.75">
      <c r="E18" s="145"/>
    </row>
    <row r="19" spans="1:5" s="97" customFormat="1" x14ac:dyDescent="0.75">
      <c r="E19" s="145"/>
    </row>
    <row r="20" spans="1:5" s="97" customFormat="1" x14ac:dyDescent="0.75"/>
    <row r="21" spans="1:5" s="97" customFormat="1" x14ac:dyDescent="0.75"/>
    <row r="22" spans="1:5" s="97" customFormat="1" x14ac:dyDescent="0.75"/>
    <row r="23" spans="1:5" s="97" customFormat="1" x14ac:dyDescent="0.75"/>
    <row r="24" spans="1:5" s="97" customFormat="1" x14ac:dyDescent="0.75"/>
    <row r="25" spans="1:5" s="97" customFormat="1" x14ac:dyDescent="0.75"/>
    <row r="26" spans="1:5" s="97" customFormat="1" x14ac:dyDescent="0.75"/>
    <row r="27" spans="1:5" s="97" customFormat="1" x14ac:dyDescent="0.75"/>
    <row r="28" spans="1:5" s="97" customFormat="1" x14ac:dyDescent="0.75"/>
    <row r="29" spans="1:5" s="97" customFormat="1" x14ac:dyDescent="0.75"/>
    <row r="30" spans="1:5" s="97" customFormat="1" x14ac:dyDescent="0.75"/>
    <row r="31" spans="1:5" s="97" customFormat="1" x14ac:dyDescent="0.75"/>
    <row r="32" spans="1:5" s="97" customFormat="1" x14ac:dyDescent="0.75"/>
    <row r="33" s="97" customFormat="1" x14ac:dyDescent="0.75"/>
    <row r="34" s="97" customFormat="1" x14ac:dyDescent="0.75"/>
    <row r="35" s="97" customFormat="1" x14ac:dyDescent="0.75"/>
    <row r="36" s="97" customFormat="1" x14ac:dyDescent="0.75"/>
    <row r="37" s="97" customFormat="1" x14ac:dyDescent="0.75"/>
    <row r="38" s="97" customFormat="1" x14ac:dyDescent="0.75"/>
    <row r="39" s="97" customFormat="1" x14ac:dyDescent="0.75"/>
    <row r="40" s="97" customFormat="1" x14ac:dyDescent="0.75"/>
    <row r="41" s="97" customFormat="1" x14ac:dyDescent="0.75"/>
    <row r="42" s="97" customFormat="1" x14ac:dyDescent="0.75"/>
    <row r="43" s="97" customFormat="1" x14ac:dyDescent="0.75"/>
    <row r="44" s="97" customFormat="1" x14ac:dyDescent="0.75"/>
    <row r="45" s="97" customFormat="1" x14ac:dyDescent="0.75"/>
    <row r="46" s="97" customFormat="1" x14ac:dyDescent="0.75"/>
    <row r="47" s="97" customFormat="1" x14ac:dyDescent="0.75"/>
    <row r="48" s="97" customFormat="1" x14ac:dyDescent="0.75"/>
    <row r="49" s="97" customFormat="1" x14ac:dyDescent="0.75"/>
    <row r="50" s="97" customFormat="1" x14ac:dyDescent="0.75"/>
    <row r="51" s="97" customFormat="1" x14ac:dyDescent="0.75"/>
    <row r="52" s="97" customFormat="1" x14ac:dyDescent="0.75"/>
    <row r="53" s="97" customFormat="1" x14ac:dyDescent="0.75"/>
    <row r="54" s="97" customFormat="1" x14ac:dyDescent="0.75"/>
    <row r="55" s="97" customFormat="1" x14ac:dyDescent="0.75"/>
    <row r="56" s="97" customFormat="1" x14ac:dyDescent="0.75"/>
    <row r="57" s="97" customFormat="1" x14ac:dyDescent="0.75"/>
    <row r="58" s="97" customFormat="1" x14ac:dyDescent="0.75"/>
    <row r="59" s="97" customFormat="1" x14ac:dyDescent="0.75"/>
    <row r="60" s="97" customFormat="1" x14ac:dyDescent="0.75"/>
    <row r="61" s="97" customFormat="1" x14ac:dyDescent="0.75"/>
    <row r="62" s="97" customFormat="1" x14ac:dyDescent="0.75"/>
    <row r="63" s="97" customFormat="1" x14ac:dyDescent="0.75"/>
    <row r="64" s="97" customFormat="1" x14ac:dyDescent="0.75"/>
    <row r="65" s="97" customFormat="1" x14ac:dyDescent="0.75"/>
    <row r="66" s="97" customFormat="1" x14ac:dyDescent="0.75"/>
    <row r="67" s="97" customFormat="1" x14ac:dyDescent="0.75"/>
    <row r="68" s="97" customFormat="1" x14ac:dyDescent="0.75"/>
    <row r="69" s="97" customFormat="1" x14ac:dyDescent="0.75"/>
    <row r="70" s="97" customFormat="1" x14ac:dyDescent="0.75"/>
    <row r="71" s="97" customFormat="1" x14ac:dyDescent="0.75"/>
    <row r="72" s="97" customFormat="1" x14ac:dyDescent="0.75"/>
    <row r="73" s="97" customFormat="1" x14ac:dyDescent="0.75"/>
    <row r="74" s="97" customFormat="1" x14ac:dyDescent="0.75"/>
    <row r="75" s="97" customFormat="1" x14ac:dyDescent="0.75"/>
    <row r="76" s="97" customFormat="1" x14ac:dyDescent="0.75"/>
    <row r="77" s="97" customFormat="1" x14ac:dyDescent="0.75"/>
    <row r="78" s="97" customFormat="1" x14ac:dyDescent="0.75"/>
    <row r="79" s="97" customFormat="1" x14ac:dyDescent="0.75"/>
    <row r="80" s="97" customFormat="1" x14ac:dyDescent="0.75"/>
    <row r="81" s="97" customFormat="1" x14ac:dyDescent="0.75"/>
    <row r="82" s="97" customFormat="1" x14ac:dyDescent="0.75"/>
    <row r="83" s="97" customFormat="1" x14ac:dyDescent="0.75"/>
    <row r="84" s="97" customFormat="1" x14ac:dyDescent="0.75"/>
    <row r="85" s="97" customFormat="1" x14ac:dyDescent="0.75"/>
    <row r="86" s="97" customFormat="1" x14ac:dyDescent="0.75"/>
    <row r="87" s="97" customFormat="1" x14ac:dyDescent="0.75"/>
    <row r="88" s="97" customFormat="1" x14ac:dyDescent="0.75"/>
    <row r="89" s="97" customFormat="1" x14ac:dyDescent="0.75"/>
    <row r="90" s="97" customFormat="1" x14ac:dyDescent="0.75"/>
    <row r="91" s="97" customFormat="1" x14ac:dyDescent="0.75"/>
    <row r="92" s="97" customFormat="1" x14ac:dyDescent="0.75"/>
    <row r="93" s="97" customFormat="1" x14ac:dyDescent="0.75"/>
    <row r="94" s="97" customFormat="1" x14ac:dyDescent="0.75"/>
    <row r="95" s="97" customFormat="1" x14ac:dyDescent="0.75"/>
    <row r="96" s="97" customFormat="1" x14ac:dyDescent="0.75"/>
    <row r="97" s="97" customFormat="1" x14ac:dyDescent="0.75"/>
    <row r="98" s="97" customFormat="1" x14ac:dyDescent="0.75"/>
    <row r="99" s="97" customFormat="1" x14ac:dyDescent="0.75"/>
    <row r="100" s="97" customFormat="1" x14ac:dyDescent="0.75"/>
    <row r="101" s="97" customFormat="1" x14ac:dyDescent="0.75"/>
    <row r="102" s="97" customFormat="1" x14ac:dyDescent="0.75"/>
    <row r="103" s="97" customFormat="1" x14ac:dyDescent="0.75"/>
    <row r="104" s="97" customFormat="1" x14ac:dyDescent="0.75"/>
    <row r="105" s="97" customFormat="1" x14ac:dyDescent="0.75"/>
    <row r="106" s="97" customFormat="1" x14ac:dyDescent="0.75"/>
    <row r="107" s="97" customFormat="1" x14ac:dyDescent="0.75"/>
    <row r="108" s="97" customFormat="1" x14ac:dyDescent="0.75"/>
    <row r="109" s="97" customFormat="1" x14ac:dyDescent="0.75"/>
    <row r="110" s="97" customFormat="1" x14ac:dyDescent="0.75"/>
    <row r="111" s="97" customFormat="1" x14ac:dyDescent="0.75"/>
    <row r="112" s="97" customFormat="1" x14ac:dyDescent="0.75"/>
    <row r="113" s="97" customFormat="1" x14ac:dyDescent="0.75"/>
    <row r="114" s="97" customFormat="1" x14ac:dyDescent="0.75"/>
    <row r="115" s="97" customFormat="1" x14ac:dyDescent="0.75"/>
    <row r="116" s="97" customFormat="1" x14ac:dyDescent="0.75"/>
    <row r="117" s="97" customFormat="1" x14ac:dyDescent="0.75"/>
    <row r="118" s="97" customFormat="1" x14ac:dyDescent="0.75"/>
    <row r="119" s="97" customFormat="1" x14ac:dyDescent="0.75"/>
    <row r="120" s="97" customFormat="1" x14ac:dyDescent="0.75"/>
    <row r="121" s="97" customFormat="1" x14ac:dyDescent="0.75"/>
    <row r="122" s="97" customFormat="1" x14ac:dyDescent="0.75"/>
    <row r="123" s="97" customFormat="1" x14ac:dyDescent="0.75"/>
    <row r="124" s="97" customFormat="1" x14ac:dyDescent="0.75"/>
    <row r="125" s="97" customFormat="1" x14ac:dyDescent="0.75"/>
    <row r="126" s="97" customFormat="1" x14ac:dyDescent="0.75"/>
    <row r="127" s="97" customFormat="1" x14ac:dyDescent="0.75"/>
    <row r="128" s="97" customFormat="1" x14ac:dyDescent="0.75"/>
    <row r="129" s="97" customFormat="1" x14ac:dyDescent="0.75"/>
    <row r="130" s="97" customFormat="1" x14ac:dyDescent="0.75"/>
    <row r="131" s="97" customFormat="1" x14ac:dyDescent="0.75"/>
    <row r="132" s="97" customFormat="1" x14ac:dyDescent="0.75"/>
    <row r="133" s="97" customFormat="1" x14ac:dyDescent="0.75"/>
    <row r="134" s="97" customFormat="1" x14ac:dyDescent="0.75"/>
    <row r="135" s="97" customFormat="1" x14ac:dyDescent="0.75"/>
    <row r="136" s="97" customFormat="1" x14ac:dyDescent="0.75"/>
    <row r="137" s="97" customFormat="1" x14ac:dyDescent="0.75"/>
    <row r="138" s="97" customFormat="1" x14ac:dyDescent="0.75"/>
    <row r="139" s="97" customFormat="1" x14ac:dyDescent="0.75"/>
    <row r="140" s="97" customFormat="1" x14ac:dyDescent="0.75"/>
    <row r="141" s="97" customFormat="1" x14ac:dyDescent="0.75"/>
    <row r="142" s="97" customFormat="1" x14ac:dyDescent="0.75"/>
    <row r="143" s="97" customFormat="1" x14ac:dyDescent="0.75"/>
    <row r="144" s="97" customFormat="1" x14ac:dyDescent="0.75"/>
    <row r="145" s="97" customFormat="1" x14ac:dyDescent="0.75"/>
    <row r="146" s="97" customFormat="1" x14ac:dyDescent="0.75"/>
    <row r="147" s="97" customFormat="1" x14ac:dyDescent="0.75"/>
    <row r="148" s="97" customFormat="1" x14ac:dyDescent="0.75"/>
    <row r="149" s="97" customFormat="1" x14ac:dyDescent="0.75"/>
    <row r="150" s="97" customFormat="1" x14ac:dyDescent="0.75"/>
    <row r="151" s="97" customFormat="1" x14ac:dyDescent="0.75"/>
    <row r="152" s="97" customFormat="1" x14ac:dyDescent="0.75"/>
    <row r="153" s="97" customFormat="1" x14ac:dyDescent="0.75"/>
    <row r="154" s="97" customFormat="1" x14ac:dyDescent="0.75"/>
    <row r="155" s="97" customFormat="1" x14ac:dyDescent="0.75"/>
    <row r="156" s="97" customFormat="1" x14ac:dyDescent="0.75"/>
    <row r="157" s="97" customFormat="1" x14ac:dyDescent="0.75"/>
    <row r="158" s="97" customFormat="1" x14ac:dyDescent="0.75"/>
    <row r="159" s="97" customFormat="1" x14ac:dyDescent="0.75"/>
    <row r="160" s="97" customFormat="1" x14ac:dyDescent="0.75"/>
    <row r="161" s="97" customFormat="1" x14ac:dyDescent="0.75"/>
    <row r="162" s="97" customFormat="1" x14ac:dyDescent="0.75"/>
    <row r="163" s="97" customFormat="1" x14ac:dyDescent="0.75"/>
    <row r="164" s="97" customFormat="1" x14ac:dyDescent="0.75"/>
    <row r="165" s="97" customFormat="1" x14ac:dyDescent="0.75"/>
    <row r="166" s="97" customFormat="1" x14ac:dyDescent="0.75"/>
    <row r="167" s="97" customFormat="1" x14ac:dyDescent="0.75"/>
    <row r="168" s="97" customFormat="1" x14ac:dyDescent="0.75"/>
    <row r="169" s="97" customFormat="1" x14ac:dyDescent="0.75"/>
    <row r="170" s="97" customFormat="1" x14ac:dyDescent="0.75"/>
    <row r="171" s="97" customFormat="1" x14ac:dyDescent="0.75"/>
    <row r="172" s="97" customFormat="1" x14ac:dyDescent="0.75"/>
    <row r="173" s="97" customFormat="1" x14ac:dyDescent="0.75"/>
    <row r="174" s="97" customFormat="1" x14ac:dyDescent="0.75"/>
    <row r="175" s="97" customFormat="1" x14ac:dyDescent="0.75"/>
    <row r="176" s="97" customFormat="1" x14ac:dyDescent="0.75"/>
    <row r="177" s="97" customFormat="1" x14ac:dyDescent="0.75"/>
    <row r="178" s="97" customFormat="1" x14ac:dyDescent="0.75"/>
    <row r="179" s="97" customFormat="1" x14ac:dyDescent="0.75"/>
    <row r="180" s="97" customFormat="1" x14ac:dyDescent="0.75"/>
    <row r="181" s="97" customFormat="1" x14ac:dyDescent="0.75"/>
    <row r="182" s="97" customFormat="1" x14ac:dyDescent="0.75"/>
    <row r="183" s="97" customFormat="1" x14ac:dyDescent="0.75"/>
    <row r="184" s="97" customFormat="1" x14ac:dyDescent="0.75"/>
    <row r="185" s="97" customFormat="1" x14ac:dyDescent="0.75"/>
    <row r="186" s="97" customFormat="1" x14ac:dyDescent="0.75"/>
    <row r="187" s="97" customFormat="1" x14ac:dyDescent="0.75"/>
    <row r="188" s="97" customFormat="1" x14ac:dyDescent="0.75"/>
    <row r="189" s="97" customFormat="1" x14ac:dyDescent="0.75"/>
    <row r="190" s="97" customFormat="1" x14ac:dyDescent="0.75"/>
    <row r="191" s="97" customFormat="1" x14ac:dyDescent="0.75"/>
    <row r="192" s="97" customFormat="1" x14ac:dyDescent="0.75"/>
    <row r="193" s="97" customFormat="1" x14ac:dyDescent="0.75"/>
    <row r="194" s="97" customFormat="1" x14ac:dyDescent="0.75"/>
    <row r="195" s="97" customFormat="1" x14ac:dyDescent="0.75"/>
    <row r="196" s="97" customFormat="1" x14ac:dyDescent="0.75"/>
    <row r="197" s="97" customFormat="1" x14ac:dyDescent="0.75"/>
    <row r="198" s="97" customFormat="1" x14ac:dyDescent="0.75"/>
    <row r="199" s="97" customFormat="1" x14ac:dyDescent="0.75"/>
    <row r="200" s="97" customFormat="1" x14ac:dyDescent="0.75"/>
    <row r="201" s="97" customFormat="1" x14ac:dyDescent="0.75"/>
    <row r="202" s="97" customFormat="1" x14ac:dyDescent="0.75"/>
    <row r="203" s="97" customFormat="1" x14ac:dyDescent="0.75"/>
    <row r="204" s="97" customFormat="1" x14ac:dyDescent="0.75"/>
    <row r="205" s="97" customFormat="1" x14ac:dyDescent="0.75"/>
    <row r="206" s="97" customFormat="1" x14ac:dyDescent="0.75"/>
    <row r="207" s="97" customFormat="1" x14ac:dyDescent="0.75"/>
    <row r="208" s="97" customFormat="1" x14ac:dyDescent="0.75"/>
    <row r="209" s="97" customFormat="1" x14ac:dyDescent="0.75"/>
    <row r="210" s="97" customFormat="1" x14ac:dyDescent="0.75"/>
    <row r="211" s="97" customFormat="1" x14ac:dyDescent="0.75"/>
    <row r="212" s="97" customFormat="1" x14ac:dyDescent="0.75"/>
    <row r="213" s="97" customFormat="1" x14ac:dyDescent="0.75"/>
    <row r="214" s="97" customFormat="1" x14ac:dyDescent="0.75"/>
    <row r="215" s="97" customFormat="1" x14ac:dyDescent="0.75"/>
    <row r="216" s="97" customFormat="1" x14ac:dyDescent="0.75"/>
    <row r="217" s="97" customFormat="1" x14ac:dyDescent="0.75"/>
    <row r="218" s="97" customFormat="1" x14ac:dyDescent="0.75"/>
    <row r="219" s="97" customFormat="1" x14ac:dyDescent="0.75"/>
    <row r="220" s="97" customFormat="1" x14ac:dyDescent="0.75"/>
    <row r="221" s="97" customFormat="1" x14ac:dyDescent="0.75"/>
    <row r="222" s="97" customFormat="1" x14ac:dyDescent="0.75"/>
    <row r="223" s="97" customFormat="1" x14ac:dyDescent="0.75"/>
    <row r="224" s="97" customFormat="1" x14ac:dyDescent="0.75"/>
    <row r="225" s="97" customFormat="1" x14ac:dyDescent="0.75"/>
    <row r="226" s="97" customFormat="1" x14ac:dyDescent="0.75"/>
    <row r="227" s="97" customFormat="1" x14ac:dyDescent="0.75"/>
    <row r="228" s="97" customFormat="1" x14ac:dyDescent="0.75"/>
    <row r="229" s="97" customFormat="1" x14ac:dyDescent="0.75"/>
    <row r="230" s="97" customFormat="1" x14ac:dyDescent="0.75"/>
    <row r="231" s="97" customFormat="1" x14ac:dyDescent="0.75"/>
    <row r="232" s="97" customFormat="1" x14ac:dyDescent="0.75"/>
    <row r="233" s="97" customFormat="1" x14ac:dyDescent="0.75"/>
    <row r="234" s="97" customFormat="1" x14ac:dyDescent="0.75"/>
    <row r="235" s="97" customFormat="1" x14ac:dyDescent="0.75"/>
    <row r="236" s="97" customFormat="1" x14ac:dyDescent="0.75"/>
    <row r="237" s="97" customFormat="1" x14ac:dyDescent="0.75"/>
    <row r="238" s="97" customFormat="1" x14ac:dyDescent="0.75"/>
    <row r="239" s="97" customFormat="1" x14ac:dyDescent="0.75"/>
    <row r="240" s="97" customFormat="1" x14ac:dyDescent="0.75"/>
    <row r="241" s="97" customFormat="1" x14ac:dyDescent="0.75"/>
    <row r="242" s="97" customFormat="1" x14ac:dyDescent="0.75"/>
    <row r="243" s="97" customFormat="1" x14ac:dyDescent="0.75"/>
    <row r="244" s="97" customFormat="1" x14ac:dyDescent="0.75"/>
    <row r="245" s="97" customFormat="1" x14ac:dyDescent="0.75"/>
    <row r="246" s="97" customFormat="1" x14ac:dyDescent="0.75"/>
    <row r="247" s="97" customFormat="1" x14ac:dyDescent="0.75"/>
    <row r="248" s="97" customFormat="1" x14ac:dyDescent="0.75"/>
    <row r="249" s="97" customFormat="1" x14ac:dyDescent="0.75"/>
    <row r="250" s="97" customFormat="1" x14ac:dyDescent="0.75"/>
    <row r="251" s="97" customFormat="1" x14ac:dyDescent="0.75"/>
    <row r="252" s="97" customFormat="1" x14ac:dyDescent="0.75"/>
    <row r="253" s="97" customFormat="1" x14ac:dyDescent="0.75"/>
    <row r="254" s="97" customFormat="1" x14ac:dyDescent="0.75"/>
    <row r="255" s="97" customFormat="1" x14ac:dyDescent="0.75"/>
    <row r="256" s="97" customFormat="1" x14ac:dyDescent="0.75"/>
    <row r="257" s="97" customFormat="1" x14ac:dyDescent="0.75"/>
    <row r="258" s="97" customFormat="1" x14ac:dyDescent="0.75"/>
    <row r="259" s="97" customFormat="1" x14ac:dyDescent="0.75"/>
    <row r="260" s="97" customFormat="1" x14ac:dyDescent="0.75"/>
    <row r="261" s="97" customFormat="1" x14ac:dyDescent="0.75"/>
    <row r="262" s="97" customFormat="1" x14ac:dyDescent="0.75"/>
    <row r="263" s="97" customFormat="1" x14ac:dyDescent="0.75"/>
    <row r="264" s="97" customFormat="1" x14ac:dyDescent="0.75"/>
    <row r="265" s="97" customFormat="1" x14ac:dyDescent="0.75"/>
    <row r="266" s="97" customFormat="1" x14ac:dyDescent="0.75"/>
    <row r="267" s="97" customFormat="1" x14ac:dyDescent="0.75"/>
    <row r="268" s="97" customFormat="1" x14ac:dyDescent="0.75"/>
    <row r="269" s="97" customFormat="1" x14ac:dyDescent="0.75"/>
    <row r="270" s="97" customFormat="1" x14ac:dyDescent="0.75"/>
    <row r="271" s="97" customFormat="1" x14ac:dyDescent="0.75"/>
    <row r="272" s="97" customFormat="1" x14ac:dyDescent="0.75"/>
    <row r="273" s="97" customFormat="1" x14ac:dyDescent="0.75"/>
    <row r="274" s="97" customFormat="1" x14ac:dyDescent="0.75"/>
    <row r="275" s="97" customFormat="1" x14ac:dyDescent="0.75"/>
    <row r="276" s="97" customFormat="1" x14ac:dyDescent="0.75"/>
    <row r="277" s="97" customFormat="1" x14ac:dyDescent="0.75"/>
    <row r="278" s="97" customFormat="1" x14ac:dyDescent="0.75"/>
    <row r="279" s="97" customFormat="1" x14ac:dyDescent="0.75"/>
    <row r="280" s="97" customFormat="1" x14ac:dyDescent="0.75"/>
    <row r="281" s="97" customFormat="1" x14ac:dyDescent="0.75"/>
    <row r="282" s="97" customFormat="1" x14ac:dyDescent="0.75"/>
    <row r="283" s="97" customFormat="1" x14ac:dyDescent="0.75"/>
    <row r="284" s="97" customFormat="1" x14ac:dyDescent="0.75"/>
    <row r="285" s="97" customFormat="1" x14ac:dyDescent="0.75"/>
    <row r="286" s="97" customFormat="1" x14ac:dyDescent="0.75"/>
    <row r="287" s="97" customFormat="1" x14ac:dyDescent="0.75"/>
    <row r="288" s="97" customFormat="1" x14ac:dyDescent="0.75"/>
    <row r="289" s="97" customFormat="1" x14ac:dyDescent="0.75"/>
    <row r="290" s="97" customFormat="1" x14ac:dyDescent="0.75"/>
    <row r="291" s="97" customFormat="1" x14ac:dyDescent="0.75"/>
    <row r="292" s="97" customFormat="1" x14ac:dyDescent="0.75"/>
    <row r="293" s="97" customFormat="1" x14ac:dyDescent="0.75"/>
    <row r="294" s="97" customFormat="1" x14ac:dyDescent="0.75"/>
    <row r="295" s="97" customFormat="1" x14ac:dyDescent="0.75"/>
    <row r="296" s="97" customFormat="1" x14ac:dyDescent="0.75"/>
    <row r="297" s="97" customFormat="1" x14ac:dyDescent="0.75"/>
    <row r="298" s="97" customFormat="1" x14ac:dyDescent="0.75"/>
    <row r="299" s="97" customFormat="1" x14ac:dyDescent="0.75"/>
    <row r="300" s="97" customFormat="1" x14ac:dyDescent="0.75"/>
    <row r="301" s="97" customFormat="1" x14ac:dyDescent="0.75"/>
    <row r="302" s="97" customFormat="1" x14ac:dyDescent="0.75"/>
    <row r="303" s="97" customFormat="1" x14ac:dyDescent="0.75"/>
    <row r="304" s="97" customFormat="1" x14ac:dyDescent="0.75"/>
    <row r="305" s="97" customFormat="1" x14ac:dyDescent="0.75"/>
    <row r="306" s="97" customFormat="1" x14ac:dyDescent="0.75"/>
    <row r="307" s="97" customFormat="1" x14ac:dyDescent="0.75"/>
    <row r="308" s="97" customFormat="1" x14ac:dyDescent="0.75"/>
    <row r="309" s="97" customFormat="1" x14ac:dyDescent="0.75"/>
    <row r="310" s="97" customFormat="1" x14ac:dyDescent="0.75"/>
    <row r="311" s="97" customFormat="1" x14ac:dyDescent="0.75"/>
    <row r="312" s="97" customFormat="1" x14ac:dyDescent="0.75"/>
    <row r="313" s="97" customFormat="1" x14ac:dyDescent="0.75"/>
    <row r="314" s="97" customFormat="1" x14ac:dyDescent="0.75"/>
    <row r="315" s="97" customFormat="1" x14ac:dyDescent="0.75"/>
    <row r="316" s="97" customFormat="1" x14ac:dyDescent="0.75"/>
    <row r="317" s="97" customFormat="1" x14ac:dyDescent="0.75"/>
    <row r="318" s="97" customFormat="1" x14ac:dyDescent="0.75"/>
    <row r="319" s="97" customFormat="1" x14ac:dyDescent="0.75"/>
    <row r="320" s="97" customFormat="1" x14ac:dyDescent="0.75"/>
    <row r="321" s="97" customFormat="1" x14ac:dyDescent="0.75"/>
    <row r="322" s="97" customFormat="1" x14ac:dyDescent="0.75"/>
    <row r="323" s="97" customFormat="1" x14ac:dyDescent="0.75"/>
    <row r="324" s="97" customFormat="1" x14ac:dyDescent="0.75"/>
    <row r="325" s="97" customFormat="1" x14ac:dyDescent="0.75"/>
    <row r="326" s="97" customFormat="1" x14ac:dyDescent="0.75"/>
    <row r="327" s="97" customFormat="1" x14ac:dyDescent="0.75"/>
    <row r="328" s="97" customFormat="1" x14ac:dyDescent="0.75"/>
    <row r="329" s="97" customFormat="1" x14ac:dyDescent="0.75"/>
    <row r="330" s="97" customFormat="1" x14ac:dyDescent="0.75"/>
    <row r="331" s="97" customFormat="1" x14ac:dyDescent="0.75"/>
    <row r="332" s="97" customFormat="1" x14ac:dyDescent="0.75"/>
    <row r="333" s="97" customFormat="1" x14ac:dyDescent="0.75"/>
    <row r="334" s="97" customFormat="1" x14ac:dyDescent="0.75"/>
    <row r="335" s="97" customFormat="1" x14ac:dyDescent="0.75"/>
    <row r="336" s="97" customFormat="1" x14ac:dyDescent="0.75"/>
    <row r="337" s="97" customFormat="1" x14ac:dyDescent="0.75"/>
    <row r="338" s="97" customFormat="1" x14ac:dyDescent="0.75"/>
    <row r="339" s="97" customFormat="1" x14ac:dyDescent="0.75"/>
    <row r="340" s="97" customFormat="1" x14ac:dyDescent="0.75"/>
    <row r="341" s="97" customFormat="1" x14ac:dyDescent="0.75"/>
    <row r="342" s="97" customFormat="1" x14ac:dyDescent="0.75"/>
    <row r="343" s="97" customFormat="1" x14ac:dyDescent="0.75"/>
    <row r="344" s="97" customFormat="1" x14ac:dyDescent="0.75"/>
    <row r="345" s="97" customFormat="1" x14ac:dyDescent="0.75"/>
    <row r="346" s="97" customFormat="1" x14ac:dyDescent="0.75"/>
    <row r="347" s="97" customFormat="1" x14ac:dyDescent="0.75"/>
    <row r="348" s="97" customFormat="1" x14ac:dyDescent="0.75"/>
    <row r="349" s="97" customFormat="1" x14ac:dyDescent="0.75"/>
    <row r="350" s="97" customFormat="1" x14ac:dyDescent="0.75"/>
    <row r="351" s="97" customFormat="1" x14ac:dyDescent="0.75"/>
    <row r="352" s="97" customFormat="1" x14ac:dyDescent="0.75"/>
    <row r="353" s="97" customFormat="1" x14ac:dyDescent="0.75"/>
    <row r="354" s="97" customFormat="1" x14ac:dyDescent="0.75"/>
    <row r="355" s="97" customFormat="1" x14ac:dyDescent="0.75"/>
    <row r="356" s="97" customFormat="1" x14ac:dyDescent="0.75"/>
    <row r="357" s="97" customFormat="1" x14ac:dyDescent="0.75"/>
    <row r="358" s="97" customFormat="1" x14ac:dyDescent="0.75"/>
    <row r="359" s="97" customFormat="1" x14ac:dyDescent="0.75"/>
    <row r="360" s="97" customFormat="1" x14ac:dyDescent="0.75"/>
    <row r="361" s="97" customFormat="1" x14ac:dyDescent="0.75"/>
    <row r="362" s="97" customFormat="1" x14ac:dyDescent="0.75"/>
    <row r="363" s="97" customFormat="1" x14ac:dyDescent="0.75"/>
    <row r="364" s="97" customFormat="1" x14ac:dyDescent="0.75"/>
    <row r="365" s="97" customFormat="1" x14ac:dyDescent="0.75"/>
    <row r="366" s="97" customFormat="1" x14ac:dyDescent="0.75"/>
    <row r="367" s="97" customFormat="1" x14ac:dyDescent="0.75"/>
    <row r="368" s="97" customFormat="1" x14ac:dyDescent="0.75"/>
    <row r="369" s="97" customFormat="1" x14ac:dyDescent="0.75"/>
    <row r="370" s="97" customFormat="1" x14ac:dyDescent="0.75"/>
    <row r="371" s="97" customFormat="1" x14ac:dyDescent="0.75"/>
    <row r="372" s="97" customFormat="1" x14ac:dyDescent="0.75"/>
    <row r="373" s="97" customFormat="1" x14ac:dyDescent="0.75"/>
    <row r="374" s="97" customFormat="1" x14ac:dyDescent="0.75"/>
    <row r="375" s="97" customFormat="1" x14ac:dyDescent="0.75"/>
    <row r="376" s="97" customFormat="1" x14ac:dyDescent="0.75"/>
    <row r="377" s="97" customFormat="1" x14ac:dyDescent="0.75"/>
    <row r="378" s="97" customFormat="1" x14ac:dyDescent="0.75"/>
    <row r="379" s="97" customFormat="1" x14ac:dyDescent="0.75"/>
    <row r="380" s="97" customFormat="1" x14ac:dyDescent="0.75"/>
    <row r="381" s="97" customFormat="1" x14ac:dyDescent="0.75"/>
    <row r="382" s="97" customFormat="1" x14ac:dyDescent="0.75"/>
    <row r="383" s="97" customFormat="1" x14ac:dyDescent="0.75"/>
    <row r="384" s="97" customFormat="1" x14ac:dyDescent="0.75"/>
    <row r="385" s="97" customFormat="1" x14ac:dyDescent="0.75"/>
    <row r="386" s="97" customFormat="1" x14ac:dyDescent="0.75"/>
    <row r="387" s="97" customFormat="1" x14ac:dyDescent="0.75"/>
    <row r="388" s="97" customFormat="1" x14ac:dyDescent="0.75"/>
    <row r="389" s="97" customFormat="1" x14ac:dyDescent="0.75"/>
    <row r="390" s="97" customFormat="1" x14ac:dyDescent="0.75"/>
    <row r="391" s="97" customFormat="1" x14ac:dyDescent="0.75"/>
    <row r="392" s="97" customFormat="1" x14ac:dyDescent="0.75"/>
    <row r="393" s="97" customFormat="1" x14ac:dyDescent="0.75"/>
    <row r="394" s="97" customFormat="1" x14ac:dyDescent="0.75"/>
    <row r="395" s="97" customFormat="1" x14ac:dyDescent="0.75"/>
    <row r="396" s="97" customFormat="1" x14ac:dyDescent="0.75"/>
    <row r="397" s="97" customFormat="1" x14ac:dyDescent="0.75"/>
    <row r="398" s="97" customFormat="1" x14ac:dyDescent="0.75"/>
    <row r="399" s="97" customFormat="1" x14ac:dyDescent="0.75"/>
    <row r="400" s="97" customFormat="1" x14ac:dyDescent="0.75"/>
    <row r="401" s="97" customFormat="1" x14ac:dyDescent="0.75"/>
    <row r="402" s="97" customFormat="1" x14ac:dyDescent="0.75"/>
    <row r="403" s="97" customFormat="1" x14ac:dyDescent="0.75"/>
    <row r="404" s="97" customFormat="1" x14ac:dyDescent="0.75"/>
    <row r="405" s="97" customFormat="1" x14ac:dyDescent="0.75"/>
    <row r="406" s="97" customFormat="1" x14ac:dyDescent="0.75"/>
    <row r="407" s="97" customFormat="1" x14ac:dyDescent="0.75"/>
    <row r="408" s="97" customFormat="1" x14ac:dyDescent="0.75"/>
    <row r="409" s="97" customFormat="1" x14ac:dyDescent="0.75"/>
    <row r="410" s="97" customFormat="1" x14ac:dyDescent="0.75"/>
    <row r="411" s="97" customFormat="1" x14ac:dyDescent="0.75"/>
    <row r="412" s="97" customFormat="1" x14ac:dyDescent="0.75"/>
    <row r="413" s="97" customFormat="1" x14ac:dyDescent="0.75"/>
    <row r="414" s="97" customFormat="1" x14ac:dyDescent="0.75"/>
    <row r="415" s="97" customFormat="1" x14ac:dyDescent="0.75"/>
    <row r="416" s="97" customFormat="1" x14ac:dyDescent="0.75"/>
    <row r="417" s="97" customFormat="1" x14ac:dyDescent="0.75"/>
    <row r="418" s="97" customFormat="1" x14ac:dyDescent="0.75"/>
    <row r="419" s="97" customFormat="1" x14ac:dyDescent="0.75"/>
    <row r="420" s="97" customFormat="1" x14ac:dyDescent="0.75"/>
    <row r="421" s="97" customFormat="1" x14ac:dyDescent="0.75"/>
    <row r="422" s="97" customFormat="1" x14ac:dyDescent="0.75"/>
    <row r="423" s="97" customFormat="1" x14ac:dyDescent="0.75"/>
    <row r="424" s="97" customFormat="1" x14ac:dyDescent="0.75"/>
    <row r="425" s="97" customFormat="1" x14ac:dyDescent="0.75"/>
    <row r="426" s="97" customFormat="1" x14ac:dyDescent="0.75"/>
    <row r="427" s="97" customFormat="1" x14ac:dyDescent="0.75"/>
    <row r="428" s="97" customFormat="1" x14ac:dyDescent="0.75"/>
    <row r="429" s="97" customFormat="1" x14ac:dyDescent="0.75"/>
    <row r="430" s="97" customFormat="1" x14ac:dyDescent="0.75"/>
    <row r="431" s="97" customFormat="1" x14ac:dyDescent="0.75"/>
    <row r="432" s="97" customFormat="1" x14ac:dyDescent="0.75"/>
    <row r="433" s="97" customFormat="1" x14ac:dyDescent="0.75"/>
    <row r="434" s="97" customFormat="1" x14ac:dyDescent="0.75"/>
    <row r="435" s="97" customFormat="1" x14ac:dyDescent="0.75"/>
    <row r="436" s="97" customFormat="1" x14ac:dyDescent="0.75"/>
    <row r="437" s="97" customFormat="1" x14ac:dyDescent="0.75"/>
    <row r="438" s="97" customFormat="1" x14ac:dyDescent="0.75"/>
    <row r="439" s="97" customFormat="1" x14ac:dyDescent="0.75"/>
    <row r="440" s="97" customFormat="1" x14ac:dyDescent="0.75"/>
    <row r="441" s="97" customFormat="1" x14ac:dyDescent="0.75"/>
    <row r="442" s="97" customFormat="1" x14ac:dyDescent="0.75"/>
    <row r="443" s="97" customFormat="1" x14ac:dyDescent="0.75"/>
    <row r="444" s="97" customFormat="1" x14ac:dyDescent="0.75"/>
    <row r="445" s="97" customFormat="1" x14ac:dyDescent="0.75"/>
    <row r="446" s="97" customFormat="1" x14ac:dyDescent="0.75"/>
    <row r="447" s="97" customFormat="1" x14ac:dyDescent="0.75"/>
    <row r="448" s="97" customFormat="1" x14ac:dyDescent="0.75"/>
    <row r="449" s="97" customFormat="1" x14ac:dyDescent="0.75"/>
    <row r="450" s="97" customFormat="1" x14ac:dyDescent="0.75"/>
    <row r="451" s="97" customFormat="1" x14ac:dyDescent="0.75"/>
    <row r="452" s="97" customFormat="1" x14ac:dyDescent="0.75"/>
    <row r="453" s="97" customFormat="1" x14ac:dyDescent="0.75"/>
    <row r="454" s="97" customFormat="1" x14ac:dyDescent="0.75"/>
    <row r="455" s="97" customFormat="1" x14ac:dyDescent="0.75"/>
    <row r="456" s="97" customFormat="1" x14ac:dyDescent="0.75"/>
    <row r="457" s="97" customFormat="1" x14ac:dyDescent="0.75"/>
    <row r="458" s="97" customFormat="1" x14ac:dyDescent="0.75"/>
    <row r="459" s="97" customFormat="1" x14ac:dyDescent="0.75"/>
    <row r="460" s="97" customFormat="1" x14ac:dyDescent="0.75"/>
    <row r="461" s="97" customFormat="1" x14ac:dyDescent="0.75"/>
    <row r="462" s="97" customFormat="1" x14ac:dyDescent="0.75"/>
    <row r="463" s="97" customFormat="1" x14ac:dyDescent="0.75"/>
    <row r="464" s="97" customFormat="1" x14ac:dyDescent="0.75"/>
    <row r="465" s="97" customFormat="1" x14ac:dyDescent="0.75"/>
    <row r="466" s="97" customFormat="1" x14ac:dyDescent="0.75"/>
    <row r="467" s="97" customFormat="1" x14ac:dyDescent="0.75"/>
    <row r="468" s="97" customFormat="1" x14ac:dyDescent="0.75"/>
    <row r="469" s="97" customFormat="1" x14ac:dyDescent="0.75"/>
    <row r="470" s="97" customFormat="1" x14ac:dyDescent="0.75"/>
    <row r="471" s="97" customFormat="1" x14ac:dyDescent="0.75"/>
    <row r="472" s="97" customFormat="1" x14ac:dyDescent="0.75"/>
    <row r="473" s="97" customFormat="1" x14ac:dyDescent="0.75"/>
    <row r="474" s="97" customFormat="1" x14ac:dyDescent="0.75"/>
    <row r="475" s="97" customFormat="1" x14ac:dyDescent="0.75"/>
    <row r="476" s="97" customFormat="1" x14ac:dyDescent="0.75"/>
    <row r="477" s="97" customFormat="1" x14ac:dyDescent="0.75"/>
    <row r="478" s="97" customFormat="1" x14ac:dyDescent="0.75"/>
    <row r="479" s="97" customFormat="1" x14ac:dyDescent="0.75"/>
    <row r="480" s="97" customFormat="1" x14ac:dyDescent="0.75"/>
    <row r="481" s="97" customFormat="1" x14ac:dyDescent="0.75"/>
    <row r="482" s="97" customFormat="1" x14ac:dyDescent="0.75"/>
    <row r="483" s="97" customFormat="1" x14ac:dyDescent="0.75"/>
    <row r="484" s="97" customFormat="1" x14ac:dyDescent="0.75"/>
    <row r="485" s="97" customFormat="1" x14ac:dyDescent="0.75"/>
    <row r="486" s="97" customFormat="1" x14ac:dyDescent="0.75"/>
    <row r="487" s="97" customFormat="1" x14ac:dyDescent="0.75"/>
    <row r="488" s="97" customFormat="1" x14ac:dyDescent="0.75"/>
    <row r="489" s="97" customFormat="1" x14ac:dyDescent="0.75"/>
    <row r="490" s="97" customFormat="1" x14ac:dyDescent="0.75"/>
    <row r="491" s="97" customFormat="1" x14ac:dyDescent="0.75"/>
    <row r="492" s="97" customFormat="1" x14ac:dyDescent="0.75"/>
    <row r="493" s="97" customFormat="1" x14ac:dyDescent="0.75"/>
    <row r="494" s="97" customFormat="1" x14ac:dyDescent="0.75"/>
    <row r="495" s="97" customFormat="1" x14ac:dyDescent="0.75"/>
    <row r="496" s="97" customFormat="1" x14ac:dyDescent="0.75"/>
    <row r="497" s="97" customFormat="1" x14ac:dyDescent="0.75"/>
    <row r="498" s="97" customFormat="1" x14ac:dyDescent="0.75"/>
    <row r="499" s="97" customFormat="1" x14ac:dyDescent="0.75"/>
    <row r="500" s="97" customFormat="1" x14ac:dyDescent="0.75"/>
    <row r="501" s="97" customFormat="1" x14ac:dyDescent="0.75"/>
    <row r="502" s="97" customFormat="1" x14ac:dyDescent="0.75"/>
    <row r="503" s="97" customFormat="1" x14ac:dyDescent="0.75"/>
    <row r="504" s="97" customFormat="1" x14ac:dyDescent="0.75"/>
    <row r="505" s="97" customFormat="1" x14ac:dyDescent="0.75"/>
    <row r="506" s="97" customFormat="1" x14ac:dyDescent="0.75"/>
    <row r="507" s="97" customFormat="1" x14ac:dyDescent="0.75"/>
    <row r="508" s="97" customFormat="1" x14ac:dyDescent="0.75"/>
    <row r="509" s="97" customFormat="1" x14ac:dyDescent="0.75"/>
    <row r="510" s="97" customFormat="1" x14ac:dyDescent="0.75"/>
    <row r="511" s="97" customFormat="1" x14ac:dyDescent="0.75"/>
    <row r="512" s="97" customFormat="1" x14ac:dyDescent="0.75"/>
    <row r="513" s="97" customFormat="1" x14ac:dyDescent="0.75"/>
    <row r="514" s="97" customFormat="1" x14ac:dyDescent="0.75"/>
    <row r="515" s="97" customFormat="1" x14ac:dyDescent="0.75"/>
    <row r="516" s="97" customFormat="1" x14ac:dyDescent="0.75"/>
    <row r="517" s="97" customFormat="1" x14ac:dyDescent="0.75"/>
    <row r="518" s="97" customFormat="1" x14ac:dyDescent="0.75"/>
    <row r="519" s="97" customFormat="1" x14ac:dyDescent="0.75"/>
    <row r="520" s="97" customFormat="1" x14ac:dyDescent="0.75"/>
    <row r="521" s="97" customFormat="1" x14ac:dyDescent="0.75"/>
    <row r="522" s="97" customFormat="1" x14ac:dyDescent="0.75"/>
    <row r="523" s="97" customFormat="1" x14ac:dyDescent="0.75"/>
    <row r="524" s="97" customFormat="1" x14ac:dyDescent="0.75"/>
    <row r="525" s="97" customFormat="1" x14ac:dyDescent="0.75"/>
    <row r="526" s="97" customFormat="1" x14ac:dyDescent="0.75"/>
    <row r="527" s="97" customFormat="1" x14ac:dyDescent="0.75"/>
    <row r="528" s="97" customFormat="1" x14ac:dyDescent="0.75"/>
    <row r="529" s="97" customFormat="1" x14ac:dyDescent="0.75"/>
    <row r="530" s="97" customFormat="1" x14ac:dyDescent="0.75"/>
    <row r="531" s="97" customFormat="1" x14ac:dyDescent="0.75"/>
    <row r="532" s="97" customFormat="1" x14ac:dyDescent="0.75"/>
    <row r="533" s="97" customFormat="1" x14ac:dyDescent="0.75"/>
    <row r="534" s="97" customFormat="1" x14ac:dyDescent="0.75"/>
    <row r="535" s="97" customFormat="1" x14ac:dyDescent="0.75"/>
    <row r="536" s="97" customFormat="1" x14ac:dyDescent="0.75"/>
    <row r="537" s="97" customFormat="1" x14ac:dyDescent="0.75"/>
    <row r="538" s="97" customFormat="1" x14ac:dyDescent="0.75"/>
    <row r="539" s="97" customFormat="1" x14ac:dyDescent="0.75"/>
    <row r="540" s="97" customFormat="1" x14ac:dyDescent="0.75"/>
    <row r="541" s="97" customFormat="1" x14ac:dyDescent="0.75"/>
    <row r="542" s="97" customFormat="1" x14ac:dyDescent="0.75"/>
    <row r="543" s="97" customFormat="1" x14ac:dyDescent="0.75"/>
    <row r="544" s="97" customFormat="1" x14ac:dyDescent="0.75"/>
    <row r="545" s="97" customFormat="1" x14ac:dyDescent="0.75"/>
    <row r="546" s="97" customFormat="1" x14ac:dyDescent="0.75"/>
    <row r="547" s="97" customFormat="1" x14ac:dyDescent="0.75"/>
    <row r="548" s="97" customFormat="1" x14ac:dyDescent="0.75"/>
    <row r="549" s="97" customFormat="1" x14ac:dyDescent="0.75"/>
    <row r="550" s="97" customFormat="1" x14ac:dyDescent="0.75"/>
    <row r="551" s="97" customFormat="1" x14ac:dyDescent="0.75"/>
    <row r="552" s="97" customFormat="1" x14ac:dyDescent="0.75"/>
    <row r="553" s="97" customFormat="1" x14ac:dyDescent="0.75"/>
    <row r="554" s="97" customFormat="1" x14ac:dyDescent="0.75"/>
    <row r="555" s="97" customFormat="1" x14ac:dyDescent="0.75"/>
    <row r="556" s="97" customFormat="1" x14ac:dyDescent="0.75"/>
    <row r="557" s="97" customFormat="1" x14ac:dyDescent="0.75"/>
    <row r="558" s="97" customFormat="1" x14ac:dyDescent="0.75"/>
    <row r="559" s="97" customFormat="1" x14ac:dyDescent="0.75"/>
    <row r="560" s="97" customFormat="1" x14ac:dyDescent="0.75"/>
    <row r="561" s="97" customFormat="1" x14ac:dyDescent="0.75"/>
    <row r="562" s="97" customFormat="1" x14ac:dyDescent="0.75"/>
    <row r="563" s="97" customFormat="1" x14ac:dyDescent="0.75"/>
    <row r="564" s="97" customFormat="1" x14ac:dyDescent="0.75"/>
    <row r="565" s="97" customFormat="1" x14ac:dyDescent="0.75"/>
    <row r="566" s="97" customFormat="1" x14ac:dyDescent="0.75"/>
    <row r="567" s="97" customFormat="1" x14ac:dyDescent="0.75"/>
    <row r="568" s="97" customFormat="1" x14ac:dyDescent="0.75"/>
    <row r="569" s="97" customFormat="1" x14ac:dyDescent="0.75"/>
    <row r="570" s="97" customFormat="1" x14ac:dyDescent="0.75"/>
    <row r="571" s="97" customFormat="1" x14ac:dyDescent="0.75"/>
    <row r="572" s="97" customFormat="1" x14ac:dyDescent="0.75"/>
    <row r="573" s="97" customFormat="1" x14ac:dyDescent="0.75"/>
    <row r="574" s="97" customFormat="1" x14ac:dyDescent="0.75"/>
    <row r="575" s="97" customFormat="1" x14ac:dyDescent="0.75"/>
    <row r="576" s="97" customFormat="1" x14ac:dyDescent="0.75"/>
    <row r="577" s="97" customFormat="1" x14ac:dyDescent="0.75"/>
    <row r="578" s="97" customFormat="1" x14ac:dyDescent="0.75"/>
    <row r="579" s="97" customFormat="1" x14ac:dyDescent="0.75"/>
    <row r="580" s="97" customFormat="1" x14ac:dyDescent="0.75"/>
    <row r="581" s="97" customFormat="1" x14ac:dyDescent="0.75"/>
    <row r="582" s="97" customFormat="1" x14ac:dyDescent="0.75"/>
    <row r="583" s="97" customFormat="1" x14ac:dyDescent="0.75"/>
    <row r="584" s="97" customFormat="1" x14ac:dyDescent="0.75"/>
    <row r="585" s="97" customFormat="1" x14ac:dyDescent="0.75"/>
    <row r="586" s="97" customFormat="1" x14ac:dyDescent="0.75"/>
    <row r="587" s="97" customFormat="1" x14ac:dyDescent="0.75"/>
    <row r="588" s="97" customFormat="1" x14ac:dyDescent="0.75"/>
    <row r="589" s="97" customFormat="1" x14ac:dyDescent="0.75"/>
    <row r="590" s="97" customFormat="1" x14ac:dyDescent="0.75"/>
    <row r="591" s="97" customFormat="1" x14ac:dyDescent="0.75"/>
    <row r="592" s="97" customFormat="1" x14ac:dyDescent="0.75"/>
    <row r="593" s="97" customFormat="1" x14ac:dyDescent="0.75"/>
    <row r="594" s="97" customFormat="1" x14ac:dyDescent="0.75"/>
    <row r="595" s="97" customFormat="1" x14ac:dyDescent="0.75"/>
    <row r="596" s="97" customFormat="1" x14ac:dyDescent="0.75"/>
    <row r="597" s="97" customFormat="1" x14ac:dyDescent="0.75"/>
    <row r="598" s="97" customFormat="1" x14ac:dyDescent="0.75"/>
    <row r="599" s="97" customFormat="1" x14ac:dyDescent="0.75"/>
    <row r="600" s="97" customFormat="1" x14ac:dyDescent="0.75"/>
    <row r="601" s="97" customFormat="1" x14ac:dyDescent="0.75"/>
    <row r="602" s="97" customFormat="1" x14ac:dyDescent="0.75"/>
    <row r="603" s="97" customFormat="1" x14ac:dyDescent="0.75"/>
    <row r="604" s="97" customFormat="1" x14ac:dyDescent="0.75"/>
    <row r="605" s="97" customFormat="1" x14ac:dyDescent="0.75"/>
    <row r="606" s="97" customFormat="1" x14ac:dyDescent="0.75"/>
    <row r="607" s="97" customFormat="1" x14ac:dyDescent="0.75"/>
    <row r="608" s="97" customFormat="1" x14ac:dyDescent="0.75"/>
    <row r="609" s="97" customFormat="1" x14ac:dyDescent="0.75"/>
    <row r="610" s="97" customFormat="1" x14ac:dyDescent="0.75"/>
    <row r="611" s="97" customFormat="1" x14ac:dyDescent="0.75"/>
    <row r="612" s="97" customFormat="1" x14ac:dyDescent="0.75"/>
    <row r="613" s="97" customFormat="1" x14ac:dyDescent="0.75"/>
    <row r="614" s="97" customFormat="1" x14ac:dyDescent="0.75"/>
    <row r="615" s="97" customFormat="1" x14ac:dyDescent="0.75"/>
    <row r="616" s="97" customFormat="1" x14ac:dyDescent="0.75"/>
    <row r="617" s="97" customFormat="1" x14ac:dyDescent="0.75"/>
    <row r="618" s="97" customFormat="1" x14ac:dyDescent="0.75"/>
    <row r="619" s="97" customFormat="1" x14ac:dyDescent="0.75"/>
    <row r="620" s="97" customFormat="1" x14ac:dyDescent="0.75"/>
    <row r="621" s="97" customFormat="1" x14ac:dyDescent="0.75"/>
    <row r="622" s="97" customFormat="1" x14ac:dyDescent="0.75"/>
    <row r="623" s="97" customFormat="1" x14ac:dyDescent="0.75"/>
    <row r="624" s="97" customFormat="1" x14ac:dyDescent="0.75"/>
    <row r="625" s="97" customFormat="1" x14ac:dyDescent="0.75"/>
    <row r="626" s="97" customFormat="1" x14ac:dyDescent="0.75"/>
    <row r="627" s="97" customFormat="1" x14ac:dyDescent="0.75"/>
    <row r="628" s="97" customFormat="1" x14ac:dyDescent="0.75"/>
    <row r="629" s="97" customFormat="1" x14ac:dyDescent="0.75"/>
    <row r="630" s="97" customFormat="1" x14ac:dyDescent="0.75"/>
    <row r="631" s="97" customFormat="1" x14ac:dyDescent="0.75"/>
    <row r="632" s="97" customFormat="1" x14ac:dyDescent="0.75"/>
    <row r="633" s="97" customFormat="1" x14ac:dyDescent="0.75"/>
    <row r="634" s="97" customFormat="1" x14ac:dyDescent="0.75"/>
    <row r="635" s="97" customFormat="1" x14ac:dyDescent="0.75"/>
    <row r="636" s="97" customFormat="1" x14ac:dyDescent="0.75"/>
    <row r="637" s="97" customFormat="1" x14ac:dyDescent="0.75"/>
    <row r="638" s="97" customFormat="1" x14ac:dyDescent="0.75"/>
    <row r="639" s="97" customFormat="1" x14ac:dyDescent="0.75"/>
    <row r="640" s="97" customFormat="1" x14ac:dyDescent="0.75"/>
    <row r="641" s="97" customFormat="1" x14ac:dyDescent="0.75"/>
    <row r="642" s="97" customFormat="1" x14ac:dyDescent="0.75"/>
    <row r="643" s="97" customFormat="1" x14ac:dyDescent="0.75"/>
    <row r="644" s="97" customFormat="1" x14ac:dyDescent="0.75"/>
    <row r="645" s="97" customFormat="1" x14ac:dyDescent="0.75"/>
    <row r="646" s="97" customFormat="1" x14ac:dyDescent="0.75"/>
    <row r="647" s="97" customFormat="1" x14ac:dyDescent="0.75"/>
    <row r="648" s="97" customFormat="1" x14ac:dyDescent="0.75"/>
    <row r="649" s="97" customFormat="1" x14ac:dyDescent="0.75"/>
    <row r="650" s="97" customFormat="1" x14ac:dyDescent="0.75"/>
    <row r="651" s="97" customFormat="1" x14ac:dyDescent="0.75"/>
    <row r="652" s="97" customFormat="1" x14ac:dyDescent="0.75"/>
    <row r="653" s="97" customFormat="1" x14ac:dyDescent="0.75"/>
    <row r="654" s="97" customFormat="1" x14ac:dyDescent="0.75"/>
    <row r="655" s="97" customFormat="1" x14ac:dyDescent="0.75"/>
    <row r="656" s="97" customFormat="1" x14ac:dyDescent="0.75"/>
    <row r="657" s="97" customFormat="1" x14ac:dyDescent="0.75"/>
    <row r="658" s="97" customFormat="1" x14ac:dyDescent="0.75"/>
    <row r="659" s="97" customFormat="1" x14ac:dyDescent="0.75"/>
    <row r="660" s="97" customFormat="1" x14ac:dyDescent="0.75"/>
    <row r="661" s="97" customFormat="1" x14ac:dyDescent="0.75"/>
    <row r="662" s="97" customFormat="1" x14ac:dyDescent="0.75"/>
    <row r="663" s="97" customFormat="1" x14ac:dyDescent="0.75"/>
    <row r="664" s="97" customFormat="1" x14ac:dyDescent="0.75"/>
    <row r="665" s="97" customFormat="1" x14ac:dyDescent="0.75"/>
    <row r="666" s="97" customFormat="1" x14ac:dyDescent="0.75"/>
    <row r="667" s="97" customFormat="1" x14ac:dyDescent="0.75"/>
    <row r="668" s="97" customFormat="1" x14ac:dyDescent="0.75"/>
    <row r="669" s="97" customFormat="1" x14ac:dyDescent="0.75"/>
    <row r="670" s="97" customFormat="1" x14ac:dyDescent="0.75"/>
    <row r="671" s="97" customFormat="1" x14ac:dyDescent="0.75"/>
    <row r="672" s="97" customFormat="1" x14ac:dyDescent="0.75"/>
    <row r="673" s="97" customFormat="1" x14ac:dyDescent="0.75"/>
    <row r="674" s="97" customFormat="1" x14ac:dyDescent="0.75"/>
    <row r="675" s="97" customFormat="1" x14ac:dyDescent="0.75"/>
    <row r="676" s="97" customFormat="1" x14ac:dyDescent="0.75"/>
    <row r="677" s="97" customFormat="1" x14ac:dyDescent="0.75"/>
    <row r="678" s="97" customFormat="1" x14ac:dyDescent="0.75"/>
    <row r="679" s="97" customFormat="1" x14ac:dyDescent="0.75"/>
    <row r="680" s="97" customFormat="1" x14ac:dyDescent="0.75"/>
    <row r="681" s="97" customFormat="1" x14ac:dyDescent="0.75"/>
    <row r="682" s="97" customFormat="1" x14ac:dyDescent="0.75"/>
    <row r="683" s="97" customFormat="1" x14ac:dyDescent="0.75"/>
    <row r="684" s="97" customFormat="1" x14ac:dyDescent="0.75"/>
    <row r="685" s="97" customFormat="1" x14ac:dyDescent="0.75"/>
    <row r="686" s="97" customFormat="1" x14ac:dyDescent="0.75"/>
    <row r="687" s="97" customFormat="1" x14ac:dyDescent="0.75"/>
    <row r="688" s="97" customFormat="1" x14ac:dyDescent="0.75"/>
    <row r="689" s="97" customFormat="1" x14ac:dyDescent="0.75"/>
    <row r="690" s="97" customFormat="1" x14ac:dyDescent="0.75"/>
    <row r="691" s="97" customFormat="1" x14ac:dyDescent="0.75"/>
    <row r="692" s="97" customFormat="1" x14ac:dyDescent="0.75"/>
    <row r="693" s="97" customFormat="1" x14ac:dyDescent="0.75"/>
    <row r="694" s="97" customFormat="1" x14ac:dyDescent="0.75"/>
    <row r="695" s="97" customFormat="1" x14ac:dyDescent="0.75"/>
    <row r="696" s="97" customFormat="1" x14ac:dyDescent="0.75"/>
    <row r="697" s="97" customFormat="1" x14ac:dyDescent="0.75"/>
    <row r="698" s="97" customFormat="1" x14ac:dyDescent="0.75"/>
    <row r="699" s="97" customFormat="1" x14ac:dyDescent="0.75"/>
    <row r="700" s="97" customFormat="1" x14ac:dyDescent="0.75"/>
    <row r="701" s="97" customFormat="1" x14ac:dyDescent="0.75"/>
    <row r="702" s="97" customFormat="1" x14ac:dyDescent="0.75"/>
    <row r="703" s="97" customFormat="1" x14ac:dyDescent="0.75"/>
    <row r="704" s="97" customFormat="1" x14ac:dyDescent="0.75"/>
    <row r="705" s="97" customFormat="1" x14ac:dyDescent="0.75"/>
    <row r="706" s="97" customFormat="1" x14ac:dyDescent="0.75"/>
    <row r="707" s="97" customFormat="1" x14ac:dyDescent="0.75"/>
    <row r="708" s="97" customFormat="1" x14ac:dyDescent="0.75"/>
    <row r="709" s="97" customFormat="1" x14ac:dyDescent="0.75"/>
    <row r="710" s="97" customFormat="1" x14ac:dyDescent="0.75"/>
    <row r="711" s="97" customFormat="1" x14ac:dyDescent="0.75"/>
    <row r="712" s="97" customFormat="1" x14ac:dyDescent="0.75"/>
    <row r="713" s="97" customFormat="1" x14ac:dyDescent="0.75"/>
    <row r="714" s="97" customFormat="1" x14ac:dyDescent="0.75"/>
    <row r="715" s="97" customFormat="1" x14ac:dyDescent="0.75"/>
    <row r="716" s="97" customFormat="1" x14ac:dyDescent="0.75"/>
    <row r="717" s="97" customFormat="1" x14ac:dyDescent="0.75"/>
    <row r="718" s="97" customFormat="1" x14ac:dyDescent="0.75"/>
    <row r="719" s="97" customFormat="1" x14ac:dyDescent="0.75"/>
    <row r="720" s="97" customFormat="1" x14ac:dyDescent="0.75"/>
    <row r="721" s="97" customFormat="1" x14ac:dyDescent="0.75"/>
    <row r="722" s="97" customFormat="1" x14ac:dyDescent="0.75"/>
    <row r="723" s="97" customFormat="1" x14ac:dyDescent="0.75"/>
    <row r="724" s="97" customFormat="1" x14ac:dyDescent="0.75"/>
    <row r="725" s="97" customFormat="1" x14ac:dyDescent="0.75"/>
    <row r="726" s="97" customFormat="1" x14ac:dyDescent="0.75"/>
    <row r="727" s="97" customFormat="1" x14ac:dyDescent="0.75"/>
    <row r="728" s="97" customFormat="1" x14ac:dyDescent="0.75"/>
    <row r="729" s="97" customFormat="1" x14ac:dyDescent="0.75"/>
    <row r="730" s="97" customFormat="1" x14ac:dyDescent="0.75"/>
    <row r="731" s="97" customFormat="1" x14ac:dyDescent="0.75"/>
    <row r="732" s="97" customFormat="1" x14ac:dyDescent="0.75"/>
    <row r="733" s="97" customFormat="1" x14ac:dyDescent="0.75"/>
    <row r="734" s="97" customFormat="1" x14ac:dyDescent="0.75"/>
    <row r="735" s="97" customFormat="1" x14ac:dyDescent="0.75"/>
    <row r="736" s="97" customFormat="1" x14ac:dyDescent="0.75"/>
    <row r="737" s="97" customFormat="1" x14ac:dyDescent="0.75"/>
    <row r="738" s="97" customFormat="1" x14ac:dyDescent="0.75"/>
    <row r="739" s="97" customFormat="1" x14ac:dyDescent="0.75"/>
    <row r="740" s="97" customFormat="1" x14ac:dyDescent="0.75"/>
    <row r="741" s="97" customFormat="1" x14ac:dyDescent="0.75"/>
    <row r="742" s="97" customFormat="1" x14ac:dyDescent="0.75"/>
    <row r="743" s="97" customFormat="1" x14ac:dyDescent="0.75"/>
    <row r="744" s="97" customFormat="1" x14ac:dyDescent="0.75"/>
    <row r="745" s="97" customFormat="1" x14ac:dyDescent="0.75"/>
    <row r="746" s="97" customFormat="1" x14ac:dyDescent="0.75"/>
    <row r="747" s="97" customFormat="1" x14ac:dyDescent="0.75"/>
    <row r="748" s="97" customFormat="1" x14ac:dyDescent="0.75"/>
    <row r="749" s="97" customFormat="1" x14ac:dyDescent="0.75"/>
    <row r="750" s="97" customFormat="1" x14ac:dyDescent="0.75"/>
    <row r="751" s="97" customFormat="1" x14ac:dyDescent="0.75"/>
    <row r="752" s="97" customFormat="1" x14ac:dyDescent="0.75"/>
    <row r="753" s="97" customFormat="1" x14ac:dyDescent="0.75"/>
    <row r="754" s="97" customFormat="1" x14ac:dyDescent="0.75"/>
    <row r="755" s="97" customFormat="1" x14ac:dyDescent="0.75"/>
    <row r="756" s="97" customFormat="1" x14ac:dyDescent="0.75"/>
    <row r="757" s="97" customFormat="1" x14ac:dyDescent="0.75"/>
    <row r="758" s="97" customFormat="1" x14ac:dyDescent="0.75"/>
    <row r="759" s="97" customFormat="1" x14ac:dyDescent="0.75"/>
    <row r="760" s="97" customFormat="1" x14ac:dyDescent="0.75"/>
    <row r="761" s="97" customFormat="1" x14ac:dyDescent="0.75"/>
    <row r="762" s="97" customFormat="1" x14ac:dyDescent="0.75"/>
    <row r="763" s="97" customFormat="1" x14ac:dyDescent="0.75"/>
    <row r="764" s="97" customFormat="1" x14ac:dyDescent="0.75"/>
    <row r="765" s="97" customFormat="1" x14ac:dyDescent="0.75"/>
    <row r="766" s="97" customFormat="1" x14ac:dyDescent="0.75"/>
    <row r="767" s="97" customFormat="1" x14ac:dyDescent="0.75"/>
    <row r="768" s="97" customFormat="1" x14ac:dyDescent="0.75"/>
    <row r="769" s="97" customFormat="1" x14ac:dyDescent="0.75"/>
    <row r="770" s="97" customFormat="1" x14ac:dyDescent="0.75"/>
    <row r="771" s="97" customFormat="1" x14ac:dyDescent="0.75"/>
    <row r="772" s="97" customFormat="1" x14ac:dyDescent="0.75"/>
    <row r="773" s="97" customFormat="1" x14ac:dyDescent="0.75"/>
    <row r="774" s="97" customFormat="1" x14ac:dyDescent="0.75"/>
    <row r="775" s="97" customFormat="1" x14ac:dyDescent="0.75"/>
    <row r="776" s="97" customFormat="1" x14ac:dyDescent="0.75"/>
    <row r="777" s="97" customFormat="1" x14ac:dyDescent="0.75"/>
    <row r="778" s="97" customFormat="1" x14ac:dyDescent="0.75"/>
    <row r="779" s="97" customFormat="1" x14ac:dyDescent="0.75"/>
    <row r="780" s="97" customFormat="1" x14ac:dyDescent="0.75"/>
    <row r="781" s="97" customFormat="1" x14ac:dyDescent="0.75"/>
    <row r="782" s="97" customFormat="1" x14ac:dyDescent="0.75"/>
    <row r="783" s="97" customFormat="1" x14ac:dyDescent="0.75"/>
    <row r="784" s="97" customFormat="1" x14ac:dyDescent="0.75"/>
    <row r="785" s="97" customFormat="1" x14ac:dyDescent="0.75"/>
    <row r="786" s="97" customFormat="1" x14ac:dyDescent="0.75"/>
    <row r="787" s="97" customFormat="1" x14ac:dyDescent="0.75"/>
    <row r="788" s="97" customFormat="1" x14ac:dyDescent="0.75"/>
    <row r="789" s="97" customFormat="1" x14ac:dyDescent="0.75"/>
    <row r="790" s="97" customFormat="1" x14ac:dyDescent="0.75"/>
    <row r="791" s="97" customFormat="1" x14ac:dyDescent="0.75"/>
    <row r="792" s="97" customFormat="1" x14ac:dyDescent="0.75"/>
    <row r="793" s="97" customFormat="1" x14ac:dyDescent="0.75"/>
    <row r="794" s="97" customFormat="1" x14ac:dyDescent="0.75"/>
    <row r="795" s="97" customFormat="1" x14ac:dyDescent="0.75"/>
    <row r="796" s="97" customFormat="1" x14ac:dyDescent="0.75"/>
    <row r="797" s="97" customFormat="1" x14ac:dyDescent="0.75"/>
    <row r="798" s="97" customFormat="1" x14ac:dyDescent="0.75"/>
    <row r="799" s="97" customFormat="1" x14ac:dyDescent="0.75"/>
    <row r="800" s="97" customFormat="1" x14ac:dyDescent="0.75"/>
    <row r="801" s="97" customFormat="1" x14ac:dyDescent="0.75"/>
    <row r="802" s="97" customFormat="1" x14ac:dyDescent="0.75"/>
    <row r="803" s="97" customFormat="1" x14ac:dyDescent="0.75"/>
    <row r="804" s="97" customFormat="1" x14ac:dyDescent="0.75"/>
    <row r="805" s="97" customFormat="1" x14ac:dyDescent="0.75"/>
    <row r="806" s="97" customFormat="1" x14ac:dyDescent="0.75"/>
    <row r="807" s="97" customFormat="1" x14ac:dyDescent="0.75"/>
    <row r="808" s="97" customFormat="1" x14ac:dyDescent="0.75"/>
    <row r="809" s="97" customFormat="1" x14ac:dyDescent="0.75"/>
    <row r="810" s="97" customFormat="1" x14ac:dyDescent="0.75"/>
    <row r="811" s="97" customFormat="1" x14ac:dyDescent="0.75"/>
    <row r="812" s="97" customFormat="1" x14ac:dyDescent="0.75"/>
    <row r="813" s="97" customFormat="1" x14ac:dyDescent="0.75"/>
    <row r="814" s="97" customFormat="1" x14ac:dyDescent="0.75"/>
    <row r="815" s="97" customFormat="1" x14ac:dyDescent="0.75"/>
    <row r="816" s="97" customFormat="1" x14ac:dyDescent="0.75"/>
    <row r="817" s="97" customFormat="1" x14ac:dyDescent="0.75"/>
    <row r="818" s="97" customFormat="1" x14ac:dyDescent="0.75"/>
    <row r="819" s="97" customFormat="1" x14ac:dyDescent="0.75"/>
    <row r="820" s="97" customFormat="1" x14ac:dyDescent="0.75"/>
    <row r="821" s="97" customFormat="1" x14ac:dyDescent="0.75"/>
    <row r="822" s="97" customFormat="1" x14ac:dyDescent="0.75"/>
    <row r="823" s="97" customFormat="1" x14ac:dyDescent="0.75"/>
    <row r="824" s="97" customFormat="1" x14ac:dyDescent="0.75"/>
    <row r="825" s="97" customFormat="1" x14ac:dyDescent="0.75"/>
    <row r="826" s="97" customFormat="1" x14ac:dyDescent="0.75"/>
    <row r="827" s="97" customFormat="1" x14ac:dyDescent="0.75"/>
    <row r="828" s="97" customFormat="1" x14ac:dyDescent="0.75"/>
    <row r="829" s="97" customFormat="1" x14ac:dyDescent="0.75"/>
    <row r="830" s="97" customFormat="1" x14ac:dyDescent="0.75"/>
    <row r="831" s="97" customFormat="1" x14ac:dyDescent="0.75"/>
    <row r="832" s="97" customFormat="1" x14ac:dyDescent="0.75"/>
    <row r="833" s="97" customFormat="1" x14ac:dyDescent="0.75"/>
    <row r="834" s="97" customFormat="1" x14ac:dyDescent="0.75"/>
    <row r="835" s="97" customFormat="1" x14ac:dyDescent="0.75"/>
    <row r="836" s="97" customFormat="1" x14ac:dyDescent="0.75"/>
    <row r="837" s="97" customFormat="1" x14ac:dyDescent="0.75"/>
    <row r="838" s="97" customFormat="1" x14ac:dyDescent="0.75"/>
    <row r="839" s="97" customFormat="1" x14ac:dyDescent="0.75"/>
    <row r="840" s="97" customFormat="1" x14ac:dyDescent="0.75"/>
    <row r="841" s="97" customFormat="1" x14ac:dyDescent="0.75"/>
    <row r="842" s="97" customFormat="1" x14ac:dyDescent="0.75"/>
    <row r="843" s="97" customFormat="1" x14ac:dyDescent="0.75"/>
    <row r="844" s="97" customFormat="1" x14ac:dyDescent="0.75"/>
    <row r="845" s="97" customFormat="1" x14ac:dyDescent="0.75"/>
    <row r="846" s="97" customFormat="1" x14ac:dyDescent="0.75"/>
    <row r="847" s="97" customFormat="1" x14ac:dyDescent="0.75"/>
    <row r="848" s="97" customFormat="1" x14ac:dyDescent="0.75"/>
    <row r="849" s="97" customFormat="1" x14ac:dyDescent="0.75"/>
    <row r="850" s="97" customFormat="1" x14ac:dyDescent="0.75"/>
    <row r="851" s="97" customFormat="1" x14ac:dyDescent="0.75"/>
    <row r="852" s="97" customFormat="1" x14ac:dyDescent="0.75"/>
    <row r="853" s="97" customFormat="1" x14ac:dyDescent="0.75"/>
    <row r="854" s="97" customFormat="1" x14ac:dyDescent="0.75"/>
    <row r="855" s="97" customFormat="1" x14ac:dyDescent="0.75"/>
    <row r="856" s="97" customFormat="1" x14ac:dyDescent="0.75"/>
    <row r="857" s="97" customFormat="1" x14ac:dyDescent="0.75"/>
    <row r="858" s="97" customFormat="1" x14ac:dyDescent="0.75"/>
    <row r="859" s="97" customFormat="1" x14ac:dyDescent="0.75"/>
    <row r="860" s="97" customFormat="1" x14ac:dyDescent="0.75"/>
    <row r="861" s="97" customFormat="1" x14ac:dyDescent="0.75"/>
    <row r="862" s="97" customFormat="1" x14ac:dyDescent="0.75"/>
    <row r="863" s="97" customFormat="1" x14ac:dyDescent="0.75"/>
    <row r="864" s="97" customFormat="1" x14ac:dyDescent="0.75"/>
    <row r="865" s="97" customFormat="1" x14ac:dyDescent="0.75"/>
    <row r="866" s="97" customFormat="1" x14ac:dyDescent="0.75"/>
    <row r="867" s="97" customFormat="1" x14ac:dyDescent="0.75"/>
    <row r="868" s="97" customFormat="1" x14ac:dyDescent="0.75"/>
    <row r="869" s="97" customFormat="1" x14ac:dyDescent="0.75"/>
    <row r="870" s="97" customFormat="1" x14ac:dyDescent="0.75"/>
    <row r="871" s="97" customFormat="1" x14ac:dyDescent="0.75"/>
    <row r="872" s="97" customFormat="1" x14ac:dyDescent="0.75"/>
    <row r="873" s="97" customFormat="1" x14ac:dyDescent="0.75"/>
    <row r="874" s="97" customFormat="1" x14ac:dyDescent="0.75"/>
    <row r="875" s="97" customFormat="1" x14ac:dyDescent="0.75"/>
    <row r="876" s="97" customFormat="1" x14ac:dyDescent="0.75"/>
    <row r="877" s="97" customFormat="1" x14ac:dyDescent="0.75"/>
    <row r="878" s="97" customFormat="1" x14ac:dyDescent="0.75"/>
    <row r="879" s="97" customFormat="1" x14ac:dyDescent="0.75"/>
    <row r="880" s="97" customFormat="1" x14ac:dyDescent="0.75"/>
    <row r="881" s="97" customFormat="1" x14ac:dyDescent="0.75"/>
    <row r="882" s="97" customFormat="1" x14ac:dyDescent="0.75"/>
    <row r="883" s="97" customFormat="1" x14ac:dyDescent="0.75"/>
    <row r="884" s="97" customFormat="1" x14ac:dyDescent="0.75"/>
    <row r="885" s="97" customFormat="1" x14ac:dyDescent="0.75"/>
    <row r="886" s="97" customFormat="1" x14ac:dyDescent="0.75"/>
    <row r="887" s="97" customFormat="1" x14ac:dyDescent="0.75"/>
    <row r="888" s="97" customFormat="1" x14ac:dyDescent="0.75"/>
    <row r="889" s="97" customFormat="1" x14ac:dyDescent="0.75"/>
    <row r="890" s="97" customFormat="1" x14ac:dyDescent="0.75"/>
    <row r="891" s="97" customFormat="1" x14ac:dyDescent="0.75"/>
    <row r="892" s="97" customFormat="1" x14ac:dyDescent="0.75"/>
    <row r="893" s="97" customFormat="1" x14ac:dyDescent="0.75"/>
    <row r="894" s="97" customFormat="1" x14ac:dyDescent="0.75"/>
    <row r="895" s="97" customFormat="1" x14ac:dyDescent="0.75"/>
    <row r="896" s="97" customFormat="1" x14ac:dyDescent="0.75"/>
    <row r="897" s="97" customFormat="1" x14ac:dyDescent="0.75"/>
    <row r="898" s="97" customFormat="1" x14ac:dyDescent="0.75"/>
    <row r="899" s="97" customFormat="1" x14ac:dyDescent="0.75"/>
    <row r="900" s="97" customFormat="1" x14ac:dyDescent="0.75"/>
    <row r="901" s="97" customFormat="1" x14ac:dyDescent="0.75"/>
    <row r="902" s="97" customFormat="1" x14ac:dyDescent="0.75"/>
    <row r="903" s="97" customFormat="1" x14ac:dyDescent="0.75"/>
    <row r="904" s="97" customFormat="1" x14ac:dyDescent="0.75"/>
    <row r="905" s="97" customFormat="1" x14ac:dyDescent="0.75"/>
    <row r="906" s="97" customFormat="1" x14ac:dyDescent="0.75"/>
    <row r="907" s="97" customFormat="1" x14ac:dyDescent="0.75"/>
    <row r="908" s="97" customFormat="1" x14ac:dyDescent="0.75"/>
    <row r="909" s="97" customFormat="1" x14ac:dyDescent="0.75"/>
    <row r="910" s="97" customFormat="1" x14ac:dyDescent="0.75"/>
    <row r="911" s="97" customFormat="1" x14ac:dyDescent="0.75"/>
    <row r="912" s="97" customFormat="1" x14ac:dyDescent="0.75"/>
    <row r="913" s="97" customFormat="1" x14ac:dyDescent="0.75"/>
    <row r="914" s="97" customFormat="1" x14ac:dyDescent="0.75"/>
    <row r="915" s="97" customFormat="1" x14ac:dyDescent="0.75"/>
    <row r="916" s="97" customFormat="1" x14ac:dyDescent="0.75"/>
    <row r="917" s="97" customFormat="1" x14ac:dyDescent="0.75"/>
    <row r="918" s="97" customFormat="1" x14ac:dyDescent="0.75"/>
    <row r="919" s="97" customFormat="1" x14ac:dyDescent="0.75"/>
    <row r="920" s="97" customFormat="1" x14ac:dyDescent="0.75"/>
    <row r="921" s="97" customFormat="1" x14ac:dyDescent="0.75"/>
    <row r="922" s="97" customFormat="1" x14ac:dyDescent="0.75"/>
    <row r="923" s="97" customFormat="1" x14ac:dyDescent="0.75"/>
    <row r="924" s="97" customFormat="1" x14ac:dyDescent="0.75"/>
    <row r="925" s="97" customFormat="1" x14ac:dyDescent="0.75"/>
    <row r="926" s="97" customFormat="1" x14ac:dyDescent="0.75"/>
    <row r="927" s="97" customFormat="1" x14ac:dyDescent="0.75"/>
    <row r="928" s="97" customFormat="1" x14ac:dyDescent="0.75"/>
    <row r="929" s="97" customFormat="1" x14ac:dyDescent="0.75"/>
    <row r="930" s="97" customFormat="1" x14ac:dyDescent="0.75"/>
    <row r="931" s="97" customFormat="1" x14ac:dyDescent="0.75"/>
    <row r="932" s="97" customFormat="1" x14ac:dyDescent="0.75"/>
    <row r="933" s="97" customFormat="1" x14ac:dyDescent="0.75"/>
    <row r="934" s="97" customFormat="1" x14ac:dyDescent="0.75"/>
    <row r="935" s="97" customFormat="1" x14ac:dyDescent="0.75"/>
    <row r="936" s="97" customFormat="1" x14ac:dyDescent="0.75"/>
    <row r="937" s="97" customFormat="1" x14ac:dyDescent="0.75"/>
    <row r="938" s="97" customFormat="1" x14ac:dyDescent="0.75"/>
    <row r="939" s="97" customFormat="1" x14ac:dyDescent="0.75"/>
    <row r="940" s="97" customFormat="1" x14ac:dyDescent="0.75"/>
    <row r="941" s="97" customFormat="1" x14ac:dyDescent="0.75"/>
    <row r="942" s="97" customFormat="1" x14ac:dyDescent="0.75"/>
    <row r="943" s="97" customFormat="1" x14ac:dyDescent="0.75"/>
    <row r="944" s="97" customFormat="1" x14ac:dyDescent="0.75"/>
    <row r="945" s="97" customFormat="1" x14ac:dyDescent="0.75"/>
    <row r="946" s="97" customFormat="1" x14ac:dyDescent="0.75"/>
    <row r="947" s="97" customFormat="1" x14ac:dyDescent="0.75"/>
    <row r="948" s="97" customFormat="1" x14ac:dyDescent="0.75"/>
    <row r="949" s="97" customFormat="1" x14ac:dyDescent="0.75"/>
    <row r="950" s="97" customFormat="1" x14ac:dyDescent="0.75"/>
    <row r="951" s="97" customFormat="1" x14ac:dyDescent="0.75"/>
    <row r="952" s="97" customFormat="1" x14ac:dyDescent="0.75"/>
    <row r="953" s="97" customFormat="1" x14ac:dyDescent="0.75"/>
    <row r="954" s="97" customFormat="1" x14ac:dyDescent="0.75"/>
    <row r="955" s="97" customFormat="1" x14ac:dyDescent="0.75"/>
    <row r="956" s="97" customFormat="1" x14ac:dyDescent="0.75"/>
    <row r="957" s="97" customFormat="1" x14ac:dyDescent="0.75"/>
    <row r="958" s="97" customFormat="1" x14ac:dyDescent="0.75"/>
    <row r="959" s="97" customFormat="1" x14ac:dyDescent="0.75"/>
    <row r="960" s="97" customFormat="1" x14ac:dyDescent="0.75"/>
    <row r="961" s="97" customFormat="1" x14ac:dyDescent="0.75"/>
    <row r="962" s="97" customFormat="1" x14ac:dyDescent="0.75"/>
    <row r="963" s="97" customFormat="1" x14ac:dyDescent="0.75"/>
    <row r="964" s="97" customFormat="1" x14ac:dyDescent="0.75"/>
    <row r="965" s="97" customFormat="1" x14ac:dyDescent="0.75"/>
    <row r="966" s="97" customFormat="1" x14ac:dyDescent="0.75"/>
    <row r="967" s="97" customFormat="1" x14ac:dyDescent="0.75"/>
    <row r="968" s="97" customFormat="1" x14ac:dyDescent="0.75"/>
    <row r="969" s="97" customFormat="1" x14ac:dyDescent="0.75"/>
    <row r="970" s="97" customFormat="1" x14ac:dyDescent="0.75"/>
    <row r="971" s="97" customFormat="1" x14ac:dyDescent="0.75"/>
    <row r="972" s="97" customFormat="1" x14ac:dyDescent="0.75"/>
    <row r="973" s="97" customFormat="1" x14ac:dyDescent="0.75"/>
    <row r="974" s="97" customFormat="1" x14ac:dyDescent="0.75"/>
    <row r="975" s="97" customFormat="1" x14ac:dyDescent="0.75"/>
    <row r="976" s="97" customFormat="1" x14ac:dyDescent="0.75"/>
    <row r="977" s="97" customFormat="1" x14ac:dyDescent="0.75"/>
    <row r="978" s="97" customFormat="1" x14ac:dyDescent="0.75"/>
    <row r="979" s="97" customFormat="1" x14ac:dyDescent="0.75"/>
    <row r="980" s="97" customFormat="1" x14ac:dyDescent="0.75"/>
    <row r="981" s="97" customFormat="1" x14ac:dyDescent="0.75"/>
    <row r="982" s="97" customFormat="1" x14ac:dyDescent="0.75"/>
    <row r="983" s="97" customFormat="1" x14ac:dyDescent="0.75"/>
    <row r="984" s="97" customFormat="1" x14ac:dyDescent="0.75"/>
    <row r="985" s="97" customFormat="1" x14ac:dyDescent="0.75"/>
    <row r="986" s="97" customFormat="1" x14ac:dyDescent="0.75"/>
    <row r="987" s="97" customFormat="1" x14ac:dyDescent="0.75"/>
    <row r="988" s="97" customFormat="1" x14ac:dyDescent="0.75"/>
    <row r="989" s="97" customFormat="1" x14ac:dyDescent="0.75"/>
    <row r="990" s="97" customFormat="1" x14ac:dyDescent="0.75"/>
    <row r="991" s="97" customFormat="1" x14ac:dyDescent="0.75"/>
    <row r="992" s="97" customFormat="1" x14ac:dyDescent="0.75"/>
    <row r="993" s="97" customFormat="1" x14ac:dyDescent="0.75"/>
    <row r="994" s="97" customFormat="1" x14ac:dyDescent="0.75"/>
    <row r="995" s="97" customFormat="1" x14ac:dyDescent="0.75"/>
    <row r="996" s="97" customFormat="1" x14ac:dyDescent="0.75"/>
    <row r="997" s="97" customFormat="1" x14ac:dyDescent="0.75"/>
    <row r="998" s="97" customFormat="1" x14ac:dyDescent="0.75"/>
    <row r="999" s="97" customFormat="1" x14ac:dyDescent="0.75"/>
    <row r="1000" s="97" customFormat="1" x14ac:dyDescent="0.75"/>
    <row r="1001" s="97" customFormat="1" x14ac:dyDescent="0.75"/>
    <row r="1002" s="97" customFormat="1" x14ac:dyDescent="0.75"/>
    <row r="1003" s="97" customFormat="1" x14ac:dyDescent="0.75"/>
    <row r="1004" s="97" customFormat="1" x14ac:dyDescent="0.75"/>
    <row r="1005" s="97" customFormat="1" x14ac:dyDescent="0.75"/>
    <row r="1006" s="97" customFormat="1" x14ac:dyDescent="0.75"/>
    <row r="1007" s="97" customFormat="1" x14ac:dyDescent="0.75"/>
    <row r="1008" s="97" customFormat="1" x14ac:dyDescent="0.75"/>
    <row r="1009" s="97" customFormat="1" x14ac:dyDescent="0.75"/>
    <row r="1010" s="97" customFormat="1" x14ac:dyDescent="0.75"/>
    <row r="1011" s="97" customFormat="1" x14ac:dyDescent="0.75"/>
    <row r="1012" s="97" customFormat="1" x14ac:dyDescent="0.75"/>
    <row r="1013" s="97" customFormat="1" x14ac:dyDescent="0.75"/>
    <row r="1014" s="97" customFormat="1" x14ac:dyDescent="0.75"/>
    <row r="1015" s="97" customFormat="1" x14ac:dyDescent="0.75"/>
    <row r="1016" s="97" customFormat="1" x14ac:dyDescent="0.75"/>
    <row r="1017" s="97" customFormat="1" x14ac:dyDescent="0.75"/>
    <row r="1018" s="97" customFormat="1" x14ac:dyDescent="0.75"/>
    <row r="1019" s="97" customFormat="1" x14ac:dyDescent="0.75"/>
    <row r="1020" s="97" customFormat="1" x14ac:dyDescent="0.75"/>
    <row r="1021" s="97" customFormat="1" x14ac:dyDescent="0.75"/>
    <row r="1022" s="97" customFormat="1" x14ac:dyDescent="0.75"/>
    <row r="1023" s="97" customFormat="1" x14ac:dyDescent="0.75"/>
    <row r="1024" s="97" customFormat="1" x14ac:dyDescent="0.75"/>
    <row r="1025" s="97" customFormat="1" x14ac:dyDescent="0.75"/>
    <row r="1026" s="97" customFormat="1" x14ac:dyDescent="0.75"/>
    <row r="1027" s="97" customFormat="1" x14ac:dyDescent="0.75"/>
    <row r="1028" s="97" customFormat="1" x14ac:dyDescent="0.75"/>
    <row r="1029" s="97" customFormat="1" x14ac:dyDescent="0.75"/>
    <row r="1030" s="97" customFormat="1" x14ac:dyDescent="0.75"/>
    <row r="1031" s="97" customFormat="1" x14ac:dyDescent="0.75"/>
    <row r="1032" s="97" customFormat="1" x14ac:dyDescent="0.75"/>
    <row r="1033" s="97" customFormat="1" x14ac:dyDescent="0.75"/>
    <row r="1034" s="97" customFormat="1" x14ac:dyDescent="0.75"/>
    <row r="1035" s="97" customFormat="1" x14ac:dyDescent="0.75"/>
    <row r="1036" s="97" customFormat="1" x14ac:dyDescent="0.75"/>
    <row r="1037" s="97" customFormat="1" x14ac:dyDescent="0.75"/>
    <row r="1038" s="97" customFormat="1" x14ac:dyDescent="0.75"/>
    <row r="1039" s="97" customFormat="1" x14ac:dyDescent="0.75"/>
    <row r="1040" s="97" customFormat="1" x14ac:dyDescent="0.75"/>
    <row r="1041" s="97" customFormat="1" x14ac:dyDescent="0.75"/>
    <row r="1042" s="97" customFormat="1" x14ac:dyDescent="0.75"/>
    <row r="1043" s="97" customFormat="1" x14ac:dyDescent="0.75"/>
    <row r="1044" s="97" customFormat="1" x14ac:dyDescent="0.75"/>
    <row r="1045" s="97" customFormat="1" x14ac:dyDescent="0.75"/>
    <row r="1046" s="97" customFormat="1" x14ac:dyDescent="0.75"/>
    <row r="1047" s="97" customFormat="1" x14ac:dyDescent="0.75"/>
    <row r="1048" s="97" customFormat="1" x14ac:dyDescent="0.75"/>
    <row r="1049" s="97" customFormat="1" x14ac:dyDescent="0.75"/>
    <row r="1050" s="97" customFormat="1" x14ac:dyDescent="0.75"/>
    <row r="1051" s="97" customFormat="1" x14ac:dyDescent="0.75"/>
    <row r="1052" s="97" customFormat="1" x14ac:dyDescent="0.75"/>
    <row r="1053" s="97" customFormat="1" x14ac:dyDescent="0.75"/>
    <row r="1054" s="97" customFormat="1" x14ac:dyDescent="0.75"/>
    <row r="1055" s="97" customFormat="1" x14ac:dyDescent="0.75"/>
    <row r="1056" s="97" customFormat="1" x14ac:dyDescent="0.75"/>
    <row r="1057" s="97" customFormat="1" x14ac:dyDescent="0.75"/>
    <row r="1058" s="97" customFormat="1" x14ac:dyDescent="0.75"/>
    <row r="1059" s="97" customFormat="1" x14ac:dyDescent="0.75"/>
    <row r="1060" s="97" customFormat="1" x14ac:dyDescent="0.75"/>
    <row r="1061" s="97" customFormat="1" x14ac:dyDescent="0.75"/>
    <row r="1062" s="97" customFormat="1" x14ac:dyDescent="0.75"/>
    <row r="1063" s="97" customFormat="1" x14ac:dyDescent="0.75"/>
    <row r="1064" s="97" customFormat="1" x14ac:dyDescent="0.75"/>
    <row r="1065" s="97" customFormat="1" x14ac:dyDescent="0.75"/>
    <row r="1066" s="97" customFormat="1" x14ac:dyDescent="0.75"/>
    <row r="1067" s="97" customFormat="1" x14ac:dyDescent="0.75"/>
    <row r="1068" s="97" customFormat="1" x14ac:dyDescent="0.75"/>
    <row r="1069" s="97" customFormat="1" x14ac:dyDescent="0.75"/>
    <row r="1070" s="97" customFormat="1" x14ac:dyDescent="0.75"/>
    <row r="1071" s="97" customFormat="1" x14ac:dyDescent="0.75"/>
    <row r="1072" s="97" customFormat="1" x14ac:dyDescent="0.75"/>
    <row r="1073" s="97" customFormat="1" x14ac:dyDescent="0.75"/>
    <row r="1074" s="97" customFormat="1" x14ac:dyDescent="0.75"/>
    <row r="1075" s="97" customFormat="1" x14ac:dyDescent="0.75"/>
    <row r="1076" s="97" customFormat="1" x14ac:dyDescent="0.75"/>
    <row r="1077" s="97" customFormat="1" x14ac:dyDescent="0.75"/>
    <row r="1078" s="97" customFormat="1" x14ac:dyDescent="0.75"/>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zoomScale="85" zoomScaleNormal="85" zoomScalePageLayoutView="85" workbookViewId="0">
      <selection sqref="A1:E1"/>
    </sheetView>
  </sheetViews>
  <sheetFormatPr defaultColWidth="9.1328125" defaultRowHeight="14.75" x14ac:dyDescent="0.75"/>
  <cols>
    <col min="1" max="1" width="79.7265625" style="9" customWidth="1"/>
    <col min="2" max="2" width="12.7265625" style="9" bestFit="1" customWidth="1"/>
    <col min="3" max="3" width="17.40625" style="9" customWidth="1"/>
    <col min="4" max="4" width="22" style="9" customWidth="1"/>
    <col min="5" max="5" width="19.40625" style="9" customWidth="1"/>
    <col min="6" max="6" width="14.40625" style="9" customWidth="1"/>
    <col min="7" max="7" width="26.1328125" style="9" customWidth="1"/>
    <col min="8" max="8" width="26.7265625" style="9" bestFit="1" customWidth="1"/>
    <col min="9" max="9" width="17.86328125" style="9" bestFit="1" customWidth="1"/>
    <col min="10" max="10" width="33.40625" style="9" customWidth="1"/>
    <col min="11" max="16" width="9.1328125" style="9"/>
    <col min="17" max="17" width="25.86328125" style="9" customWidth="1"/>
    <col min="18" max="18" width="12.40625" style="9" customWidth="1"/>
    <col min="19" max="19" width="19.86328125" style="9" customWidth="1"/>
    <col min="20" max="21" width="12.40625" style="9" customWidth="1"/>
    <col min="22" max="23" width="16.26953125" style="9" customWidth="1"/>
    <col min="24" max="24" width="10.86328125" style="9" bestFit="1" customWidth="1"/>
    <col min="25" max="16384" width="9.1328125" style="9"/>
  </cols>
  <sheetData>
    <row r="1" spans="1:5" x14ac:dyDescent="0.75">
      <c r="A1" s="200" t="s">
        <v>11</v>
      </c>
      <c r="B1" s="200"/>
      <c r="C1" s="200"/>
      <c r="D1" s="200"/>
      <c r="E1" s="200"/>
    </row>
    <row r="2" spans="1:5" x14ac:dyDescent="0.75">
      <c r="A2" s="201" t="s">
        <v>192</v>
      </c>
      <c r="B2" s="201"/>
      <c r="C2" s="201"/>
      <c r="D2" s="201"/>
      <c r="E2" s="201"/>
    </row>
    <row r="19" spans="1:5" x14ac:dyDescent="0.75">
      <c r="A19" s="9" t="s">
        <v>193</v>
      </c>
    </row>
    <row r="20" spans="1:5" x14ac:dyDescent="0.75">
      <c r="A20" s="9">
        <v>155400</v>
      </c>
      <c r="B20" s="9" t="s">
        <v>194</v>
      </c>
    </row>
    <row r="21" spans="1:5" x14ac:dyDescent="0.75">
      <c r="A21" s="201" t="s">
        <v>195</v>
      </c>
      <c r="B21" s="201"/>
      <c r="C21" s="201"/>
      <c r="D21" s="201"/>
      <c r="E21" s="201"/>
    </row>
    <row r="38" spans="1:5" x14ac:dyDescent="0.75">
      <c r="A38" s="9" t="s">
        <v>193</v>
      </c>
    </row>
    <row r="39" spans="1:5" x14ac:dyDescent="0.75">
      <c r="A39" s="9">
        <v>100800</v>
      </c>
      <c r="B39" s="9" t="s">
        <v>194</v>
      </c>
    </row>
    <row r="40" spans="1:5" x14ac:dyDescent="0.75">
      <c r="A40" s="201" t="s">
        <v>196</v>
      </c>
      <c r="B40" s="201"/>
      <c r="C40" s="201"/>
      <c r="D40" s="201"/>
      <c r="E40" s="201"/>
    </row>
    <row r="57" spans="1:5" ht="15.5" thickBot="1" x14ac:dyDescent="0.9">
      <c r="A57" s="9" t="s">
        <v>193</v>
      </c>
    </row>
    <row r="58" spans="1:5" ht="15.5" thickBot="1" x14ac:dyDescent="0.9">
      <c r="A58" s="11">
        <v>194000</v>
      </c>
      <c r="B58" s="9" t="s">
        <v>197</v>
      </c>
    </row>
    <row r="60" spans="1:5" x14ac:dyDescent="0.75">
      <c r="A60" s="200" t="s">
        <v>198</v>
      </c>
      <c r="B60" s="200"/>
      <c r="C60" s="200"/>
      <c r="D60" s="200"/>
      <c r="E60" s="200"/>
    </row>
    <row r="85" spans="1:39" s="12" customFormat="1" x14ac:dyDescent="0.75">
      <c r="A85" s="9" t="s">
        <v>455</v>
      </c>
      <c r="B85" s="9">
        <v>55.1</v>
      </c>
      <c r="C85" s="9" t="s">
        <v>456</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2" customFormat="1" x14ac:dyDescent="0.75">
      <c r="A86" s="9" t="s">
        <v>457</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5" thickBot="1" x14ac:dyDescent="0.9"/>
    <row r="88" spans="1:39" ht="15.5" thickBot="1" x14ac:dyDescent="0.9">
      <c r="A88" s="13" t="s">
        <v>458</v>
      </c>
      <c r="B88" s="14">
        <f>(B86-B85)/B85</f>
        <v>1.0254083484573502</v>
      </c>
    </row>
    <row r="89" spans="1:39" x14ac:dyDescent="0.75">
      <c r="A89" s="200" t="s">
        <v>199</v>
      </c>
      <c r="B89" s="200"/>
      <c r="C89" s="200"/>
      <c r="D89" s="200"/>
      <c r="E89" s="200"/>
    </row>
    <row r="90" spans="1:39" x14ac:dyDescent="0.75">
      <c r="A90" s="9">
        <v>6.6290250000000004</v>
      </c>
      <c r="B90" s="9" t="s">
        <v>462</v>
      </c>
      <c r="E90" s="9" t="s">
        <v>467</v>
      </c>
    </row>
    <row r="91" spans="1:39" x14ac:dyDescent="0.75">
      <c r="A91" s="9">
        <f>1/A90</f>
        <v>0.15085174667466181</v>
      </c>
      <c r="B91" s="9" t="s">
        <v>463</v>
      </c>
      <c r="E91" s="9" t="s">
        <v>204</v>
      </c>
    </row>
    <row r="92" spans="1:39" x14ac:dyDescent="0.75">
      <c r="A92" s="15">
        <v>0.5</v>
      </c>
      <c r="B92" s="9" t="s">
        <v>464</v>
      </c>
      <c r="E92" s="9" t="s">
        <v>468</v>
      </c>
    </row>
    <row r="93" spans="1:39" x14ac:dyDescent="0.75">
      <c r="A93" s="9">
        <f>A92*A91</f>
        <v>7.5425873337330904E-2</v>
      </c>
      <c r="B93" s="9" t="s">
        <v>465</v>
      </c>
      <c r="E93" s="9" t="s">
        <v>204</v>
      </c>
    </row>
    <row r="94" spans="1:39" x14ac:dyDescent="0.75">
      <c r="A94" s="9">
        <f>1/A93</f>
        <v>13.258050000000001</v>
      </c>
      <c r="B94" s="9" t="s">
        <v>466</v>
      </c>
      <c r="E94" s="9" t="s">
        <v>204</v>
      </c>
      <c r="L94" s="15"/>
    </row>
    <row r="95" spans="1:39" ht="15.5" thickBot="1" x14ac:dyDescent="0.9">
      <c r="A95" s="9">
        <v>8.0274920000000005</v>
      </c>
      <c r="B95" s="9" t="s">
        <v>460</v>
      </c>
      <c r="E95" s="9" t="s">
        <v>469</v>
      </c>
      <c r="L95" s="15"/>
    </row>
    <row r="96" spans="1:39" ht="15.5" thickBot="1" x14ac:dyDescent="0.9">
      <c r="A96" s="16">
        <f>(A94-A95)/A95</f>
        <v>0.65158059329115492</v>
      </c>
      <c r="B96" s="9" t="s">
        <v>461</v>
      </c>
      <c r="C96" s="17"/>
      <c r="E96" s="9" t="s">
        <v>204</v>
      </c>
    </row>
    <row r="98" spans="1:5" x14ac:dyDescent="0.75">
      <c r="A98" s="200" t="s">
        <v>200</v>
      </c>
      <c r="B98" s="200"/>
      <c r="C98" s="200"/>
      <c r="D98" s="200"/>
      <c r="E98" s="200"/>
    </row>
    <row r="99" spans="1:5" x14ac:dyDescent="0.75">
      <c r="A99" s="17">
        <v>0.3</v>
      </c>
      <c r="B99" s="15" t="s">
        <v>472</v>
      </c>
    </row>
    <row r="100" spans="1:5" x14ac:dyDescent="0.75">
      <c r="A100" s="9">
        <v>63.5</v>
      </c>
      <c r="B100" s="9" t="s">
        <v>473</v>
      </c>
    </row>
    <row r="101" spans="1:5" x14ac:dyDescent="0.75">
      <c r="A101" s="9">
        <f>1/A100</f>
        <v>1.5748031496062992E-2</v>
      </c>
      <c r="B101" s="9" t="s">
        <v>471</v>
      </c>
    </row>
    <row r="102" spans="1:5" x14ac:dyDescent="0.75">
      <c r="A102" s="18">
        <f>A101*(1-A99)</f>
        <v>1.1023622047244094E-2</v>
      </c>
      <c r="B102" s="9" t="s">
        <v>474</v>
      </c>
    </row>
    <row r="103" spans="1:5" x14ac:dyDescent="0.75">
      <c r="A103" s="18">
        <f>1/A102</f>
        <v>90.714285714285722</v>
      </c>
      <c r="B103" s="9" t="s">
        <v>478</v>
      </c>
    </row>
    <row r="104" spans="1:5" x14ac:dyDescent="0.75">
      <c r="A104" s="17">
        <v>0.35</v>
      </c>
      <c r="B104" s="9" t="s">
        <v>475</v>
      </c>
    </row>
    <row r="105" spans="1:5" x14ac:dyDescent="0.75">
      <c r="A105" s="9">
        <f>A102*(1-A104)</f>
        <v>7.1653543307086615E-3</v>
      </c>
      <c r="B105" s="9" t="s">
        <v>476</v>
      </c>
    </row>
    <row r="106" spans="1:5" ht="15.5" thickBot="1" x14ac:dyDescent="0.9">
      <c r="A106" s="9">
        <f>1/A105</f>
        <v>139.56043956043956</v>
      </c>
      <c r="B106" s="9" t="s">
        <v>477</v>
      </c>
    </row>
    <row r="107" spans="1:5" ht="15.5" thickBot="1" x14ac:dyDescent="0.9">
      <c r="A107" s="19">
        <f>(A106-A103)/A103</f>
        <v>0.53846153846153832</v>
      </c>
      <c r="B107" s="9" t="s">
        <v>479</v>
      </c>
    </row>
    <row r="108" spans="1:5" x14ac:dyDescent="0.75">
      <c r="A108" s="20"/>
    </row>
    <row r="109" spans="1:5" x14ac:dyDescent="0.75">
      <c r="A109" s="200" t="s">
        <v>202</v>
      </c>
      <c r="B109" s="200"/>
      <c r="C109" s="200"/>
      <c r="D109" s="200"/>
      <c r="E109" s="200"/>
    </row>
    <row r="110" spans="1:5" ht="15.5" thickBot="1" x14ac:dyDescent="0.9"/>
    <row r="111" spans="1:5" ht="15.5" thickBot="1" x14ac:dyDescent="0.9">
      <c r="A111" s="19">
        <f>A122</f>
        <v>0.20481927710843381</v>
      </c>
      <c r="B111" s="9" t="s">
        <v>481</v>
      </c>
    </row>
    <row r="113" spans="1:14" x14ac:dyDescent="0.75">
      <c r="A113" s="200" t="s">
        <v>201</v>
      </c>
      <c r="B113" s="200"/>
      <c r="C113" s="200"/>
      <c r="D113" s="200"/>
      <c r="E113" s="200"/>
    </row>
    <row r="114" spans="1:14" x14ac:dyDescent="0.75">
      <c r="A114" s="17">
        <v>0.2</v>
      </c>
      <c r="B114" s="15" t="s">
        <v>472</v>
      </c>
    </row>
    <row r="115" spans="1:14" x14ac:dyDescent="0.75">
      <c r="A115" s="9">
        <v>1.95</v>
      </c>
      <c r="B115" s="9" t="s">
        <v>480</v>
      </c>
    </row>
    <row r="116" spans="1:14" x14ac:dyDescent="0.75">
      <c r="A116" s="9">
        <f>1/A115</f>
        <v>0.51282051282051289</v>
      </c>
      <c r="B116" s="9" t="s">
        <v>471</v>
      </c>
    </row>
    <row r="117" spans="1:14" x14ac:dyDescent="0.75">
      <c r="A117" s="18">
        <f>A116*(1-A114)</f>
        <v>0.41025641025641035</v>
      </c>
      <c r="B117" s="9" t="s">
        <v>474</v>
      </c>
    </row>
    <row r="118" spans="1:14" x14ac:dyDescent="0.75">
      <c r="A118" s="18">
        <f>1/A117</f>
        <v>2.4374999999999996</v>
      </c>
      <c r="B118" s="9" t="s">
        <v>478</v>
      </c>
    </row>
    <row r="119" spans="1:14" x14ac:dyDescent="0.75">
      <c r="A119" s="17">
        <v>0.17</v>
      </c>
      <c r="B119" s="9" t="s">
        <v>475</v>
      </c>
    </row>
    <row r="120" spans="1:14" x14ac:dyDescent="0.75">
      <c r="A120" s="9">
        <f>A117*(1-A119)</f>
        <v>0.34051282051282056</v>
      </c>
      <c r="B120" s="9" t="s">
        <v>476</v>
      </c>
    </row>
    <row r="121" spans="1:14" ht="15.5" thickBot="1" x14ac:dyDescent="0.9">
      <c r="A121" s="9">
        <f>1/A120</f>
        <v>2.9367469879518069</v>
      </c>
      <c r="B121" s="9" t="s">
        <v>477</v>
      </c>
    </row>
    <row r="122" spans="1:14" ht="15.5" thickBot="1" x14ac:dyDescent="0.9">
      <c r="A122" s="19">
        <f>(A121-A118)/A118</f>
        <v>0.20481927710843381</v>
      </c>
      <c r="B122" s="9" t="s">
        <v>479</v>
      </c>
    </row>
    <row r="124" spans="1:14" x14ac:dyDescent="0.75">
      <c r="A124" s="200" t="s">
        <v>482</v>
      </c>
      <c r="B124" s="200"/>
      <c r="C124" s="200"/>
      <c r="D124" s="200"/>
      <c r="E124" s="200"/>
      <c r="L124" s="21"/>
    </row>
    <row r="125" spans="1:14" x14ac:dyDescent="0.75">
      <c r="A125" s="22">
        <v>4.4824543659231753E-4</v>
      </c>
      <c r="B125" s="9" t="s">
        <v>484</v>
      </c>
      <c r="M125" s="15"/>
      <c r="N125" s="15"/>
    </row>
    <row r="126" spans="1:14" x14ac:dyDescent="0.75">
      <c r="A126" s="9">
        <v>1.27</v>
      </c>
      <c r="B126" s="23" t="s">
        <v>489</v>
      </c>
      <c r="F126" s="24"/>
      <c r="L126" s="4"/>
      <c r="M126" s="22"/>
      <c r="N126" s="22"/>
    </row>
    <row r="127" spans="1:14" x14ac:dyDescent="0.75">
      <c r="A127" s="9">
        <f>(1/CONVERT(A125/A126,"mi","km")*0.00105505585)</f>
        <v>1.857438352962903</v>
      </c>
      <c r="B127" s="23" t="s">
        <v>485</v>
      </c>
      <c r="L127" s="25"/>
      <c r="M127" s="22"/>
      <c r="N127" s="22"/>
    </row>
    <row r="128" spans="1:14" x14ac:dyDescent="0.75">
      <c r="A128" s="9">
        <f>1/A127</f>
        <v>0.53837587578874124</v>
      </c>
      <c r="B128" s="23" t="s">
        <v>486</v>
      </c>
      <c r="F128" s="24"/>
      <c r="M128" s="17"/>
      <c r="N128" s="15"/>
    </row>
    <row r="129" spans="1:14" x14ac:dyDescent="0.75">
      <c r="A129" s="9">
        <v>1.07</v>
      </c>
      <c r="B129" s="9" t="s">
        <v>483</v>
      </c>
      <c r="F129" s="24"/>
      <c r="M129" s="17"/>
      <c r="N129" s="15"/>
    </row>
    <row r="130" spans="1:14" ht="15.5" thickBot="1" x14ac:dyDescent="0.9">
      <c r="A130" s="9">
        <f>1/A129</f>
        <v>0.93457943925233644</v>
      </c>
      <c r="B130" s="9" t="s">
        <v>487</v>
      </c>
      <c r="F130" s="24"/>
      <c r="M130" s="15"/>
      <c r="N130" s="15"/>
    </row>
    <row r="131" spans="1:14" ht="15.5" thickBot="1" x14ac:dyDescent="0.9">
      <c r="A131" s="19">
        <f>(A130-A128)/A128</f>
        <v>0.73592369435785332</v>
      </c>
      <c r="B131" s="9" t="s">
        <v>479</v>
      </c>
      <c r="F131" s="24"/>
    </row>
    <row r="132" spans="1:14" x14ac:dyDescent="0.75">
      <c r="J132" s="26"/>
    </row>
    <row r="133" spans="1:14" x14ac:dyDescent="0.75">
      <c r="A133" s="21"/>
      <c r="B133" s="15"/>
      <c r="C133" s="15"/>
    </row>
    <row r="134" spans="1:14" x14ac:dyDescent="0.75">
      <c r="A134" s="200" t="s">
        <v>115</v>
      </c>
      <c r="B134" s="200"/>
      <c r="C134" s="200"/>
      <c r="D134" s="200"/>
      <c r="E134" s="200"/>
    </row>
    <row r="135" spans="1:14" x14ac:dyDescent="0.75">
      <c r="A135" s="27" t="s">
        <v>501</v>
      </c>
      <c r="B135" s="28"/>
      <c r="C135" s="28"/>
      <c r="D135" s="28"/>
      <c r="E135" s="28"/>
      <c r="F135" s="28"/>
      <c r="G135" s="28"/>
    </row>
    <row r="136" spans="1:14" x14ac:dyDescent="0.75">
      <c r="A136" s="29"/>
      <c r="B136" s="197" t="s">
        <v>502</v>
      </c>
      <c r="C136" s="198"/>
      <c r="D136" s="198"/>
      <c r="E136" s="199"/>
      <c r="F136" s="28"/>
      <c r="G136" s="28"/>
    </row>
    <row r="137" spans="1:14" x14ac:dyDescent="0.75">
      <c r="A137" s="30"/>
      <c r="B137" s="197" t="s">
        <v>503</v>
      </c>
      <c r="C137" s="199"/>
      <c r="D137" s="197" t="s">
        <v>504</v>
      </c>
      <c r="E137" s="199"/>
      <c r="F137" s="28"/>
      <c r="G137" s="28"/>
    </row>
    <row r="138" spans="1:14" x14ac:dyDescent="0.75">
      <c r="A138" s="31" t="s">
        <v>505</v>
      </c>
      <c r="B138" s="32" t="s">
        <v>506</v>
      </c>
      <c r="C138" s="32" t="s">
        <v>507</v>
      </c>
      <c r="D138" s="32" t="s">
        <v>506</v>
      </c>
      <c r="E138" s="32" t="s">
        <v>507</v>
      </c>
      <c r="F138" s="28"/>
      <c r="G138" s="33" t="s">
        <v>508</v>
      </c>
    </row>
    <row r="139" spans="1:14" x14ac:dyDescent="0.75">
      <c r="A139" s="34" t="s">
        <v>509</v>
      </c>
      <c r="B139" s="35">
        <v>95</v>
      </c>
      <c r="C139" s="36">
        <v>95</v>
      </c>
      <c r="D139" s="35">
        <v>50</v>
      </c>
      <c r="E139" s="36">
        <v>50</v>
      </c>
      <c r="F139" s="33" t="s">
        <v>140</v>
      </c>
      <c r="G139" s="28">
        <f>(C139-E139)/C139</f>
        <v>0.47368421052631576</v>
      </c>
    </row>
    <row r="140" spans="1:14" x14ac:dyDescent="0.75">
      <c r="A140" s="37" t="s">
        <v>510</v>
      </c>
      <c r="B140" s="38">
        <v>100</v>
      </c>
      <c r="C140" s="39">
        <v>100</v>
      </c>
      <c r="D140" s="38">
        <v>70</v>
      </c>
      <c r="E140" s="39">
        <v>70</v>
      </c>
      <c r="F140" s="33" t="s">
        <v>140</v>
      </c>
      <c r="G140" s="28">
        <f t="shared" ref="G140:G156" si="0">(C140-E140)/C140</f>
        <v>0.3</v>
      </c>
    </row>
    <row r="141" spans="1:14" x14ac:dyDescent="0.75">
      <c r="A141" s="37" t="s">
        <v>511</v>
      </c>
      <c r="B141" s="38">
        <v>95</v>
      </c>
      <c r="C141" s="39">
        <v>95</v>
      </c>
      <c r="D141" s="38">
        <v>50</v>
      </c>
      <c r="E141" s="39">
        <v>50</v>
      </c>
      <c r="F141" s="33" t="s">
        <v>140</v>
      </c>
      <c r="G141" s="28">
        <f t="shared" si="0"/>
        <v>0.47368421052631576</v>
      </c>
    </row>
    <row r="142" spans="1:14" x14ac:dyDescent="0.75">
      <c r="A142" s="37" t="s">
        <v>512</v>
      </c>
      <c r="B142" s="38">
        <v>105</v>
      </c>
      <c r="C142" s="39">
        <v>105</v>
      </c>
      <c r="D142" s="38">
        <v>110</v>
      </c>
      <c r="E142" s="39">
        <v>110</v>
      </c>
      <c r="F142" s="40" t="s">
        <v>528</v>
      </c>
      <c r="G142" s="28">
        <f t="shared" si="0"/>
        <v>-4.7619047619047616E-2</v>
      </c>
    </row>
    <row r="143" spans="1:14" x14ac:dyDescent="0.75">
      <c r="A143" s="37" t="s">
        <v>513</v>
      </c>
      <c r="B143" s="38">
        <v>80</v>
      </c>
      <c r="C143" s="39">
        <v>80</v>
      </c>
      <c r="D143" s="38">
        <v>35</v>
      </c>
      <c r="E143" s="39">
        <v>35</v>
      </c>
      <c r="F143" s="33" t="s">
        <v>140</v>
      </c>
      <c r="G143" s="28">
        <f t="shared" si="0"/>
        <v>0.5625</v>
      </c>
    </row>
    <row r="144" spans="1:14" x14ac:dyDescent="0.75">
      <c r="A144" s="37" t="s">
        <v>514</v>
      </c>
      <c r="B144" s="38">
        <v>70</v>
      </c>
      <c r="C144" s="39">
        <v>70</v>
      </c>
      <c r="D144" s="38">
        <v>50</v>
      </c>
      <c r="E144" s="39">
        <v>50</v>
      </c>
      <c r="F144" s="33" t="s">
        <v>140</v>
      </c>
      <c r="G144" s="28">
        <f t="shared" si="0"/>
        <v>0.2857142857142857</v>
      </c>
    </row>
    <row r="145" spans="1:9" x14ac:dyDescent="0.75">
      <c r="A145" s="37" t="s">
        <v>515</v>
      </c>
      <c r="B145" s="38">
        <v>90</v>
      </c>
      <c r="C145" s="39">
        <v>90</v>
      </c>
      <c r="D145" s="38">
        <v>80</v>
      </c>
      <c r="E145" s="39">
        <v>80</v>
      </c>
      <c r="F145" s="33" t="s">
        <v>516</v>
      </c>
      <c r="G145" s="28">
        <f t="shared" si="0"/>
        <v>0.1111111111111111</v>
      </c>
    </row>
    <row r="146" spans="1:9" x14ac:dyDescent="0.75">
      <c r="A146" s="37" t="s">
        <v>517</v>
      </c>
      <c r="B146" s="38">
        <v>100</v>
      </c>
      <c r="C146" s="39">
        <v>100</v>
      </c>
      <c r="D146" s="38">
        <v>90</v>
      </c>
      <c r="E146" s="39">
        <v>90</v>
      </c>
      <c r="F146" s="33" t="s">
        <v>140</v>
      </c>
      <c r="G146" s="28">
        <f t="shared" si="0"/>
        <v>0.1</v>
      </c>
    </row>
    <row r="147" spans="1:9" x14ac:dyDescent="0.75">
      <c r="A147" s="37" t="s">
        <v>518</v>
      </c>
      <c r="B147" s="38">
        <v>80</v>
      </c>
      <c r="C147" s="39">
        <v>80</v>
      </c>
      <c r="D147" s="38">
        <v>40</v>
      </c>
      <c r="E147" s="39">
        <v>40</v>
      </c>
      <c r="F147" s="33" t="s">
        <v>140</v>
      </c>
      <c r="G147" s="28">
        <f t="shared" si="0"/>
        <v>0.5</v>
      </c>
    </row>
    <row r="148" spans="1:9" x14ac:dyDescent="0.75">
      <c r="A148" s="37" t="s">
        <v>519</v>
      </c>
      <c r="B148" s="38">
        <v>80</v>
      </c>
      <c r="C148" s="39">
        <v>80</v>
      </c>
      <c r="D148" s="38">
        <v>50</v>
      </c>
      <c r="E148" s="39">
        <v>50</v>
      </c>
      <c r="F148" s="33" t="s">
        <v>140</v>
      </c>
      <c r="G148" s="28">
        <f t="shared" si="0"/>
        <v>0.375</v>
      </c>
    </row>
    <row r="149" spans="1:9" x14ac:dyDescent="0.75">
      <c r="A149" s="37" t="s">
        <v>520</v>
      </c>
      <c r="B149" s="38">
        <v>90</v>
      </c>
      <c r="C149" s="39">
        <v>90</v>
      </c>
      <c r="D149" s="38">
        <v>80</v>
      </c>
      <c r="E149" s="39">
        <v>80</v>
      </c>
      <c r="F149" s="33" t="s">
        <v>516</v>
      </c>
      <c r="G149" s="28">
        <f t="shared" si="0"/>
        <v>0.1111111111111111</v>
      </c>
    </row>
    <row r="150" spans="1:9" x14ac:dyDescent="0.75">
      <c r="A150" s="37" t="s">
        <v>521</v>
      </c>
      <c r="B150" s="38">
        <v>95</v>
      </c>
      <c r="C150" s="39">
        <v>95</v>
      </c>
      <c r="D150" s="38">
        <v>90</v>
      </c>
      <c r="E150" s="39">
        <v>90</v>
      </c>
      <c r="F150" s="40" t="s">
        <v>528</v>
      </c>
      <c r="G150" s="28">
        <f t="shared" si="0"/>
        <v>5.2631578947368418E-2</v>
      </c>
    </row>
    <row r="151" spans="1:9" x14ac:dyDescent="0.75">
      <c r="A151" s="37" t="s">
        <v>522</v>
      </c>
      <c r="B151" s="38">
        <v>95</v>
      </c>
      <c r="C151" s="39">
        <v>95</v>
      </c>
      <c r="D151" s="38">
        <v>90</v>
      </c>
      <c r="E151" s="39">
        <v>90</v>
      </c>
      <c r="F151" s="40" t="s">
        <v>528</v>
      </c>
      <c r="G151" s="28">
        <f t="shared" si="0"/>
        <v>5.2631578947368418E-2</v>
      </c>
    </row>
    <row r="152" spans="1:9" x14ac:dyDescent="0.75">
      <c r="A152" s="37" t="s">
        <v>523</v>
      </c>
      <c r="B152" s="38">
        <v>80</v>
      </c>
      <c r="C152" s="39">
        <v>50</v>
      </c>
      <c r="D152" s="38">
        <v>30</v>
      </c>
      <c r="E152" s="39">
        <v>30</v>
      </c>
      <c r="F152" s="33" t="s">
        <v>139</v>
      </c>
      <c r="G152" s="28">
        <f t="shared" si="0"/>
        <v>0.4</v>
      </c>
    </row>
    <row r="153" spans="1:9" x14ac:dyDescent="0.75">
      <c r="A153" s="37" t="s">
        <v>524</v>
      </c>
      <c r="B153" s="38">
        <v>90</v>
      </c>
      <c r="C153" s="39">
        <v>90</v>
      </c>
      <c r="D153" s="38">
        <v>70</v>
      </c>
      <c r="E153" s="39">
        <v>70</v>
      </c>
      <c r="F153" s="33" t="s">
        <v>136</v>
      </c>
      <c r="G153" s="28">
        <f t="shared" si="0"/>
        <v>0.22222222222222221</v>
      </c>
    </row>
    <row r="154" spans="1:9" x14ac:dyDescent="0.75">
      <c r="A154" s="37" t="s">
        <v>525</v>
      </c>
      <c r="B154" s="38">
        <v>95</v>
      </c>
      <c r="C154" s="39">
        <v>90</v>
      </c>
      <c r="D154" s="38">
        <v>80</v>
      </c>
      <c r="E154" s="39">
        <v>80</v>
      </c>
      <c r="F154" s="40" t="s">
        <v>528</v>
      </c>
      <c r="G154" s="28">
        <f t="shared" si="0"/>
        <v>0.1111111111111111</v>
      </c>
      <c r="I154" s="41"/>
    </row>
    <row r="155" spans="1:9" x14ac:dyDescent="0.75">
      <c r="A155" s="37" t="s">
        <v>526</v>
      </c>
      <c r="B155" s="38">
        <v>80</v>
      </c>
      <c r="C155" s="39">
        <v>65</v>
      </c>
      <c r="D155" s="38">
        <v>60</v>
      </c>
      <c r="E155" s="39">
        <v>30</v>
      </c>
      <c r="F155" s="33" t="s">
        <v>137</v>
      </c>
      <c r="G155" s="28">
        <f t="shared" si="0"/>
        <v>0.53846153846153844</v>
      </c>
    </row>
    <row r="156" spans="1:9" x14ac:dyDescent="0.75">
      <c r="A156" s="42" t="s">
        <v>527</v>
      </c>
      <c r="B156" s="43">
        <v>90</v>
      </c>
      <c r="C156" s="44">
        <v>90</v>
      </c>
      <c r="D156" s="43">
        <v>70</v>
      </c>
      <c r="E156" s="44">
        <v>70</v>
      </c>
      <c r="F156" s="33" t="s">
        <v>137</v>
      </c>
      <c r="G156" s="28">
        <f t="shared" si="0"/>
        <v>0.22222222222222221</v>
      </c>
    </row>
    <row r="157" spans="1:9" x14ac:dyDescent="0.75">
      <c r="A157" s="28"/>
      <c r="B157" s="28"/>
      <c r="C157" s="28"/>
      <c r="D157" s="28"/>
      <c r="E157" s="28"/>
      <c r="F157" s="28"/>
      <c r="G157" s="28"/>
    </row>
    <row r="158" spans="1:9" x14ac:dyDescent="0.75">
      <c r="A158" s="28"/>
      <c r="B158" s="28"/>
      <c r="C158" s="28"/>
      <c r="D158" s="28"/>
      <c r="E158" s="28"/>
      <c r="F158" s="28"/>
      <c r="G158" s="28"/>
    </row>
    <row r="159" spans="1:9" x14ac:dyDescent="0.75">
      <c r="A159" s="28" t="s">
        <v>140</v>
      </c>
      <c r="B159" s="28">
        <f>AVERAGEIF(F139:F156,A159,G139:G156)</f>
        <v>0.38382283834586467</v>
      </c>
      <c r="C159" s="28"/>
      <c r="D159" s="28"/>
      <c r="E159" s="28"/>
      <c r="F159" s="28"/>
      <c r="G159" s="28"/>
    </row>
    <row r="160" spans="1:9" x14ac:dyDescent="0.75">
      <c r="A160" s="28" t="s">
        <v>516</v>
      </c>
      <c r="B160" s="28">
        <f>AVERAGEIF(F139:F156,A160,G139:G156)</f>
        <v>0.1111111111111111</v>
      </c>
      <c r="C160" s="28"/>
      <c r="D160" s="28"/>
      <c r="E160" s="28"/>
      <c r="F160" s="28"/>
      <c r="G160" s="28"/>
    </row>
    <row r="161" spans="1:7" x14ac:dyDescent="0.75">
      <c r="A161" s="28" t="s">
        <v>139</v>
      </c>
      <c r="B161" s="28">
        <f>AVERAGEIF(F139:F156,A161,G139:G156)</f>
        <v>0.4</v>
      </c>
      <c r="C161" s="28"/>
      <c r="D161" s="28"/>
      <c r="E161" s="28"/>
      <c r="F161" s="28"/>
      <c r="G161" s="28"/>
    </row>
    <row r="162" spans="1:7" x14ac:dyDescent="0.75">
      <c r="A162" s="28" t="s">
        <v>136</v>
      </c>
      <c r="B162" s="28">
        <f>AVERAGEIF(F139:F156,A162,G139:G156)</f>
        <v>0.22222222222222221</v>
      </c>
      <c r="C162" s="28"/>
      <c r="D162" s="28"/>
      <c r="E162" s="28"/>
      <c r="F162" s="28"/>
      <c r="G162" s="28"/>
    </row>
    <row r="163" spans="1:7" x14ac:dyDescent="0.75">
      <c r="A163" s="28" t="s">
        <v>137</v>
      </c>
      <c r="B163" s="28">
        <f>AVERAGEIF(F139:F156,A163,G139:G156)</f>
        <v>0.38034188034188032</v>
      </c>
      <c r="C163" s="28"/>
      <c r="D163" s="28"/>
      <c r="E163" s="28"/>
      <c r="F163" s="28"/>
      <c r="G163" s="28"/>
    </row>
    <row r="165" spans="1:7" x14ac:dyDescent="0.75">
      <c r="A165" s="200" t="s">
        <v>205</v>
      </c>
      <c r="B165" s="200"/>
      <c r="C165" s="200"/>
      <c r="D165" s="200"/>
      <c r="E165" s="200"/>
    </row>
    <row r="166" spans="1:7" ht="15.5" thickBot="1" x14ac:dyDescent="0.9">
      <c r="A166" s="23" t="s">
        <v>206</v>
      </c>
      <c r="B166" s="17">
        <v>0.4</v>
      </c>
    </row>
    <row r="167" spans="1:7" ht="15.5" thickBot="1" x14ac:dyDescent="0.9">
      <c r="A167" s="9" t="s">
        <v>207</v>
      </c>
      <c r="B167" s="45">
        <f>(1+B166)^(1/(2020-2010))-1</f>
        <v>3.4219694129380196E-2</v>
      </c>
    </row>
    <row r="168" spans="1:7" x14ac:dyDescent="0.75">
      <c r="B168" s="46"/>
    </row>
    <row r="169" spans="1:7" x14ac:dyDescent="0.75">
      <c r="A169" s="200" t="s">
        <v>490</v>
      </c>
      <c r="B169" s="200"/>
    </row>
    <row r="170" spans="1:7" x14ac:dyDescent="0.75">
      <c r="A170" s="23" t="s">
        <v>491</v>
      </c>
      <c r="B170" s="47">
        <v>972.7</v>
      </c>
    </row>
    <row r="171" spans="1:7" ht="15.5" thickBot="1" x14ac:dyDescent="0.9">
      <c r="A171" s="23" t="s">
        <v>492</v>
      </c>
      <c r="B171" s="48">
        <f>400.9+53.5+276.5+255.7+63.5+462.5+B170+975.4+227.6+436.5</f>
        <v>4124.8</v>
      </c>
    </row>
    <row r="172" spans="1:7" ht="15.5" thickBot="1" x14ac:dyDescent="0.9">
      <c r="A172" s="23" t="s">
        <v>493</v>
      </c>
      <c r="B172" s="45">
        <f>B170/B171</f>
        <v>0.23581749418153608</v>
      </c>
    </row>
    <row r="173" spans="1:7" x14ac:dyDescent="0.75">
      <c r="B173" s="46"/>
    </row>
    <row r="174" spans="1:7" x14ac:dyDescent="0.75">
      <c r="A174" s="200" t="s">
        <v>215</v>
      </c>
      <c r="B174" s="200"/>
      <c r="C174" s="200"/>
      <c r="D174" s="200"/>
      <c r="E174" s="200"/>
    </row>
    <row r="175" spans="1:7" ht="15.5" thickBot="1" x14ac:dyDescent="0.9">
      <c r="A175" s="23" t="s">
        <v>500</v>
      </c>
      <c r="B175" s="46">
        <v>0.1246</v>
      </c>
    </row>
    <row r="176" spans="1:7" ht="15.5" thickBot="1" x14ac:dyDescent="0.9">
      <c r="A176" s="23" t="s">
        <v>495</v>
      </c>
      <c r="B176" s="45">
        <f>1-B175</f>
        <v>0.87539999999999996</v>
      </c>
    </row>
    <row r="178" spans="1:5" x14ac:dyDescent="0.75">
      <c r="A178" s="200" t="s">
        <v>208</v>
      </c>
      <c r="B178" s="200"/>
      <c r="C178" s="200"/>
      <c r="D178" s="200"/>
      <c r="E178" s="200"/>
    </row>
    <row r="179" spans="1:5" x14ac:dyDescent="0.75">
      <c r="A179" s="25" t="s">
        <v>497</v>
      </c>
      <c r="B179" s="9">
        <v>197000</v>
      </c>
    </row>
    <row r="180" spans="1:5" ht="15.5" thickBot="1" x14ac:dyDescent="0.9">
      <c r="A180" s="9" t="s">
        <v>498</v>
      </c>
      <c r="B180" s="9">
        <v>175000</v>
      </c>
    </row>
    <row r="181" spans="1:5" ht="15.5" thickBot="1" x14ac:dyDescent="0.9">
      <c r="A181" s="9" t="s">
        <v>209</v>
      </c>
      <c r="B181" s="19">
        <f>B179/B180</f>
        <v>1.1257142857142857</v>
      </c>
    </row>
    <row r="183" spans="1:5" x14ac:dyDescent="0.75">
      <c r="A183" s="200" t="s">
        <v>210</v>
      </c>
      <c r="B183" s="200"/>
      <c r="C183" s="200"/>
      <c r="D183" s="200"/>
      <c r="E183" s="200"/>
    </row>
    <row r="184" spans="1:5" x14ac:dyDescent="0.75">
      <c r="A184" s="23" t="s">
        <v>626</v>
      </c>
      <c r="B184" s="88">
        <v>1.2E-2</v>
      </c>
    </row>
    <row r="185" spans="1:5" x14ac:dyDescent="0.75">
      <c r="A185" s="23" t="s">
        <v>627</v>
      </c>
      <c r="B185" s="88">
        <v>2.4E-2</v>
      </c>
    </row>
    <row r="186" spans="1:5" x14ac:dyDescent="0.75">
      <c r="A186" s="23" t="s">
        <v>628</v>
      </c>
      <c r="B186" s="9">
        <f>2050-2018+1</f>
        <v>33</v>
      </c>
    </row>
    <row r="187" spans="1:5" x14ac:dyDescent="0.75">
      <c r="A187" s="23" t="s">
        <v>629</v>
      </c>
      <c r="B187" s="15">
        <f>(1-B184)^B186</f>
        <v>0.67139665221009714</v>
      </c>
    </row>
    <row r="188" spans="1:5" ht="15.5" thickBot="1" x14ac:dyDescent="0.9">
      <c r="A188" s="23" t="s">
        <v>630</v>
      </c>
      <c r="B188" s="15">
        <f>(1-B185)^B186</f>
        <v>0.44858421050781644</v>
      </c>
    </row>
    <row r="189" spans="1:5" ht="15.5" thickBot="1" x14ac:dyDescent="0.9">
      <c r="A189" s="23" t="s">
        <v>631</v>
      </c>
      <c r="B189" s="19">
        <f>(B187-B188)/B187</f>
        <v>0.33186409400289502</v>
      </c>
    </row>
    <row r="191" spans="1:5" x14ac:dyDescent="0.75">
      <c r="A191" s="200" t="s">
        <v>227</v>
      </c>
      <c r="B191" s="200"/>
      <c r="C191" s="200"/>
      <c r="D191" s="200"/>
      <c r="E191" s="200"/>
    </row>
    <row r="192" spans="1:5" x14ac:dyDescent="0.75">
      <c r="A192" s="21" t="s">
        <v>219</v>
      </c>
      <c r="B192" s="21" t="s">
        <v>220</v>
      </c>
      <c r="C192" s="21"/>
    </row>
    <row r="193" spans="1:3" x14ac:dyDescent="0.75">
      <c r="A193" s="9" t="s">
        <v>221</v>
      </c>
      <c r="B193" s="22">
        <v>15277777.777777778</v>
      </c>
      <c r="C193" s="9" t="s">
        <v>222</v>
      </c>
    </row>
    <row r="194" spans="1:3" x14ac:dyDescent="0.75">
      <c r="A194" s="9" t="s">
        <v>223</v>
      </c>
      <c r="B194" s="22">
        <f>3.4*10^6</f>
        <v>3400000</v>
      </c>
      <c r="C194" s="49"/>
    </row>
    <row r="195" spans="1:3" x14ac:dyDescent="0.75">
      <c r="A195" s="9" t="s">
        <v>224</v>
      </c>
      <c r="B195" s="9">
        <v>2</v>
      </c>
    </row>
    <row r="196" spans="1:3" ht="15.5" thickBot="1" x14ac:dyDescent="0.9">
      <c r="A196" s="9" t="s">
        <v>225</v>
      </c>
      <c r="B196" s="22">
        <f>B195*B194</f>
        <v>6800000</v>
      </c>
    </row>
    <row r="197" spans="1:3" ht="15.5" thickBot="1" x14ac:dyDescent="0.9">
      <c r="A197" s="9" t="s">
        <v>226</v>
      </c>
      <c r="B197" s="19">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1049-6C8A-4EE3-A48F-BC47E2F77C3D}">
  <dimension ref="A1:T327"/>
  <sheetViews>
    <sheetView zoomScale="80" zoomScaleNormal="80" workbookViewId="0">
      <pane ySplit="1" topLeftCell="A167" activePane="bottomLeft" state="frozen"/>
      <selection pane="bottomLeft" activeCell="P160" sqref="P160"/>
    </sheetView>
  </sheetViews>
  <sheetFormatPr defaultColWidth="9.1328125" defaultRowHeight="14.75" x14ac:dyDescent="0.75"/>
  <cols>
    <col min="1" max="2" width="20.1796875" style="4" customWidth="1"/>
    <col min="3" max="3" width="20.1796875" style="2" customWidth="1"/>
    <col min="4" max="7" width="10.1796875" style="4" customWidth="1"/>
    <col min="8" max="8" width="10.1796875" style="52" hidden="1" customWidth="1"/>
    <col min="9" max="9" width="10.1796875" style="4" customWidth="1"/>
    <col min="10" max="10" width="20.1796875" style="52" customWidth="1"/>
    <col min="11" max="11" width="20.1796875" style="78" customWidth="1"/>
    <col min="12" max="12" width="10.1796875" style="4" customWidth="1"/>
    <col min="13" max="14" width="10.1796875" style="2" customWidth="1"/>
    <col min="15" max="15" width="14.31640625" style="4" customWidth="1"/>
    <col min="16" max="16" width="86.86328125" style="4" customWidth="1"/>
    <col min="17" max="17" width="32.1328125" style="4" customWidth="1"/>
    <col min="18" max="18" width="29.1328125" style="3" customWidth="1"/>
    <col min="19" max="19" width="47.86328125" style="6" customWidth="1"/>
    <col min="20" max="20" width="37.26953125" style="7" customWidth="1"/>
    <col min="21" max="16384" width="9.1328125" style="4"/>
  </cols>
  <sheetData>
    <row r="1" spans="1:20" ht="73.75" x14ac:dyDescent="0.75">
      <c r="A1" s="53" t="s">
        <v>3</v>
      </c>
      <c r="B1" s="53" t="s">
        <v>0</v>
      </c>
      <c r="C1" s="53" t="s">
        <v>1</v>
      </c>
      <c r="D1" s="53" t="s">
        <v>45</v>
      </c>
      <c r="E1" s="53" t="s">
        <v>46</v>
      </c>
      <c r="F1" s="53" t="s">
        <v>95</v>
      </c>
      <c r="G1" s="53" t="s">
        <v>96</v>
      </c>
      <c r="H1" s="54" t="s">
        <v>564</v>
      </c>
      <c r="I1" s="53" t="s">
        <v>80</v>
      </c>
      <c r="J1" s="54" t="s">
        <v>438</v>
      </c>
      <c r="K1" s="102" t="s">
        <v>639</v>
      </c>
      <c r="L1" s="53" t="s">
        <v>81</v>
      </c>
      <c r="M1" s="53" t="s">
        <v>82</v>
      </c>
      <c r="N1" s="53" t="s">
        <v>94</v>
      </c>
      <c r="O1" s="53" t="s">
        <v>34</v>
      </c>
      <c r="P1" s="53" t="s">
        <v>2</v>
      </c>
      <c r="Q1" s="53" t="s">
        <v>546</v>
      </c>
      <c r="R1" s="53" t="s">
        <v>233</v>
      </c>
      <c r="S1" s="79" t="s">
        <v>178</v>
      </c>
      <c r="T1" s="51" t="s">
        <v>179</v>
      </c>
    </row>
    <row r="2" spans="1:20" s="3" customFormat="1" ht="88.5" x14ac:dyDescent="0.75">
      <c r="A2" s="153" t="s">
        <v>4</v>
      </c>
      <c r="B2" s="153" t="s">
        <v>1019</v>
      </c>
      <c r="C2" s="153" t="s">
        <v>1020</v>
      </c>
      <c r="D2" s="153" t="s">
        <v>47</v>
      </c>
      <c r="E2" s="153"/>
      <c r="F2" s="153" t="s">
        <v>47</v>
      </c>
      <c r="G2" s="153"/>
      <c r="H2" s="154">
        <v>203</v>
      </c>
      <c r="I2" s="155" t="s">
        <v>53</v>
      </c>
      <c r="J2" s="153" t="s">
        <v>1021</v>
      </c>
      <c r="K2" s="153" t="s">
        <v>1022</v>
      </c>
      <c r="L2" s="156">
        <v>0</v>
      </c>
      <c r="M2" s="156">
        <v>1</v>
      </c>
      <c r="N2" s="156">
        <v>0.02</v>
      </c>
      <c r="O2" s="153" t="s">
        <v>1023</v>
      </c>
      <c r="P2" s="155" t="s">
        <v>1116</v>
      </c>
      <c r="Q2" s="75" t="s">
        <v>1024</v>
      </c>
      <c r="R2" s="149" t="s">
        <v>1025</v>
      </c>
      <c r="S2" s="150"/>
    </row>
    <row r="3" spans="1:20" s="3" customFormat="1" ht="88.5" x14ac:dyDescent="0.75">
      <c r="A3" s="157" t="str">
        <f>A$2</f>
        <v>Transportation</v>
      </c>
      <c r="B3" s="157" t="str">
        <f t="shared" ref="B3:C7" si="0">B$2</f>
        <v>Conventional Pollutant Standards</v>
      </c>
      <c r="C3" s="157" t="str">
        <f t="shared" si="0"/>
        <v>Percentage Reduction of Separately Regulated Pollutants</v>
      </c>
      <c r="D3" s="158" t="s">
        <v>48</v>
      </c>
      <c r="E3" s="153"/>
      <c r="F3" s="158" t="s">
        <v>48</v>
      </c>
      <c r="G3" s="153"/>
      <c r="H3" s="154">
        <v>204</v>
      </c>
      <c r="I3" s="155" t="s">
        <v>53</v>
      </c>
      <c r="J3" s="157" t="str">
        <f t="shared" ref="J3:R7" si="1">J$2</f>
        <v>Conventional Pollutant Standard</v>
      </c>
      <c r="K3" s="157" t="str">
        <f t="shared" si="1"/>
        <v>trans reduce regulated pollutants</v>
      </c>
      <c r="L3" s="159">
        <f t="shared" si="1"/>
        <v>0</v>
      </c>
      <c r="M3" s="159">
        <f t="shared" si="1"/>
        <v>1</v>
      </c>
      <c r="N3" s="159">
        <f t="shared" si="1"/>
        <v>0.02</v>
      </c>
      <c r="O3" s="157" t="str">
        <f t="shared" si="1"/>
        <v>% reduction in emissions</v>
      </c>
      <c r="P3" s="155" t="s">
        <v>1119</v>
      </c>
      <c r="Q3" s="5" t="str">
        <f t="shared" si="1"/>
        <v>transportation-sector-main.html#conv-pol-stds</v>
      </c>
      <c r="R3" s="5" t="str">
        <f t="shared" si="1"/>
        <v>conventional-pollutant-standards.html</v>
      </c>
      <c r="S3" s="150"/>
    </row>
    <row r="4" spans="1:20" s="3" customFormat="1" ht="88.5" x14ac:dyDescent="0.75">
      <c r="A4" s="157" t="str">
        <f t="shared" ref="A4:A7" si="2">A$2</f>
        <v>Transportation</v>
      </c>
      <c r="B4" s="157" t="str">
        <f t="shared" si="0"/>
        <v>Conventional Pollutant Standards</v>
      </c>
      <c r="C4" s="157" t="str">
        <f t="shared" si="0"/>
        <v>Percentage Reduction of Separately Regulated Pollutants</v>
      </c>
      <c r="D4" s="153" t="s">
        <v>49</v>
      </c>
      <c r="E4" s="153"/>
      <c r="F4" s="153" t="s">
        <v>49</v>
      </c>
      <c r="G4" s="153"/>
      <c r="H4" s="154">
        <v>205</v>
      </c>
      <c r="I4" s="155" t="s">
        <v>53</v>
      </c>
      <c r="J4" s="157" t="str">
        <f t="shared" si="1"/>
        <v>Conventional Pollutant Standard</v>
      </c>
      <c r="K4" s="157" t="str">
        <f t="shared" si="1"/>
        <v>trans reduce regulated pollutants</v>
      </c>
      <c r="L4" s="159">
        <f t="shared" si="1"/>
        <v>0</v>
      </c>
      <c r="M4" s="159">
        <f t="shared" si="1"/>
        <v>1</v>
      </c>
      <c r="N4" s="159">
        <f t="shared" si="1"/>
        <v>0.02</v>
      </c>
      <c r="O4" s="157" t="str">
        <f t="shared" si="1"/>
        <v>% reduction in emissions</v>
      </c>
      <c r="P4" s="155" t="s">
        <v>1120</v>
      </c>
      <c r="Q4" s="5" t="str">
        <f t="shared" si="1"/>
        <v>transportation-sector-main.html#conv-pol-stds</v>
      </c>
      <c r="R4" s="5" t="str">
        <f t="shared" si="1"/>
        <v>conventional-pollutant-standards.html</v>
      </c>
      <c r="S4" s="150"/>
    </row>
    <row r="5" spans="1:20" s="3" customFormat="1" ht="88.5" x14ac:dyDescent="0.75">
      <c r="A5" s="157" t="str">
        <f t="shared" si="2"/>
        <v>Transportation</v>
      </c>
      <c r="B5" s="157" t="str">
        <f t="shared" si="0"/>
        <v>Conventional Pollutant Standards</v>
      </c>
      <c r="C5" s="157" t="str">
        <f t="shared" si="0"/>
        <v>Percentage Reduction of Separately Regulated Pollutants</v>
      </c>
      <c r="D5" s="153" t="s">
        <v>50</v>
      </c>
      <c r="E5" s="153"/>
      <c r="F5" s="153" t="s">
        <v>50</v>
      </c>
      <c r="G5" s="153"/>
      <c r="H5" s="154">
        <v>206</v>
      </c>
      <c r="I5" s="155" t="s">
        <v>53</v>
      </c>
      <c r="J5" s="157" t="str">
        <f t="shared" si="1"/>
        <v>Conventional Pollutant Standard</v>
      </c>
      <c r="K5" s="157" t="str">
        <f t="shared" si="1"/>
        <v>trans reduce regulated pollutants</v>
      </c>
      <c r="L5" s="159">
        <f t="shared" si="1"/>
        <v>0</v>
      </c>
      <c r="M5" s="159">
        <f t="shared" si="1"/>
        <v>1</v>
      </c>
      <c r="N5" s="159">
        <f t="shared" si="1"/>
        <v>0.02</v>
      </c>
      <c r="O5" s="157" t="str">
        <f t="shared" si="1"/>
        <v>% reduction in emissions</v>
      </c>
      <c r="P5" s="155" t="s">
        <v>1121</v>
      </c>
      <c r="Q5" s="5" t="str">
        <f t="shared" si="1"/>
        <v>transportation-sector-main.html#conv-pol-stds</v>
      </c>
      <c r="R5" s="5" t="str">
        <f t="shared" si="1"/>
        <v>conventional-pollutant-standards.html</v>
      </c>
      <c r="S5" s="150"/>
    </row>
    <row r="6" spans="1:20" s="3" customFormat="1" ht="88.5" x14ac:dyDescent="0.75">
      <c r="A6" s="157" t="str">
        <f t="shared" si="2"/>
        <v>Transportation</v>
      </c>
      <c r="B6" s="157" t="str">
        <f t="shared" si="0"/>
        <v>Conventional Pollutant Standards</v>
      </c>
      <c r="C6" s="157" t="str">
        <f t="shared" si="0"/>
        <v>Percentage Reduction of Separately Regulated Pollutants</v>
      </c>
      <c r="D6" s="153" t="s">
        <v>51</v>
      </c>
      <c r="E6" s="153"/>
      <c r="F6" s="153" t="s">
        <v>51</v>
      </c>
      <c r="G6" s="153"/>
      <c r="H6" s="154">
        <v>207</v>
      </c>
      <c r="I6" s="155" t="s">
        <v>53</v>
      </c>
      <c r="J6" s="157" t="str">
        <f t="shared" si="1"/>
        <v>Conventional Pollutant Standard</v>
      </c>
      <c r="K6" s="157" t="str">
        <f t="shared" si="1"/>
        <v>trans reduce regulated pollutants</v>
      </c>
      <c r="L6" s="159">
        <f t="shared" si="1"/>
        <v>0</v>
      </c>
      <c r="M6" s="159">
        <f t="shared" si="1"/>
        <v>1</v>
      </c>
      <c r="N6" s="159">
        <f t="shared" si="1"/>
        <v>0.02</v>
      </c>
      <c r="O6" s="157" t="str">
        <f t="shared" si="1"/>
        <v>% reduction in emissions</v>
      </c>
      <c r="P6" s="155" t="s">
        <v>1122</v>
      </c>
      <c r="Q6" s="5" t="str">
        <f t="shared" si="1"/>
        <v>transportation-sector-main.html#conv-pol-stds</v>
      </c>
      <c r="R6" s="5" t="str">
        <f t="shared" si="1"/>
        <v>conventional-pollutant-standards.html</v>
      </c>
      <c r="S6" s="150"/>
    </row>
    <row r="7" spans="1:20" s="3" customFormat="1" ht="88.5" x14ac:dyDescent="0.75">
      <c r="A7" s="157" t="str">
        <f t="shared" si="2"/>
        <v>Transportation</v>
      </c>
      <c r="B7" s="157" t="str">
        <f t="shared" si="0"/>
        <v>Conventional Pollutant Standards</v>
      </c>
      <c r="C7" s="157" t="str">
        <f t="shared" si="0"/>
        <v>Percentage Reduction of Separately Regulated Pollutants</v>
      </c>
      <c r="D7" s="153" t="s">
        <v>128</v>
      </c>
      <c r="E7" s="153"/>
      <c r="F7" s="153" t="s">
        <v>128</v>
      </c>
      <c r="G7" s="153"/>
      <c r="H7" s="154">
        <v>208</v>
      </c>
      <c r="I7" s="155" t="s">
        <v>53</v>
      </c>
      <c r="J7" s="157" t="str">
        <f t="shared" si="1"/>
        <v>Conventional Pollutant Standard</v>
      </c>
      <c r="K7" s="157" t="str">
        <f t="shared" si="1"/>
        <v>trans reduce regulated pollutants</v>
      </c>
      <c r="L7" s="159">
        <f t="shared" si="1"/>
        <v>0</v>
      </c>
      <c r="M7" s="159">
        <f t="shared" si="1"/>
        <v>1</v>
      </c>
      <c r="N7" s="159">
        <f t="shared" si="1"/>
        <v>0.02</v>
      </c>
      <c r="O7" s="157" t="str">
        <f t="shared" si="1"/>
        <v>% reduction in emissions</v>
      </c>
      <c r="P7" s="155" t="s">
        <v>1123</v>
      </c>
      <c r="Q7" s="5" t="str">
        <f t="shared" si="1"/>
        <v>transportation-sector-main.html#conv-pol-stds</v>
      </c>
      <c r="R7" s="5" t="str">
        <f t="shared" si="1"/>
        <v>conventional-pollutant-standards.html</v>
      </c>
      <c r="S7" s="150"/>
    </row>
    <row r="8" spans="1:20" s="3" customFormat="1" ht="90" customHeight="1" x14ac:dyDescent="0.75">
      <c r="A8" s="160" t="s">
        <v>4</v>
      </c>
      <c r="B8" s="160" t="s">
        <v>571</v>
      </c>
      <c r="C8" s="160" t="s">
        <v>572</v>
      </c>
      <c r="D8" s="155"/>
      <c r="E8" s="155"/>
      <c r="F8" s="155"/>
      <c r="G8" s="155"/>
      <c r="H8" s="161">
        <v>185</v>
      </c>
      <c r="I8" s="155" t="s">
        <v>53</v>
      </c>
      <c r="J8" s="158" t="s">
        <v>573</v>
      </c>
      <c r="K8" s="162" t="s">
        <v>704</v>
      </c>
      <c r="L8" s="163">
        <v>0</v>
      </c>
      <c r="M8" s="163">
        <v>1</v>
      </c>
      <c r="N8" s="163">
        <v>1</v>
      </c>
      <c r="O8" s="155" t="s">
        <v>35</v>
      </c>
      <c r="P8" s="155" t="s">
        <v>715</v>
      </c>
      <c r="Q8" s="75" t="s">
        <v>574</v>
      </c>
      <c r="R8" s="75" t="s">
        <v>575</v>
      </c>
      <c r="S8" s="83"/>
      <c r="T8" s="10"/>
    </row>
    <row r="9" spans="1:20" s="3" customFormat="1" ht="126" customHeight="1" x14ac:dyDescent="0.75">
      <c r="A9" s="160" t="s">
        <v>4</v>
      </c>
      <c r="B9" s="160" t="s">
        <v>576</v>
      </c>
      <c r="C9" s="160" t="s">
        <v>577</v>
      </c>
      <c r="D9" s="155" t="s">
        <v>55</v>
      </c>
      <c r="E9" s="155" t="s">
        <v>47</v>
      </c>
      <c r="F9" s="155" t="s">
        <v>97</v>
      </c>
      <c r="G9" s="155" t="s">
        <v>47</v>
      </c>
      <c r="H9" s="161">
        <v>186</v>
      </c>
      <c r="I9" s="155" t="s">
        <v>53</v>
      </c>
      <c r="J9" s="158" t="s">
        <v>578</v>
      </c>
      <c r="K9" s="162" t="s">
        <v>703</v>
      </c>
      <c r="L9" s="164">
        <v>0</v>
      </c>
      <c r="M9" s="164">
        <v>1</v>
      </c>
      <c r="N9" s="164">
        <v>0.02</v>
      </c>
      <c r="O9" s="155" t="s">
        <v>579</v>
      </c>
      <c r="P9" s="103" t="s">
        <v>950</v>
      </c>
      <c r="Q9" s="75" t="s">
        <v>580</v>
      </c>
      <c r="R9" s="75" t="s">
        <v>581</v>
      </c>
      <c r="S9" s="83"/>
      <c r="T9" s="10"/>
    </row>
    <row r="10" spans="1:20" s="3" customFormat="1" ht="103.25" x14ac:dyDescent="0.75">
      <c r="A10" s="165" t="str">
        <f>A$9</f>
        <v>Transportation</v>
      </c>
      <c r="B10" s="165" t="str">
        <f t="shared" ref="B10:C20" si="3">B$9</f>
        <v>Electric Vehicle Sales Mandate</v>
      </c>
      <c r="C10" s="165" t="str">
        <f t="shared" si="3"/>
        <v>Additional Minimum Required EV Sales Percentage</v>
      </c>
      <c r="D10" s="158" t="s">
        <v>52</v>
      </c>
      <c r="E10" s="158" t="s">
        <v>47</v>
      </c>
      <c r="F10" s="158" t="s">
        <v>98</v>
      </c>
      <c r="G10" s="158" t="s">
        <v>47</v>
      </c>
      <c r="H10" s="161">
        <v>195</v>
      </c>
      <c r="I10" s="155" t="s">
        <v>53</v>
      </c>
      <c r="J10" s="166" t="str">
        <f t="shared" ref="J10:R20" si="4">J$9</f>
        <v>EV Sales Mandate</v>
      </c>
      <c r="K10" s="166" t="str">
        <f t="shared" si="4"/>
        <v>trans EV minimum</v>
      </c>
      <c r="L10" s="166">
        <f t="shared" si="4"/>
        <v>0</v>
      </c>
      <c r="M10" s="167">
        <f t="shared" si="4"/>
        <v>1</v>
      </c>
      <c r="N10" s="167">
        <f t="shared" si="4"/>
        <v>0.02</v>
      </c>
      <c r="O10" s="167" t="str">
        <f t="shared" si="4"/>
        <v>% of new vehicles sold</v>
      </c>
      <c r="P10" s="103" t="s">
        <v>951</v>
      </c>
      <c r="Q10" s="63" t="str">
        <f t="shared" si="4"/>
        <v>transportation-sector-main.html#ev-mandate</v>
      </c>
      <c r="R10" s="63" t="str">
        <f t="shared" si="4"/>
        <v>ev-mandate.html</v>
      </c>
      <c r="S10" s="83"/>
      <c r="T10" s="10"/>
    </row>
    <row r="11" spans="1:20" s="3" customFormat="1" ht="103.25" x14ac:dyDescent="0.75">
      <c r="A11" s="165" t="str">
        <f t="shared" ref="A11:A20" si="5">A$9</f>
        <v>Transportation</v>
      </c>
      <c r="B11" s="165" t="str">
        <f t="shared" si="3"/>
        <v>Electric Vehicle Sales Mandate</v>
      </c>
      <c r="C11" s="165" t="str">
        <f t="shared" si="3"/>
        <v>Additional Minimum Required EV Sales Percentage</v>
      </c>
      <c r="D11" s="158" t="s">
        <v>55</v>
      </c>
      <c r="E11" s="158" t="s">
        <v>48</v>
      </c>
      <c r="F11" s="158" t="s">
        <v>97</v>
      </c>
      <c r="G11" s="158" t="s">
        <v>48</v>
      </c>
      <c r="H11" s="161">
        <v>187</v>
      </c>
      <c r="I11" s="155" t="s">
        <v>53</v>
      </c>
      <c r="J11" s="166" t="str">
        <f t="shared" si="4"/>
        <v>EV Sales Mandate</v>
      </c>
      <c r="K11" s="166" t="str">
        <f t="shared" si="4"/>
        <v>trans EV minimum</v>
      </c>
      <c r="L11" s="166">
        <f t="shared" si="4"/>
        <v>0</v>
      </c>
      <c r="M11" s="167">
        <f t="shared" si="4"/>
        <v>1</v>
      </c>
      <c r="N11" s="167">
        <f t="shared" si="4"/>
        <v>0.02</v>
      </c>
      <c r="O11" s="167" t="str">
        <f t="shared" si="4"/>
        <v>% of new vehicles sold</v>
      </c>
      <c r="P11" s="103" t="s">
        <v>952</v>
      </c>
      <c r="Q11" s="63" t="str">
        <f t="shared" si="4"/>
        <v>transportation-sector-main.html#ev-mandate</v>
      </c>
      <c r="R11" s="63" t="str">
        <f t="shared" si="4"/>
        <v>ev-mandate.html</v>
      </c>
      <c r="S11" s="83"/>
      <c r="T11" s="10"/>
    </row>
    <row r="12" spans="1:20" s="3" customFormat="1" ht="103.25" x14ac:dyDescent="0.75">
      <c r="A12" s="165" t="str">
        <f t="shared" si="5"/>
        <v>Transportation</v>
      </c>
      <c r="B12" s="165" t="str">
        <f t="shared" si="3"/>
        <v>Electric Vehicle Sales Mandate</v>
      </c>
      <c r="C12" s="165" t="str">
        <f t="shared" si="3"/>
        <v>Additional Minimum Required EV Sales Percentage</v>
      </c>
      <c r="D12" s="158" t="s">
        <v>52</v>
      </c>
      <c r="E12" s="158" t="s">
        <v>48</v>
      </c>
      <c r="F12" s="158" t="s">
        <v>98</v>
      </c>
      <c r="G12" s="158" t="s">
        <v>48</v>
      </c>
      <c r="H12" s="161">
        <v>191</v>
      </c>
      <c r="I12" s="155" t="s">
        <v>53</v>
      </c>
      <c r="J12" s="166" t="str">
        <f t="shared" si="4"/>
        <v>EV Sales Mandate</v>
      </c>
      <c r="K12" s="166" t="str">
        <f t="shared" si="4"/>
        <v>trans EV minimum</v>
      </c>
      <c r="L12" s="166">
        <f t="shared" si="4"/>
        <v>0</v>
      </c>
      <c r="M12" s="167">
        <f t="shared" si="4"/>
        <v>1</v>
      </c>
      <c r="N12" s="167">
        <f t="shared" si="4"/>
        <v>0.02</v>
      </c>
      <c r="O12" s="167" t="str">
        <f t="shared" si="4"/>
        <v>% of new vehicles sold</v>
      </c>
      <c r="P12" s="103" t="s">
        <v>953</v>
      </c>
      <c r="Q12" s="63" t="str">
        <f t="shared" si="4"/>
        <v>transportation-sector-main.html#ev-mandate</v>
      </c>
      <c r="R12" s="63" t="str">
        <f t="shared" si="4"/>
        <v>ev-mandate.html</v>
      </c>
      <c r="S12" s="83"/>
      <c r="T12" s="10"/>
    </row>
    <row r="13" spans="1:20" s="3" customFormat="1" ht="44.25" x14ac:dyDescent="0.75">
      <c r="A13" s="165" t="str">
        <f t="shared" si="5"/>
        <v>Transportation</v>
      </c>
      <c r="B13" s="165" t="str">
        <f t="shared" si="3"/>
        <v>Electric Vehicle Sales Mandate</v>
      </c>
      <c r="C13" s="165" t="str">
        <f t="shared" si="3"/>
        <v>Additional Minimum Required EV Sales Percentage</v>
      </c>
      <c r="D13" s="158" t="s">
        <v>55</v>
      </c>
      <c r="E13" s="158" t="s">
        <v>49</v>
      </c>
      <c r="F13" s="158" t="s">
        <v>97</v>
      </c>
      <c r="G13" s="158" t="s">
        <v>99</v>
      </c>
      <c r="H13" s="161"/>
      <c r="I13" s="160" t="s">
        <v>54</v>
      </c>
      <c r="J13" s="166" t="str">
        <f t="shared" si="4"/>
        <v>EV Sales Mandate</v>
      </c>
      <c r="K13" s="166" t="str">
        <f t="shared" si="4"/>
        <v>trans EV minimum</v>
      </c>
      <c r="L13" s="163"/>
      <c r="M13" s="163"/>
      <c r="N13" s="163"/>
      <c r="O13" s="155"/>
      <c r="P13" s="55"/>
      <c r="Q13" s="75"/>
      <c r="R13" s="75"/>
      <c r="S13" s="83"/>
      <c r="T13" s="10"/>
    </row>
    <row r="14" spans="1:20" s="3" customFormat="1" ht="44.25" x14ac:dyDescent="0.75">
      <c r="A14" s="165" t="str">
        <f t="shared" si="5"/>
        <v>Transportation</v>
      </c>
      <c r="B14" s="165" t="str">
        <f t="shared" si="3"/>
        <v>Electric Vehicle Sales Mandate</v>
      </c>
      <c r="C14" s="165" t="str">
        <f t="shared" si="3"/>
        <v>Additional Minimum Required EV Sales Percentage</v>
      </c>
      <c r="D14" s="158" t="s">
        <v>52</v>
      </c>
      <c r="E14" s="158" t="s">
        <v>49</v>
      </c>
      <c r="F14" s="158" t="s">
        <v>98</v>
      </c>
      <c r="G14" s="158" t="s">
        <v>99</v>
      </c>
      <c r="H14" s="161"/>
      <c r="I14" s="160" t="s">
        <v>54</v>
      </c>
      <c r="J14" s="166" t="str">
        <f t="shared" si="4"/>
        <v>EV Sales Mandate</v>
      </c>
      <c r="K14" s="166" t="str">
        <f t="shared" si="4"/>
        <v>trans EV minimum</v>
      </c>
      <c r="L14" s="163"/>
      <c r="M14" s="163"/>
      <c r="N14" s="163"/>
      <c r="O14" s="155"/>
      <c r="P14" s="55"/>
      <c r="Q14" s="75"/>
      <c r="R14" s="75"/>
      <c r="S14" s="83"/>
      <c r="T14" s="10"/>
    </row>
    <row r="15" spans="1:20" s="3" customFormat="1" ht="44.25" x14ac:dyDescent="0.75">
      <c r="A15" s="165" t="str">
        <f t="shared" si="5"/>
        <v>Transportation</v>
      </c>
      <c r="B15" s="165" t="str">
        <f t="shared" si="3"/>
        <v>Electric Vehicle Sales Mandate</v>
      </c>
      <c r="C15" s="165" t="str">
        <f t="shared" si="3"/>
        <v>Additional Minimum Required EV Sales Percentage</v>
      </c>
      <c r="D15" s="158" t="s">
        <v>55</v>
      </c>
      <c r="E15" s="158" t="s">
        <v>50</v>
      </c>
      <c r="F15" s="158" t="s">
        <v>97</v>
      </c>
      <c r="G15" s="158" t="s">
        <v>100</v>
      </c>
      <c r="H15" s="161"/>
      <c r="I15" s="160" t="s">
        <v>54</v>
      </c>
      <c r="J15" s="166" t="str">
        <f t="shared" si="4"/>
        <v>EV Sales Mandate</v>
      </c>
      <c r="K15" s="166" t="str">
        <f t="shared" si="4"/>
        <v>trans EV minimum</v>
      </c>
      <c r="L15" s="163"/>
      <c r="M15" s="163"/>
      <c r="N15" s="163"/>
      <c r="O15" s="155"/>
      <c r="P15" s="55"/>
      <c r="Q15" s="75"/>
      <c r="R15" s="75"/>
      <c r="S15" s="83"/>
      <c r="T15" s="10"/>
    </row>
    <row r="16" spans="1:20" s="3" customFormat="1" ht="44.25" x14ac:dyDescent="0.75">
      <c r="A16" s="165" t="str">
        <f t="shared" si="5"/>
        <v>Transportation</v>
      </c>
      <c r="B16" s="165" t="str">
        <f t="shared" si="3"/>
        <v>Electric Vehicle Sales Mandate</v>
      </c>
      <c r="C16" s="165" t="str">
        <f t="shared" si="3"/>
        <v>Additional Minimum Required EV Sales Percentage</v>
      </c>
      <c r="D16" s="158" t="s">
        <v>52</v>
      </c>
      <c r="E16" s="158" t="s">
        <v>50</v>
      </c>
      <c r="F16" s="158" t="s">
        <v>98</v>
      </c>
      <c r="G16" s="158" t="s">
        <v>100</v>
      </c>
      <c r="H16" s="161"/>
      <c r="I16" s="160" t="s">
        <v>54</v>
      </c>
      <c r="J16" s="166" t="str">
        <f t="shared" si="4"/>
        <v>EV Sales Mandate</v>
      </c>
      <c r="K16" s="166" t="str">
        <f t="shared" si="4"/>
        <v>trans EV minimum</v>
      </c>
      <c r="L16" s="163"/>
      <c r="M16" s="163"/>
      <c r="N16" s="163"/>
      <c r="O16" s="155"/>
      <c r="P16" s="55"/>
      <c r="Q16" s="75"/>
      <c r="R16" s="75"/>
      <c r="S16" s="83"/>
      <c r="T16" s="10"/>
    </row>
    <row r="17" spans="1:20" s="3" customFormat="1" ht="44.25" x14ac:dyDescent="0.75">
      <c r="A17" s="165" t="str">
        <f t="shared" si="5"/>
        <v>Transportation</v>
      </c>
      <c r="B17" s="165" t="str">
        <f t="shared" si="3"/>
        <v>Electric Vehicle Sales Mandate</v>
      </c>
      <c r="C17" s="165" t="str">
        <f t="shared" si="3"/>
        <v>Additional Minimum Required EV Sales Percentage</v>
      </c>
      <c r="D17" s="158" t="s">
        <v>55</v>
      </c>
      <c r="E17" s="158" t="s">
        <v>51</v>
      </c>
      <c r="F17" s="158" t="s">
        <v>97</v>
      </c>
      <c r="G17" s="158" t="s">
        <v>101</v>
      </c>
      <c r="H17" s="161"/>
      <c r="I17" s="160" t="s">
        <v>54</v>
      </c>
      <c r="J17" s="166" t="str">
        <f t="shared" si="4"/>
        <v>EV Sales Mandate</v>
      </c>
      <c r="K17" s="166" t="str">
        <f t="shared" si="4"/>
        <v>trans EV minimum</v>
      </c>
      <c r="L17" s="163"/>
      <c r="M17" s="163"/>
      <c r="N17" s="163"/>
      <c r="O17" s="155"/>
      <c r="P17" s="55"/>
      <c r="Q17" s="75"/>
      <c r="R17" s="75"/>
      <c r="S17" s="83"/>
      <c r="T17" s="10"/>
    </row>
    <row r="18" spans="1:20" s="3" customFormat="1" ht="44.25" x14ac:dyDescent="0.75">
      <c r="A18" s="165" t="str">
        <f t="shared" si="5"/>
        <v>Transportation</v>
      </c>
      <c r="B18" s="165" t="str">
        <f t="shared" si="3"/>
        <v>Electric Vehicle Sales Mandate</v>
      </c>
      <c r="C18" s="165" t="str">
        <f t="shared" si="3"/>
        <v>Additional Minimum Required EV Sales Percentage</v>
      </c>
      <c r="D18" s="158" t="s">
        <v>52</v>
      </c>
      <c r="E18" s="158" t="s">
        <v>51</v>
      </c>
      <c r="F18" s="158" t="s">
        <v>98</v>
      </c>
      <c r="G18" s="158" t="s">
        <v>101</v>
      </c>
      <c r="H18" s="161"/>
      <c r="I18" s="160" t="s">
        <v>54</v>
      </c>
      <c r="J18" s="166" t="str">
        <f t="shared" si="4"/>
        <v>EV Sales Mandate</v>
      </c>
      <c r="K18" s="166" t="str">
        <f t="shared" si="4"/>
        <v>trans EV minimum</v>
      </c>
      <c r="L18" s="163"/>
      <c r="M18" s="163"/>
      <c r="N18" s="163"/>
      <c r="O18" s="155"/>
      <c r="P18" s="55"/>
      <c r="Q18" s="75"/>
      <c r="R18" s="75"/>
      <c r="S18" s="83"/>
      <c r="T18" s="10"/>
    </row>
    <row r="19" spans="1:20" s="3" customFormat="1" ht="103.25" x14ac:dyDescent="0.75">
      <c r="A19" s="165" t="str">
        <f t="shared" si="5"/>
        <v>Transportation</v>
      </c>
      <c r="B19" s="165" t="str">
        <f t="shared" si="3"/>
        <v>Electric Vehicle Sales Mandate</v>
      </c>
      <c r="C19" s="165" t="str">
        <f t="shared" si="3"/>
        <v>Additional Minimum Required EV Sales Percentage</v>
      </c>
      <c r="D19" s="158" t="s">
        <v>55</v>
      </c>
      <c r="E19" s="158" t="s">
        <v>128</v>
      </c>
      <c r="F19" s="158" t="s">
        <v>97</v>
      </c>
      <c r="G19" s="158" t="s">
        <v>177</v>
      </c>
      <c r="H19" s="161">
        <v>188</v>
      </c>
      <c r="I19" s="155" t="s">
        <v>53</v>
      </c>
      <c r="J19" s="166" t="str">
        <f t="shared" si="4"/>
        <v>EV Sales Mandate</v>
      </c>
      <c r="K19" s="166" t="str">
        <f t="shared" si="4"/>
        <v>trans EV minimum</v>
      </c>
      <c r="L19" s="166">
        <f t="shared" si="4"/>
        <v>0</v>
      </c>
      <c r="M19" s="167">
        <f t="shared" si="4"/>
        <v>1</v>
      </c>
      <c r="N19" s="167">
        <f t="shared" si="4"/>
        <v>0.02</v>
      </c>
      <c r="O19" s="167" t="str">
        <f t="shared" si="4"/>
        <v>% of new vehicles sold</v>
      </c>
      <c r="P19" s="103" t="s">
        <v>954</v>
      </c>
      <c r="Q19" s="63" t="str">
        <f t="shared" ref="Q19:R19" si="6">Q$9</f>
        <v>transportation-sector-main.html#ev-mandate</v>
      </c>
      <c r="R19" s="63" t="str">
        <f t="shared" si="6"/>
        <v>ev-mandate.html</v>
      </c>
      <c r="S19" s="83"/>
      <c r="T19" s="10"/>
    </row>
    <row r="20" spans="1:20" s="3" customFormat="1" ht="44.25" x14ac:dyDescent="0.75">
      <c r="A20" s="165" t="str">
        <f t="shared" si="5"/>
        <v>Transportation</v>
      </c>
      <c r="B20" s="165" t="str">
        <f t="shared" si="3"/>
        <v>Electric Vehicle Sales Mandate</v>
      </c>
      <c r="C20" s="165" t="str">
        <f t="shared" si="3"/>
        <v>Additional Minimum Required EV Sales Percentage</v>
      </c>
      <c r="D20" s="158" t="s">
        <v>52</v>
      </c>
      <c r="E20" s="158" t="s">
        <v>128</v>
      </c>
      <c r="F20" s="158" t="s">
        <v>98</v>
      </c>
      <c r="G20" s="158" t="s">
        <v>177</v>
      </c>
      <c r="H20" s="161"/>
      <c r="I20" s="160" t="s">
        <v>54</v>
      </c>
      <c r="J20" s="166" t="str">
        <f t="shared" si="4"/>
        <v>EV Sales Mandate</v>
      </c>
      <c r="K20" s="166" t="str">
        <f t="shared" si="4"/>
        <v>trans EV minimum</v>
      </c>
      <c r="L20" s="163"/>
      <c r="M20" s="163"/>
      <c r="N20" s="163"/>
      <c r="O20" s="155"/>
      <c r="P20" s="55"/>
      <c r="Q20" s="75"/>
      <c r="R20" s="75"/>
      <c r="S20" s="83"/>
      <c r="T20" s="10"/>
    </row>
    <row r="21" spans="1:20" s="3" customFormat="1" ht="73.75" x14ac:dyDescent="0.75">
      <c r="A21" s="160" t="s">
        <v>4</v>
      </c>
      <c r="B21" s="160" t="s">
        <v>570</v>
      </c>
      <c r="C21" s="160" t="s">
        <v>566</v>
      </c>
      <c r="D21" s="55" t="s">
        <v>55</v>
      </c>
      <c r="E21" s="55" t="s">
        <v>47</v>
      </c>
      <c r="F21" s="55" t="s">
        <v>97</v>
      </c>
      <c r="G21" s="55" t="s">
        <v>47</v>
      </c>
      <c r="H21" s="58">
        <v>189</v>
      </c>
      <c r="I21" s="55" t="s">
        <v>53</v>
      </c>
      <c r="J21" s="99" t="s">
        <v>565</v>
      </c>
      <c r="K21" s="98" t="s">
        <v>702</v>
      </c>
      <c r="L21" s="64">
        <v>0</v>
      </c>
      <c r="M21" s="64">
        <v>0.5</v>
      </c>
      <c r="N21" s="64">
        <v>0.01</v>
      </c>
      <c r="O21" s="75" t="s">
        <v>567</v>
      </c>
      <c r="P21" s="103" t="s">
        <v>1117</v>
      </c>
      <c r="Q21" s="75" t="s">
        <v>568</v>
      </c>
      <c r="R21" s="75" t="s">
        <v>569</v>
      </c>
      <c r="S21" s="83"/>
      <c r="T21" s="10"/>
    </row>
    <row r="22" spans="1:20" s="78" customFormat="1" ht="29.5" x14ac:dyDescent="0.75">
      <c r="A22" s="57" t="str">
        <f t="shared" ref="A22:C32" si="7">A$21</f>
        <v>Transportation</v>
      </c>
      <c r="B22" s="57" t="str">
        <f t="shared" si="7"/>
        <v>Electric Vehicle Subsidy</v>
      </c>
      <c r="C22" s="57" t="str">
        <f t="shared" si="7"/>
        <v>Additional EV Subsidy Percentage</v>
      </c>
      <c r="D22" s="99" t="s">
        <v>52</v>
      </c>
      <c r="E22" s="99" t="s">
        <v>47</v>
      </c>
      <c r="F22" s="99" t="s">
        <v>98</v>
      </c>
      <c r="G22" s="99" t="s">
        <v>47</v>
      </c>
      <c r="H22" s="56"/>
      <c r="I22" s="10" t="s">
        <v>54</v>
      </c>
      <c r="J22" s="76" t="str">
        <f t="shared" ref="J22:R32" si="8">J$21</f>
        <v>EV Subsidy</v>
      </c>
      <c r="K22" s="76" t="str">
        <f t="shared" si="8"/>
        <v>trans EV subsidy</v>
      </c>
      <c r="L22" s="77"/>
      <c r="M22" s="77"/>
      <c r="N22" s="77"/>
      <c r="O22" s="77"/>
      <c r="P22" s="98"/>
      <c r="Q22" s="77"/>
      <c r="R22" s="77"/>
      <c r="S22" s="84"/>
      <c r="T22" s="98"/>
    </row>
    <row r="23" spans="1:20" s="78" customFormat="1" ht="29.5" x14ac:dyDescent="0.75">
      <c r="A23" s="57" t="str">
        <f t="shared" si="7"/>
        <v>Transportation</v>
      </c>
      <c r="B23" s="57" t="str">
        <f t="shared" si="7"/>
        <v>Electric Vehicle Subsidy</v>
      </c>
      <c r="C23" s="57" t="str">
        <f t="shared" si="7"/>
        <v>Additional EV Subsidy Percentage</v>
      </c>
      <c r="D23" s="99" t="s">
        <v>55</v>
      </c>
      <c r="E23" s="99" t="s">
        <v>48</v>
      </c>
      <c r="F23" s="99" t="s">
        <v>97</v>
      </c>
      <c r="G23" s="99" t="s">
        <v>48</v>
      </c>
      <c r="H23" s="56"/>
      <c r="I23" s="10" t="s">
        <v>54</v>
      </c>
      <c r="J23" s="76" t="str">
        <f t="shared" si="8"/>
        <v>EV Subsidy</v>
      </c>
      <c r="K23" s="76" t="str">
        <f t="shared" si="8"/>
        <v>trans EV subsidy</v>
      </c>
      <c r="L23" s="77"/>
      <c r="M23" s="77"/>
      <c r="N23" s="77"/>
      <c r="O23" s="77"/>
      <c r="P23" s="98"/>
      <c r="Q23" s="77"/>
      <c r="R23" s="77"/>
      <c r="S23" s="84"/>
      <c r="T23" s="98"/>
    </row>
    <row r="24" spans="1:20" s="78" customFormat="1" ht="73.75" x14ac:dyDescent="0.75">
      <c r="A24" s="57" t="str">
        <f t="shared" si="7"/>
        <v>Transportation</v>
      </c>
      <c r="B24" s="57" t="str">
        <f t="shared" si="7"/>
        <v>Electric Vehicle Subsidy</v>
      </c>
      <c r="C24" s="57" t="str">
        <f t="shared" si="7"/>
        <v>Additional EV Subsidy Percentage</v>
      </c>
      <c r="D24" s="99" t="s">
        <v>52</v>
      </c>
      <c r="E24" s="99" t="s">
        <v>48</v>
      </c>
      <c r="F24" s="99" t="s">
        <v>98</v>
      </c>
      <c r="G24" s="99" t="s">
        <v>48</v>
      </c>
      <c r="H24" s="56">
        <v>197</v>
      </c>
      <c r="I24" s="103" t="s">
        <v>53</v>
      </c>
      <c r="J24" s="76" t="str">
        <f t="shared" si="8"/>
        <v>EV Subsidy</v>
      </c>
      <c r="K24" s="76" t="str">
        <f t="shared" si="8"/>
        <v>trans EV subsidy</v>
      </c>
      <c r="L24" s="104">
        <f t="shared" si="8"/>
        <v>0</v>
      </c>
      <c r="M24" s="104">
        <f t="shared" si="8"/>
        <v>0.5</v>
      </c>
      <c r="N24" s="104">
        <f t="shared" si="8"/>
        <v>0.01</v>
      </c>
      <c r="O24" s="57" t="str">
        <f t="shared" si="8"/>
        <v>% of vehicle cost</v>
      </c>
      <c r="P24" s="103" t="s">
        <v>1118</v>
      </c>
      <c r="Q24" s="57" t="str">
        <f t="shared" si="8"/>
        <v>transportation-sector-main.html#ev-subsidy</v>
      </c>
      <c r="R24" s="57" t="str">
        <f t="shared" si="8"/>
        <v>ev-subsidy.html</v>
      </c>
      <c r="S24" s="84"/>
      <c r="T24" s="98"/>
    </row>
    <row r="25" spans="1:20" s="78" customFormat="1" ht="29.5" x14ac:dyDescent="0.75">
      <c r="A25" s="57" t="str">
        <f t="shared" si="7"/>
        <v>Transportation</v>
      </c>
      <c r="B25" s="57" t="str">
        <f t="shared" si="7"/>
        <v>Electric Vehicle Subsidy</v>
      </c>
      <c r="C25" s="57" t="str">
        <f t="shared" si="7"/>
        <v>Additional EV Subsidy Percentage</v>
      </c>
      <c r="D25" s="99" t="s">
        <v>55</v>
      </c>
      <c r="E25" s="99" t="s">
        <v>49</v>
      </c>
      <c r="F25" s="99" t="s">
        <v>97</v>
      </c>
      <c r="G25" s="99" t="s">
        <v>99</v>
      </c>
      <c r="H25" s="56"/>
      <c r="I25" s="10" t="s">
        <v>54</v>
      </c>
      <c r="J25" s="76" t="str">
        <f t="shared" si="8"/>
        <v>EV Subsidy</v>
      </c>
      <c r="K25" s="76" t="str">
        <f t="shared" si="8"/>
        <v>trans EV subsidy</v>
      </c>
      <c r="L25" s="77"/>
      <c r="M25" s="77"/>
      <c r="N25" s="77"/>
      <c r="O25" s="77"/>
      <c r="P25" s="98"/>
      <c r="Q25" s="77"/>
      <c r="R25" s="77"/>
      <c r="S25" s="84"/>
      <c r="T25" s="98"/>
    </row>
    <row r="26" spans="1:20" s="78" customFormat="1" ht="29.5" x14ac:dyDescent="0.75">
      <c r="A26" s="57" t="str">
        <f t="shared" si="7"/>
        <v>Transportation</v>
      </c>
      <c r="B26" s="57" t="str">
        <f t="shared" si="7"/>
        <v>Electric Vehicle Subsidy</v>
      </c>
      <c r="C26" s="57" t="str">
        <f t="shared" si="7"/>
        <v>Additional EV Subsidy Percentage</v>
      </c>
      <c r="D26" s="99" t="s">
        <v>52</v>
      </c>
      <c r="E26" s="99" t="s">
        <v>49</v>
      </c>
      <c r="F26" s="99" t="s">
        <v>98</v>
      </c>
      <c r="G26" s="99" t="s">
        <v>99</v>
      </c>
      <c r="H26" s="56"/>
      <c r="I26" s="10" t="s">
        <v>54</v>
      </c>
      <c r="J26" s="76" t="str">
        <f t="shared" si="8"/>
        <v>EV Subsidy</v>
      </c>
      <c r="K26" s="76" t="str">
        <f t="shared" si="8"/>
        <v>trans EV subsidy</v>
      </c>
      <c r="L26" s="77"/>
      <c r="M26" s="77"/>
      <c r="N26" s="77"/>
      <c r="O26" s="77"/>
      <c r="P26" s="98"/>
      <c r="Q26" s="77"/>
      <c r="R26" s="77"/>
      <c r="S26" s="84"/>
      <c r="T26" s="98"/>
    </row>
    <row r="27" spans="1:20" s="78" customFormat="1" ht="29.5" x14ac:dyDescent="0.75">
      <c r="A27" s="57" t="str">
        <f t="shared" si="7"/>
        <v>Transportation</v>
      </c>
      <c r="B27" s="57" t="str">
        <f t="shared" si="7"/>
        <v>Electric Vehicle Subsidy</v>
      </c>
      <c r="C27" s="57" t="str">
        <f t="shared" si="7"/>
        <v>Additional EV Subsidy Percentage</v>
      </c>
      <c r="D27" s="99" t="s">
        <v>55</v>
      </c>
      <c r="E27" s="99" t="s">
        <v>50</v>
      </c>
      <c r="F27" s="99" t="s">
        <v>97</v>
      </c>
      <c r="G27" s="99" t="s">
        <v>100</v>
      </c>
      <c r="H27" s="56"/>
      <c r="I27" s="10" t="s">
        <v>54</v>
      </c>
      <c r="J27" s="76" t="str">
        <f t="shared" si="8"/>
        <v>EV Subsidy</v>
      </c>
      <c r="K27" s="76" t="str">
        <f t="shared" si="8"/>
        <v>trans EV subsidy</v>
      </c>
      <c r="L27" s="77"/>
      <c r="M27" s="77"/>
      <c r="N27" s="77"/>
      <c r="O27" s="77"/>
      <c r="P27" s="98"/>
      <c r="Q27" s="77"/>
      <c r="R27" s="77"/>
      <c r="S27" s="84"/>
      <c r="T27" s="98"/>
    </row>
    <row r="28" spans="1:20" s="78" customFormat="1" ht="29.5" x14ac:dyDescent="0.75">
      <c r="A28" s="57" t="str">
        <f t="shared" si="7"/>
        <v>Transportation</v>
      </c>
      <c r="B28" s="57" t="str">
        <f t="shared" si="7"/>
        <v>Electric Vehicle Subsidy</v>
      </c>
      <c r="C28" s="57" t="str">
        <f t="shared" si="7"/>
        <v>Additional EV Subsidy Percentage</v>
      </c>
      <c r="D28" s="99" t="s">
        <v>52</v>
      </c>
      <c r="E28" s="99" t="s">
        <v>50</v>
      </c>
      <c r="F28" s="99" t="s">
        <v>98</v>
      </c>
      <c r="G28" s="99" t="s">
        <v>100</v>
      </c>
      <c r="H28" s="56"/>
      <c r="I28" s="10" t="s">
        <v>54</v>
      </c>
      <c r="J28" s="76" t="str">
        <f t="shared" si="8"/>
        <v>EV Subsidy</v>
      </c>
      <c r="K28" s="76" t="str">
        <f t="shared" si="8"/>
        <v>trans EV subsidy</v>
      </c>
      <c r="L28" s="77"/>
      <c r="M28" s="77"/>
      <c r="N28" s="77"/>
      <c r="O28" s="77"/>
      <c r="P28" s="98"/>
      <c r="Q28" s="77"/>
      <c r="R28" s="77"/>
      <c r="S28" s="84"/>
      <c r="T28" s="98"/>
    </row>
    <row r="29" spans="1:20" s="78" customFormat="1" ht="29.5" x14ac:dyDescent="0.75">
      <c r="A29" s="57" t="str">
        <f t="shared" si="7"/>
        <v>Transportation</v>
      </c>
      <c r="B29" s="57" t="str">
        <f t="shared" si="7"/>
        <v>Electric Vehicle Subsidy</v>
      </c>
      <c r="C29" s="57" t="str">
        <f t="shared" si="7"/>
        <v>Additional EV Subsidy Percentage</v>
      </c>
      <c r="D29" s="99" t="s">
        <v>55</v>
      </c>
      <c r="E29" s="99" t="s">
        <v>51</v>
      </c>
      <c r="F29" s="99" t="s">
        <v>97</v>
      </c>
      <c r="G29" s="99" t="s">
        <v>101</v>
      </c>
      <c r="H29" s="56"/>
      <c r="I29" s="10" t="s">
        <v>54</v>
      </c>
      <c r="J29" s="76" t="str">
        <f t="shared" si="8"/>
        <v>EV Subsidy</v>
      </c>
      <c r="K29" s="76" t="str">
        <f t="shared" si="8"/>
        <v>trans EV subsidy</v>
      </c>
      <c r="L29" s="77"/>
      <c r="M29" s="77"/>
      <c r="N29" s="77"/>
      <c r="O29" s="77"/>
      <c r="P29" s="98"/>
      <c r="Q29" s="77"/>
      <c r="R29" s="77"/>
      <c r="S29" s="84"/>
      <c r="T29" s="98"/>
    </row>
    <row r="30" spans="1:20" s="78" customFormat="1" ht="29.5" x14ac:dyDescent="0.75">
      <c r="A30" s="57" t="str">
        <f t="shared" si="7"/>
        <v>Transportation</v>
      </c>
      <c r="B30" s="57" t="str">
        <f t="shared" si="7"/>
        <v>Electric Vehicle Subsidy</v>
      </c>
      <c r="C30" s="57" t="str">
        <f t="shared" si="7"/>
        <v>Additional EV Subsidy Percentage</v>
      </c>
      <c r="D30" s="99" t="s">
        <v>52</v>
      </c>
      <c r="E30" s="99" t="s">
        <v>51</v>
      </c>
      <c r="F30" s="99" t="s">
        <v>98</v>
      </c>
      <c r="G30" s="99" t="s">
        <v>101</v>
      </c>
      <c r="H30" s="56"/>
      <c r="I30" s="10" t="s">
        <v>54</v>
      </c>
      <c r="J30" s="76" t="str">
        <f t="shared" si="8"/>
        <v>EV Subsidy</v>
      </c>
      <c r="K30" s="76" t="str">
        <f t="shared" si="8"/>
        <v>trans EV subsidy</v>
      </c>
      <c r="L30" s="77"/>
      <c r="M30" s="77"/>
      <c r="N30" s="77"/>
      <c r="O30" s="77"/>
      <c r="P30" s="98"/>
      <c r="Q30" s="77"/>
      <c r="R30" s="77"/>
      <c r="S30" s="84"/>
      <c r="T30" s="98"/>
    </row>
    <row r="31" spans="1:20" s="78" customFormat="1" ht="29.5" x14ac:dyDescent="0.75">
      <c r="A31" s="57" t="str">
        <f t="shared" si="7"/>
        <v>Transportation</v>
      </c>
      <c r="B31" s="57" t="str">
        <f t="shared" si="7"/>
        <v>Electric Vehicle Subsidy</v>
      </c>
      <c r="C31" s="57" t="str">
        <f t="shared" si="7"/>
        <v>Additional EV Subsidy Percentage</v>
      </c>
      <c r="D31" s="99" t="s">
        <v>55</v>
      </c>
      <c r="E31" s="99" t="s">
        <v>128</v>
      </c>
      <c r="F31" s="99" t="s">
        <v>97</v>
      </c>
      <c r="G31" s="99" t="s">
        <v>177</v>
      </c>
      <c r="H31" s="56"/>
      <c r="I31" s="10" t="s">
        <v>54</v>
      </c>
      <c r="J31" s="76" t="str">
        <f t="shared" si="8"/>
        <v>EV Subsidy</v>
      </c>
      <c r="K31" s="76" t="str">
        <f t="shared" si="8"/>
        <v>trans EV subsidy</v>
      </c>
      <c r="L31" s="77"/>
      <c r="M31" s="77"/>
      <c r="N31" s="77"/>
      <c r="O31" s="77"/>
      <c r="P31" s="98"/>
      <c r="Q31" s="77"/>
      <c r="R31" s="77"/>
      <c r="S31" s="84"/>
      <c r="T31" s="98"/>
    </row>
    <row r="32" spans="1:20" s="78" customFormat="1" ht="29.5" x14ac:dyDescent="0.75">
      <c r="A32" s="57" t="str">
        <f t="shared" si="7"/>
        <v>Transportation</v>
      </c>
      <c r="B32" s="57" t="str">
        <f t="shared" si="7"/>
        <v>Electric Vehicle Subsidy</v>
      </c>
      <c r="C32" s="57" t="str">
        <f t="shared" si="7"/>
        <v>Additional EV Subsidy Percentage</v>
      </c>
      <c r="D32" s="99" t="s">
        <v>52</v>
      </c>
      <c r="E32" s="99" t="s">
        <v>128</v>
      </c>
      <c r="F32" s="99" t="s">
        <v>98</v>
      </c>
      <c r="G32" s="99" t="s">
        <v>177</v>
      </c>
      <c r="H32" s="56"/>
      <c r="I32" s="10" t="s">
        <v>54</v>
      </c>
      <c r="J32" s="76" t="str">
        <f t="shared" si="8"/>
        <v>EV Subsidy</v>
      </c>
      <c r="K32" s="76" t="str">
        <f t="shared" si="8"/>
        <v>trans EV subsidy</v>
      </c>
      <c r="L32" s="77"/>
      <c r="M32" s="77"/>
      <c r="N32" s="77"/>
      <c r="O32" s="77"/>
      <c r="P32" s="98"/>
      <c r="Q32" s="77"/>
      <c r="R32" s="77"/>
      <c r="S32" s="84"/>
      <c r="T32" s="98"/>
    </row>
    <row r="33" spans="1:20" ht="112.5" customHeight="1" x14ac:dyDescent="0.75">
      <c r="A33" s="155" t="s">
        <v>4</v>
      </c>
      <c r="B33" s="155" t="s">
        <v>11</v>
      </c>
      <c r="C33" s="155" t="s">
        <v>126</v>
      </c>
      <c r="D33" s="55"/>
      <c r="E33" s="55"/>
      <c r="F33" s="55"/>
      <c r="G33" s="55"/>
      <c r="H33" s="56">
        <v>1</v>
      </c>
      <c r="I33" s="55" t="s">
        <v>53</v>
      </c>
      <c r="J33" s="56" t="s">
        <v>11</v>
      </c>
      <c r="K33" s="98" t="s">
        <v>701</v>
      </c>
      <c r="L33" s="61">
        <v>0</v>
      </c>
      <c r="M33" s="61">
        <v>1</v>
      </c>
      <c r="N33" s="62">
        <v>0.02</v>
      </c>
      <c r="O33" s="55" t="s">
        <v>547</v>
      </c>
      <c r="P33" s="103" t="s">
        <v>1124</v>
      </c>
      <c r="Q33" s="55" t="s">
        <v>234</v>
      </c>
      <c r="R33" s="10" t="s">
        <v>235</v>
      </c>
      <c r="S33" s="80" t="s">
        <v>180</v>
      </c>
      <c r="T33" s="55" t="s">
        <v>211</v>
      </c>
    </row>
    <row r="34" spans="1:20" ht="44.25" x14ac:dyDescent="0.75">
      <c r="A34" s="55" t="s">
        <v>4</v>
      </c>
      <c r="B34" s="55" t="s">
        <v>5</v>
      </c>
      <c r="C34" s="55" t="s">
        <v>364</v>
      </c>
      <c r="D34" s="55" t="s">
        <v>614</v>
      </c>
      <c r="E34" s="55" t="s">
        <v>47</v>
      </c>
      <c r="F34" s="55" t="s">
        <v>620</v>
      </c>
      <c r="G34" s="55" t="s">
        <v>47</v>
      </c>
      <c r="H34" s="4"/>
      <c r="I34" s="10" t="s">
        <v>54</v>
      </c>
      <c r="J34" s="56" t="s">
        <v>439</v>
      </c>
      <c r="K34" s="98" t="s">
        <v>700</v>
      </c>
      <c r="M34" s="4"/>
      <c r="N34" s="4"/>
      <c r="R34" s="4"/>
      <c r="T34" s="4"/>
    </row>
    <row r="35" spans="1:20" ht="44.25" x14ac:dyDescent="0.75">
      <c r="A35" s="57" t="str">
        <f t="shared" ref="A35:C50" si="9">A$34</f>
        <v>Transportation</v>
      </c>
      <c r="B35" s="57" t="str">
        <f t="shared" si="9"/>
        <v>Fuel Economy Standard</v>
      </c>
      <c r="C35" s="57" t="str">
        <f t="shared" si="9"/>
        <v>Percentage Additional Improvement of Fuel Economy Std</v>
      </c>
      <c r="D35" s="55" t="s">
        <v>615</v>
      </c>
      <c r="E35" s="55" t="s">
        <v>47</v>
      </c>
      <c r="F35" s="55" t="s">
        <v>102</v>
      </c>
      <c r="G35" s="55" t="s">
        <v>47</v>
      </c>
      <c r="H35" s="56"/>
      <c r="I35" s="10" t="s">
        <v>54</v>
      </c>
      <c r="J35" s="90" t="str">
        <f>J$34</f>
        <v>Vehicle Fuel Economy Standards</v>
      </c>
      <c r="K35" s="90" t="str">
        <f>K$34</f>
        <v>trans fuel economy standards</v>
      </c>
      <c r="L35" s="61"/>
      <c r="M35" s="61"/>
      <c r="N35" s="61"/>
      <c r="O35" s="55"/>
      <c r="P35" s="55"/>
      <c r="Q35" s="55"/>
      <c r="R35" s="10"/>
      <c r="S35" s="80"/>
      <c r="T35" s="55"/>
    </row>
    <row r="36" spans="1:20" ht="114.75" customHeight="1" x14ac:dyDescent="0.75">
      <c r="A36" s="57" t="str">
        <f t="shared" si="9"/>
        <v>Transportation</v>
      </c>
      <c r="B36" s="57" t="str">
        <f t="shared" si="9"/>
        <v>Fuel Economy Standard</v>
      </c>
      <c r="C36" s="57" t="str">
        <f t="shared" si="9"/>
        <v>Percentage Additional Improvement of Fuel Economy Std</v>
      </c>
      <c r="D36" s="55" t="s">
        <v>616</v>
      </c>
      <c r="E36" s="55" t="s">
        <v>47</v>
      </c>
      <c r="F36" s="55" t="s">
        <v>623</v>
      </c>
      <c r="G36" s="55" t="s">
        <v>47</v>
      </c>
      <c r="H36" s="56">
        <v>2</v>
      </c>
      <c r="I36" s="55" t="s">
        <v>53</v>
      </c>
      <c r="J36" s="90" t="str">
        <f>J$34</f>
        <v>Vehicle Fuel Economy Standards</v>
      </c>
      <c r="K36" s="90" t="str">
        <f>K$34</f>
        <v>trans fuel economy standards</v>
      </c>
      <c r="L36" s="61">
        <v>0</v>
      </c>
      <c r="M36" s="61">
        <f>ROUND(MaxBoundCalculations!B88,1)</f>
        <v>1</v>
      </c>
      <c r="N36" s="61">
        <v>0.02</v>
      </c>
      <c r="O36" s="55" t="s">
        <v>127</v>
      </c>
      <c r="P36" s="103" t="s">
        <v>955</v>
      </c>
      <c r="Q36" s="55" t="s">
        <v>236</v>
      </c>
      <c r="R36" s="10" t="s">
        <v>237</v>
      </c>
      <c r="S36" s="80" t="s">
        <v>181</v>
      </c>
      <c r="T36" s="55" t="s">
        <v>459</v>
      </c>
    </row>
    <row r="37" spans="1:20" ht="44.25" x14ac:dyDescent="0.75">
      <c r="A37" s="57" t="str">
        <f t="shared" si="9"/>
        <v>Transportation</v>
      </c>
      <c r="B37" s="57" t="str">
        <f t="shared" si="9"/>
        <v>Fuel Economy Standard</v>
      </c>
      <c r="C37" s="57" t="str">
        <f t="shared" si="9"/>
        <v>Percentage Additional Improvement of Fuel Economy Std</v>
      </c>
      <c r="D37" s="55" t="s">
        <v>617</v>
      </c>
      <c r="E37" s="55" t="s">
        <v>47</v>
      </c>
      <c r="F37" s="55" t="s">
        <v>621</v>
      </c>
      <c r="G37" s="55" t="s">
        <v>47</v>
      </c>
      <c r="H37" s="56"/>
      <c r="I37" s="10" t="s">
        <v>54</v>
      </c>
      <c r="J37" s="90" t="str">
        <f t="shared" ref="J37:K69" si="10">J$34</f>
        <v>Vehicle Fuel Economy Standards</v>
      </c>
      <c r="K37" s="90" t="str">
        <f t="shared" si="10"/>
        <v>trans fuel economy standards</v>
      </c>
      <c r="L37" s="61"/>
      <c r="M37" s="61"/>
      <c r="N37" s="61"/>
      <c r="O37" s="55"/>
      <c r="P37" s="55"/>
      <c r="Q37" s="55"/>
      <c r="R37" s="10"/>
      <c r="S37" s="80"/>
      <c r="T37" s="55"/>
    </row>
    <row r="38" spans="1:20" ht="44.25" x14ac:dyDescent="0.75">
      <c r="A38" s="57" t="str">
        <f t="shared" si="9"/>
        <v>Transportation</v>
      </c>
      <c r="B38" s="57" t="str">
        <f t="shared" si="9"/>
        <v>Fuel Economy Standard</v>
      </c>
      <c r="C38" s="57" t="str">
        <f t="shared" si="9"/>
        <v>Percentage Additional Improvement of Fuel Economy Std</v>
      </c>
      <c r="D38" s="55" t="s">
        <v>618</v>
      </c>
      <c r="E38" s="55" t="s">
        <v>47</v>
      </c>
      <c r="F38" s="55" t="s">
        <v>622</v>
      </c>
      <c r="G38" s="55" t="s">
        <v>47</v>
      </c>
      <c r="H38" s="56"/>
      <c r="I38" s="10" t="s">
        <v>54</v>
      </c>
      <c r="J38" s="90" t="str">
        <f t="shared" si="10"/>
        <v>Vehicle Fuel Economy Standards</v>
      </c>
      <c r="K38" s="90" t="str">
        <f t="shared" si="10"/>
        <v>trans fuel economy standards</v>
      </c>
      <c r="L38" s="61"/>
      <c r="M38" s="61"/>
      <c r="N38" s="61"/>
      <c r="O38" s="55"/>
      <c r="P38" s="55"/>
      <c r="Q38" s="55"/>
      <c r="R38" s="10"/>
      <c r="S38" s="80"/>
      <c r="T38" s="55"/>
    </row>
    <row r="39" spans="1:20" ht="44.25" x14ac:dyDescent="0.75">
      <c r="A39" s="57" t="str">
        <f t="shared" si="9"/>
        <v>Transportation</v>
      </c>
      <c r="B39" s="57" t="str">
        <f t="shared" si="9"/>
        <v>Fuel Economy Standard</v>
      </c>
      <c r="C39" s="57" t="str">
        <f t="shared" si="9"/>
        <v>Percentage Additional Improvement of Fuel Economy Std</v>
      </c>
      <c r="D39" s="55" t="s">
        <v>619</v>
      </c>
      <c r="E39" s="55" t="s">
        <v>47</v>
      </c>
      <c r="F39" s="55" t="s">
        <v>624</v>
      </c>
      <c r="G39" s="55" t="s">
        <v>47</v>
      </c>
      <c r="H39" s="56"/>
      <c r="I39" s="10" t="s">
        <v>54</v>
      </c>
      <c r="J39" s="90" t="str">
        <f t="shared" si="10"/>
        <v>Vehicle Fuel Economy Standards</v>
      </c>
      <c r="K39" s="90" t="str">
        <f t="shared" si="10"/>
        <v>trans fuel economy standards</v>
      </c>
      <c r="L39" s="61"/>
      <c r="M39" s="61"/>
      <c r="N39" s="61"/>
      <c r="O39" s="55"/>
      <c r="P39" s="55"/>
      <c r="Q39" s="55"/>
      <c r="R39" s="10"/>
      <c r="S39" s="80"/>
      <c r="T39" s="55"/>
    </row>
    <row r="40" spans="1:20" ht="44.25" x14ac:dyDescent="0.75">
      <c r="A40" s="57" t="str">
        <f>A$34</f>
        <v>Transportation</v>
      </c>
      <c r="B40" s="57" t="str">
        <f t="shared" si="9"/>
        <v>Fuel Economy Standard</v>
      </c>
      <c r="C40" s="57" t="str">
        <f t="shared" si="9"/>
        <v>Percentage Additional Improvement of Fuel Economy Std</v>
      </c>
      <c r="D40" s="55" t="s">
        <v>614</v>
      </c>
      <c r="E40" s="55" t="s">
        <v>48</v>
      </c>
      <c r="F40" s="55" t="s">
        <v>620</v>
      </c>
      <c r="G40" s="55" t="s">
        <v>48</v>
      </c>
      <c r="H40" s="4"/>
      <c r="I40" s="10" t="s">
        <v>54</v>
      </c>
      <c r="J40" s="90" t="str">
        <f t="shared" si="10"/>
        <v>Vehicle Fuel Economy Standards</v>
      </c>
      <c r="K40" s="90" t="str">
        <f t="shared" si="10"/>
        <v>trans fuel economy standards</v>
      </c>
      <c r="M40" s="4"/>
      <c r="N40" s="4"/>
      <c r="R40" s="4"/>
      <c r="T40" s="4"/>
    </row>
    <row r="41" spans="1:20" ht="44.25" x14ac:dyDescent="0.75">
      <c r="A41" s="57" t="str">
        <f t="shared" si="9"/>
        <v>Transportation</v>
      </c>
      <c r="B41" s="57" t="str">
        <f t="shared" si="9"/>
        <v>Fuel Economy Standard</v>
      </c>
      <c r="C41" s="57" t="str">
        <f t="shared" si="9"/>
        <v>Percentage Additional Improvement of Fuel Economy Std</v>
      </c>
      <c r="D41" s="55" t="s">
        <v>615</v>
      </c>
      <c r="E41" s="55" t="s">
        <v>48</v>
      </c>
      <c r="F41" s="55" t="s">
        <v>102</v>
      </c>
      <c r="G41" s="55" t="s">
        <v>48</v>
      </c>
      <c r="H41" s="56"/>
      <c r="I41" s="10" t="s">
        <v>54</v>
      </c>
      <c r="J41" s="90" t="str">
        <f t="shared" si="10"/>
        <v>Vehicle Fuel Economy Standards</v>
      </c>
      <c r="K41" s="90" t="str">
        <f t="shared" si="10"/>
        <v>trans fuel economy standards</v>
      </c>
      <c r="L41" s="63"/>
      <c r="M41" s="64"/>
      <c r="N41" s="63"/>
      <c r="O41" s="57"/>
      <c r="P41" s="55"/>
      <c r="Q41" s="57"/>
      <c r="R41" s="57"/>
      <c r="S41" s="80"/>
      <c r="T41" s="55"/>
    </row>
    <row r="42" spans="1:20" ht="44.25" x14ac:dyDescent="0.75">
      <c r="A42" s="57" t="str">
        <f t="shared" si="9"/>
        <v>Transportation</v>
      </c>
      <c r="B42" s="57" t="str">
        <f t="shared" si="9"/>
        <v>Fuel Economy Standard</v>
      </c>
      <c r="C42" s="57" t="str">
        <f t="shared" si="9"/>
        <v>Percentage Additional Improvement of Fuel Economy Std</v>
      </c>
      <c r="D42" s="55" t="s">
        <v>616</v>
      </c>
      <c r="E42" s="55" t="s">
        <v>48</v>
      </c>
      <c r="F42" s="55" t="s">
        <v>623</v>
      </c>
      <c r="G42" s="55" t="s">
        <v>48</v>
      </c>
      <c r="H42" s="56"/>
      <c r="I42" s="10" t="s">
        <v>54</v>
      </c>
      <c r="J42" s="90" t="str">
        <f t="shared" si="10"/>
        <v>Vehicle Fuel Economy Standards</v>
      </c>
      <c r="K42" s="90" t="str">
        <f t="shared" si="10"/>
        <v>trans fuel economy standards</v>
      </c>
      <c r="L42" s="63"/>
      <c r="M42" s="64"/>
      <c r="N42" s="63"/>
      <c r="O42" s="57"/>
      <c r="P42" s="55"/>
      <c r="Q42" s="57"/>
      <c r="R42" s="57"/>
      <c r="S42" s="80"/>
      <c r="T42" s="55"/>
    </row>
    <row r="43" spans="1:20" ht="148.5" customHeight="1" x14ac:dyDescent="0.75">
      <c r="A43" s="57" t="str">
        <f t="shared" si="9"/>
        <v>Transportation</v>
      </c>
      <c r="B43" s="57" t="str">
        <f t="shared" si="9"/>
        <v>Fuel Economy Standard</v>
      </c>
      <c r="C43" s="57" t="str">
        <f t="shared" si="9"/>
        <v>Percentage Additional Improvement of Fuel Economy Std</v>
      </c>
      <c r="D43" s="55" t="s">
        <v>617</v>
      </c>
      <c r="E43" s="55" t="s">
        <v>48</v>
      </c>
      <c r="F43" s="55" t="s">
        <v>621</v>
      </c>
      <c r="G43" s="55" t="s">
        <v>48</v>
      </c>
      <c r="H43" s="56">
        <v>3</v>
      </c>
      <c r="I43" s="55" t="s">
        <v>53</v>
      </c>
      <c r="J43" s="90" t="str">
        <f t="shared" si="10"/>
        <v>Vehicle Fuel Economy Standards</v>
      </c>
      <c r="K43" s="90" t="str">
        <f t="shared" si="10"/>
        <v>trans fuel economy standards</v>
      </c>
      <c r="L43" s="63">
        <f>L$36</f>
        <v>0</v>
      </c>
      <c r="M43" s="64">
        <f>ROUND(MaxBoundCalculations!A96,2)+0.01</f>
        <v>0.66</v>
      </c>
      <c r="N43" s="63">
        <f>N$36</f>
        <v>0.02</v>
      </c>
      <c r="O43" s="57" t="str">
        <f>O$36</f>
        <v>% increase in miles/gal</v>
      </c>
      <c r="P43" s="103" t="s">
        <v>956</v>
      </c>
      <c r="Q43" s="57" t="str">
        <f>Q$36</f>
        <v>transportation-sector-main.html#fuel-econ-std</v>
      </c>
      <c r="R43" s="57" t="str">
        <f>R$36</f>
        <v>fuel-economy-standard.html</v>
      </c>
      <c r="S43" s="80" t="s">
        <v>182</v>
      </c>
      <c r="T43" s="55" t="s">
        <v>470</v>
      </c>
    </row>
    <row r="44" spans="1:20" ht="44.25" x14ac:dyDescent="0.75">
      <c r="A44" s="57" t="str">
        <f t="shared" si="9"/>
        <v>Transportation</v>
      </c>
      <c r="B44" s="57" t="str">
        <f t="shared" si="9"/>
        <v>Fuel Economy Standard</v>
      </c>
      <c r="C44" s="57" t="str">
        <f t="shared" si="9"/>
        <v>Percentage Additional Improvement of Fuel Economy Std</v>
      </c>
      <c r="D44" s="55" t="s">
        <v>618</v>
      </c>
      <c r="E44" s="55" t="s">
        <v>48</v>
      </c>
      <c r="F44" s="55" t="s">
        <v>622</v>
      </c>
      <c r="G44" s="55" t="s">
        <v>48</v>
      </c>
      <c r="H44" s="56"/>
      <c r="I44" s="10" t="s">
        <v>54</v>
      </c>
      <c r="J44" s="90" t="str">
        <f t="shared" si="10"/>
        <v>Vehicle Fuel Economy Standards</v>
      </c>
      <c r="K44" s="90" t="str">
        <f t="shared" si="10"/>
        <v>trans fuel economy standards</v>
      </c>
      <c r="L44" s="63"/>
      <c r="M44" s="64"/>
      <c r="N44" s="63"/>
      <c r="O44" s="57"/>
      <c r="P44" s="55"/>
      <c r="Q44" s="57"/>
      <c r="R44" s="57"/>
      <c r="S44" s="80"/>
      <c r="T44" s="55"/>
    </row>
    <row r="45" spans="1:20" ht="44.25" x14ac:dyDescent="0.75">
      <c r="A45" s="57" t="str">
        <f t="shared" si="9"/>
        <v>Transportation</v>
      </c>
      <c r="B45" s="57" t="str">
        <f t="shared" si="9"/>
        <v>Fuel Economy Standard</v>
      </c>
      <c r="C45" s="57" t="str">
        <f t="shared" si="9"/>
        <v>Percentage Additional Improvement of Fuel Economy Std</v>
      </c>
      <c r="D45" s="55" t="s">
        <v>619</v>
      </c>
      <c r="E45" s="55" t="s">
        <v>48</v>
      </c>
      <c r="F45" s="55" t="s">
        <v>624</v>
      </c>
      <c r="G45" s="55" t="s">
        <v>48</v>
      </c>
      <c r="H45" s="56"/>
      <c r="I45" s="10" t="s">
        <v>54</v>
      </c>
      <c r="J45" s="90" t="str">
        <f t="shared" si="10"/>
        <v>Vehicle Fuel Economy Standards</v>
      </c>
      <c r="K45" s="90" t="str">
        <f t="shared" si="10"/>
        <v>trans fuel economy standards</v>
      </c>
      <c r="L45" s="63"/>
      <c r="M45" s="64"/>
      <c r="N45" s="63"/>
      <c r="O45" s="57"/>
      <c r="P45" s="55"/>
      <c r="Q45" s="57"/>
      <c r="R45" s="57"/>
      <c r="S45" s="80"/>
      <c r="T45" s="55"/>
    </row>
    <row r="46" spans="1:20" ht="44.25" x14ac:dyDescent="0.75">
      <c r="A46" s="57" t="str">
        <f t="shared" si="9"/>
        <v>Transportation</v>
      </c>
      <c r="B46" s="57" t="str">
        <f t="shared" si="9"/>
        <v>Fuel Economy Standard</v>
      </c>
      <c r="C46" s="57" t="str">
        <f t="shared" si="9"/>
        <v>Percentage Additional Improvement of Fuel Economy Std</v>
      </c>
      <c r="D46" s="55" t="s">
        <v>614</v>
      </c>
      <c r="E46" s="55" t="s">
        <v>49</v>
      </c>
      <c r="F46" s="55" t="s">
        <v>620</v>
      </c>
      <c r="G46" s="55" t="s">
        <v>99</v>
      </c>
      <c r="H46" s="4"/>
      <c r="I46" s="10" t="s">
        <v>54</v>
      </c>
      <c r="J46" s="90" t="str">
        <f t="shared" si="10"/>
        <v>Vehicle Fuel Economy Standards</v>
      </c>
      <c r="K46" s="90" t="str">
        <f t="shared" si="10"/>
        <v>trans fuel economy standards</v>
      </c>
      <c r="M46" s="4"/>
      <c r="N46" s="4"/>
      <c r="R46" s="4"/>
      <c r="T46" s="4"/>
    </row>
    <row r="47" spans="1:20" ht="44.25" x14ac:dyDescent="0.75">
      <c r="A47" s="57" t="str">
        <f t="shared" si="9"/>
        <v>Transportation</v>
      </c>
      <c r="B47" s="57" t="str">
        <f t="shared" si="9"/>
        <v>Fuel Economy Standard</v>
      </c>
      <c r="C47" s="57" t="str">
        <f t="shared" si="9"/>
        <v>Percentage Additional Improvement of Fuel Economy Std</v>
      </c>
      <c r="D47" s="55" t="s">
        <v>615</v>
      </c>
      <c r="E47" s="55" t="s">
        <v>49</v>
      </c>
      <c r="F47" s="55" t="s">
        <v>102</v>
      </c>
      <c r="G47" s="55" t="s">
        <v>99</v>
      </c>
      <c r="H47" s="56"/>
      <c r="I47" s="10" t="s">
        <v>54</v>
      </c>
      <c r="J47" s="90" t="str">
        <f t="shared" si="10"/>
        <v>Vehicle Fuel Economy Standards</v>
      </c>
      <c r="K47" s="90" t="str">
        <f t="shared" si="10"/>
        <v>trans fuel economy standards</v>
      </c>
      <c r="L47" s="63"/>
      <c r="M47" s="65"/>
      <c r="N47" s="63"/>
      <c r="O47" s="57"/>
      <c r="P47" s="55"/>
      <c r="Q47" s="57"/>
      <c r="R47" s="57"/>
      <c r="S47" s="80"/>
      <c r="T47" s="55"/>
    </row>
    <row r="48" spans="1:20" ht="44.25" x14ac:dyDescent="0.75">
      <c r="A48" s="57" t="str">
        <f t="shared" si="9"/>
        <v>Transportation</v>
      </c>
      <c r="B48" s="57" t="str">
        <f t="shared" si="9"/>
        <v>Fuel Economy Standard</v>
      </c>
      <c r="C48" s="57" t="str">
        <f t="shared" si="9"/>
        <v>Percentage Additional Improvement of Fuel Economy Std</v>
      </c>
      <c r="D48" s="55" t="s">
        <v>616</v>
      </c>
      <c r="E48" s="55" t="s">
        <v>49</v>
      </c>
      <c r="F48" s="55" t="s">
        <v>623</v>
      </c>
      <c r="G48" s="55" t="s">
        <v>99</v>
      </c>
      <c r="H48" s="56"/>
      <c r="I48" s="10" t="s">
        <v>54</v>
      </c>
      <c r="J48" s="90" t="str">
        <f t="shared" si="10"/>
        <v>Vehicle Fuel Economy Standards</v>
      </c>
      <c r="K48" s="90" t="str">
        <f t="shared" si="10"/>
        <v>trans fuel economy standards</v>
      </c>
      <c r="L48" s="63"/>
      <c r="M48" s="65"/>
      <c r="N48" s="63"/>
      <c r="O48" s="57"/>
      <c r="P48" s="55"/>
      <c r="Q48" s="57"/>
      <c r="R48" s="57"/>
      <c r="S48" s="80"/>
      <c r="T48" s="55"/>
    </row>
    <row r="49" spans="1:20" ht="44.25" x14ac:dyDescent="0.75">
      <c r="A49" s="57" t="str">
        <f t="shared" si="9"/>
        <v>Transportation</v>
      </c>
      <c r="B49" s="57" t="str">
        <f t="shared" si="9"/>
        <v>Fuel Economy Standard</v>
      </c>
      <c r="C49" s="57" t="str">
        <f t="shared" si="9"/>
        <v>Percentage Additional Improvement of Fuel Economy Std</v>
      </c>
      <c r="D49" s="55" t="s">
        <v>617</v>
      </c>
      <c r="E49" s="55" t="s">
        <v>49</v>
      </c>
      <c r="F49" s="55" t="s">
        <v>621</v>
      </c>
      <c r="G49" s="55" t="s">
        <v>99</v>
      </c>
      <c r="H49" s="56"/>
      <c r="I49" s="10" t="s">
        <v>54</v>
      </c>
      <c r="J49" s="90" t="str">
        <f t="shared" si="10"/>
        <v>Vehicle Fuel Economy Standards</v>
      </c>
      <c r="K49" s="90" t="str">
        <f t="shared" si="10"/>
        <v>trans fuel economy standards</v>
      </c>
      <c r="L49" s="63"/>
      <c r="M49" s="65"/>
      <c r="N49" s="63"/>
      <c r="O49" s="57"/>
      <c r="P49" s="55"/>
      <c r="Q49" s="57"/>
      <c r="R49" s="57"/>
      <c r="S49" s="80"/>
      <c r="T49" s="55"/>
    </row>
    <row r="50" spans="1:20" ht="44.25" x14ac:dyDescent="0.75">
      <c r="A50" s="57" t="str">
        <f t="shared" si="9"/>
        <v>Transportation</v>
      </c>
      <c r="B50" s="57" t="str">
        <f t="shared" si="9"/>
        <v>Fuel Economy Standard</v>
      </c>
      <c r="C50" s="57" t="str">
        <f t="shared" si="9"/>
        <v>Percentage Additional Improvement of Fuel Economy Std</v>
      </c>
      <c r="D50" s="55" t="s">
        <v>618</v>
      </c>
      <c r="E50" s="55" t="s">
        <v>49</v>
      </c>
      <c r="F50" s="55" t="s">
        <v>622</v>
      </c>
      <c r="G50" s="55" t="s">
        <v>99</v>
      </c>
      <c r="H50" s="56"/>
      <c r="I50" s="10" t="s">
        <v>54</v>
      </c>
      <c r="J50" s="90" t="str">
        <f t="shared" si="10"/>
        <v>Vehicle Fuel Economy Standards</v>
      </c>
      <c r="K50" s="90" t="str">
        <f t="shared" si="10"/>
        <v>trans fuel economy standards</v>
      </c>
      <c r="L50" s="63"/>
      <c r="M50" s="65"/>
      <c r="N50" s="63"/>
      <c r="O50" s="57"/>
      <c r="P50" s="55"/>
      <c r="Q50" s="57"/>
      <c r="R50" s="57"/>
      <c r="S50" s="80"/>
      <c r="T50" s="55"/>
    </row>
    <row r="51" spans="1:20" ht="118" x14ac:dyDescent="0.75">
      <c r="A51" s="57" t="str">
        <f t="shared" ref="A51:C69" si="11">A$34</f>
        <v>Transportation</v>
      </c>
      <c r="B51" s="57" t="str">
        <f t="shared" si="11"/>
        <v>Fuel Economy Standard</v>
      </c>
      <c r="C51" s="57" t="str">
        <f t="shared" si="11"/>
        <v>Percentage Additional Improvement of Fuel Economy Std</v>
      </c>
      <c r="D51" s="55" t="s">
        <v>619</v>
      </c>
      <c r="E51" s="55" t="s">
        <v>49</v>
      </c>
      <c r="F51" s="55" t="s">
        <v>625</v>
      </c>
      <c r="G51" s="55" t="s">
        <v>99</v>
      </c>
      <c r="H51" s="56">
        <v>4</v>
      </c>
      <c r="I51" s="55" t="s">
        <v>53</v>
      </c>
      <c r="J51" s="90" t="str">
        <f t="shared" si="10"/>
        <v>Vehicle Fuel Economy Standards</v>
      </c>
      <c r="K51" s="90" t="str">
        <f t="shared" si="10"/>
        <v>trans fuel economy standards</v>
      </c>
      <c r="L51" s="63">
        <f>L$36</f>
        <v>0</v>
      </c>
      <c r="M51" s="65">
        <f>ROUND(MaxBoundCalculations!A107,2)</f>
        <v>0.54</v>
      </c>
      <c r="N51" s="63">
        <f>N$36</f>
        <v>0.02</v>
      </c>
      <c r="O51" s="57" t="str">
        <f>O$36</f>
        <v>% increase in miles/gal</v>
      </c>
      <c r="P51" s="103" t="s">
        <v>957</v>
      </c>
      <c r="Q51" s="57" t="str">
        <f>Q$36</f>
        <v>transportation-sector-main.html#fuel-econ-std</v>
      </c>
      <c r="R51" s="57" t="str">
        <f>R$36</f>
        <v>fuel-economy-standard.html</v>
      </c>
      <c r="S51" s="80" t="s">
        <v>190</v>
      </c>
      <c r="T51" s="55" t="s">
        <v>212</v>
      </c>
    </row>
    <row r="52" spans="1:20" ht="44.25" x14ac:dyDescent="0.75">
      <c r="A52" s="57" t="str">
        <f t="shared" si="11"/>
        <v>Transportation</v>
      </c>
      <c r="B52" s="57" t="str">
        <f t="shared" si="11"/>
        <v>Fuel Economy Standard</v>
      </c>
      <c r="C52" s="57" t="str">
        <f t="shared" si="11"/>
        <v>Percentage Additional Improvement of Fuel Economy Std</v>
      </c>
      <c r="D52" s="55" t="s">
        <v>614</v>
      </c>
      <c r="E52" s="55" t="s">
        <v>50</v>
      </c>
      <c r="F52" s="55" t="s">
        <v>620</v>
      </c>
      <c r="G52" s="55" t="s">
        <v>100</v>
      </c>
      <c r="H52" s="4"/>
      <c r="I52" s="10" t="s">
        <v>54</v>
      </c>
      <c r="J52" s="90" t="str">
        <f t="shared" si="10"/>
        <v>Vehicle Fuel Economy Standards</v>
      </c>
      <c r="K52" s="90" t="str">
        <f t="shared" si="10"/>
        <v>trans fuel economy standards</v>
      </c>
      <c r="M52" s="4"/>
      <c r="N52" s="4"/>
      <c r="R52" s="4"/>
      <c r="T52" s="4"/>
    </row>
    <row r="53" spans="1:20" ht="44.25" x14ac:dyDescent="0.75">
      <c r="A53" s="57" t="str">
        <f t="shared" si="11"/>
        <v>Transportation</v>
      </c>
      <c r="B53" s="57" t="str">
        <f t="shared" si="11"/>
        <v>Fuel Economy Standard</v>
      </c>
      <c r="C53" s="57" t="str">
        <f t="shared" si="11"/>
        <v>Percentage Additional Improvement of Fuel Economy Std</v>
      </c>
      <c r="D53" s="55" t="s">
        <v>615</v>
      </c>
      <c r="E53" s="55" t="s">
        <v>50</v>
      </c>
      <c r="F53" s="55" t="s">
        <v>102</v>
      </c>
      <c r="G53" s="55" t="s">
        <v>100</v>
      </c>
      <c r="H53" s="56"/>
      <c r="I53" s="10" t="s">
        <v>54</v>
      </c>
      <c r="J53" s="90" t="str">
        <f t="shared" si="10"/>
        <v>Vehicle Fuel Economy Standards</v>
      </c>
      <c r="K53" s="90" t="str">
        <f t="shared" si="10"/>
        <v>trans fuel economy standards</v>
      </c>
      <c r="L53" s="63"/>
      <c r="M53" s="65"/>
      <c r="N53" s="63"/>
      <c r="O53" s="57"/>
      <c r="P53" s="55"/>
      <c r="Q53" s="57"/>
      <c r="R53" s="57"/>
      <c r="S53" s="80"/>
      <c r="T53" s="55"/>
    </row>
    <row r="54" spans="1:20" ht="44.25" x14ac:dyDescent="0.75">
      <c r="A54" s="57" t="str">
        <f t="shared" si="11"/>
        <v>Transportation</v>
      </c>
      <c r="B54" s="57" t="str">
        <f t="shared" si="11"/>
        <v>Fuel Economy Standard</v>
      </c>
      <c r="C54" s="57" t="str">
        <f t="shared" si="11"/>
        <v>Percentage Additional Improvement of Fuel Economy Std</v>
      </c>
      <c r="D54" s="55" t="s">
        <v>616</v>
      </c>
      <c r="E54" s="55" t="s">
        <v>50</v>
      </c>
      <c r="F54" s="55" t="s">
        <v>623</v>
      </c>
      <c r="G54" s="55" t="s">
        <v>100</v>
      </c>
      <c r="H54" s="56"/>
      <c r="I54" s="10" t="s">
        <v>54</v>
      </c>
      <c r="J54" s="90" t="str">
        <f t="shared" si="10"/>
        <v>Vehicle Fuel Economy Standards</v>
      </c>
      <c r="K54" s="90" t="str">
        <f t="shared" si="10"/>
        <v>trans fuel economy standards</v>
      </c>
      <c r="L54" s="63"/>
      <c r="M54" s="65"/>
      <c r="N54" s="63"/>
      <c r="O54" s="57"/>
      <c r="P54" s="55"/>
      <c r="Q54" s="57"/>
      <c r="R54" s="57"/>
      <c r="S54" s="80"/>
      <c r="T54" s="55"/>
    </row>
    <row r="55" spans="1:20" ht="44.25" x14ac:dyDescent="0.75">
      <c r="A55" s="57" t="str">
        <f t="shared" si="11"/>
        <v>Transportation</v>
      </c>
      <c r="B55" s="57" t="str">
        <f t="shared" si="11"/>
        <v>Fuel Economy Standard</v>
      </c>
      <c r="C55" s="57" t="str">
        <f t="shared" si="11"/>
        <v>Percentage Additional Improvement of Fuel Economy Std</v>
      </c>
      <c r="D55" s="55" t="s">
        <v>617</v>
      </c>
      <c r="E55" s="55" t="s">
        <v>50</v>
      </c>
      <c r="F55" s="55" t="s">
        <v>621</v>
      </c>
      <c r="G55" s="55" t="s">
        <v>100</v>
      </c>
      <c r="H55" s="56"/>
      <c r="I55" s="10" t="s">
        <v>54</v>
      </c>
      <c r="J55" s="90" t="str">
        <f t="shared" si="10"/>
        <v>Vehicle Fuel Economy Standards</v>
      </c>
      <c r="K55" s="90" t="str">
        <f t="shared" si="10"/>
        <v>trans fuel economy standards</v>
      </c>
      <c r="L55" s="63"/>
      <c r="M55" s="65"/>
      <c r="N55" s="63"/>
      <c r="O55" s="57"/>
      <c r="P55" s="55"/>
      <c r="Q55" s="57"/>
      <c r="R55" s="57"/>
      <c r="S55" s="80"/>
      <c r="T55" s="55"/>
    </row>
    <row r="56" spans="1:20" ht="44.25" x14ac:dyDescent="0.75">
      <c r="A56" s="57" t="str">
        <f t="shared" si="11"/>
        <v>Transportation</v>
      </c>
      <c r="B56" s="57" t="str">
        <f t="shared" si="11"/>
        <v>Fuel Economy Standard</v>
      </c>
      <c r="C56" s="57" t="str">
        <f t="shared" si="11"/>
        <v>Percentage Additional Improvement of Fuel Economy Std</v>
      </c>
      <c r="D56" s="55" t="s">
        <v>618</v>
      </c>
      <c r="E56" s="55" t="s">
        <v>50</v>
      </c>
      <c r="F56" s="55" t="s">
        <v>622</v>
      </c>
      <c r="G56" s="55" t="s">
        <v>100</v>
      </c>
      <c r="H56" s="56"/>
      <c r="I56" s="10" t="s">
        <v>54</v>
      </c>
      <c r="J56" s="90" t="str">
        <f t="shared" si="10"/>
        <v>Vehicle Fuel Economy Standards</v>
      </c>
      <c r="K56" s="90" t="str">
        <f t="shared" si="10"/>
        <v>trans fuel economy standards</v>
      </c>
      <c r="L56" s="63"/>
      <c r="M56" s="65"/>
      <c r="N56" s="63"/>
      <c r="O56" s="57"/>
      <c r="P56" s="55"/>
      <c r="Q56" s="57"/>
      <c r="R56" s="57"/>
      <c r="S56" s="80"/>
      <c r="T56" s="55"/>
    </row>
    <row r="57" spans="1:20" ht="73.75" x14ac:dyDescent="0.75">
      <c r="A57" s="57" t="str">
        <f t="shared" si="11"/>
        <v>Transportation</v>
      </c>
      <c r="B57" s="57" t="str">
        <f t="shared" si="11"/>
        <v>Fuel Economy Standard</v>
      </c>
      <c r="C57" s="57" t="str">
        <f t="shared" si="11"/>
        <v>Percentage Additional Improvement of Fuel Economy Std</v>
      </c>
      <c r="D57" s="55" t="s">
        <v>619</v>
      </c>
      <c r="E57" s="55" t="s">
        <v>50</v>
      </c>
      <c r="F57" s="55" t="s">
        <v>625</v>
      </c>
      <c r="G57" s="55" t="s">
        <v>100</v>
      </c>
      <c r="H57" s="56">
        <v>5</v>
      </c>
      <c r="I57" s="55" t="s">
        <v>53</v>
      </c>
      <c r="J57" s="90" t="str">
        <f t="shared" si="10"/>
        <v>Vehicle Fuel Economy Standards</v>
      </c>
      <c r="K57" s="90" t="str">
        <f t="shared" si="10"/>
        <v>trans fuel economy standards</v>
      </c>
      <c r="L57" s="63">
        <f>L$36</f>
        <v>0</v>
      </c>
      <c r="M57" s="65">
        <f>ROUND(MaxBoundCalculations!A111,2)</f>
        <v>0.2</v>
      </c>
      <c r="N57" s="63">
        <f>N$36</f>
        <v>0.02</v>
      </c>
      <c r="O57" s="57" t="str">
        <f>O$36</f>
        <v>% increase in miles/gal</v>
      </c>
      <c r="P57" s="103" t="s">
        <v>958</v>
      </c>
      <c r="Q57" s="57" t="str">
        <f>Q$36</f>
        <v>transportation-sector-main.html#fuel-econ-std</v>
      </c>
      <c r="R57" s="57" t="str">
        <f>R$36</f>
        <v>fuel-economy-standard.html</v>
      </c>
      <c r="S57" s="80" t="s">
        <v>190</v>
      </c>
      <c r="T57" s="55" t="s">
        <v>213</v>
      </c>
    </row>
    <row r="58" spans="1:20" ht="44.25" x14ac:dyDescent="0.75">
      <c r="A58" s="57" t="str">
        <f t="shared" si="11"/>
        <v>Transportation</v>
      </c>
      <c r="B58" s="57" t="str">
        <f t="shared" si="11"/>
        <v>Fuel Economy Standard</v>
      </c>
      <c r="C58" s="57" t="str">
        <f t="shared" si="11"/>
        <v>Percentage Additional Improvement of Fuel Economy Std</v>
      </c>
      <c r="D58" s="55" t="s">
        <v>614</v>
      </c>
      <c r="E58" s="55" t="s">
        <v>51</v>
      </c>
      <c r="F58" s="55" t="s">
        <v>620</v>
      </c>
      <c r="G58" s="55" t="s">
        <v>101</v>
      </c>
      <c r="H58" s="4"/>
      <c r="I58" s="10" t="s">
        <v>54</v>
      </c>
      <c r="J58" s="90" t="str">
        <f t="shared" si="10"/>
        <v>Vehicle Fuel Economy Standards</v>
      </c>
      <c r="K58" s="90" t="str">
        <f t="shared" si="10"/>
        <v>trans fuel economy standards</v>
      </c>
      <c r="M58" s="4"/>
      <c r="N58" s="4"/>
      <c r="R58" s="4"/>
      <c r="T58" s="4"/>
    </row>
    <row r="59" spans="1:20" ht="44.25" x14ac:dyDescent="0.75">
      <c r="A59" s="57" t="str">
        <f t="shared" si="11"/>
        <v>Transportation</v>
      </c>
      <c r="B59" s="57" t="str">
        <f t="shared" si="11"/>
        <v>Fuel Economy Standard</v>
      </c>
      <c r="C59" s="57" t="str">
        <f t="shared" si="11"/>
        <v>Percentage Additional Improvement of Fuel Economy Std</v>
      </c>
      <c r="D59" s="55" t="s">
        <v>615</v>
      </c>
      <c r="E59" s="55" t="s">
        <v>51</v>
      </c>
      <c r="F59" s="55" t="s">
        <v>102</v>
      </c>
      <c r="G59" s="55" t="s">
        <v>101</v>
      </c>
      <c r="H59" s="56"/>
      <c r="I59" s="10" t="s">
        <v>54</v>
      </c>
      <c r="J59" s="90" t="str">
        <f t="shared" si="10"/>
        <v>Vehicle Fuel Economy Standards</v>
      </c>
      <c r="K59" s="90" t="str">
        <f t="shared" si="10"/>
        <v>trans fuel economy standards</v>
      </c>
      <c r="L59" s="63"/>
      <c r="M59" s="65"/>
      <c r="N59" s="63"/>
      <c r="O59" s="57"/>
      <c r="P59" s="55"/>
      <c r="Q59" s="57"/>
      <c r="R59" s="57"/>
      <c r="S59" s="80"/>
      <c r="T59" s="55"/>
    </row>
    <row r="60" spans="1:20" ht="44.25" x14ac:dyDescent="0.75">
      <c r="A60" s="57" t="str">
        <f t="shared" si="11"/>
        <v>Transportation</v>
      </c>
      <c r="B60" s="57" t="str">
        <f t="shared" si="11"/>
        <v>Fuel Economy Standard</v>
      </c>
      <c r="C60" s="57" t="str">
        <f t="shared" si="11"/>
        <v>Percentage Additional Improvement of Fuel Economy Std</v>
      </c>
      <c r="D60" s="55" t="s">
        <v>616</v>
      </c>
      <c r="E60" s="55" t="s">
        <v>51</v>
      </c>
      <c r="F60" s="55" t="s">
        <v>623</v>
      </c>
      <c r="G60" s="55" t="s">
        <v>101</v>
      </c>
      <c r="H60" s="56"/>
      <c r="I60" s="10" t="s">
        <v>54</v>
      </c>
      <c r="J60" s="90" t="str">
        <f t="shared" si="10"/>
        <v>Vehicle Fuel Economy Standards</v>
      </c>
      <c r="K60" s="90" t="str">
        <f t="shared" si="10"/>
        <v>trans fuel economy standards</v>
      </c>
      <c r="L60" s="63"/>
      <c r="M60" s="65"/>
      <c r="N60" s="63"/>
      <c r="O60" s="57"/>
      <c r="P60" s="55"/>
      <c r="Q60" s="57"/>
      <c r="R60" s="57"/>
      <c r="S60" s="80"/>
      <c r="T60" s="55"/>
    </row>
    <row r="61" spans="1:20" ht="44.25" x14ac:dyDescent="0.75">
      <c r="A61" s="57" t="str">
        <f t="shared" si="11"/>
        <v>Transportation</v>
      </c>
      <c r="B61" s="57" t="str">
        <f t="shared" si="11"/>
        <v>Fuel Economy Standard</v>
      </c>
      <c r="C61" s="57" t="str">
        <f t="shared" si="11"/>
        <v>Percentage Additional Improvement of Fuel Economy Std</v>
      </c>
      <c r="D61" s="55" t="s">
        <v>617</v>
      </c>
      <c r="E61" s="55" t="s">
        <v>51</v>
      </c>
      <c r="F61" s="55" t="s">
        <v>621</v>
      </c>
      <c r="G61" s="55" t="s">
        <v>101</v>
      </c>
      <c r="H61" s="56"/>
      <c r="I61" s="10" t="s">
        <v>54</v>
      </c>
      <c r="J61" s="90" t="str">
        <f t="shared" si="10"/>
        <v>Vehicle Fuel Economy Standards</v>
      </c>
      <c r="K61" s="90" t="str">
        <f t="shared" si="10"/>
        <v>trans fuel economy standards</v>
      </c>
      <c r="L61" s="63"/>
      <c r="M61" s="65"/>
      <c r="N61" s="63"/>
      <c r="O61" s="57"/>
      <c r="P61" s="55"/>
      <c r="Q61" s="57"/>
      <c r="R61" s="57"/>
      <c r="S61" s="80"/>
      <c r="T61" s="55"/>
    </row>
    <row r="62" spans="1:20" ht="44.25" x14ac:dyDescent="0.75">
      <c r="A62" s="57" t="str">
        <f t="shared" si="11"/>
        <v>Transportation</v>
      </c>
      <c r="B62" s="57" t="str">
        <f t="shared" si="11"/>
        <v>Fuel Economy Standard</v>
      </c>
      <c r="C62" s="57" t="str">
        <f t="shared" si="11"/>
        <v>Percentage Additional Improvement of Fuel Economy Std</v>
      </c>
      <c r="D62" s="55" t="s">
        <v>618</v>
      </c>
      <c r="E62" s="55" t="s">
        <v>51</v>
      </c>
      <c r="F62" s="55" t="s">
        <v>622</v>
      </c>
      <c r="G62" s="55" t="s">
        <v>101</v>
      </c>
      <c r="H62" s="56"/>
      <c r="I62" s="10" t="s">
        <v>54</v>
      </c>
      <c r="J62" s="90" t="str">
        <f t="shared" si="10"/>
        <v>Vehicle Fuel Economy Standards</v>
      </c>
      <c r="K62" s="90" t="str">
        <f t="shared" si="10"/>
        <v>trans fuel economy standards</v>
      </c>
      <c r="L62" s="63"/>
      <c r="M62" s="65"/>
      <c r="N62" s="63"/>
      <c r="O62" s="57"/>
      <c r="P62" s="55"/>
      <c r="Q62" s="57"/>
      <c r="R62" s="57"/>
      <c r="S62" s="80"/>
      <c r="T62" s="55"/>
    </row>
    <row r="63" spans="1:20" ht="118" x14ac:dyDescent="0.75">
      <c r="A63" s="57" t="str">
        <f t="shared" si="11"/>
        <v>Transportation</v>
      </c>
      <c r="B63" s="57" t="str">
        <f t="shared" si="11"/>
        <v>Fuel Economy Standard</v>
      </c>
      <c r="C63" s="57" t="str">
        <f t="shared" si="11"/>
        <v>Percentage Additional Improvement of Fuel Economy Std</v>
      </c>
      <c r="D63" s="55" t="s">
        <v>619</v>
      </c>
      <c r="E63" s="55" t="s">
        <v>51</v>
      </c>
      <c r="F63" s="55" t="s">
        <v>625</v>
      </c>
      <c r="G63" s="55" t="s">
        <v>101</v>
      </c>
      <c r="H63" s="56">
        <v>6</v>
      </c>
      <c r="I63" s="55" t="s">
        <v>53</v>
      </c>
      <c r="J63" s="90" t="str">
        <f t="shared" si="10"/>
        <v>Vehicle Fuel Economy Standards</v>
      </c>
      <c r="K63" s="90" t="str">
        <f t="shared" si="10"/>
        <v>trans fuel economy standards</v>
      </c>
      <c r="L63" s="63">
        <f>L$36</f>
        <v>0</v>
      </c>
      <c r="M63" s="65">
        <f>ROUND(MaxBoundCalculations!A122,2)</f>
        <v>0.2</v>
      </c>
      <c r="N63" s="63">
        <f>N$36</f>
        <v>0.02</v>
      </c>
      <c r="O63" s="57" t="str">
        <f>O$36</f>
        <v>% increase in miles/gal</v>
      </c>
      <c r="P63" s="103" t="s">
        <v>959</v>
      </c>
      <c r="Q63" s="57" t="str">
        <f>Q$36</f>
        <v>transportation-sector-main.html#fuel-econ-std</v>
      </c>
      <c r="R63" s="57" t="str">
        <f>R$36</f>
        <v>fuel-economy-standard.html</v>
      </c>
      <c r="S63" s="80" t="s">
        <v>190</v>
      </c>
      <c r="T63" s="55" t="s">
        <v>212</v>
      </c>
    </row>
    <row r="64" spans="1:20" ht="44.25" x14ac:dyDescent="0.75">
      <c r="A64" s="57" t="str">
        <f t="shared" si="11"/>
        <v>Transportation</v>
      </c>
      <c r="B64" s="57" t="str">
        <f t="shared" si="11"/>
        <v>Fuel Economy Standard</v>
      </c>
      <c r="C64" s="57" t="str">
        <f t="shared" si="11"/>
        <v>Percentage Additional Improvement of Fuel Economy Std</v>
      </c>
      <c r="D64" s="55" t="s">
        <v>614</v>
      </c>
      <c r="E64" s="55" t="s">
        <v>128</v>
      </c>
      <c r="F64" s="55" t="s">
        <v>620</v>
      </c>
      <c r="G64" s="55" t="s">
        <v>177</v>
      </c>
      <c r="H64" s="4"/>
      <c r="I64" s="10" t="s">
        <v>54</v>
      </c>
      <c r="J64" s="90" t="str">
        <f t="shared" si="10"/>
        <v>Vehicle Fuel Economy Standards</v>
      </c>
      <c r="K64" s="90" t="str">
        <f t="shared" si="10"/>
        <v>trans fuel economy standards</v>
      </c>
      <c r="M64" s="4"/>
      <c r="N64" s="4"/>
      <c r="R64" s="4"/>
      <c r="T64" s="4"/>
    </row>
    <row r="65" spans="1:20" ht="44.25" x14ac:dyDescent="0.75">
      <c r="A65" s="57" t="str">
        <f t="shared" si="11"/>
        <v>Transportation</v>
      </c>
      <c r="B65" s="57" t="str">
        <f t="shared" si="11"/>
        <v>Fuel Economy Standard</v>
      </c>
      <c r="C65" s="57" t="str">
        <f t="shared" si="11"/>
        <v>Percentage Additional Improvement of Fuel Economy Std</v>
      </c>
      <c r="D65" s="55" t="s">
        <v>615</v>
      </c>
      <c r="E65" s="55" t="s">
        <v>128</v>
      </c>
      <c r="F65" s="55" t="s">
        <v>102</v>
      </c>
      <c r="G65" s="55" t="s">
        <v>177</v>
      </c>
      <c r="H65" s="56"/>
      <c r="I65" s="10" t="s">
        <v>54</v>
      </c>
      <c r="J65" s="90" t="str">
        <f t="shared" si="10"/>
        <v>Vehicle Fuel Economy Standards</v>
      </c>
      <c r="K65" s="90" t="str">
        <f t="shared" si="10"/>
        <v>trans fuel economy standards</v>
      </c>
      <c r="L65" s="63"/>
      <c r="M65" s="65"/>
      <c r="N65" s="63"/>
      <c r="O65" s="57"/>
      <c r="P65" s="55"/>
      <c r="Q65" s="57"/>
      <c r="R65" s="57"/>
      <c r="S65" s="80"/>
      <c r="T65" s="55"/>
    </row>
    <row r="66" spans="1:20" ht="103.25" x14ac:dyDescent="0.75">
      <c r="A66" s="57" t="str">
        <f t="shared" si="11"/>
        <v>Transportation</v>
      </c>
      <c r="B66" s="57" t="str">
        <f t="shared" si="11"/>
        <v>Fuel Economy Standard</v>
      </c>
      <c r="C66" s="57" t="str">
        <f t="shared" si="11"/>
        <v>Percentage Additional Improvement of Fuel Economy Std</v>
      </c>
      <c r="D66" s="55" t="s">
        <v>616</v>
      </c>
      <c r="E66" s="55" t="s">
        <v>128</v>
      </c>
      <c r="F66" s="55" t="s">
        <v>623</v>
      </c>
      <c r="G66" s="55" t="s">
        <v>177</v>
      </c>
      <c r="H66" s="56">
        <v>7</v>
      </c>
      <c r="I66" s="55" t="s">
        <v>53</v>
      </c>
      <c r="J66" s="90" t="str">
        <f t="shared" si="10"/>
        <v>Vehicle Fuel Economy Standards</v>
      </c>
      <c r="K66" s="90" t="str">
        <f t="shared" si="10"/>
        <v>trans fuel economy standards</v>
      </c>
      <c r="L66" s="63">
        <f>L$36</f>
        <v>0</v>
      </c>
      <c r="M66" s="65">
        <f>ROUND(MaxBoundCalculations!A131,2)</f>
        <v>0.74</v>
      </c>
      <c r="N66" s="63">
        <f>N$36</f>
        <v>0.02</v>
      </c>
      <c r="O66" s="57" t="str">
        <f>O$36</f>
        <v>% increase in miles/gal</v>
      </c>
      <c r="P66" s="103" t="s">
        <v>960</v>
      </c>
      <c r="Q66" s="57" t="str">
        <f>Q$36</f>
        <v>transportation-sector-main.html#fuel-econ-std</v>
      </c>
      <c r="R66" s="57" t="str">
        <f>R$36</f>
        <v>fuel-economy-standard.html</v>
      </c>
      <c r="S66" s="80" t="s">
        <v>190</v>
      </c>
      <c r="T66" s="55" t="s">
        <v>488</v>
      </c>
    </row>
    <row r="67" spans="1:20" ht="44.25" x14ac:dyDescent="0.75">
      <c r="A67" s="57" t="str">
        <f t="shared" si="11"/>
        <v>Transportation</v>
      </c>
      <c r="B67" s="57" t="str">
        <f t="shared" si="11"/>
        <v>Fuel Economy Standard</v>
      </c>
      <c r="C67" s="57" t="str">
        <f t="shared" si="11"/>
        <v>Percentage Additional Improvement of Fuel Economy Std</v>
      </c>
      <c r="D67" s="55" t="s">
        <v>617</v>
      </c>
      <c r="E67" s="55" t="s">
        <v>128</v>
      </c>
      <c r="F67" s="55" t="s">
        <v>621</v>
      </c>
      <c r="G67" s="55" t="s">
        <v>177</v>
      </c>
      <c r="H67" s="56"/>
      <c r="I67" s="10" t="s">
        <v>54</v>
      </c>
      <c r="J67" s="90" t="str">
        <f t="shared" si="10"/>
        <v>Vehicle Fuel Economy Standards</v>
      </c>
      <c r="K67" s="90" t="str">
        <f t="shared" si="10"/>
        <v>trans fuel economy standards</v>
      </c>
      <c r="L67" s="63"/>
      <c r="M67" s="65"/>
      <c r="N67" s="63"/>
      <c r="O67" s="57"/>
      <c r="P67" s="55"/>
      <c r="Q67" s="57"/>
      <c r="R67" s="57"/>
      <c r="S67" s="80"/>
      <c r="T67" s="55"/>
    </row>
    <row r="68" spans="1:20" ht="44.25" x14ac:dyDescent="0.75">
      <c r="A68" s="57" t="str">
        <f t="shared" si="11"/>
        <v>Transportation</v>
      </c>
      <c r="B68" s="57" t="str">
        <f t="shared" si="11"/>
        <v>Fuel Economy Standard</v>
      </c>
      <c r="C68" s="57" t="str">
        <f t="shared" si="11"/>
        <v>Percentage Additional Improvement of Fuel Economy Std</v>
      </c>
      <c r="D68" s="55" t="s">
        <v>618</v>
      </c>
      <c r="E68" s="55" t="s">
        <v>128</v>
      </c>
      <c r="F68" s="55" t="s">
        <v>622</v>
      </c>
      <c r="G68" s="55" t="s">
        <v>177</v>
      </c>
      <c r="H68" s="56"/>
      <c r="I68" s="10" t="s">
        <v>54</v>
      </c>
      <c r="J68" s="90" t="str">
        <f t="shared" si="10"/>
        <v>Vehicle Fuel Economy Standards</v>
      </c>
      <c r="K68" s="90" t="str">
        <f t="shared" si="10"/>
        <v>trans fuel economy standards</v>
      </c>
      <c r="L68" s="63"/>
      <c r="M68" s="65"/>
      <c r="N68" s="63"/>
      <c r="O68" s="57"/>
      <c r="P68" s="55"/>
      <c r="Q68" s="57"/>
      <c r="R68" s="57"/>
      <c r="S68" s="80"/>
      <c r="T68" s="55"/>
    </row>
    <row r="69" spans="1:20" ht="44.25" x14ac:dyDescent="0.75">
      <c r="A69" s="57" t="str">
        <f t="shared" si="11"/>
        <v>Transportation</v>
      </c>
      <c r="B69" s="57" t="str">
        <f t="shared" si="11"/>
        <v>Fuel Economy Standard</v>
      </c>
      <c r="C69" s="57" t="str">
        <f t="shared" si="11"/>
        <v>Percentage Additional Improvement of Fuel Economy Std</v>
      </c>
      <c r="D69" s="55" t="s">
        <v>619</v>
      </c>
      <c r="E69" s="55" t="s">
        <v>128</v>
      </c>
      <c r="F69" s="55" t="s">
        <v>624</v>
      </c>
      <c r="G69" s="55" t="s">
        <v>177</v>
      </c>
      <c r="H69" s="56"/>
      <c r="I69" s="10" t="s">
        <v>54</v>
      </c>
      <c r="J69" s="90" t="str">
        <f t="shared" si="10"/>
        <v>Vehicle Fuel Economy Standards</v>
      </c>
      <c r="K69" s="90" t="str">
        <f t="shared" si="10"/>
        <v>trans fuel economy standards</v>
      </c>
      <c r="L69" s="63"/>
      <c r="M69" s="65"/>
      <c r="N69" s="63"/>
      <c r="O69" s="57"/>
      <c r="P69" s="55"/>
      <c r="Q69" s="57"/>
      <c r="R69" s="57"/>
      <c r="S69" s="80"/>
      <c r="T69" s="55"/>
    </row>
    <row r="70" spans="1:20" s="3" customFormat="1" ht="88.5" x14ac:dyDescent="0.75">
      <c r="A70" s="10" t="s">
        <v>4</v>
      </c>
      <c r="B70" s="10" t="s">
        <v>582</v>
      </c>
      <c r="C70" s="10" t="s">
        <v>583</v>
      </c>
      <c r="D70" s="55"/>
      <c r="E70" s="55"/>
      <c r="F70" s="55"/>
      <c r="G70" s="55"/>
      <c r="H70" s="58">
        <v>190</v>
      </c>
      <c r="I70" s="55" t="s">
        <v>53</v>
      </c>
      <c r="J70" s="99" t="s">
        <v>582</v>
      </c>
      <c r="K70" s="98" t="s">
        <v>699</v>
      </c>
      <c r="L70" s="65">
        <v>0</v>
      </c>
      <c r="M70" s="105">
        <v>0.4</v>
      </c>
      <c r="N70" s="65">
        <v>0.01</v>
      </c>
      <c r="O70" s="10" t="s">
        <v>584</v>
      </c>
      <c r="P70" s="103" t="s">
        <v>961</v>
      </c>
      <c r="Q70" s="55" t="s">
        <v>585</v>
      </c>
      <c r="R70" s="10" t="s">
        <v>586</v>
      </c>
      <c r="S70" s="86"/>
      <c r="T70" s="10"/>
    </row>
    <row r="71" spans="1:20" ht="140.15" customHeight="1" x14ac:dyDescent="0.75">
      <c r="A71" s="55" t="s">
        <v>4</v>
      </c>
      <c r="B71" s="55" t="s">
        <v>12</v>
      </c>
      <c r="C71" s="55" t="s">
        <v>365</v>
      </c>
      <c r="D71" s="55" t="s">
        <v>55</v>
      </c>
      <c r="E71" s="55"/>
      <c r="F71" s="55" t="s">
        <v>542</v>
      </c>
      <c r="G71" s="55"/>
      <c r="H71" s="56">
        <v>8</v>
      </c>
      <c r="I71" s="55" t="s">
        <v>53</v>
      </c>
      <c r="J71" s="98" t="s">
        <v>12</v>
      </c>
      <c r="K71" s="98" t="s">
        <v>698</v>
      </c>
      <c r="L71" s="62">
        <v>0</v>
      </c>
      <c r="M71" s="62">
        <v>1</v>
      </c>
      <c r="N71" s="62">
        <v>0.01</v>
      </c>
      <c r="O71" s="55" t="s">
        <v>44</v>
      </c>
      <c r="P71" s="55" t="s">
        <v>705</v>
      </c>
      <c r="Q71" s="55" t="s">
        <v>238</v>
      </c>
      <c r="R71" s="10" t="s">
        <v>239</v>
      </c>
      <c r="S71" s="81" t="s">
        <v>543</v>
      </c>
      <c r="T71" s="55"/>
    </row>
    <row r="72" spans="1:20" ht="88.5" x14ac:dyDescent="0.75">
      <c r="A72" s="57" t="str">
        <f>A$71</f>
        <v>Transportation</v>
      </c>
      <c r="B72" s="57" t="str">
        <f t="shared" ref="B72:C72" si="12">B$71</f>
        <v>Transportation Demand Management</v>
      </c>
      <c r="C72" s="57" t="str">
        <f t="shared" si="12"/>
        <v>Fraction of TDM Package Implemented</v>
      </c>
      <c r="D72" s="55" t="s">
        <v>52</v>
      </c>
      <c r="E72" s="55"/>
      <c r="F72" s="55" t="s">
        <v>98</v>
      </c>
      <c r="G72" s="55"/>
      <c r="H72" s="56">
        <v>179</v>
      </c>
      <c r="I72" s="55" t="s">
        <v>53</v>
      </c>
      <c r="J72" s="76" t="str">
        <f t="shared" ref="J72:S72" si="13">J$71</f>
        <v>Transportation Demand Management</v>
      </c>
      <c r="K72" s="76" t="str">
        <f t="shared" si="13"/>
        <v>trans TDM</v>
      </c>
      <c r="L72" s="66">
        <f t="shared" si="13"/>
        <v>0</v>
      </c>
      <c r="M72" s="66">
        <f t="shared" si="13"/>
        <v>1</v>
      </c>
      <c r="N72" s="66">
        <f t="shared" si="13"/>
        <v>0.01</v>
      </c>
      <c r="O72" s="60" t="str">
        <f t="shared" si="13"/>
        <v>% of TDM package implemented</v>
      </c>
      <c r="P72" s="55" t="s">
        <v>706</v>
      </c>
      <c r="Q72" s="60" t="str">
        <f t="shared" si="13"/>
        <v>transportation-sector-main.html#tdm</v>
      </c>
      <c r="R72" s="60" t="str">
        <f t="shared" si="13"/>
        <v>transportation-demand-management.html</v>
      </c>
      <c r="S72" s="82" t="str">
        <f t="shared" si="13"/>
        <v>International Energy Agency, 2009, "Transport, Energy and CO2: Moving toward Sustainability", http://www.iea.org/publications/freepublications/publication/transport2009.pdf</v>
      </c>
      <c r="T72" s="55"/>
    </row>
    <row r="73" spans="1:20" ht="105.95" customHeight="1" x14ac:dyDescent="0.75">
      <c r="A73" s="55" t="s">
        <v>83</v>
      </c>
      <c r="B73" s="55" t="s">
        <v>16</v>
      </c>
      <c r="C73" s="55" t="s">
        <v>366</v>
      </c>
      <c r="D73" s="55" t="s">
        <v>335</v>
      </c>
      <c r="E73" s="55"/>
      <c r="F73" s="55" t="s">
        <v>339</v>
      </c>
      <c r="G73" s="55"/>
      <c r="H73" s="56">
        <v>12</v>
      </c>
      <c r="I73" s="55" t="s">
        <v>53</v>
      </c>
      <c r="J73" s="98" t="s">
        <v>16</v>
      </c>
      <c r="K73" s="98" t="s">
        <v>697</v>
      </c>
      <c r="L73" s="61">
        <v>0</v>
      </c>
      <c r="M73" s="61">
        <v>1</v>
      </c>
      <c r="N73" s="61">
        <v>0.01</v>
      </c>
      <c r="O73" s="55" t="s">
        <v>129</v>
      </c>
      <c r="P73" s="103" t="s">
        <v>1127</v>
      </c>
      <c r="Q73" s="55" t="s">
        <v>240</v>
      </c>
      <c r="R73" s="10" t="s">
        <v>241</v>
      </c>
      <c r="S73" s="80"/>
      <c r="T73" s="55"/>
    </row>
    <row r="74" spans="1:20" ht="59" x14ac:dyDescent="0.75">
      <c r="A74" s="57" t="str">
        <f>A$73</f>
        <v>Buildings and Appliances</v>
      </c>
      <c r="B74" s="57" t="str">
        <f t="shared" ref="B74:C75" si="14">B$73</f>
        <v>Building Component Electrification</v>
      </c>
      <c r="C74" s="57" t="str">
        <f t="shared" si="14"/>
        <v>Percent New Nonelec Component Sales Shifted to Elec</v>
      </c>
      <c r="D74" s="55" t="s">
        <v>336</v>
      </c>
      <c r="E74" s="55"/>
      <c r="F74" s="55" t="s">
        <v>338</v>
      </c>
      <c r="G74" s="55"/>
      <c r="H74" s="56">
        <v>162</v>
      </c>
      <c r="I74" s="55" t="s">
        <v>53</v>
      </c>
      <c r="J74" s="76" t="str">
        <f t="shared" ref="J74:R75" si="15">J$73</f>
        <v>Building Component Electrification</v>
      </c>
      <c r="K74" s="76" t="str">
        <f t="shared" si="15"/>
        <v>bldgs component electrification</v>
      </c>
      <c r="L74" s="68">
        <f t="shared" si="15"/>
        <v>0</v>
      </c>
      <c r="M74" s="66">
        <f t="shared" si="15"/>
        <v>1</v>
      </c>
      <c r="N74" s="66">
        <f t="shared" si="15"/>
        <v>0.01</v>
      </c>
      <c r="O74" s="60" t="str">
        <f t="shared" si="15"/>
        <v>% of newly sold non-electric building components</v>
      </c>
      <c r="P74" s="103" t="s">
        <v>1128</v>
      </c>
      <c r="Q74" s="60" t="str">
        <f t="shared" si="15"/>
        <v>buildings-sector-main.html#component-elec</v>
      </c>
      <c r="R74" s="60" t="str">
        <f t="shared" si="15"/>
        <v>building-component-electrification.html</v>
      </c>
      <c r="S74" s="82"/>
      <c r="T74" s="60"/>
    </row>
    <row r="75" spans="1:20" ht="59" x14ac:dyDescent="0.75">
      <c r="A75" s="57" t="str">
        <f>A$73</f>
        <v>Buildings and Appliances</v>
      </c>
      <c r="B75" s="57" t="str">
        <f t="shared" si="14"/>
        <v>Building Component Electrification</v>
      </c>
      <c r="C75" s="57" t="str">
        <f t="shared" si="14"/>
        <v>Percent New Nonelec Component Sales Shifted to Elec</v>
      </c>
      <c r="D75" s="55" t="s">
        <v>337</v>
      </c>
      <c r="E75" s="55"/>
      <c r="F75" s="55" t="s">
        <v>203</v>
      </c>
      <c r="G75" s="55"/>
      <c r="H75" s="56">
        <v>163</v>
      </c>
      <c r="I75" s="55" t="s">
        <v>53</v>
      </c>
      <c r="J75" s="76" t="str">
        <f t="shared" si="15"/>
        <v>Building Component Electrification</v>
      </c>
      <c r="K75" s="76" t="str">
        <f t="shared" si="15"/>
        <v>bldgs component electrification</v>
      </c>
      <c r="L75" s="68">
        <f t="shared" si="15"/>
        <v>0</v>
      </c>
      <c r="M75" s="66">
        <f t="shared" si="15"/>
        <v>1</v>
      </c>
      <c r="N75" s="66">
        <f t="shared" si="15"/>
        <v>0.01</v>
      </c>
      <c r="O75" s="60" t="str">
        <f t="shared" si="15"/>
        <v>% of newly sold non-electric building components</v>
      </c>
      <c r="P75" s="147" t="s">
        <v>1129</v>
      </c>
      <c r="Q75" s="60" t="str">
        <f t="shared" si="15"/>
        <v>buildings-sector-main.html#component-elec</v>
      </c>
      <c r="R75" s="60" t="str">
        <f t="shared" si="15"/>
        <v>building-component-electrification.html</v>
      </c>
      <c r="S75" s="82"/>
      <c r="T75" s="60"/>
    </row>
    <row r="76" spans="1:20" s="5" customFormat="1" ht="118" x14ac:dyDescent="0.75">
      <c r="A76" s="55" t="s">
        <v>83</v>
      </c>
      <c r="B76" s="55" t="s">
        <v>115</v>
      </c>
      <c r="C76" s="55" t="s">
        <v>367</v>
      </c>
      <c r="D76" s="55" t="s">
        <v>130</v>
      </c>
      <c r="E76" s="55" t="s">
        <v>335</v>
      </c>
      <c r="F76" s="55" t="s">
        <v>339</v>
      </c>
      <c r="G76" s="55" t="s">
        <v>136</v>
      </c>
      <c r="H76" s="56">
        <v>13</v>
      </c>
      <c r="I76" s="55" t="s">
        <v>53</v>
      </c>
      <c r="J76" s="98" t="s">
        <v>115</v>
      </c>
      <c r="K76" s="98" t="s">
        <v>696</v>
      </c>
      <c r="L76" s="61">
        <v>0</v>
      </c>
      <c r="M76" s="106">
        <v>1</v>
      </c>
      <c r="N76" s="61">
        <v>0.01</v>
      </c>
      <c r="O76" s="55" t="s">
        <v>38</v>
      </c>
      <c r="P76" s="103" t="s">
        <v>1055</v>
      </c>
      <c r="Q76" s="55" t="s">
        <v>242</v>
      </c>
      <c r="R76" s="10" t="s">
        <v>243</v>
      </c>
      <c r="S76" s="80" t="s">
        <v>183</v>
      </c>
      <c r="T76" s="55" t="s">
        <v>529</v>
      </c>
    </row>
    <row r="77" spans="1:20" s="5" customFormat="1" ht="118" x14ac:dyDescent="0.75">
      <c r="A77" s="57" t="str">
        <f>A$76</f>
        <v>Buildings and Appliances</v>
      </c>
      <c r="B77" s="57" t="str">
        <f t="shared" ref="B77:C92" si="16">B$76</f>
        <v>Building Energy Efficiency Standards</v>
      </c>
      <c r="C77" s="57" t="str">
        <f t="shared" si="16"/>
        <v>Reduction in E Use Allowed by Component Eff Std</v>
      </c>
      <c r="D77" s="55" t="s">
        <v>131</v>
      </c>
      <c r="E77" s="55" t="s">
        <v>335</v>
      </c>
      <c r="F77" s="55" t="s">
        <v>339</v>
      </c>
      <c r="G77" s="55" t="s">
        <v>137</v>
      </c>
      <c r="H77" s="56">
        <v>14</v>
      </c>
      <c r="I77" s="55" t="s">
        <v>53</v>
      </c>
      <c r="J77" s="76" t="str">
        <f t="shared" ref="J77:S93" si="17">J$76</f>
        <v>Building Energy Efficiency Standards</v>
      </c>
      <c r="K77" s="76" t="str">
        <f t="shared" si="17"/>
        <v>bldgs efficiency standards</v>
      </c>
      <c r="L77" s="63">
        <f t="shared" si="17"/>
        <v>0</v>
      </c>
      <c r="M77" s="105">
        <v>1</v>
      </c>
      <c r="N77" s="63">
        <f t="shared" si="17"/>
        <v>0.01</v>
      </c>
      <c r="O77" s="57" t="str">
        <f t="shared" si="17"/>
        <v>% reduction in energy use</v>
      </c>
      <c r="P77" s="103" t="s">
        <v>1056</v>
      </c>
      <c r="Q77" s="57" t="str">
        <f t="shared" si="17"/>
        <v>buildings-sector-main.html#eff-stds</v>
      </c>
      <c r="R77" s="57" t="str">
        <f t="shared" si="17"/>
        <v>building-energy-efficiency-standards.html</v>
      </c>
      <c r="S77"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7" t="str">
        <f>T76</f>
        <v>Itron, 2007, "ASSESSMENT OF LONG-TERM
ELECTRIC ENERGY EFFICIENCY
POTENTIAL IN CALIFORNIA’S
RESIDENTIAL SECTOR," http://www.energy.ca.gov/2007publications/CEC-500-2007-002/CEC-500-2007-002.PDF, p.33, Table 5-1</v>
      </c>
    </row>
    <row r="78" spans="1:20" s="5" customFormat="1" ht="118" x14ac:dyDescent="0.75">
      <c r="A78" s="57" t="str">
        <f>A$76</f>
        <v>Buildings and Appliances</v>
      </c>
      <c r="B78" s="57" t="str">
        <f t="shared" si="16"/>
        <v>Building Energy Efficiency Standards</v>
      </c>
      <c r="C78" s="57" t="str">
        <f t="shared" si="16"/>
        <v>Reduction in E Use Allowed by Component Eff Std</v>
      </c>
      <c r="D78" s="55" t="s">
        <v>132</v>
      </c>
      <c r="E78" s="55" t="s">
        <v>335</v>
      </c>
      <c r="F78" s="55" t="s">
        <v>339</v>
      </c>
      <c r="G78" s="55" t="s">
        <v>138</v>
      </c>
      <c r="H78" s="56">
        <v>15</v>
      </c>
      <c r="I78" s="55" t="s">
        <v>53</v>
      </c>
      <c r="J78" s="76" t="str">
        <f t="shared" si="17"/>
        <v>Building Energy Efficiency Standards</v>
      </c>
      <c r="K78" s="76" t="str">
        <f t="shared" si="17"/>
        <v>bldgs efficiency standards</v>
      </c>
      <c r="L78" s="63">
        <f t="shared" si="17"/>
        <v>0</v>
      </c>
      <c r="M78" s="105">
        <v>1</v>
      </c>
      <c r="N78" s="63">
        <f t="shared" si="17"/>
        <v>0.01</v>
      </c>
      <c r="O78" s="57" t="str">
        <f t="shared" si="17"/>
        <v>% reduction in energy use</v>
      </c>
      <c r="P78" s="103" t="s">
        <v>1057</v>
      </c>
      <c r="Q78" s="57" t="str">
        <f t="shared" si="17"/>
        <v>buildings-sector-main.html#eff-stds</v>
      </c>
      <c r="R78" s="57" t="str">
        <f t="shared" si="17"/>
        <v>building-energy-efficiency-standards.html</v>
      </c>
      <c r="S78"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7" t="str">
        <f t="shared" ref="T78:T93" si="18">T77</f>
        <v>Itron, 2007, "ASSESSMENT OF LONG-TERM
ELECTRIC ENERGY EFFICIENCY
POTENTIAL IN CALIFORNIA’S
RESIDENTIAL SECTOR," http://www.energy.ca.gov/2007publications/CEC-500-2007-002/CEC-500-2007-002.PDF, p.33, Table 5-1</v>
      </c>
    </row>
    <row r="79" spans="1:20" s="5" customFormat="1" ht="118" x14ac:dyDescent="0.75">
      <c r="A79" s="57" t="str">
        <f>A$76</f>
        <v>Buildings and Appliances</v>
      </c>
      <c r="B79" s="57" t="str">
        <f t="shared" si="16"/>
        <v>Building Energy Efficiency Standards</v>
      </c>
      <c r="C79" s="57" t="str">
        <f t="shared" si="16"/>
        <v>Reduction in E Use Allowed by Component Eff Std</v>
      </c>
      <c r="D79" s="55" t="s">
        <v>133</v>
      </c>
      <c r="E79" s="55" t="s">
        <v>335</v>
      </c>
      <c r="F79" s="55" t="s">
        <v>339</v>
      </c>
      <c r="G79" s="55" t="s">
        <v>139</v>
      </c>
      <c r="H79" s="56">
        <v>16</v>
      </c>
      <c r="I79" s="55" t="s">
        <v>53</v>
      </c>
      <c r="J79" s="76" t="str">
        <f t="shared" si="17"/>
        <v>Building Energy Efficiency Standards</v>
      </c>
      <c r="K79" s="76" t="str">
        <f t="shared" si="17"/>
        <v>bldgs efficiency standards</v>
      </c>
      <c r="L79" s="63">
        <f t="shared" si="17"/>
        <v>0</v>
      </c>
      <c r="M79" s="105">
        <v>1</v>
      </c>
      <c r="N79" s="63">
        <f t="shared" si="17"/>
        <v>0.01</v>
      </c>
      <c r="O79" s="57" t="str">
        <f t="shared" si="17"/>
        <v>% reduction in energy use</v>
      </c>
      <c r="P79" s="103" t="s">
        <v>1058</v>
      </c>
      <c r="Q79" s="57" t="str">
        <f t="shared" si="17"/>
        <v>buildings-sector-main.html#eff-stds</v>
      </c>
      <c r="R79" s="57" t="str">
        <f t="shared" si="17"/>
        <v>building-energy-efficiency-standards.html</v>
      </c>
      <c r="S79"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7" t="str">
        <f t="shared" si="18"/>
        <v>Itron, 2007, "ASSESSMENT OF LONG-TERM
ELECTRIC ENERGY EFFICIENCY
POTENTIAL IN CALIFORNIA’S
RESIDENTIAL SECTOR," http://www.energy.ca.gov/2007publications/CEC-500-2007-002/CEC-500-2007-002.PDF, p.33, Table 5-1</v>
      </c>
    </row>
    <row r="80" spans="1:20" s="5" customFormat="1" ht="118" x14ac:dyDescent="0.75">
      <c r="A80" s="57" t="str">
        <f>A$76</f>
        <v>Buildings and Appliances</v>
      </c>
      <c r="B80" s="57" t="str">
        <f t="shared" si="16"/>
        <v>Building Energy Efficiency Standards</v>
      </c>
      <c r="C80" s="57" t="str">
        <f t="shared" si="16"/>
        <v>Reduction in E Use Allowed by Component Eff Std</v>
      </c>
      <c r="D80" s="55" t="s">
        <v>134</v>
      </c>
      <c r="E80" s="55" t="s">
        <v>335</v>
      </c>
      <c r="F80" s="55" t="s">
        <v>339</v>
      </c>
      <c r="G80" s="55" t="s">
        <v>140</v>
      </c>
      <c r="H80" s="56">
        <v>17</v>
      </c>
      <c r="I80" s="55" t="s">
        <v>53</v>
      </c>
      <c r="J80" s="76" t="str">
        <f t="shared" si="17"/>
        <v>Building Energy Efficiency Standards</v>
      </c>
      <c r="K80" s="76" t="str">
        <f t="shared" si="17"/>
        <v>bldgs efficiency standards</v>
      </c>
      <c r="L80" s="63">
        <f t="shared" si="17"/>
        <v>0</v>
      </c>
      <c r="M80" s="105">
        <v>1</v>
      </c>
      <c r="N80" s="63">
        <f t="shared" si="17"/>
        <v>0.01</v>
      </c>
      <c r="O80" s="57" t="str">
        <f t="shared" si="17"/>
        <v>% reduction in energy use</v>
      </c>
      <c r="P80" s="103" t="s">
        <v>1059</v>
      </c>
      <c r="Q80" s="57" t="str">
        <f t="shared" si="17"/>
        <v>buildings-sector-main.html#eff-stds</v>
      </c>
      <c r="R80" s="57" t="str">
        <f t="shared" si="17"/>
        <v>building-energy-efficiency-standards.html</v>
      </c>
      <c r="S80"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7" t="str">
        <f t="shared" si="18"/>
        <v>Itron, 2007, "ASSESSMENT OF LONG-TERM
ELECTRIC ENERGY EFFICIENCY
POTENTIAL IN CALIFORNIA’S
RESIDENTIAL SECTOR," http://www.energy.ca.gov/2007publications/CEC-500-2007-002/CEC-500-2007-002.PDF, p.33, Table 5-1</v>
      </c>
    </row>
    <row r="81" spans="1:20" s="5" customFormat="1" ht="118" x14ac:dyDescent="0.75">
      <c r="A81" s="57" t="str">
        <f>A$76</f>
        <v>Buildings and Appliances</v>
      </c>
      <c r="B81" s="57" t="str">
        <f t="shared" si="16"/>
        <v>Building Energy Efficiency Standards</v>
      </c>
      <c r="C81" s="57" t="str">
        <f t="shared" si="16"/>
        <v>Reduction in E Use Allowed by Component Eff Std</v>
      </c>
      <c r="D81" s="55" t="s">
        <v>135</v>
      </c>
      <c r="E81" s="55" t="s">
        <v>335</v>
      </c>
      <c r="F81" s="55" t="s">
        <v>339</v>
      </c>
      <c r="G81" s="55" t="s">
        <v>141</v>
      </c>
      <c r="H81" s="56">
        <v>18</v>
      </c>
      <c r="I81" s="55" t="s">
        <v>53</v>
      </c>
      <c r="J81" s="76" t="str">
        <f t="shared" si="17"/>
        <v>Building Energy Efficiency Standards</v>
      </c>
      <c r="K81" s="76" t="str">
        <f t="shared" si="17"/>
        <v>bldgs efficiency standards</v>
      </c>
      <c r="L81" s="63">
        <f t="shared" si="17"/>
        <v>0</v>
      </c>
      <c r="M81" s="105">
        <v>1</v>
      </c>
      <c r="N81" s="63">
        <f t="shared" si="17"/>
        <v>0.01</v>
      </c>
      <c r="O81" s="57" t="str">
        <f t="shared" si="17"/>
        <v>% reduction in energy use</v>
      </c>
      <c r="P81" s="103" t="s">
        <v>1060</v>
      </c>
      <c r="Q81" s="57" t="str">
        <f t="shared" si="17"/>
        <v>buildings-sector-main.html#eff-stds</v>
      </c>
      <c r="R81" s="57" t="str">
        <f t="shared" si="17"/>
        <v>building-energy-efficiency-standards.html</v>
      </c>
      <c r="S81"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7" t="str">
        <f t="shared" si="18"/>
        <v>Itron, 2007, "ASSESSMENT OF LONG-TERM
ELECTRIC ENERGY EFFICIENCY
POTENTIAL IN CALIFORNIA’S
RESIDENTIAL SECTOR," http://www.energy.ca.gov/2007publications/CEC-500-2007-002/CEC-500-2007-002.PDF, p.33, Table 5-1</v>
      </c>
    </row>
    <row r="82" spans="1:20" s="5" customFormat="1" ht="118" x14ac:dyDescent="0.75">
      <c r="A82" s="57" t="str">
        <f t="shared" ref="A82:C93" si="19">A$76</f>
        <v>Buildings and Appliances</v>
      </c>
      <c r="B82" s="57" t="str">
        <f t="shared" si="16"/>
        <v>Building Energy Efficiency Standards</v>
      </c>
      <c r="C82" s="57" t="str">
        <f t="shared" si="16"/>
        <v>Reduction in E Use Allowed by Component Eff Std</v>
      </c>
      <c r="D82" s="55" t="s">
        <v>130</v>
      </c>
      <c r="E82" s="55" t="s">
        <v>336</v>
      </c>
      <c r="F82" s="55" t="s">
        <v>338</v>
      </c>
      <c r="G82" s="55" t="s">
        <v>136</v>
      </c>
      <c r="H82" s="56">
        <v>150</v>
      </c>
      <c r="I82" s="55" t="s">
        <v>53</v>
      </c>
      <c r="J82" s="76" t="str">
        <f t="shared" si="17"/>
        <v>Building Energy Efficiency Standards</v>
      </c>
      <c r="K82" s="76" t="str">
        <f t="shared" si="17"/>
        <v>bldgs efficiency standards</v>
      </c>
      <c r="L82" s="63">
        <f t="shared" si="17"/>
        <v>0</v>
      </c>
      <c r="M82" s="63">
        <f>M76</f>
        <v>1</v>
      </c>
      <c r="N82" s="63">
        <f t="shared" si="17"/>
        <v>0.01</v>
      </c>
      <c r="O82" s="57" t="str">
        <f t="shared" si="17"/>
        <v>% reduction in energy use</v>
      </c>
      <c r="P82" s="103" t="s">
        <v>1061</v>
      </c>
      <c r="Q82" s="57" t="str">
        <f t="shared" si="17"/>
        <v>buildings-sector-main.html#eff-stds</v>
      </c>
      <c r="R82" s="57" t="str">
        <f t="shared" si="17"/>
        <v>building-energy-efficiency-standards.html</v>
      </c>
      <c r="S8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7" t="str">
        <f t="shared" si="18"/>
        <v>Itron, 2007, "ASSESSMENT OF LONG-TERM
ELECTRIC ENERGY EFFICIENCY
POTENTIAL IN CALIFORNIA’S
RESIDENTIAL SECTOR," http://www.energy.ca.gov/2007publications/CEC-500-2007-002/CEC-500-2007-002.PDF, p.33, Table 5-1</v>
      </c>
    </row>
    <row r="83" spans="1:20" s="5" customFormat="1" ht="118" x14ac:dyDescent="0.75">
      <c r="A83" s="57" t="str">
        <f t="shared" si="19"/>
        <v>Buildings and Appliances</v>
      </c>
      <c r="B83" s="57" t="str">
        <f t="shared" si="16"/>
        <v>Building Energy Efficiency Standards</v>
      </c>
      <c r="C83" s="57" t="str">
        <f t="shared" si="16"/>
        <v>Reduction in E Use Allowed by Component Eff Std</v>
      </c>
      <c r="D83" s="55" t="s">
        <v>131</v>
      </c>
      <c r="E83" s="55" t="s">
        <v>336</v>
      </c>
      <c r="F83" s="55" t="s">
        <v>338</v>
      </c>
      <c r="G83" s="55" t="s">
        <v>137</v>
      </c>
      <c r="H83" s="56">
        <v>151</v>
      </c>
      <c r="I83" s="55" t="s">
        <v>53</v>
      </c>
      <c r="J83" s="76" t="str">
        <f t="shared" si="17"/>
        <v>Building Energy Efficiency Standards</v>
      </c>
      <c r="K83" s="76" t="str">
        <f t="shared" si="17"/>
        <v>bldgs efficiency standards</v>
      </c>
      <c r="L83" s="63">
        <f t="shared" si="17"/>
        <v>0</v>
      </c>
      <c r="M83" s="63">
        <f t="shared" ref="M83:M93" si="20">M77</f>
        <v>1</v>
      </c>
      <c r="N83" s="63">
        <f t="shared" si="17"/>
        <v>0.01</v>
      </c>
      <c r="O83" s="57" t="str">
        <f t="shared" si="17"/>
        <v>% reduction in energy use</v>
      </c>
      <c r="P83" s="103" t="s">
        <v>1062</v>
      </c>
      <c r="Q83" s="57" t="str">
        <f t="shared" si="17"/>
        <v>buildings-sector-main.html#eff-stds</v>
      </c>
      <c r="R83" s="57" t="str">
        <f t="shared" si="17"/>
        <v>building-energy-efficiency-standards.html</v>
      </c>
      <c r="S8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7" t="str">
        <f t="shared" si="18"/>
        <v>Itron, 2007, "ASSESSMENT OF LONG-TERM
ELECTRIC ENERGY EFFICIENCY
POTENTIAL IN CALIFORNIA’S
RESIDENTIAL SECTOR," http://www.energy.ca.gov/2007publications/CEC-500-2007-002/CEC-500-2007-002.PDF, p.33, Table 5-1</v>
      </c>
    </row>
    <row r="84" spans="1:20" s="5" customFormat="1" ht="118" x14ac:dyDescent="0.75">
      <c r="A84" s="57" t="str">
        <f t="shared" si="19"/>
        <v>Buildings and Appliances</v>
      </c>
      <c r="B84" s="57" t="str">
        <f t="shared" si="16"/>
        <v>Building Energy Efficiency Standards</v>
      </c>
      <c r="C84" s="57" t="str">
        <f t="shared" si="16"/>
        <v>Reduction in E Use Allowed by Component Eff Std</v>
      </c>
      <c r="D84" s="55" t="s">
        <v>132</v>
      </c>
      <c r="E84" s="55" t="s">
        <v>336</v>
      </c>
      <c r="F84" s="55" t="s">
        <v>338</v>
      </c>
      <c r="G84" s="55" t="s">
        <v>138</v>
      </c>
      <c r="H84" s="56">
        <v>152</v>
      </c>
      <c r="I84" s="55" t="s">
        <v>53</v>
      </c>
      <c r="J84" s="76" t="str">
        <f t="shared" si="17"/>
        <v>Building Energy Efficiency Standards</v>
      </c>
      <c r="K84" s="76" t="str">
        <f t="shared" si="17"/>
        <v>bldgs efficiency standards</v>
      </c>
      <c r="L84" s="63">
        <f t="shared" si="17"/>
        <v>0</v>
      </c>
      <c r="M84" s="63">
        <f t="shared" si="20"/>
        <v>1</v>
      </c>
      <c r="N84" s="63">
        <f t="shared" si="17"/>
        <v>0.01</v>
      </c>
      <c r="O84" s="57" t="str">
        <f t="shared" si="17"/>
        <v>% reduction in energy use</v>
      </c>
      <c r="P84" s="103" t="s">
        <v>1063</v>
      </c>
      <c r="Q84" s="57" t="str">
        <f t="shared" si="17"/>
        <v>buildings-sector-main.html#eff-stds</v>
      </c>
      <c r="R84" s="57" t="str">
        <f t="shared" si="17"/>
        <v>building-energy-efficiency-standards.html</v>
      </c>
      <c r="S84"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7" t="str">
        <f t="shared" si="18"/>
        <v>Itron, 2007, "ASSESSMENT OF LONG-TERM
ELECTRIC ENERGY EFFICIENCY
POTENTIAL IN CALIFORNIA’S
RESIDENTIAL SECTOR," http://www.energy.ca.gov/2007publications/CEC-500-2007-002/CEC-500-2007-002.PDF, p.33, Table 5-1</v>
      </c>
    </row>
    <row r="85" spans="1:20" s="5" customFormat="1" ht="118" x14ac:dyDescent="0.75">
      <c r="A85" s="57" t="str">
        <f t="shared" si="19"/>
        <v>Buildings and Appliances</v>
      </c>
      <c r="B85" s="57" t="str">
        <f t="shared" si="16"/>
        <v>Building Energy Efficiency Standards</v>
      </c>
      <c r="C85" s="57" t="str">
        <f t="shared" si="16"/>
        <v>Reduction in E Use Allowed by Component Eff Std</v>
      </c>
      <c r="D85" s="55" t="s">
        <v>133</v>
      </c>
      <c r="E85" s="55" t="s">
        <v>336</v>
      </c>
      <c r="F85" s="55" t="s">
        <v>338</v>
      </c>
      <c r="G85" s="55" t="s">
        <v>139</v>
      </c>
      <c r="H85" s="56">
        <v>153</v>
      </c>
      <c r="I85" s="55" t="s">
        <v>53</v>
      </c>
      <c r="J85" s="76" t="str">
        <f t="shared" si="17"/>
        <v>Building Energy Efficiency Standards</v>
      </c>
      <c r="K85" s="76" t="str">
        <f t="shared" si="17"/>
        <v>bldgs efficiency standards</v>
      </c>
      <c r="L85" s="63">
        <f t="shared" si="17"/>
        <v>0</v>
      </c>
      <c r="M85" s="63">
        <f t="shared" si="20"/>
        <v>1</v>
      </c>
      <c r="N85" s="63">
        <f t="shared" si="17"/>
        <v>0.01</v>
      </c>
      <c r="O85" s="57" t="str">
        <f t="shared" si="17"/>
        <v>% reduction in energy use</v>
      </c>
      <c r="P85" s="103" t="s">
        <v>1064</v>
      </c>
      <c r="Q85" s="57" t="str">
        <f t="shared" si="17"/>
        <v>buildings-sector-main.html#eff-stds</v>
      </c>
      <c r="R85" s="57" t="str">
        <f t="shared" si="17"/>
        <v>building-energy-efficiency-standards.html</v>
      </c>
      <c r="S85"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7" t="str">
        <f t="shared" si="18"/>
        <v>Itron, 2007, "ASSESSMENT OF LONG-TERM
ELECTRIC ENERGY EFFICIENCY
POTENTIAL IN CALIFORNIA’S
RESIDENTIAL SECTOR," http://www.energy.ca.gov/2007publications/CEC-500-2007-002/CEC-500-2007-002.PDF, p.33, Table 5-1</v>
      </c>
    </row>
    <row r="86" spans="1:20" s="5" customFormat="1" ht="118" x14ac:dyDescent="0.75">
      <c r="A86" s="57" t="str">
        <f t="shared" si="19"/>
        <v>Buildings and Appliances</v>
      </c>
      <c r="B86" s="57" t="str">
        <f t="shared" si="16"/>
        <v>Building Energy Efficiency Standards</v>
      </c>
      <c r="C86" s="57" t="str">
        <f t="shared" si="16"/>
        <v>Reduction in E Use Allowed by Component Eff Std</v>
      </c>
      <c r="D86" s="55" t="s">
        <v>134</v>
      </c>
      <c r="E86" s="55" t="s">
        <v>336</v>
      </c>
      <c r="F86" s="55" t="s">
        <v>338</v>
      </c>
      <c r="G86" s="55" t="s">
        <v>140</v>
      </c>
      <c r="H86" s="56">
        <v>154</v>
      </c>
      <c r="I86" s="55" t="s">
        <v>53</v>
      </c>
      <c r="J86" s="76" t="str">
        <f t="shared" si="17"/>
        <v>Building Energy Efficiency Standards</v>
      </c>
      <c r="K86" s="76" t="str">
        <f t="shared" si="17"/>
        <v>bldgs efficiency standards</v>
      </c>
      <c r="L86" s="63">
        <f t="shared" si="17"/>
        <v>0</v>
      </c>
      <c r="M86" s="63">
        <f t="shared" si="20"/>
        <v>1</v>
      </c>
      <c r="N86" s="63">
        <f t="shared" si="17"/>
        <v>0.01</v>
      </c>
      <c r="O86" s="57" t="str">
        <f t="shared" si="17"/>
        <v>% reduction in energy use</v>
      </c>
      <c r="P86" s="103" t="s">
        <v>1065</v>
      </c>
      <c r="Q86" s="57" t="str">
        <f t="shared" si="17"/>
        <v>buildings-sector-main.html#eff-stds</v>
      </c>
      <c r="R86" s="57" t="str">
        <f t="shared" si="17"/>
        <v>building-energy-efficiency-standards.html</v>
      </c>
      <c r="S86"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7" t="str">
        <f t="shared" si="18"/>
        <v>Itron, 2007, "ASSESSMENT OF LONG-TERM
ELECTRIC ENERGY EFFICIENCY
POTENTIAL IN CALIFORNIA’S
RESIDENTIAL SECTOR," http://www.energy.ca.gov/2007publications/CEC-500-2007-002/CEC-500-2007-002.PDF, p.33, Table 5-1</v>
      </c>
    </row>
    <row r="87" spans="1:20" s="5" customFormat="1" ht="118" x14ac:dyDescent="0.75">
      <c r="A87" s="57" t="str">
        <f t="shared" si="19"/>
        <v>Buildings and Appliances</v>
      </c>
      <c r="B87" s="57" t="str">
        <f t="shared" si="16"/>
        <v>Building Energy Efficiency Standards</v>
      </c>
      <c r="C87" s="57" t="str">
        <f t="shared" si="16"/>
        <v>Reduction in E Use Allowed by Component Eff Std</v>
      </c>
      <c r="D87" s="55" t="s">
        <v>135</v>
      </c>
      <c r="E87" s="55" t="s">
        <v>336</v>
      </c>
      <c r="F87" s="55" t="s">
        <v>338</v>
      </c>
      <c r="G87" s="55" t="s">
        <v>141</v>
      </c>
      <c r="H87" s="56">
        <v>155</v>
      </c>
      <c r="I87" s="55" t="s">
        <v>53</v>
      </c>
      <c r="J87" s="76" t="str">
        <f t="shared" si="17"/>
        <v>Building Energy Efficiency Standards</v>
      </c>
      <c r="K87" s="76" t="str">
        <f t="shared" si="17"/>
        <v>bldgs efficiency standards</v>
      </c>
      <c r="L87" s="63">
        <f t="shared" si="17"/>
        <v>0</v>
      </c>
      <c r="M87" s="63">
        <f t="shared" si="20"/>
        <v>1</v>
      </c>
      <c r="N87" s="63">
        <f t="shared" si="17"/>
        <v>0.01</v>
      </c>
      <c r="O87" s="57" t="str">
        <f t="shared" si="17"/>
        <v>% reduction in energy use</v>
      </c>
      <c r="P87" s="103" t="s">
        <v>1066</v>
      </c>
      <c r="Q87" s="57" t="str">
        <f t="shared" si="17"/>
        <v>buildings-sector-main.html#eff-stds</v>
      </c>
      <c r="R87" s="57" t="str">
        <f t="shared" si="17"/>
        <v>building-energy-efficiency-standards.html</v>
      </c>
      <c r="S87"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7" t="str">
        <f t="shared" si="18"/>
        <v>Itron, 2007, "ASSESSMENT OF LONG-TERM
ELECTRIC ENERGY EFFICIENCY
POTENTIAL IN CALIFORNIA’S
RESIDENTIAL SECTOR," http://www.energy.ca.gov/2007publications/CEC-500-2007-002/CEC-500-2007-002.PDF, p.33, Table 5-1</v>
      </c>
    </row>
    <row r="88" spans="1:20" s="5" customFormat="1" ht="118" x14ac:dyDescent="0.75">
      <c r="A88" s="57" t="str">
        <f t="shared" si="19"/>
        <v>Buildings and Appliances</v>
      </c>
      <c r="B88" s="57" t="str">
        <f t="shared" si="16"/>
        <v>Building Energy Efficiency Standards</v>
      </c>
      <c r="C88" s="57" t="str">
        <f t="shared" si="16"/>
        <v>Reduction in E Use Allowed by Component Eff Std</v>
      </c>
      <c r="D88" s="55" t="s">
        <v>130</v>
      </c>
      <c r="E88" s="55" t="s">
        <v>337</v>
      </c>
      <c r="F88" s="55" t="s">
        <v>203</v>
      </c>
      <c r="G88" s="55" t="s">
        <v>136</v>
      </c>
      <c r="H88" s="56">
        <v>156</v>
      </c>
      <c r="I88" s="55" t="s">
        <v>53</v>
      </c>
      <c r="J88" s="76" t="str">
        <f t="shared" si="17"/>
        <v>Building Energy Efficiency Standards</v>
      </c>
      <c r="K88" s="76" t="str">
        <f t="shared" si="17"/>
        <v>bldgs efficiency standards</v>
      </c>
      <c r="L88" s="63">
        <f t="shared" si="17"/>
        <v>0</v>
      </c>
      <c r="M88" s="63">
        <f>M82</f>
        <v>1</v>
      </c>
      <c r="N88" s="63">
        <f t="shared" si="17"/>
        <v>0.01</v>
      </c>
      <c r="O88" s="57" t="str">
        <f t="shared" si="17"/>
        <v>% reduction in energy use</v>
      </c>
      <c r="P88" s="103" t="s">
        <v>1067</v>
      </c>
      <c r="Q88" s="57" t="str">
        <f t="shared" si="17"/>
        <v>buildings-sector-main.html#eff-stds</v>
      </c>
      <c r="R88" s="57" t="str">
        <f t="shared" si="17"/>
        <v>building-energy-efficiency-standards.html</v>
      </c>
      <c r="S88"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7" t="str">
        <f t="shared" si="18"/>
        <v>Itron, 2007, "ASSESSMENT OF LONG-TERM
ELECTRIC ENERGY EFFICIENCY
POTENTIAL IN CALIFORNIA’S
RESIDENTIAL SECTOR," http://www.energy.ca.gov/2007publications/CEC-500-2007-002/CEC-500-2007-002.PDF, p.33, Table 5-1</v>
      </c>
    </row>
    <row r="89" spans="1:20" s="5" customFormat="1" ht="118" x14ac:dyDescent="0.75">
      <c r="A89" s="57" t="str">
        <f t="shared" si="19"/>
        <v>Buildings and Appliances</v>
      </c>
      <c r="B89" s="57" t="str">
        <f t="shared" si="16"/>
        <v>Building Energy Efficiency Standards</v>
      </c>
      <c r="C89" s="57" t="str">
        <f t="shared" si="16"/>
        <v>Reduction in E Use Allowed by Component Eff Std</v>
      </c>
      <c r="D89" s="55" t="s">
        <v>131</v>
      </c>
      <c r="E89" s="55" t="s">
        <v>337</v>
      </c>
      <c r="F89" s="55" t="s">
        <v>203</v>
      </c>
      <c r="G89" s="55" t="s">
        <v>137</v>
      </c>
      <c r="H89" s="56">
        <v>157</v>
      </c>
      <c r="I89" s="55" t="s">
        <v>53</v>
      </c>
      <c r="J89" s="76" t="str">
        <f t="shared" si="17"/>
        <v>Building Energy Efficiency Standards</v>
      </c>
      <c r="K89" s="76" t="str">
        <f t="shared" si="17"/>
        <v>bldgs efficiency standards</v>
      </c>
      <c r="L89" s="63">
        <f t="shared" si="17"/>
        <v>0</v>
      </c>
      <c r="M89" s="63">
        <f t="shared" si="20"/>
        <v>1</v>
      </c>
      <c r="N89" s="63">
        <f t="shared" si="17"/>
        <v>0.01</v>
      </c>
      <c r="O89" s="57" t="str">
        <f t="shared" si="17"/>
        <v>% reduction in energy use</v>
      </c>
      <c r="P89" s="103" t="s">
        <v>1068</v>
      </c>
      <c r="Q89" s="57" t="str">
        <f t="shared" si="17"/>
        <v>buildings-sector-main.html#eff-stds</v>
      </c>
      <c r="R89" s="57" t="str">
        <f t="shared" si="17"/>
        <v>building-energy-efficiency-standards.html</v>
      </c>
      <c r="S89"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7" t="str">
        <f t="shared" si="18"/>
        <v>Itron, 2007, "ASSESSMENT OF LONG-TERM
ELECTRIC ENERGY EFFICIENCY
POTENTIAL IN CALIFORNIA’S
RESIDENTIAL SECTOR," http://www.energy.ca.gov/2007publications/CEC-500-2007-002/CEC-500-2007-002.PDF, p.33, Table 5-1</v>
      </c>
    </row>
    <row r="90" spans="1:20" s="5" customFormat="1" ht="118" x14ac:dyDescent="0.75">
      <c r="A90" s="57" t="str">
        <f t="shared" si="19"/>
        <v>Buildings and Appliances</v>
      </c>
      <c r="B90" s="57" t="str">
        <f t="shared" si="16"/>
        <v>Building Energy Efficiency Standards</v>
      </c>
      <c r="C90" s="57" t="str">
        <f t="shared" si="16"/>
        <v>Reduction in E Use Allowed by Component Eff Std</v>
      </c>
      <c r="D90" s="55" t="s">
        <v>132</v>
      </c>
      <c r="E90" s="55" t="s">
        <v>337</v>
      </c>
      <c r="F90" s="55" t="s">
        <v>203</v>
      </c>
      <c r="G90" s="55" t="s">
        <v>138</v>
      </c>
      <c r="H90" s="56">
        <v>158</v>
      </c>
      <c r="I90" s="55" t="s">
        <v>53</v>
      </c>
      <c r="J90" s="76" t="str">
        <f t="shared" si="17"/>
        <v>Building Energy Efficiency Standards</v>
      </c>
      <c r="K90" s="76" t="str">
        <f t="shared" si="17"/>
        <v>bldgs efficiency standards</v>
      </c>
      <c r="L90" s="63">
        <f t="shared" si="17"/>
        <v>0</v>
      </c>
      <c r="M90" s="63">
        <f t="shared" si="20"/>
        <v>1</v>
      </c>
      <c r="N90" s="63">
        <f t="shared" si="17"/>
        <v>0.01</v>
      </c>
      <c r="O90" s="57" t="str">
        <f t="shared" si="17"/>
        <v>% reduction in energy use</v>
      </c>
      <c r="P90" s="103" t="s">
        <v>1069</v>
      </c>
      <c r="Q90" s="57" t="str">
        <f t="shared" si="17"/>
        <v>buildings-sector-main.html#eff-stds</v>
      </c>
      <c r="R90" s="57" t="str">
        <f t="shared" si="17"/>
        <v>building-energy-efficiency-standards.html</v>
      </c>
      <c r="S90"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7" t="str">
        <f t="shared" si="18"/>
        <v>Itron, 2007, "ASSESSMENT OF LONG-TERM
ELECTRIC ENERGY EFFICIENCY
POTENTIAL IN CALIFORNIA’S
RESIDENTIAL SECTOR," http://www.energy.ca.gov/2007publications/CEC-500-2007-002/CEC-500-2007-002.PDF, p.33, Table 5-1</v>
      </c>
    </row>
    <row r="91" spans="1:20" s="5" customFormat="1" ht="118" x14ac:dyDescent="0.75">
      <c r="A91" s="57" t="str">
        <f t="shared" si="19"/>
        <v>Buildings and Appliances</v>
      </c>
      <c r="B91" s="57" t="str">
        <f t="shared" si="16"/>
        <v>Building Energy Efficiency Standards</v>
      </c>
      <c r="C91" s="57" t="str">
        <f t="shared" si="16"/>
        <v>Reduction in E Use Allowed by Component Eff Std</v>
      </c>
      <c r="D91" s="55" t="s">
        <v>133</v>
      </c>
      <c r="E91" s="55" t="s">
        <v>337</v>
      </c>
      <c r="F91" s="55" t="s">
        <v>203</v>
      </c>
      <c r="G91" s="55" t="s">
        <v>139</v>
      </c>
      <c r="H91" s="56">
        <v>159</v>
      </c>
      <c r="I91" s="55" t="s">
        <v>53</v>
      </c>
      <c r="J91" s="76" t="str">
        <f t="shared" si="17"/>
        <v>Building Energy Efficiency Standards</v>
      </c>
      <c r="K91" s="76" t="str">
        <f t="shared" si="17"/>
        <v>bldgs efficiency standards</v>
      </c>
      <c r="L91" s="63">
        <f t="shared" si="17"/>
        <v>0</v>
      </c>
      <c r="M91" s="63">
        <f t="shared" si="20"/>
        <v>1</v>
      </c>
      <c r="N91" s="63">
        <f t="shared" si="17"/>
        <v>0.01</v>
      </c>
      <c r="O91" s="57" t="str">
        <f t="shared" si="17"/>
        <v>% reduction in energy use</v>
      </c>
      <c r="P91" s="103" t="s">
        <v>1070</v>
      </c>
      <c r="Q91" s="57" t="str">
        <f t="shared" si="17"/>
        <v>buildings-sector-main.html#eff-stds</v>
      </c>
      <c r="R91" s="57" t="str">
        <f t="shared" si="17"/>
        <v>building-energy-efficiency-standards.html</v>
      </c>
      <c r="S91"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7" t="str">
        <f t="shared" si="18"/>
        <v>Itron, 2007, "ASSESSMENT OF LONG-TERM
ELECTRIC ENERGY EFFICIENCY
POTENTIAL IN CALIFORNIA’S
RESIDENTIAL SECTOR," http://www.energy.ca.gov/2007publications/CEC-500-2007-002/CEC-500-2007-002.PDF, p.33, Table 5-1</v>
      </c>
    </row>
    <row r="92" spans="1:20" s="5" customFormat="1" ht="118" x14ac:dyDescent="0.75">
      <c r="A92" s="57" t="str">
        <f t="shared" si="19"/>
        <v>Buildings and Appliances</v>
      </c>
      <c r="B92" s="57" t="str">
        <f t="shared" si="16"/>
        <v>Building Energy Efficiency Standards</v>
      </c>
      <c r="C92" s="57" t="str">
        <f t="shared" si="16"/>
        <v>Reduction in E Use Allowed by Component Eff Std</v>
      </c>
      <c r="D92" s="55" t="s">
        <v>134</v>
      </c>
      <c r="E92" s="55" t="s">
        <v>337</v>
      </c>
      <c r="F92" s="55" t="s">
        <v>203</v>
      </c>
      <c r="G92" s="55" t="s">
        <v>140</v>
      </c>
      <c r="H92" s="56">
        <v>160</v>
      </c>
      <c r="I92" s="55" t="s">
        <v>53</v>
      </c>
      <c r="J92" s="76" t="str">
        <f t="shared" si="17"/>
        <v>Building Energy Efficiency Standards</v>
      </c>
      <c r="K92" s="76" t="str">
        <f t="shared" si="17"/>
        <v>bldgs efficiency standards</v>
      </c>
      <c r="L92" s="63">
        <f t="shared" si="17"/>
        <v>0</v>
      </c>
      <c r="M92" s="63">
        <f t="shared" si="20"/>
        <v>1</v>
      </c>
      <c r="N92" s="63">
        <f t="shared" si="17"/>
        <v>0.01</v>
      </c>
      <c r="O92" s="57" t="str">
        <f t="shared" si="17"/>
        <v>% reduction in energy use</v>
      </c>
      <c r="P92" s="103" t="s">
        <v>1071</v>
      </c>
      <c r="Q92" s="57" t="str">
        <f t="shared" si="17"/>
        <v>buildings-sector-main.html#eff-stds</v>
      </c>
      <c r="R92" s="57" t="str">
        <f t="shared" si="17"/>
        <v>building-energy-efficiency-standards.html</v>
      </c>
      <c r="S9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7" t="str">
        <f t="shared" si="18"/>
        <v>Itron, 2007, "ASSESSMENT OF LONG-TERM
ELECTRIC ENERGY EFFICIENCY
POTENTIAL IN CALIFORNIA’S
RESIDENTIAL SECTOR," http://www.energy.ca.gov/2007publications/CEC-500-2007-002/CEC-500-2007-002.PDF, p.33, Table 5-1</v>
      </c>
    </row>
    <row r="93" spans="1:20" s="5" customFormat="1" ht="118" x14ac:dyDescent="0.75">
      <c r="A93" s="57" t="str">
        <f t="shared" si="19"/>
        <v>Buildings and Appliances</v>
      </c>
      <c r="B93" s="57" t="str">
        <f t="shared" si="19"/>
        <v>Building Energy Efficiency Standards</v>
      </c>
      <c r="C93" s="57" t="str">
        <f t="shared" si="19"/>
        <v>Reduction in E Use Allowed by Component Eff Std</v>
      </c>
      <c r="D93" s="55" t="s">
        <v>135</v>
      </c>
      <c r="E93" s="55" t="s">
        <v>337</v>
      </c>
      <c r="F93" s="55" t="s">
        <v>203</v>
      </c>
      <c r="G93" s="55" t="s">
        <v>141</v>
      </c>
      <c r="H93" s="56">
        <v>161</v>
      </c>
      <c r="I93" s="55" t="s">
        <v>53</v>
      </c>
      <c r="J93" s="76" t="str">
        <f t="shared" si="17"/>
        <v>Building Energy Efficiency Standards</v>
      </c>
      <c r="K93" s="76" t="str">
        <f t="shared" si="17"/>
        <v>bldgs efficiency standards</v>
      </c>
      <c r="L93" s="63">
        <f t="shared" si="17"/>
        <v>0</v>
      </c>
      <c r="M93" s="63">
        <f t="shared" si="20"/>
        <v>1</v>
      </c>
      <c r="N93" s="63">
        <f t="shared" si="17"/>
        <v>0.01</v>
      </c>
      <c r="O93" s="57" t="str">
        <f t="shared" si="17"/>
        <v>% reduction in energy use</v>
      </c>
      <c r="P93" s="103" t="s">
        <v>1072</v>
      </c>
      <c r="Q93" s="57" t="str">
        <f t="shared" si="17"/>
        <v>buildings-sector-main.html#eff-stds</v>
      </c>
      <c r="R93" s="57" t="str">
        <f t="shared" si="17"/>
        <v>building-energy-efficiency-standards.html</v>
      </c>
      <c r="S9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7" t="str">
        <f t="shared" si="18"/>
        <v>Itron, 2007, "ASSESSMENT OF LONG-TERM
ELECTRIC ENERGY EFFICIENCY
POTENTIAL IN CALIFORNIA’S
RESIDENTIAL SECTOR," http://www.energy.ca.gov/2007publications/CEC-500-2007-002/CEC-500-2007-002.PDF, p.33, Table 5-1</v>
      </c>
    </row>
    <row r="94" spans="1:20" s="5" customFormat="1" ht="73.75" x14ac:dyDescent="0.75">
      <c r="A94" s="55" t="s">
        <v>83</v>
      </c>
      <c r="B94" s="55" t="s">
        <v>15</v>
      </c>
      <c r="C94" s="55" t="s">
        <v>7</v>
      </c>
      <c r="D94" s="55"/>
      <c r="E94" s="55"/>
      <c r="F94" s="55"/>
      <c r="G94" s="55"/>
      <c r="H94" s="56">
        <v>19</v>
      </c>
      <c r="I94" s="55" t="s">
        <v>53</v>
      </c>
      <c r="J94" s="98" t="s">
        <v>15</v>
      </c>
      <c r="K94" s="98" t="s">
        <v>695</v>
      </c>
      <c r="L94" s="67">
        <v>0</v>
      </c>
      <c r="M94" s="67">
        <v>1</v>
      </c>
      <c r="N94" s="67">
        <v>1</v>
      </c>
      <c r="O94" s="55" t="s">
        <v>35</v>
      </c>
      <c r="P94" s="55" t="s">
        <v>716</v>
      </c>
      <c r="Q94" s="55" t="s">
        <v>244</v>
      </c>
      <c r="R94" s="10" t="s">
        <v>245</v>
      </c>
      <c r="S94" s="86" t="s">
        <v>86</v>
      </c>
      <c r="T94" s="57"/>
    </row>
    <row r="95" spans="1:20" s="5" customFormat="1" ht="103.25" x14ac:dyDescent="0.75">
      <c r="A95" s="55" t="s">
        <v>83</v>
      </c>
      <c r="B95" s="55" t="s">
        <v>317</v>
      </c>
      <c r="C95" s="55" t="s">
        <v>369</v>
      </c>
      <c r="D95" s="55"/>
      <c r="E95" s="55"/>
      <c r="F95" s="55"/>
      <c r="G95" s="55"/>
      <c r="H95" s="56">
        <v>146</v>
      </c>
      <c r="I95" s="55" t="s">
        <v>53</v>
      </c>
      <c r="J95" s="56" t="s">
        <v>440</v>
      </c>
      <c r="K95" s="98" t="s">
        <v>694</v>
      </c>
      <c r="L95" s="67">
        <v>0</v>
      </c>
      <c r="M95" s="62">
        <f>ROUND(MaxBoundCalculations!B172,2)</f>
        <v>0.24</v>
      </c>
      <c r="N95" s="69">
        <v>5.0000000000000001E-3</v>
      </c>
      <c r="O95" s="55" t="s">
        <v>318</v>
      </c>
      <c r="P95" s="103" t="s">
        <v>962</v>
      </c>
      <c r="Q95" s="55" t="s">
        <v>319</v>
      </c>
      <c r="R95" s="10" t="s">
        <v>320</v>
      </c>
      <c r="S95" s="86" t="s">
        <v>374</v>
      </c>
      <c r="T95" s="10" t="s">
        <v>494</v>
      </c>
    </row>
    <row r="96" spans="1:20" s="5" customFormat="1" ht="88.5" x14ac:dyDescent="0.75">
      <c r="A96" s="55" t="s">
        <v>83</v>
      </c>
      <c r="B96" s="55" t="s">
        <v>321</v>
      </c>
      <c r="C96" s="55" t="s">
        <v>324</v>
      </c>
      <c r="D96" s="55"/>
      <c r="E96" s="55"/>
      <c r="F96" s="55"/>
      <c r="G96" s="55"/>
      <c r="H96" s="56">
        <v>147</v>
      </c>
      <c r="I96" s="55" t="s">
        <v>53</v>
      </c>
      <c r="J96" s="56" t="s">
        <v>440</v>
      </c>
      <c r="K96" s="98" t="s">
        <v>693</v>
      </c>
      <c r="L96" s="67">
        <v>0</v>
      </c>
      <c r="M96" s="61">
        <v>0.5</v>
      </c>
      <c r="N96" s="62">
        <v>0.01</v>
      </c>
      <c r="O96" s="55" t="s">
        <v>325</v>
      </c>
      <c r="P96" s="103" t="s">
        <v>963</v>
      </c>
      <c r="Q96" s="55" t="s">
        <v>322</v>
      </c>
      <c r="R96" s="10" t="s">
        <v>323</v>
      </c>
      <c r="S96" s="86"/>
      <c r="T96" s="57"/>
    </row>
    <row r="97" spans="1:20" s="5" customFormat="1" ht="59" x14ac:dyDescent="0.75">
      <c r="A97" s="55" t="s">
        <v>83</v>
      </c>
      <c r="B97" s="55" t="s">
        <v>14</v>
      </c>
      <c r="C97" s="55" t="s">
        <v>142</v>
      </c>
      <c r="D97" s="55"/>
      <c r="E97" s="55"/>
      <c r="F97" s="55"/>
      <c r="G97" s="55"/>
      <c r="H97" s="56">
        <v>20</v>
      </c>
      <c r="I97" s="55" t="s">
        <v>53</v>
      </c>
      <c r="J97" s="98" t="s">
        <v>14</v>
      </c>
      <c r="K97" s="98" t="s">
        <v>692</v>
      </c>
      <c r="L97" s="67">
        <v>0</v>
      </c>
      <c r="M97" s="67">
        <v>1</v>
      </c>
      <c r="N97" s="67">
        <v>1</v>
      </c>
      <c r="O97" s="55" t="s">
        <v>35</v>
      </c>
      <c r="P97" s="55" t="s">
        <v>717</v>
      </c>
      <c r="Q97" s="55" t="s">
        <v>246</v>
      </c>
      <c r="R97" s="10" t="s">
        <v>247</v>
      </c>
      <c r="S97" s="86" t="s">
        <v>86</v>
      </c>
      <c r="T97" s="57"/>
    </row>
    <row r="98" spans="1:20" s="5" customFormat="1" ht="103.25" x14ac:dyDescent="0.75">
      <c r="A98" s="55" t="s">
        <v>83</v>
      </c>
      <c r="B98" s="55" t="s">
        <v>17</v>
      </c>
      <c r="C98" s="55" t="s">
        <v>218</v>
      </c>
      <c r="D98" s="55" t="s">
        <v>130</v>
      </c>
      <c r="E98" s="55"/>
      <c r="F98" s="55" t="s">
        <v>136</v>
      </c>
      <c r="G98" s="55"/>
      <c r="H98" s="56">
        <v>21</v>
      </c>
      <c r="I98" s="55" t="s">
        <v>53</v>
      </c>
      <c r="J98" s="98" t="s">
        <v>17</v>
      </c>
      <c r="K98" s="98" t="s">
        <v>691</v>
      </c>
      <c r="L98" s="61">
        <v>0</v>
      </c>
      <c r="M98" s="70">
        <f>ROUND(MaxBoundCalculations!B167,3)</f>
        <v>3.4000000000000002E-2</v>
      </c>
      <c r="N98" s="70">
        <v>1E-3</v>
      </c>
      <c r="O98" s="55" t="s">
        <v>43</v>
      </c>
      <c r="P98" s="55" t="s">
        <v>718</v>
      </c>
      <c r="Q98" s="55" t="s">
        <v>248</v>
      </c>
      <c r="R98" s="10" t="s">
        <v>249</v>
      </c>
      <c r="S98" s="80" t="s">
        <v>190</v>
      </c>
      <c r="T98" s="10" t="s">
        <v>214</v>
      </c>
    </row>
    <row r="99" spans="1:20" s="5" customFormat="1" ht="118" x14ac:dyDescent="0.75">
      <c r="A99" s="57" t="str">
        <f>A$98</f>
        <v>Buildings and Appliances</v>
      </c>
      <c r="B99" s="57" t="str">
        <f t="shared" ref="B99:C103" si="21">B$98</f>
        <v>Increased Retrofitting</v>
      </c>
      <c r="C99" s="57" t="str">
        <f t="shared" si="21"/>
        <v>Fraction of Commercial Components Replaced Annually due to Retrofitting Policy</v>
      </c>
      <c r="D99" s="55" t="s">
        <v>131</v>
      </c>
      <c r="E99" s="55"/>
      <c r="F99" s="55" t="s">
        <v>137</v>
      </c>
      <c r="G99" s="55"/>
      <c r="H99" s="56">
        <v>22</v>
      </c>
      <c r="I99" s="55" t="s">
        <v>53</v>
      </c>
      <c r="J99" s="76" t="str">
        <f t="shared" ref="J99:O103" si="22">J$98</f>
        <v>Increased Retrofitting</v>
      </c>
      <c r="K99" s="77" t="str">
        <f t="shared" si="22"/>
        <v>bldgs retrofitting</v>
      </c>
      <c r="L99" s="66">
        <f t="shared" si="22"/>
        <v>0</v>
      </c>
      <c r="M99" s="71">
        <f t="shared" si="22"/>
        <v>3.4000000000000002E-2</v>
      </c>
      <c r="N99" s="71">
        <f t="shared" si="22"/>
        <v>1E-3</v>
      </c>
      <c r="O99" s="57" t="str">
        <f t="shared" si="22"/>
        <v>% of existing building components</v>
      </c>
      <c r="P99" s="55" t="s">
        <v>719</v>
      </c>
      <c r="Q99" s="55" t="s">
        <v>248</v>
      </c>
      <c r="R99" s="10" t="s">
        <v>249</v>
      </c>
      <c r="S99" s="85" t="str">
        <f>S98</f>
        <v>Calculated from model data; see the relevant variable(s) in the InputData folder for source information.</v>
      </c>
      <c r="T99" s="57"/>
    </row>
    <row r="100" spans="1:20" s="5" customFormat="1" ht="103.25" x14ac:dyDescent="0.75">
      <c r="A100" s="57" t="str">
        <f>A$98</f>
        <v>Buildings and Appliances</v>
      </c>
      <c r="B100" s="57" t="str">
        <f t="shared" si="21"/>
        <v>Increased Retrofitting</v>
      </c>
      <c r="C100" s="57" t="str">
        <f t="shared" si="21"/>
        <v>Fraction of Commercial Components Replaced Annually due to Retrofitting Policy</v>
      </c>
      <c r="D100" s="55" t="s">
        <v>132</v>
      </c>
      <c r="E100" s="55"/>
      <c r="F100" s="55" t="s">
        <v>138</v>
      </c>
      <c r="G100" s="55"/>
      <c r="H100" s="56">
        <v>23</v>
      </c>
      <c r="I100" s="55" t="s">
        <v>53</v>
      </c>
      <c r="J100" s="76" t="str">
        <f t="shared" si="22"/>
        <v>Increased Retrofitting</v>
      </c>
      <c r="K100" s="77" t="str">
        <f t="shared" si="22"/>
        <v>bldgs retrofitting</v>
      </c>
      <c r="L100" s="66">
        <f t="shared" si="22"/>
        <v>0</v>
      </c>
      <c r="M100" s="71">
        <f t="shared" si="22"/>
        <v>3.4000000000000002E-2</v>
      </c>
      <c r="N100" s="71">
        <f t="shared" si="22"/>
        <v>1E-3</v>
      </c>
      <c r="O100" s="57" t="str">
        <f t="shared" si="22"/>
        <v>% of existing building components</v>
      </c>
      <c r="P100" s="55" t="s">
        <v>720</v>
      </c>
      <c r="Q100" s="55" t="s">
        <v>248</v>
      </c>
      <c r="R100" s="10" t="s">
        <v>249</v>
      </c>
      <c r="S100" s="85" t="str">
        <f>S99</f>
        <v>Calculated from model data; see the relevant variable(s) in the InputData folder for source information.</v>
      </c>
      <c r="T100" s="57"/>
    </row>
    <row r="101" spans="1:20" s="5" customFormat="1" ht="103.25" x14ac:dyDescent="0.75">
      <c r="A101" s="57" t="str">
        <f>A$98</f>
        <v>Buildings and Appliances</v>
      </c>
      <c r="B101" s="57" t="str">
        <f t="shared" si="21"/>
        <v>Increased Retrofitting</v>
      </c>
      <c r="C101" s="57" t="str">
        <f t="shared" si="21"/>
        <v>Fraction of Commercial Components Replaced Annually due to Retrofitting Policy</v>
      </c>
      <c r="D101" s="55" t="s">
        <v>133</v>
      </c>
      <c r="E101" s="55"/>
      <c r="F101" s="55" t="s">
        <v>139</v>
      </c>
      <c r="G101" s="55"/>
      <c r="H101" s="56">
        <v>24</v>
      </c>
      <c r="I101" s="55" t="s">
        <v>53</v>
      </c>
      <c r="J101" s="76" t="str">
        <f t="shared" si="22"/>
        <v>Increased Retrofitting</v>
      </c>
      <c r="K101" s="77" t="str">
        <f t="shared" si="22"/>
        <v>bldgs retrofitting</v>
      </c>
      <c r="L101" s="66">
        <f t="shared" si="22"/>
        <v>0</v>
      </c>
      <c r="M101" s="71">
        <f t="shared" si="22"/>
        <v>3.4000000000000002E-2</v>
      </c>
      <c r="N101" s="71">
        <f t="shared" si="22"/>
        <v>1E-3</v>
      </c>
      <c r="O101" s="57" t="str">
        <f t="shared" si="22"/>
        <v>% of existing building components</v>
      </c>
      <c r="P101" s="55" t="s">
        <v>721</v>
      </c>
      <c r="Q101" s="55" t="s">
        <v>248</v>
      </c>
      <c r="R101" s="10" t="s">
        <v>249</v>
      </c>
      <c r="S101" s="85" t="str">
        <f>S100</f>
        <v>Calculated from model data; see the relevant variable(s) in the InputData folder for source information.</v>
      </c>
      <c r="T101" s="57"/>
    </row>
    <row r="102" spans="1:20" s="5" customFormat="1" ht="103.25" x14ac:dyDescent="0.75">
      <c r="A102" s="57" t="str">
        <f>A$98</f>
        <v>Buildings and Appliances</v>
      </c>
      <c r="B102" s="57" t="str">
        <f t="shared" si="21"/>
        <v>Increased Retrofitting</v>
      </c>
      <c r="C102" s="57" t="str">
        <f t="shared" si="21"/>
        <v>Fraction of Commercial Components Replaced Annually due to Retrofitting Policy</v>
      </c>
      <c r="D102" s="55" t="s">
        <v>134</v>
      </c>
      <c r="E102" s="55"/>
      <c r="F102" s="55" t="s">
        <v>140</v>
      </c>
      <c r="G102" s="55"/>
      <c r="H102" s="56">
        <v>25</v>
      </c>
      <c r="I102" s="55" t="s">
        <v>53</v>
      </c>
      <c r="J102" s="76" t="str">
        <f t="shared" si="22"/>
        <v>Increased Retrofitting</v>
      </c>
      <c r="K102" s="77" t="str">
        <f t="shared" si="22"/>
        <v>bldgs retrofitting</v>
      </c>
      <c r="L102" s="66">
        <f t="shared" si="22"/>
        <v>0</v>
      </c>
      <c r="M102" s="71">
        <f t="shared" si="22"/>
        <v>3.4000000000000002E-2</v>
      </c>
      <c r="N102" s="71">
        <f t="shared" si="22"/>
        <v>1E-3</v>
      </c>
      <c r="O102" s="57" t="str">
        <f t="shared" si="22"/>
        <v>% of existing building components</v>
      </c>
      <c r="P102" s="55" t="s">
        <v>722</v>
      </c>
      <c r="Q102" s="55" t="s">
        <v>248</v>
      </c>
      <c r="R102" s="10" t="s">
        <v>249</v>
      </c>
      <c r="S102" s="85" t="str">
        <f>S101</f>
        <v>Calculated from model data; see the relevant variable(s) in the InputData folder for source information.</v>
      </c>
      <c r="T102" s="57"/>
    </row>
    <row r="103" spans="1:20" s="5" customFormat="1" ht="118" x14ac:dyDescent="0.75">
      <c r="A103" s="57" t="str">
        <f>A$98</f>
        <v>Buildings and Appliances</v>
      </c>
      <c r="B103" s="57" t="str">
        <f t="shared" si="21"/>
        <v>Increased Retrofitting</v>
      </c>
      <c r="C103" s="57" t="str">
        <f t="shared" si="21"/>
        <v>Fraction of Commercial Components Replaced Annually due to Retrofitting Policy</v>
      </c>
      <c r="D103" s="55" t="s">
        <v>135</v>
      </c>
      <c r="E103" s="55"/>
      <c r="F103" s="55" t="s">
        <v>141</v>
      </c>
      <c r="G103" s="55"/>
      <c r="H103" s="56">
        <v>26</v>
      </c>
      <c r="I103" s="55" t="s">
        <v>53</v>
      </c>
      <c r="J103" s="76" t="str">
        <f t="shared" si="22"/>
        <v>Increased Retrofitting</v>
      </c>
      <c r="K103" s="77" t="str">
        <f t="shared" si="22"/>
        <v>bldgs retrofitting</v>
      </c>
      <c r="L103" s="66">
        <f t="shared" si="22"/>
        <v>0</v>
      </c>
      <c r="M103" s="71">
        <f t="shared" si="22"/>
        <v>3.4000000000000002E-2</v>
      </c>
      <c r="N103" s="71">
        <f t="shared" si="22"/>
        <v>1E-3</v>
      </c>
      <c r="O103" s="57" t="str">
        <f t="shared" si="22"/>
        <v>% of existing building components</v>
      </c>
      <c r="P103" s="55" t="s">
        <v>723</v>
      </c>
      <c r="Q103" s="55" t="s">
        <v>248</v>
      </c>
      <c r="R103" s="10" t="s">
        <v>249</v>
      </c>
      <c r="S103" s="85" t="str">
        <f>S102</f>
        <v>Calculated from model data; see the relevant variable(s) in the InputData folder for source information.</v>
      </c>
      <c r="T103" s="57"/>
    </row>
    <row r="104" spans="1:20" s="5" customFormat="1" ht="44.25" x14ac:dyDescent="0.75">
      <c r="A104" s="55" t="s">
        <v>83</v>
      </c>
      <c r="B104" s="55" t="s">
        <v>13</v>
      </c>
      <c r="C104" s="55" t="s">
        <v>6</v>
      </c>
      <c r="D104" s="55" t="s">
        <v>130</v>
      </c>
      <c r="E104" s="55"/>
      <c r="F104" s="55" t="s">
        <v>136</v>
      </c>
      <c r="G104" s="55"/>
      <c r="H104" s="56">
        <v>27</v>
      </c>
      <c r="I104" s="55" t="s">
        <v>53</v>
      </c>
      <c r="J104" s="98" t="s">
        <v>13</v>
      </c>
      <c r="K104" s="98" t="s">
        <v>690</v>
      </c>
      <c r="L104" s="67">
        <v>0</v>
      </c>
      <c r="M104" s="67">
        <v>1</v>
      </c>
      <c r="N104" s="67">
        <v>1</v>
      </c>
      <c r="O104" s="55" t="s">
        <v>35</v>
      </c>
      <c r="P104" s="55" t="s">
        <v>1130</v>
      </c>
      <c r="Q104" s="55" t="s">
        <v>250</v>
      </c>
      <c r="R104" s="10" t="s">
        <v>251</v>
      </c>
      <c r="S104" s="86" t="s">
        <v>86</v>
      </c>
      <c r="T104" s="57"/>
    </row>
    <row r="105" spans="1:20" s="5" customFormat="1" ht="44.25" x14ac:dyDescent="0.75">
      <c r="A105" s="57" t="str">
        <f>A$104</f>
        <v>Buildings and Appliances</v>
      </c>
      <c r="B105" s="57" t="str">
        <f t="shared" ref="B105:C109" si="23">B$104</f>
        <v>Rebate for Efficient Products</v>
      </c>
      <c r="C105" s="57" t="str">
        <f t="shared" si="23"/>
        <v>Boolean Rebate Program for Efficient Components</v>
      </c>
      <c r="D105" s="55" t="s">
        <v>131</v>
      </c>
      <c r="E105" s="55"/>
      <c r="F105" s="55" t="s">
        <v>137</v>
      </c>
      <c r="G105" s="55"/>
      <c r="H105" s="56">
        <v>28</v>
      </c>
      <c r="I105" s="55" t="s">
        <v>53</v>
      </c>
      <c r="J105" s="76" t="str">
        <f t="shared" ref="J105:O109" si="24">J$104</f>
        <v>Rebate for Efficient Products</v>
      </c>
      <c r="K105" s="76" t="str">
        <f>K$104</f>
        <v>bldgs rebate</v>
      </c>
      <c r="L105" s="68">
        <f>L$104</f>
        <v>0</v>
      </c>
      <c r="M105" s="68">
        <f>M$104</f>
        <v>1</v>
      </c>
      <c r="N105" s="68">
        <f>N$104</f>
        <v>1</v>
      </c>
      <c r="O105" s="57" t="str">
        <f>O$104</f>
        <v>on/off</v>
      </c>
      <c r="P105" s="55" t="s">
        <v>1131</v>
      </c>
      <c r="Q105" s="57" t="str">
        <f>Q$104</f>
        <v>buildings-sector-main.html#rebate</v>
      </c>
      <c r="R105" s="57" t="str">
        <f>R$104</f>
        <v>rebate-for-efficient-products.html</v>
      </c>
      <c r="S105" s="85" t="str">
        <f>S$104</f>
        <v>none</v>
      </c>
      <c r="T105" s="57"/>
    </row>
    <row r="106" spans="1:20" s="5" customFormat="1" ht="44.25" x14ac:dyDescent="0.75">
      <c r="A106" s="57" t="str">
        <f>A$104</f>
        <v>Buildings and Appliances</v>
      </c>
      <c r="B106" s="57" t="str">
        <f t="shared" si="23"/>
        <v>Rebate for Efficient Products</v>
      </c>
      <c r="C106" s="57" t="str">
        <f t="shared" si="23"/>
        <v>Boolean Rebate Program for Efficient Components</v>
      </c>
      <c r="D106" s="55" t="s">
        <v>132</v>
      </c>
      <c r="E106" s="55"/>
      <c r="F106" s="55" t="s">
        <v>138</v>
      </c>
      <c r="G106" s="55"/>
      <c r="H106" s="56">
        <v>209</v>
      </c>
      <c r="I106" s="103" t="s">
        <v>53</v>
      </c>
      <c r="J106" s="76" t="str">
        <f t="shared" si="24"/>
        <v>Rebate for Efficient Products</v>
      </c>
      <c r="K106" s="76" t="str">
        <f t="shared" si="24"/>
        <v>bldgs rebate</v>
      </c>
      <c r="L106" s="68">
        <f t="shared" si="24"/>
        <v>0</v>
      </c>
      <c r="M106" s="68">
        <f t="shared" si="24"/>
        <v>1</v>
      </c>
      <c r="N106" s="68">
        <f t="shared" si="24"/>
        <v>1</v>
      </c>
      <c r="O106" s="57" t="str">
        <f t="shared" si="24"/>
        <v>on/off</v>
      </c>
      <c r="P106" s="103" t="s">
        <v>1152</v>
      </c>
      <c r="Q106" s="57" t="str">
        <f t="shared" ref="Q106:R107" si="25">Q$104</f>
        <v>buildings-sector-main.html#rebate</v>
      </c>
      <c r="R106" s="57" t="str">
        <f t="shared" si="25"/>
        <v>rebate-for-efficient-products.html</v>
      </c>
      <c r="S106" s="85" t="str">
        <f>S$104</f>
        <v>none</v>
      </c>
      <c r="T106" s="57"/>
    </row>
    <row r="107" spans="1:20" s="5" customFormat="1" ht="44.25" x14ac:dyDescent="0.75">
      <c r="A107" s="57" t="str">
        <f>A$104</f>
        <v>Buildings and Appliances</v>
      </c>
      <c r="B107" s="57" t="str">
        <f t="shared" si="23"/>
        <v>Rebate for Efficient Products</v>
      </c>
      <c r="C107" s="57" t="str">
        <f t="shared" si="23"/>
        <v>Boolean Rebate Program for Efficient Components</v>
      </c>
      <c r="D107" s="55" t="s">
        <v>133</v>
      </c>
      <c r="E107" s="55"/>
      <c r="F107" s="55" t="s">
        <v>139</v>
      </c>
      <c r="G107" s="55"/>
      <c r="H107" s="56">
        <v>210</v>
      </c>
      <c r="I107" s="103" t="s">
        <v>53</v>
      </c>
      <c r="J107" s="76" t="str">
        <f t="shared" si="24"/>
        <v>Rebate for Efficient Products</v>
      </c>
      <c r="K107" s="76" t="str">
        <f t="shared" si="24"/>
        <v>bldgs rebate</v>
      </c>
      <c r="L107" s="68">
        <f t="shared" si="24"/>
        <v>0</v>
      </c>
      <c r="M107" s="68">
        <f t="shared" si="24"/>
        <v>1</v>
      </c>
      <c r="N107" s="68">
        <f t="shared" si="24"/>
        <v>1</v>
      </c>
      <c r="O107" s="57" t="str">
        <f t="shared" si="24"/>
        <v>on/off</v>
      </c>
      <c r="P107" s="103" t="s">
        <v>1153</v>
      </c>
      <c r="Q107" s="57" t="str">
        <f t="shared" si="25"/>
        <v>buildings-sector-main.html#rebate</v>
      </c>
      <c r="R107" s="57" t="str">
        <f t="shared" si="25"/>
        <v>rebate-for-efficient-products.html</v>
      </c>
      <c r="S107" s="85" t="str">
        <f>S$104</f>
        <v>none</v>
      </c>
      <c r="T107" s="57"/>
    </row>
    <row r="108" spans="1:20" s="5" customFormat="1" ht="44.25" x14ac:dyDescent="0.75">
      <c r="A108" s="57" t="str">
        <f>A$104</f>
        <v>Buildings and Appliances</v>
      </c>
      <c r="B108" s="57" t="str">
        <f t="shared" si="23"/>
        <v>Rebate for Efficient Products</v>
      </c>
      <c r="C108" s="57" t="str">
        <f t="shared" si="23"/>
        <v>Boolean Rebate Program for Efficient Components</v>
      </c>
      <c r="D108" s="55" t="s">
        <v>134</v>
      </c>
      <c r="E108" s="55"/>
      <c r="F108" s="55" t="s">
        <v>140</v>
      </c>
      <c r="G108" s="55"/>
      <c r="H108" s="56">
        <v>29</v>
      </c>
      <c r="I108" s="55" t="s">
        <v>53</v>
      </c>
      <c r="J108" s="76" t="str">
        <f t="shared" si="24"/>
        <v>Rebate for Efficient Products</v>
      </c>
      <c r="K108" s="76" t="str">
        <f t="shared" si="24"/>
        <v>bldgs rebate</v>
      </c>
      <c r="L108" s="68">
        <f t="shared" si="24"/>
        <v>0</v>
      </c>
      <c r="M108" s="68">
        <f t="shared" si="24"/>
        <v>1</v>
      </c>
      <c r="N108" s="68">
        <f t="shared" si="24"/>
        <v>1</v>
      </c>
      <c r="O108" s="57" t="str">
        <f t="shared" si="24"/>
        <v>on/off</v>
      </c>
      <c r="P108" s="55" t="s">
        <v>724</v>
      </c>
      <c r="Q108" s="55" t="s">
        <v>250</v>
      </c>
      <c r="R108" s="10" t="s">
        <v>251</v>
      </c>
      <c r="S108" s="86" t="s">
        <v>86</v>
      </c>
      <c r="T108" s="57"/>
    </row>
    <row r="109" spans="1:20" s="5" customFormat="1" ht="44.25" x14ac:dyDescent="0.75">
      <c r="A109" s="57" t="str">
        <f>A$104</f>
        <v>Buildings and Appliances</v>
      </c>
      <c r="B109" s="57" t="str">
        <f t="shared" si="23"/>
        <v>Rebate for Efficient Products</v>
      </c>
      <c r="C109" s="57" t="str">
        <f t="shared" si="23"/>
        <v>Boolean Rebate Program for Efficient Components</v>
      </c>
      <c r="D109" s="55" t="s">
        <v>135</v>
      </c>
      <c r="E109" s="55"/>
      <c r="F109" s="55" t="s">
        <v>141</v>
      </c>
      <c r="G109" s="55"/>
      <c r="H109" s="56" t="s">
        <v>232</v>
      </c>
      <c r="I109" s="55" t="s">
        <v>54</v>
      </c>
      <c r="J109" s="76" t="str">
        <f t="shared" si="24"/>
        <v>Rebate for Efficient Products</v>
      </c>
      <c r="K109" s="76" t="str">
        <f t="shared" si="24"/>
        <v>bldgs rebate</v>
      </c>
      <c r="L109" s="67"/>
      <c r="M109" s="67"/>
      <c r="N109" s="67"/>
      <c r="O109" s="55"/>
      <c r="P109" s="55"/>
      <c r="Q109" s="57"/>
      <c r="R109" s="10"/>
      <c r="S109" s="85"/>
      <c r="T109" s="57"/>
    </row>
    <row r="110" spans="1:20" s="3" customFormat="1" ht="29.5" x14ac:dyDescent="0.75">
      <c r="A110" s="10" t="s">
        <v>8</v>
      </c>
      <c r="B110" s="10" t="s">
        <v>412</v>
      </c>
      <c r="C110" s="10" t="s">
        <v>413</v>
      </c>
      <c r="D110" s="55" t="s">
        <v>551</v>
      </c>
      <c r="E110" s="55"/>
      <c r="F110" s="55" t="s">
        <v>550</v>
      </c>
      <c r="G110" s="10"/>
      <c r="H110" s="58">
        <v>167</v>
      </c>
      <c r="I110" s="10" t="s">
        <v>53</v>
      </c>
      <c r="J110" s="99" t="s">
        <v>412</v>
      </c>
      <c r="K110" s="98" t="s">
        <v>689</v>
      </c>
      <c r="L110" s="72">
        <v>0</v>
      </c>
      <c r="M110" s="72">
        <v>1</v>
      </c>
      <c r="N110" s="72">
        <v>1</v>
      </c>
      <c r="O110" s="10" t="s">
        <v>35</v>
      </c>
      <c r="P110" s="55" t="s">
        <v>725</v>
      </c>
      <c r="Q110" s="55" t="s">
        <v>414</v>
      </c>
      <c r="R110" s="10" t="s">
        <v>415</v>
      </c>
      <c r="S110" s="86"/>
      <c r="T110" s="10"/>
    </row>
    <row r="111" spans="1:20" s="5" customFormat="1" ht="44.25" x14ac:dyDescent="0.75">
      <c r="A111" s="57" t="str">
        <f>A$110</f>
        <v>Electricity Supply</v>
      </c>
      <c r="B111" s="57" t="str">
        <f t="shared" ref="B111:C120" si="26">B$110</f>
        <v>Ban New Power Plants</v>
      </c>
      <c r="C111" s="57" t="str">
        <f t="shared" si="26"/>
        <v>Boolean Ban New Power Plants</v>
      </c>
      <c r="D111" s="10" t="s">
        <v>376</v>
      </c>
      <c r="E111" s="55"/>
      <c r="F111" s="10" t="s">
        <v>377</v>
      </c>
      <c r="G111" s="55"/>
      <c r="H111" s="56">
        <v>168</v>
      </c>
      <c r="I111" s="55" t="s">
        <v>53</v>
      </c>
      <c r="J111" s="76" t="str">
        <f t="shared" ref="J111:R121" si="27">J$110</f>
        <v>Ban New Power Plants</v>
      </c>
      <c r="K111" s="76" t="str">
        <f t="shared" si="27"/>
        <v>elec ban new power plants</v>
      </c>
      <c r="L111" s="68">
        <f t="shared" si="27"/>
        <v>0</v>
      </c>
      <c r="M111" s="68">
        <f t="shared" si="27"/>
        <v>1</v>
      </c>
      <c r="N111" s="68">
        <f t="shared" si="27"/>
        <v>1</v>
      </c>
      <c r="O111" s="57" t="str">
        <f t="shared" si="27"/>
        <v>on/off</v>
      </c>
      <c r="P111" s="55" t="s">
        <v>726</v>
      </c>
      <c r="Q111" s="57" t="str">
        <f t="shared" si="27"/>
        <v>electricity-sector-main.html#ban</v>
      </c>
      <c r="R111" s="57" t="str">
        <f t="shared" si="27"/>
        <v>ban-new-capacity.html</v>
      </c>
      <c r="S111" s="85"/>
      <c r="T111" s="57"/>
    </row>
    <row r="112" spans="1:20" s="5" customFormat="1" ht="29.5" x14ac:dyDescent="0.75">
      <c r="A112" s="57" t="str">
        <f t="shared" ref="A112:C121" si="28">A$110</f>
        <v>Electricity Supply</v>
      </c>
      <c r="B112" s="57" t="str">
        <f t="shared" si="26"/>
        <v>Ban New Power Plants</v>
      </c>
      <c r="C112" s="57" t="str">
        <f t="shared" si="26"/>
        <v>Boolean Ban New Power Plants</v>
      </c>
      <c r="D112" s="10" t="s">
        <v>89</v>
      </c>
      <c r="E112" s="55"/>
      <c r="F112" s="10" t="s">
        <v>1039</v>
      </c>
      <c r="G112" s="55"/>
      <c r="H112" s="58">
        <v>169</v>
      </c>
      <c r="I112" s="55" t="s">
        <v>53</v>
      </c>
      <c r="J112" s="76" t="str">
        <f t="shared" si="27"/>
        <v>Ban New Power Plants</v>
      </c>
      <c r="K112" s="76" t="str">
        <f t="shared" si="27"/>
        <v>elec ban new power plants</v>
      </c>
      <c r="L112" s="68">
        <f t="shared" si="27"/>
        <v>0</v>
      </c>
      <c r="M112" s="68">
        <f t="shared" si="27"/>
        <v>1</v>
      </c>
      <c r="N112" s="68">
        <f t="shared" si="27"/>
        <v>1</v>
      </c>
      <c r="O112" s="57" t="str">
        <f t="shared" si="27"/>
        <v>on/off</v>
      </c>
      <c r="P112" s="55" t="s">
        <v>1041</v>
      </c>
      <c r="Q112" s="57" t="str">
        <f t="shared" si="27"/>
        <v>electricity-sector-main.html#ban</v>
      </c>
      <c r="R112" s="57" t="str">
        <f t="shared" si="27"/>
        <v>ban-new-capacity.html</v>
      </c>
      <c r="S112" s="85"/>
      <c r="T112" s="57"/>
    </row>
    <row r="113" spans="1:20" s="5" customFormat="1" ht="29.5" x14ac:dyDescent="0.75">
      <c r="A113" s="57" t="str">
        <f t="shared" si="28"/>
        <v>Electricity Supply</v>
      </c>
      <c r="B113" s="57" t="str">
        <f t="shared" si="26"/>
        <v>Ban New Power Plants</v>
      </c>
      <c r="C113" s="57" t="str">
        <f t="shared" si="26"/>
        <v>Boolean Ban New Power Plants</v>
      </c>
      <c r="D113" s="10" t="s">
        <v>90</v>
      </c>
      <c r="E113" s="55"/>
      <c r="F113" s="10" t="s">
        <v>103</v>
      </c>
      <c r="G113" s="55"/>
      <c r="H113" s="56">
        <v>170</v>
      </c>
      <c r="I113" s="55" t="s">
        <v>53</v>
      </c>
      <c r="J113" s="76" t="str">
        <f t="shared" si="27"/>
        <v>Ban New Power Plants</v>
      </c>
      <c r="K113" s="76" t="str">
        <f t="shared" si="27"/>
        <v>elec ban new power plants</v>
      </c>
      <c r="L113" s="68">
        <f t="shared" si="27"/>
        <v>0</v>
      </c>
      <c r="M113" s="68">
        <f t="shared" si="27"/>
        <v>1</v>
      </c>
      <c r="N113" s="68">
        <f t="shared" si="27"/>
        <v>1</v>
      </c>
      <c r="O113" s="57" t="str">
        <f t="shared" si="27"/>
        <v>on/off</v>
      </c>
      <c r="P113" s="55" t="s">
        <v>727</v>
      </c>
      <c r="Q113" s="57" t="str">
        <f t="shared" si="27"/>
        <v>electricity-sector-main.html#ban</v>
      </c>
      <c r="R113" s="57" t="str">
        <f t="shared" si="27"/>
        <v>ban-new-capacity.html</v>
      </c>
      <c r="S113" s="85"/>
      <c r="T113" s="57"/>
    </row>
    <row r="114" spans="1:20" s="5" customFormat="1" ht="29.5" x14ac:dyDescent="0.75">
      <c r="A114" s="57" t="str">
        <f t="shared" si="28"/>
        <v>Electricity Supply</v>
      </c>
      <c r="B114" s="57" t="str">
        <f t="shared" si="26"/>
        <v>Ban New Power Plants</v>
      </c>
      <c r="C114" s="57" t="str">
        <f t="shared" si="26"/>
        <v>Boolean Ban New Power Plants</v>
      </c>
      <c r="D114" s="10" t="s">
        <v>552</v>
      </c>
      <c r="E114" s="55"/>
      <c r="F114" s="10" t="s">
        <v>558</v>
      </c>
      <c r="G114" s="55"/>
      <c r="H114" s="56"/>
      <c r="I114" s="55" t="s">
        <v>54</v>
      </c>
      <c r="J114" s="76" t="str">
        <f t="shared" si="27"/>
        <v>Ban New Power Plants</v>
      </c>
      <c r="K114" s="76" t="str">
        <f t="shared" si="27"/>
        <v>elec ban new power plants</v>
      </c>
      <c r="L114" s="67"/>
      <c r="M114" s="67"/>
      <c r="N114" s="67"/>
      <c r="O114" s="55"/>
      <c r="P114" s="55"/>
      <c r="Q114" s="57"/>
      <c r="R114" s="10"/>
      <c r="S114" s="85"/>
      <c r="T114" s="57"/>
    </row>
    <row r="115" spans="1:20" s="5" customFormat="1" ht="29.5" x14ac:dyDescent="0.75">
      <c r="A115" s="57" t="str">
        <f t="shared" si="28"/>
        <v>Electricity Supply</v>
      </c>
      <c r="B115" s="57" t="str">
        <f t="shared" si="26"/>
        <v>Ban New Power Plants</v>
      </c>
      <c r="C115" s="57" t="str">
        <f t="shared" si="26"/>
        <v>Boolean Ban New Power Plants</v>
      </c>
      <c r="D115" s="10" t="s">
        <v>91</v>
      </c>
      <c r="E115" s="55"/>
      <c r="F115" s="10" t="s">
        <v>104</v>
      </c>
      <c r="G115" s="55"/>
      <c r="H115" s="56"/>
      <c r="I115" s="55" t="s">
        <v>54</v>
      </c>
      <c r="J115" s="76" t="str">
        <f t="shared" si="27"/>
        <v>Ban New Power Plants</v>
      </c>
      <c r="K115" s="76" t="str">
        <f t="shared" si="27"/>
        <v>elec ban new power plants</v>
      </c>
      <c r="L115" s="67"/>
      <c r="M115" s="67"/>
      <c r="N115" s="67"/>
      <c r="O115" s="55"/>
      <c r="P115" s="55"/>
      <c r="Q115" s="57"/>
      <c r="R115" s="10"/>
      <c r="S115" s="85"/>
      <c r="T115" s="57"/>
    </row>
    <row r="116" spans="1:20" s="5" customFormat="1" ht="29.5" x14ac:dyDescent="0.75">
      <c r="A116" s="57" t="str">
        <f t="shared" si="28"/>
        <v>Electricity Supply</v>
      </c>
      <c r="B116" s="57" t="str">
        <f t="shared" si="26"/>
        <v>Ban New Power Plants</v>
      </c>
      <c r="C116" s="57" t="str">
        <f t="shared" si="26"/>
        <v>Boolean Ban New Power Plants</v>
      </c>
      <c r="D116" s="10" t="s">
        <v>92</v>
      </c>
      <c r="E116" s="55"/>
      <c r="F116" s="10" t="s">
        <v>105</v>
      </c>
      <c r="G116" s="55"/>
      <c r="H116" s="56"/>
      <c r="I116" s="55" t="s">
        <v>54</v>
      </c>
      <c r="J116" s="76" t="str">
        <f t="shared" si="27"/>
        <v>Ban New Power Plants</v>
      </c>
      <c r="K116" s="76" t="str">
        <f t="shared" si="27"/>
        <v>elec ban new power plants</v>
      </c>
      <c r="L116" s="67"/>
      <c r="M116" s="67"/>
      <c r="N116" s="67"/>
      <c r="O116" s="55"/>
      <c r="P116" s="55"/>
      <c r="Q116" s="57"/>
      <c r="R116" s="10"/>
      <c r="S116" s="85"/>
      <c r="T116" s="57"/>
    </row>
    <row r="117" spans="1:20" s="5" customFormat="1" ht="29.5" x14ac:dyDescent="0.75">
      <c r="A117" s="57" t="str">
        <f t="shared" si="28"/>
        <v>Electricity Supply</v>
      </c>
      <c r="B117" s="57" t="str">
        <f t="shared" si="26"/>
        <v>Ban New Power Plants</v>
      </c>
      <c r="C117" s="57" t="str">
        <f t="shared" si="26"/>
        <v>Boolean Ban New Power Plants</v>
      </c>
      <c r="D117" s="10" t="s">
        <v>93</v>
      </c>
      <c r="E117" s="55"/>
      <c r="F117" s="10" t="s">
        <v>106</v>
      </c>
      <c r="G117" s="55"/>
      <c r="H117" s="56"/>
      <c r="I117" s="55" t="s">
        <v>54</v>
      </c>
      <c r="J117" s="76" t="str">
        <f t="shared" si="27"/>
        <v>Ban New Power Plants</v>
      </c>
      <c r="K117" s="76" t="str">
        <f t="shared" si="27"/>
        <v>elec ban new power plants</v>
      </c>
      <c r="L117" s="67"/>
      <c r="M117" s="67"/>
      <c r="N117" s="67"/>
      <c r="O117" s="55"/>
      <c r="P117" s="55"/>
      <c r="Q117" s="57"/>
      <c r="R117" s="10"/>
      <c r="S117" s="85"/>
      <c r="T117" s="57"/>
    </row>
    <row r="118" spans="1:20" s="5" customFormat="1" ht="29.5" x14ac:dyDescent="0.75">
      <c r="A118" s="57" t="str">
        <f t="shared" si="28"/>
        <v>Electricity Supply</v>
      </c>
      <c r="B118" s="57" t="str">
        <f t="shared" si="26"/>
        <v>Ban New Power Plants</v>
      </c>
      <c r="C118" s="57" t="str">
        <f t="shared" si="26"/>
        <v>Boolean Ban New Power Plants</v>
      </c>
      <c r="D118" s="10" t="s">
        <v>378</v>
      </c>
      <c r="E118" s="55"/>
      <c r="F118" s="10" t="s">
        <v>380</v>
      </c>
      <c r="G118" s="55"/>
      <c r="H118" s="56"/>
      <c r="I118" s="55" t="s">
        <v>54</v>
      </c>
      <c r="J118" s="76" t="str">
        <f t="shared" si="27"/>
        <v>Ban New Power Plants</v>
      </c>
      <c r="K118" s="76" t="str">
        <f t="shared" si="27"/>
        <v>elec ban new power plants</v>
      </c>
      <c r="L118" s="67"/>
      <c r="M118" s="67"/>
      <c r="N118" s="67"/>
      <c r="O118" s="55"/>
      <c r="P118" s="55"/>
      <c r="Q118" s="57"/>
      <c r="R118" s="10"/>
      <c r="S118" s="85"/>
      <c r="T118" s="57"/>
    </row>
    <row r="119" spans="1:20" s="5" customFormat="1" ht="29.5" x14ac:dyDescent="0.75">
      <c r="A119" s="57" t="str">
        <f t="shared" si="28"/>
        <v>Electricity Supply</v>
      </c>
      <c r="B119" s="57" t="str">
        <f t="shared" si="26"/>
        <v>Ban New Power Plants</v>
      </c>
      <c r="C119" s="57" t="str">
        <f t="shared" si="26"/>
        <v>Boolean Ban New Power Plants</v>
      </c>
      <c r="D119" s="10" t="s">
        <v>379</v>
      </c>
      <c r="E119" s="55"/>
      <c r="F119" s="10" t="s">
        <v>381</v>
      </c>
      <c r="G119" s="55"/>
      <c r="H119" s="56"/>
      <c r="I119" s="55" t="s">
        <v>54</v>
      </c>
      <c r="J119" s="76" t="str">
        <f t="shared" si="27"/>
        <v>Ban New Power Plants</v>
      </c>
      <c r="K119" s="76" t="str">
        <f t="shared" si="27"/>
        <v>elec ban new power plants</v>
      </c>
      <c r="L119" s="67"/>
      <c r="M119" s="67"/>
      <c r="N119" s="67"/>
      <c r="O119" s="55"/>
      <c r="P119" s="55"/>
      <c r="Q119" s="57"/>
      <c r="R119" s="10"/>
      <c r="S119" s="85"/>
      <c r="T119" s="57"/>
    </row>
    <row r="120" spans="1:20" s="5" customFormat="1" ht="29.5" x14ac:dyDescent="0.75">
      <c r="A120" s="57" t="str">
        <f t="shared" si="28"/>
        <v>Electricity Supply</v>
      </c>
      <c r="B120" s="57" t="str">
        <f t="shared" si="26"/>
        <v>Ban New Power Plants</v>
      </c>
      <c r="C120" s="57" t="str">
        <f t="shared" si="26"/>
        <v>Boolean Ban New Power Plants</v>
      </c>
      <c r="D120" s="10" t="s">
        <v>549</v>
      </c>
      <c r="E120" s="55"/>
      <c r="F120" s="10" t="s">
        <v>964</v>
      </c>
      <c r="G120" s="55"/>
      <c r="H120" s="56"/>
      <c r="I120" s="55" t="s">
        <v>54</v>
      </c>
      <c r="J120" s="76" t="str">
        <f t="shared" si="27"/>
        <v>Ban New Power Plants</v>
      </c>
      <c r="K120" s="76" t="str">
        <f t="shared" si="27"/>
        <v>elec ban new power plants</v>
      </c>
      <c r="L120" s="68">
        <f t="shared" si="27"/>
        <v>0</v>
      </c>
      <c r="M120" s="68">
        <f t="shared" si="27"/>
        <v>1</v>
      </c>
      <c r="N120" s="68">
        <f t="shared" si="27"/>
        <v>1</v>
      </c>
      <c r="O120" s="57" t="str">
        <f t="shared" si="27"/>
        <v>on/off</v>
      </c>
      <c r="P120" s="55" t="s">
        <v>965</v>
      </c>
      <c r="Q120" s="57" t="str">
        <f t="shared" ref="Q120:R120" si="29">Q$110</f>
        <v>electricity-sector-main.html#ban</v>
      </c>
      <c r="R120" s="57" t="str">
        <f t="shared" si="29"/>
        <v>ban-new-capacity.html</v>
      </c>
      <c r="S120" s="85"/>
      <c r="T120" s="57"/>
    </row>
    <row r="121" spans="1:20" s="5" customFormat="1" ht="29.5" x14ac:dyDescent="0.75">
      <c r="A121" s="57" t="str">
        <f t="shared" si="28"/>
        <v>Electricity Supply</v>
      </c>
      <c r="B121" s="57" t="str">
        <f t="shared" si="28"/>
        <v>Ban New Power Plants</v>
      </c>
      <c r="C121" s="57" t="str">
        <f t="shared" si="28"/>
        <v>Boolean Ban New Power Plants</v>
      </c>
      <c r="D121" s="10" t="s">
        <v>560</v>
      </c>
      <c r="E121" s="55"/>
      <c r="F121" s="10" t="s">
        <v>561</v>
      </c>
      <c r="G121" s="55"/>
      <c r="H121" s="56"/>
      <c r="I121" s="55" t="s">
        <v>54</v>
      </c>
      <c r="J121" s="76" t="str">
        <f t="shared" si="27"/>
        <v>Ban New Power Plants</v>
      </c>
      <c r="K121" s="76" t="str">
        <f t="shared" si="27"/>
        <v>elec ban new power plants</v>
      </c>
      <c r="L121" s="66"/>
      <c r="M121" s="66"/>
      <c r="N121" s="66"/>
      <c r="O121" s="57"/>
      <c r="P121" s="55"/>
      <c r="Q121" s="57"/>
      <c r="R121" s="10"/>
      <c r="S121" s="85"/>
      <c r="T121" s="57"/>
    </row>
    <row r="122" spans="1:20" s="3" customFormat="1" ht="59" x14ac:dyDescent="0.75">
      <c r="A122" s="10" t="s">
        <v>8</v>
      </c>
      <c r="B122" s="10" t="s">
        <v>326</v>
      </c>
      <c r="C122" s="10" t="s">
        <v>329</v>
      </c>
      <c r="D122" s="10"/>
      <c r="E122" s="10"/>
      <c r="F122" s="10"/>
      <c r="G122" s="10"/>
      <c r="H122" s="58">
        <v>148</v>
      </c>
      <c r="I122" s="55" t="s">
        <v>53</v>
      </c>
      <c r="J122" s="99" t="s">
        <v>441</v>
      </c>
      <c r="K122" s="98" t="s">
        <v>688</v>
      </c>
      <c r="L122" s="65">
        <v>-0.5</v>
      </c>
      <c r="M122" s="65">
        <v>1</v>
      </c>
      <c r="N122" s="65">
        <v>0.02</v>
      </c>
      <c r="O122" s="10" t="s">
        <v>330</v>
      </c>
      <c r="P122" s="118" t="s">
        <v>1088</v>
      </c>
      <c r="Q122" s="55" t="s">
        <v>332</v>
      </c>
      <c r="R122" s="10" t="s">
        <v>334</v>
      </c>
      <c r="S122" s="86"/>
      <c r="T122" s="10"/>
    </row>
    <row r="123" spans="1:20" s="3" customFormat="1" ht="59" x14ac:dyDescent="0.75">
      <c r="A123" s="10" t="s">
        <v>8</v>
      </c>
      <c r="B123" s="10" t="s">
        <v>327</v>
      </c>
      <c r="C123" s="10" t="s">
        <v>328</v>
      </c>
      <c r="D123" s="10"/>
      <c r="E123" s="10"/>
      <c r="F123" s="10"/>
      <c r="G123" s="10"/>
      <c r="H123" s="58">
        <v>149</v>
      </c>
      <c r="I123" s="55" t="s">
        <v>53</v>
      </c>
      <c r="J123" s="99" t="s">
        <v>441</v>
      </c>
      <c r="K123" s="98" t="s">
        <v>687</v>
      </c>
      <c r="L123" s="65">
        <v>-0.5</v>
      </c>
      <c r="M123" s="65">
        <v>1</v>
      </c>
      <c r="N123" s="65">
        <v>0.02</v>
      </c>
      <c r="O123" s="10" t="s">
        <v>331</v>
      </c>
      <c r="P123" s="118" t="s">
        <v>1089</v>
      </c>
      <c r="Q123" s="55" t="s">
        <v>333</v>
      </c>
      <c r="R123" s="10" t="s">
        <v>334</v>
      </c>
      <c r="S123" s="86"/>
      <c r="T123" s="10"/>
    </row>
    <row r="124" spans="1:20" ht="44.25" x14ac:dyDescent="0.75">
      <c r="A124" s="55" t="s">
        <v>8</v>
      </c>
      <c r="B124" s="55" t="s">
        <v>371</v>
      </c>
      <c r="C124" s="55" t="s">
        <v>370</v>
      </c>
      <c r="D124" s="55"/>
      <c r="E124" s="55"/>
      <c r="F124" s="55"/>
      <c r="G124" s="55"/>
      <c r="H124" s="56" t="s">
        <v>232</v>
      </c>
      <c r="I124" s="55" t="s">
        <v>54</v>
      </c>
      <c r="J124" s="98" t="s">
        <v>371</v>
      </c>
      <c r="K124" s="98" t="s">
        <v>686</v>
      </c>
      <c r="L124" s="67"/>
      <c r="M124" s="67"/>
      <c r="N124" s="67"/>
      <c r="O124" s="55"/>
      <c r="P124" s="55"/>
      <c r="Q124" s="55"/>
      <c r="R124" s="10"/>
      <c r="S124" s="80"/>
      <c r="T124" s="55"/>
    </row>
    <row r="125" spans="1:20" ht="73.75" x14ac:dyDescent="0.75">
      <c r="A125" s="55" t="s">
        <v>8</v>
      </c>
      <c r="B125" s="55" t="s">
        <v>19</v>
      </c>
      <c r="C125" s="55" t="s">
        <v>33</v>
      </c>
      <c r="D125" s="55"/>
      <c r="E125" s="55"/>
      <c r="F125" s="55"/>
      <c r="G125" s="55"/>
      <c r="H125" s="56">
        <v>30</v>
      </c>
      <c r="I125" s="55" t="s">
        <v>54</v>
      </c>
      <c r="J125" s="98" t="s">
        <v>19</v>
      </c>
      <c r="K125" s="98" t="s">
        <v>685</v>
      </c>
      <c r="L125" s="61">
        <v>0</v>
      </c>
      <c r="M125" s="62">
        <v>1</v>
      </c>
      <c r="N125" s="62">
        <v>0.01</v>
      </c>
      <c r="O125" s="55" t="s">
        <v>41</v>
      </c>
      <c r="P125" s="103" t="s">
        <v>966</v>
      </c>
      <c r="Q125" s="55" t="s">
        <v>252</v>
      </c>
      <c r="R125" s="10" t="s">
        <v>253</v>
      </c>
      <c r="S125" s="80" t="s">
        <v>190</v>
      </c>
      <c r="T125" s="55"/>
    </row>
    <row r="126" spans="1:20" ht="132.75" x14ac:dyDescent="0.75">
      <c r="A126" s="55" t="s">
        <v>8</v>
      </c>
      <c r="B126" s="55" t="s">
        <v>144</v>
      </c>
      <c r="C126" s="55" t="s">
        <v>143</v>
      </c>
      <c r="D126" s="55" t="s">
        <v>551</v>
      </c>
      <c r="E126" s="55"/>
      <c r="F126" s="55" t="s">
        <v>550</v>
      </c>
      <c r="G126" s="55"/>
      <c r="H126" s="56">
        <v>31</v>
      </c>
      <c r="I126" s="55" t="s">
        <v>53</v>
      </c>
      <c r="J126" s="98" t="s">
        <v>144</v>
      </c>
      <c r="K126" s="98" t="s">
        <v>684</v>
      </c>
      <c r="L126" s="73">
        <v>0</v>
      </c>
      <c r="M126" s="107">
        <v>2000</v>
      </c>
      <c r="N126" s="73">
        <v>250</v>
      </c>
      <c r="O126" s="55" t="s">
        <v>230</v>
      </c>
      <c r="P126" s="103" t="s">
        <v>1132</v>
      </c>
      <c r="Q126" s="55" t="s">
        <v>254</v>
      </c>
      <c r="R126" s="10" t="s">
        <v>255</v>
      </c>
      <c r="S126" s="80" t="s">
        <v>184</v>
      </c>
      <c r="T126" s="55" t="s">
        <v>231</v>
      </c>
    </row>
    <row r="127" spans="1:20" ht="59" x14ac:dyDescent="0.75">
      <c r="A127" s="57" t="str">
        <f t="shared" ref="A127:C137" si="30">A$126</f>
        <v>Electricity Supply</v>
      </c>
      <c r="B127" s="57" t="str">
        <f t="shared" si="30"/>
        <v>Early Retirement of Power Plants</v>
      </c>
      <c r="C127" s="57" t="str">
        <f t="shared" si="30"/>
        <v>Annual Additional Capacity Retired due to Early Retirement Policy</v>
      </c>
      <c r="D127" s="10" t="s">
        <v>376</v>
      </c>
      <c r="E127" s="55"/>
      <c r="F127" s="10" t="s">
        <v>377</v>
      </c>
      <c r="G127" s="55"/>
      <c r="H127" s="56" t="s">
        <v>232</v>
      </c>
      <c r="I127" s="55" t="s">
        <v>54</v>
      </c>
      <c r="J127" s="76" t="str">
        <f t="shared" ref="J127:K137" si="31">J$126</f>
        <v>Early Retirement of Power Plants</v>
      </c>
      <c r="K127" s="76" t="str">
        <f t="shared" si="31"/>
        <v>elec early retirement</v>
      </c>
      <c r="L127" s="73"/>
      <c r="M127" s="73"/>
      <c r="N127" s="73"/>
      <c r="O127" s="55"/>
      <c r="P127" s="55"/>
      <c r="Q127" s="55"/>
      <c r="R127" s="10"/>
      <c r="S127" s="80"/>
      <c r="T127" s="55"/>
    </row>
    <row r="128" spans="1:20" ht="59" x14ac:dyDescent="0.75">
      <c r="A128" s="57" t="str">
        <f t="shared" si="30"/>
        <v>Electricity Supply</v>
      </c>
      <c r="B128" s="57" t="str">
        <f t="shared" si="30"/>
        <v>Early Retirement of Power Plants</v>
      </c>
      <c r="C128" s="57" t="str">
        <f t="shared" si="30"/>
        <v>Annual Additional Capacity Retired due to Early Retirement Policy</v>
      </c>
      <c r="D128" s="10" t="s">
        <v>89</v>
      </c>
      <c r="E128" s="55"/>
      <c r="F128" s="10" t="s">
        <v>1039</v>
      </c>
      <c r="G128" s="55"/>
      <c r="H128" s="56">
        <v>32</v>
      </c>
      <c r="I128" s="55" t="s">
        <v>54</v>
      </c>
      <c r="J128" s="76" t="str">
        <f t="shared" si="31"/>
        <v>Early Retirement of Power Plants</v>
      </c>
      <c r="K128" s="76" t="str">
        <f t="shared" si="31"/>
        <v>elec early retirement</v>
      </c>
      <c r="L128" s="68">
        <f>L$126</f>
        <v>0</v>
      </c>
      <c r="M128" s="68">
        <f>M$126</f>
        <v>2000</v>
      </c>
      <c r="N128" s="68">
        <f>N$126</f>
        <v>250</v>
      </c>
      <c r="O128" s="57" t="str">
        <f>O$126</f>
        <v>MW/year</v>
      </c>
      <c r="P128" s="103" t="s">
        <v>1042</v>
      </c>
      <c r="Q128" s="55" t="s">
        <v>254</v>
      </c>
      <c r="R128" s="10" t="s">
        <v>255</v>
      </c>
      <c r="S128" s="80" t="s">
        <v>190</v>
      </c>
      <c r="T128" s="55"/>
    </row>
    <row r="129" spans="1:20" ht="59" x14ac:dyDescent="0.75">
      <c r="A129" s="57" t="str">
        <f t="shared" si="30"/>
        <v>Electricity Supply</v>
      </c>
      <c r="B129" s="57" t="str">
        <f t="shared" si="30"/>
        <v>Early Retirement of Power Plants</v>
      </c>
      <c r="C129" s="57" t="str">
        <f t="shared" si="30"/>
        <v>Annual Additional Capacity Retired due to Early Retirement Policy</v>
      </c>
      <c r="D129" s="10" t="s">
        <v>90</v>
      </c>
      <c r="E129" s="55"/>
      <c r="F129" s="10" t="s">
        <v>103</v>
      </c>
      <c r="G129" s="55"/>
      <c r="H129" s="56" t="s">
        <v>232</v>
      </c>
      <c r="I129" s="55" t="s">
        <v>54</v>
      </c>
      <c r="J129" s="76" t="str">
        <f t="shared" si="31"/>
        <v>Early Retirement of Power Plants</v>
      </c>
      <c r="K129" s="76" t="str">
        <f t="shared" si="31"/>
        <v>elec early retirement</v>
      </c>
      <c r="L129" s="73"/>
      <c r="M129" s="73"/>
      <c r="N129" s="73"/>
      <c r="O129" s="55"/>
      <c r="P129" s="55"/>
      <c r="Q129" s="55"/>
      <c r="R129" s="10"/>
      <c r="S129" s="80"/>
      <c r="T129" s="55"/>
    </row>
    <row r="130" spans="1:20" ht="59" x14ac:dyDescent="0.75">
      <c r="A130" s="57" t="str">
        <f t="shared" si="30"/>
        <v>Electricity Supply</v>
      </c>
      <c r="B130" s="57" t="str">
        <f t="shared" si="30"/>
        <v>Early Retirement of Power Plants</v>
      </c>
      <c r="C130" s="57" t="str">
        <f t="shared" si="30"/>
        <v>Annual Additional Capacity Retired due to Early Retirement Policy</v>
      </c>
      <c r="D130" s="10" t="s">
        <v>552</v>
      </c>
      <c r="E130" s="55"/>
      <c r="F130" s="10" t="s">
        <v>558</v>
      </c>
      <c r="G130" s="55"/>
      <c r="H130" s="56" t="s">
        <v>232</v>
      </c>
      <c r="I130" s="55" t="s">
        <v>54</v>
      </c>
      <c r="J130" s="76" t="str">
        <f t="shared" si="31"/>
        <v>Early Retirement of Power Plants</v>
      </c>
      <c r="K130" s="76" t="str">
        <f t="shared" si="31"/>
        <v>elec early retirement</v>
      </c>
      <c r="L130" s="73"/>
      <c r="M130" s="73"/>
      <c r="N130" s="73"/>
      <c r="O130" s="55"/>
      <c r="P130" s="55"/>
      <c r="Q130" s="55"/>
      <c r="R130" s="10"/>
      <c r="S130" s="80"/>
      <c r="T130" s="55"/>
    </row>
    <row r="131" spans="1:20" ht="59" x14ac:dyDescent="0.75">
      <c r="A131" s="57" t="str">
        <f t="shared" si="30"/>
        <v>Electricity Supply</v>
      </c>
      <c r="B131" s="57" t="str">
        <f t="shared" si="30"/>
        <v>Early Retirement of Power Plants</v>
      </c>
      <c r="C131" s="57" t="str">
        <f t="shared" si="30"/>
        <v>Annual Additional Capacity Retired due to Early Retirement Policy</v>
      </c>
      <c r="D131" s="10" t="s">
        <v>91</v>
      </c>
      <c r="E131" s="55"/>
      <c r="F131" s="10" t="s">
        <v>104</v>
      </c>
      <c r="G131" s="55"/>
      <c r="H131" s="56" t="s">
        <v>232</v>
      </c>
      <c r="I131" s="55" t="s">
        <v>54</v>
      </c>
      <c r="J131" s="76" t="str">
        <f t="shared" si="31"/>
        <v>Early Retirement of Power Plants</v>
      </c>
      <c r="K131" s="76" t="str">
        <f t="shared" si="31"/>
        <v>elec early retirement</v>
      </c>
      <c r="L131" s="73"/>
      <c r="M131" s="73"/>
      <c r="N131" s="73"/>
      <c r="O131" s="55"/>
      <c r="P131" s="55"/>
      <c r="Q131" s="55"/>
      <c r="R131" s="10"/>
      <c r="S131" s="80"/>
      <c r="T131" s="55"/>
    </row>
    <row r="132" spans="1:20" ht="59" x14ac:dyDescent="0.75">
      <c r="A132" s="57" t="str">
        <f t="shared" si="30"/>
        <v>Electricity Supply</v>
      </c>
      <c r="B132" s="57" t="str">
        <f t="shared" si="30"/>
        <v>Early Retirement of Power Plants</v>
      </c>
      <c r="C132" s="57" t="str">
        <f t="shared" si="30"/>
        <v>Annual Additional Capacity Retired due to Early Retirement Policy</v>
      </c>
      <c r="D132" s="10" t="s">
        <v>92</v>
      </c>
      <c r="E132" s="55"/>
      <c r="F132" s="10" t="s">
        <v>105</v>
      </c>
      <c r="G132" s="55"/>
      <c r="H132" s="56" t="s">
        <v>232</v>
      </c>
      <c r="I132" s="55" t="s">
        <v>54</v>
      </c>
      <c r="J132" s="76" t="str">
        <f t="shared" si="31"/>
        <v>Early Retirement of Power Plants</v>
      </c>
      <c r="K132" s="76" t="str">
        <f t="shared" si="31"/>
        <v>elec early retirement</v>
      </c>
      <c r="L132" s="73"/>
      <c r="M132" s="73"/>
      <c r="N132" s="73"/>
      <c r="O132" s="55"/>
      <c r="P132" s="55"/>
      <c r="Q132" s="55"/>
      <c r="R132" s="10"/>
      <c r="S132" s="80"/>
      <c r="T132" s="55"/>
    </row>
    <row r="133" spans="1:20" ht="59" x14ac:dyDescent="0.75">
      <c r="A133" s="57" t="str">
        <f t="shared" si="30"/>
        <v>Electricity Supply</v>
      </c>
      <c r="B133" s="57" t="str">
        <f t="shared" si="30"/>
        <v>Early Retirement of Power Plants</v>
      </c>
      <c r="C133" s="57" t="str">
        <f t="shared" si="30"/>
        <v>Annual Additional Capacity Retired due to Early Retirement Policy</v>
      </c>
      <c r="D133" s="10" t="s">
        <v>93</v>
      </c>
      <c r="E133" s="55"/>
      <c r="F133" s="10" t="s">
        <v>106</v>
      </c>
      <c r="G133" s="55"/>
      <c r="H133" s="56" t="s">
        <v>232</v>
      </c>
      <c r="I133" s="55" t="s">
        <v>54</v>
      </c>
      <c r="J133" s="76" t="str">
        <f t="shared" si="31"/>
        <v>Early Retirement of Power Plants</v>
      </c>
      <c r="K133" s="76" t="str">
        <f t="shared" si="31"/>
        <v>elec early retirement</v>
      </c>
      <c r="L133" s="73"/>
      <c r="M133" s="73"/>
      <c r="N133" s="73"/>
      <c r="O133" s="55"/>
      <c r="P133" s="55"/>
      <c r="Q133" s="55"/>
      <c r="R133" s="10"/>
      <c r="S133" s="80"/>
      <c r="T133" s="55"/>
    </row>
    <row r="134" spans="1:20" ht="59" x14ac:dyDescent="0.75">
      <c r="A134" s="57" t="str">
        <f t="shared" si="30"/>
        <v>Electricity Supply</v>
      </c>
      <c r="B134" s="57" t="str">
        <f t="shared" si="30"/>
        <v>Early Retirement of Power Plants</v>
      </c>
      <c r="C134" s="57" t="str">
        <f t="shared" si="30"/>
        <v>Annual Additional Capacity Retired due to Early Retirement Policy</v>
      </c>
      <c r="D134" s="10" t="s">
        <v>378</v>
      </c>
      <c r="E134" s="55"/>
      <c r="F134" s="10" t="s">
        <v>380</v>
      </c>
      <c r="G134" s="55"/>
      <c r="H134" s="56"/>
      <c r="I134" s="55" t="s">
        <v>54</v>
      </c>
      <c r="J134" s="76" t="str">
        <f t="shared" si="31"/>
        <v>Early Retirement of Power Plants</v>
      </c>
      <c r="K134" s="76" t="str">
        <f t="shared" si="31"/>
        <v>elec early retirement</v>
      </c>
      <c r="L134" s="73"/>
      <c r="M134" s="73"/>
      <c r="N134" s="73"/>
      <c r="O134" s="55"/>
      <c r="P134" s="55"/>
      <c r="Q134" s="55"/>
      <c r="R134" s="10"/>
      <c r="S134" s="80"/>
      <c r="T134" s="55"/>
    </row>
    <row r="135" spans="1:20" ht="59" x14ac:dyDescent="0.75">
      <c r="A135" s="57" t="str">
        <f t="shared" si="30"/>
        <v>Electricity Supply</v>
      </c>
      <c r="B135" s="57" t="str">
        <f t="shared" si="30"/>
        <v>Early Retirement of Power Plants</v>
      </c>
      <c r="C135" s="57" t="str">
        <f t="shared" si="30"/>
        <v>Annual Additional Capacity Retired due to Early Retirement Policy</v>
      </c>
      <c r="D135" s="10" t="s">
        <v>379</v>
      </c>
      <c r="E135" s="55"/>
      <c r="F135" s="10" t="s">
        <v>381</v>
      </c>
      <c r="G135" s="55"/>
      <c r="H135" s="56"/>
      <c r="I135" s="55" t="s">
        <v>54</v>
      </c>
      <c r="J135" s="76" t="str">
        <f t="shared" si="31"/>
        <v>Early Retirement of Power Plants</v>
      </c>
      <c r="K135" s="76" t="str">
        <f t="shared" si="31"/>
        <v>elec early retirement</v>
      </c>
      <c r="L135" s="73"/>
      <c r="M135" s="73"/>
      <c r="N135" s="73"/>
      <c r="O135" s="55"/>
      <c r="P135" s="55"/>
      <c r="Q135" s="55"/>
      <c r="R135" s="10"/>
      <c r="S135" s="80"/>
      <c r="T135" s="55"/>
    </row>
    <row r="136" spans="1:20" ht="59" x14ac:dyDescent="0.75">
      <c r="A136" s="57" t="str">
        <f t="shared" si="30"/>
        <v>Electricity Supply</v>
      </c>
      <c r="B136" s="57" t="str">
        <f t="shared" si="30"/>
        <v>Early Retirement of Power Plants</v>
      </c>
      <c r="C136" s="57" t="str">
        <f t="shared" si="30"/>
        <v>Annual Additional Capacity Retired due to Early Retirement Policy</v>
      </c>
      <c r="D136" s="10" t="s">
        <v>549</v>
      </c>
      <c r="E136" s="55"/>
      <c r="F136" s="10" t="s">
        <v>964</v>
      </c>
      <c r="G136" s="55"/>
      <c r="H136" s="56"/>
      <c r="I136" s="55" t="s">
        <v>54</v>
      </c>
      <c r="J136" s="76" t="str">
        <f t="shared" si="31"/>
        <v>Early Retirement of Power Plants</v>
      </c>
      <c r="K136" s="76" t="str">
        <f t="shared" si="31"/>
        <v>elec early retirement</v>
      </c>
      <c r="L136" s="66"/>
      <c r="M136" s="66"/>
      <c r="N136" s="66"/>
      <c r="O136" s="57"/>
      <c r="P136" s="55"/>
      <c r="Q136" s="55"/>
      <c r="R136" s="10"/>
      <c r="S136" s="80"/>
      <c r="T136" s="55"/>
    </row>
    <row r="137" spans="1:20" ht="59" x14ac:dyDescent="0.75">
      <c r="A137" s="57" t="str">
        <f t="shared" si="30"/>
        <v>Electricity Supply</v>
      </c>
      <c r="B137" s="57" t="str">
        <f t="shared" si="30"/>
        <v>Early Retirement of Power Plants</v>
      </c>
      <c r="C137" s="57" t="str">
        <f t="shared" si="30"/>
        <v>Annual Additional Capacity Retired due to Early Retirement Policy</v>
      </c>
      <c r="D137" s="10" t="s">
        <v>560</v>
      </c>
      <c r="E137" s="55"/>
      <c r="F137" s="10" t="s">
        <v>561</v>
      </c>
      <c r="G137" s="55"/>
      <c r="H137" s="56"/>
      <c r="I137" s="55" t="s">
        <v>54</v>
      </c>
      <c r="J137" s="76" t="str">
        <f t="shared" si="31"/>
        <v>Early Retirement of Power Plants</v>
      </c>
      <c r="K137" s="76" t="str">
        <f t="shared" si="31"/>
        <v>elec early retirement</v>
      </c>
      <c r="L137" s="66"/>
      <c r="M137" s="66"/>
      <c r="N137" s="66"/>
      <c r="O137" s="57"/>
      <c r="P137" s="55"/>
      <c r="Q137" s="55"/>
      <c r="R137" s="10"/>
      <c r="S137" s="80"/>
      <c r="T137" s="55"/>
    </row>
    <row r="138" spans="1:20" ht="88.5" x14ac:dyDescent="0.75">
      <c r="A138" s="55" t="s">
        <v>8</v>
      </c>
      <c r="B138" s="55" t="s">
        <v>21</v>
      </c>
      <c r="C138" s="55" t="s">
        <v>386</v>
      </c>
      <c r="D138" s="55"/>
      <c r="E138" s="55"/>
      <c r="F138" s="55"/>
      <c r="G138" s="55"/>
      <c r="H138" s="56">
        <v>33</v>
      </c>
      <c r="I138" s="55" t="s">
        <v>54</v>
      </c>
      <c r="J138" s="98" t="s">
        <v>21</v>
      </c>
      <c r="K138" s="98" t="s">
        <v>683</v>
      </c>
      <c r="L138" s="61">
        <v>0</v>
      </c>
      <c r="M138" s="61">
        <v>0.16</v>
      </c>
      <c r="N138" s="70">
        <v>5.0000000000000001E-3</v>
      </c>
      <c r="O138" s="55" t="s">
        <v>36</v>
      </c>
      <c r="P138" s="103" t="s">
        <v>1073</v>
      </c>
      <c r="Q138" s="55" t="s">
        <v>256</v>
      </c>
      <c r="R138" s="10" t="s">
        <v>257</v>
      </c>
      <c r="S138" s="80" t="s">
        <v>185</v>
      </c>
      <c r="T138" s="55" t="s">
        <v>185</v>
      </c>
    </row>
    <row r="139" spans="1:20" ht="73.75" x14ac:dyDescent="0.75">
      <c r="A139" s="55" t="s">
        <v>8</v>
      </c>
      <c r="B139" s="55" t="s">
        <v>148</v>
      </c>
      <c r="C139" s="55" t="s">
        <v>340</v>
      </c>
      <c r="D139" s="55"/>
      <c r="E139" s="55"/>
      <c r="F139" s="55"/>
      <c r="G139" s="55"/>
      <c r="H139" s="56">
        <v>34</v>
      </c>
      <c r="I139" s="55" t="s">
        <v>53</v>
      </c>
      <c r="J139" s="98" t="s">
        <v>148</v>
      </c>
      <c r="K139" s="98" t="s">
        <v>682</v>
      </c>
      <c r="L139" s="61">
        <v>0</v>
      </c>
      <c r="M139" s="106">
        <v>1</v>
      </c>
      <c r="N139" s="61">
        <v>0.01</v>
      </c>
      <c r="O139" s="55" t="s">
        <v>149</v>
      </c>
      <c r="P139" s="103" t="s">
        <v>1074</v>
      </c>
      <c r="Q139" s="55" t="s">
        <v>258</v>
      </c>
      <c r="R139" s="10" t="s">
        <v>259</v>
      </c>
      <c r="S139" s="80" t="s">
        <v>186</v>
      </c>
      <c r="T139" s="55" t="s">
        <v>499</v>
      </c>
    </row>
    <row r="140" spans="1:20" s="5" customFormat="1" ht="73.75" x14ac:dyDescent="0.75">
      <c r="A140" s="55" t="s">
        <v>8</v>
      </c>
      <c r="B140" s="103" t="s">
        <v>1133</v>
      </c>
      <c r="C140" s="55" t="s">
        <v>145</v>
      </c>
      <c r="D140" s="55"/>
      <c r="E140" s="55"/>
      <c r="F140" s="55"/>
      <c r="G140" s="55"/>
      <c r="H140" s="56">
        <v>194</v>
      </c>
      <c r="I140" s="55" t="s">
        <v>53</v>
      </c>
      <c r="J140" s="108" t="s">
        <v>1133</v>
      </c>
      <c r="K140" s="89"/>
      <c r="L140" s="87">
        <v>0</v>
      </c>
      <c r="M140" s="87">
        <v>1</v>
      </c>
      <c r="N140" s="87">
        <v>1</v>
      </c>
      <c r="O140" s="55" t="s">
        <v>35</v>
      </c>
      <c r="P140" s="103" t="s">
        <v>1134</v>
      </c>
      <c r="Q140" s="57"/>
      <c r="R140" s="10"/>
      <c r="S140" s="85"/>
      <c r="T140" s="57"/>
    </row>
    <row r="141" spans="1:20" s="5" customFormat="1" ht="44.25" x14ac:dyDescent="0.75">
      <c r="A141" s="55" t="s">
        <v>8</v>
      </c>
      <c r="B141" s="55" t="s">
        <v>453</v>
      </c>
      <c r="C141" s="55" t="s">
        <v>454</v>
      </c>
      <c r="D141" s="55"/>
      <c r="E141" s="55"/>
      <c r="F141" s="55"/>
      <c r="G141" s="55"/>
      <c r="H141" s="56" t="s">
        <v>232</v>
      </c>
      <c r="I141" s="55" t="s">
        <v>54</v>
      </c>
      <c r="J141" s="98" t="s">
        <v>453</v>
      </c>
      <c r="K141" s="98" t="s">
        <v>681</v>
      </c>
      <c r="L141" s="67"/>
      <c r="M141" s="67"/>
      <c r="N141" s="67"/>
      <c r="O141" s="55"/>
      <c r="P141" s="55"/>
      <c r="Q141" s="57"/>
      <c r="R141" s="10"/>
      <c r="S141" s="85"/>
      <c r="T141" s="57"/>
    </row>
    <row r="142" spans="1:20" s="5" customFormat="1" ht="88.5" x14ac:dyDescent="0.75">
      <c r="A142" s="55" t="s">
        <v>8</v>
      </c>
      <c r="B142" s="55" t="s">
        <v>1036</v>
      </c>
      <c r="C142" s="55" t="s">
        <v>1037</v>
      </c>
      <c r="D142" s="10"/>
      <c r="E142" s="57"/>
      <c r="F142" s="10"/>
      <c r="G142" s="57"/>
      <c r="H142" s="56">
        <v>35</v>
      </c>
      <c r="I142" s="55" t="s">
        <v>53</v>
      </c>
      <c r="J142" s="99" t="s">
        <v>1038</v>
      </c>
      <c r="K142" s="89"/>
      <c r="L142" s="61">
        <v>0</v>
      </c>
      <c r="M142" s="67">
        <v>20</v>
      </c>
      <c r="N142" s="67">
        <v>1</v>
      </c>
      <c r="O142" s="10" t="s">
        <v>146</v>
      </c>
      <c r="P142" s="55" t="s">
        <v>1043</v>
      </c>
      <c r="Q142" s="55" t="s">
        <v>260</v>
      </c>
      <c r="R142" s="10" t="s">
        <v>638</v>
      </c>
      <c r="S142" s="86" t="s">
        <v>187</v>
      </c>
      <c r="T142" s="10" t="s">
        <v>187</v>
      </c>
    </row>
    <row r="143" spans="1:20" s="3" customFormat="1" ht="29.5" x14ac:dyDescent="0.75">
      <c r="A143" s="10" t="s">
        <v>8</v>
      </c>
      <c r="B143" s="10" t="s">
        <v>308</v>
      </c>
      <c r="C143" s="10" t="s">
        <v>309</v>
      </c>
      <c r="D143" s="10" t="s">
        <v>551</v>
      </c>
      <c r="E143" s="10" t="s">
        <v>310</v>
      </c>
      <c r="F143" s="55"/>
      <c r="G143" s="10"/>
      <c r="H143" s="58"/>
      <c r="I143" s="10" t="s">
        <v>54</v>
      </c>
      <c r="J143" s="99" t="s">
        <v>308</v>
      </c>
      <c r="K143" s="98" t="s">
        <v>680</v>
      </c>
      <c r="L143" s="65"/>
      <c r="M143" s="65"/>
      <c r="N143" s="65"/>
      <c r="O143" s="10"/>
      <c r="P143" s="55"/>
      <c r="Q143" s="10"/>
      <c r="R143" s="10"/>
      <c r="S143" s="86"/>
      <c r="T143" s="10"/>
    </row>
    <row r="144" spans="1:20" s="3" customFormat="1" ht="29.5" x14ac:dyDescent="0.75">
      <c r="A144" s="59" t="str">
        <f t="shared" ref="A144:C173" si="32">A$143</f>
        <v>Electricity Supply</v>
      </c>
      <c r="B144" s="59" t="str">
        <f t="shared" si="32"/>
        <v>Reduce Plant Downtime</v>
      </c>
      <c r="C144" s="59" t="str">
        <f t="shared" si="32"/>
        <v>Percentage Reduction in Plant Downtime</v>
      </c>
      <c r="D144" s="10" t="s">
        <v>551</v>
      </c>
      <c r="E144" s="10" t="s">
        <v>311</v>
      </c>
      <c r="F144" s="55"/>
      <c r="G144" s="10"/>
      <c r="H144" s="58"/>
      <c r="I144" s="10" t="s">
        <v>54</v>
      </c>
      <c r="J144" s="90" t="str">
        <f>J$143</f>
        <v>Reduce Plant Downtime</v>
      </c>
      <c r="K144" s="90" t="str">
        <f>K$143</f>
        <v>elec reduce plant downtime</v>
      </c>
      <c r="L144" s="65"/>
      <c r="M144" s="65"/>
      <c r="N144" s="65"/>
      <c r="O144" s="10"/>
      <c r="P144" s="55"/>
      <c r="Q144" s="10"/>
      <c r="R144" s="10"/>
      <c r="S144" s="86"/>
      <c r="T144" s="10"/>
    </row>
    <row r="145" spans="1:20" s="3" customFormat="1" ht="29.5" x14ac:dyDescent="0.75">
      <c r="A145" s="59" t="str">
        <f t="shared" si="32"/>
        <v>Electricity Supply</v>
      </c>
      <c r="B145" s="59" t="str">
        <f t="shared" si="32"/>
        <v>Reduce Plant Downtime</v>
      </c>
      <c r="C145" s="59" t="str">
        <f t="shared" si="32"/>
        <v>Percentage Reduction in Plant Downtime</v>
      </c>
      <c r="D145" s="10" t="s">
        <v>551</v>
      </c>
      <c r="E145" s="10" t="s">
        <v>312</v>
      </c>
      <c r="F145" s="55"/>
      <c r="G145" s="10"/>
      <c r="H145" s="58"/>
      <c r="I145" s="10" t="s">
        <v>54</v>
      </c>
      <c r="J145" s="90" t="str">
        <f t="shared" ref="J145:K178" si="33">J$143</f>
        <v>Reduce Plant Downtime</v>
      </c>
      <c r="K145" s="90" t="str">
        <f t="shared" si="33"/>
        <v>elec reduce plant downtime</v>
      </c>
      <c r="L145" s="72"/>
      <c r="M145" s="72"/>
      <c r="N145" s="72"/>
      <c r="O145" s="10"/>
      <c r="P145" s="10"/>
      <c r="Q145" s="10"/>
      <c r="R145" s="10"/>
      <c r="S145" s="86"/>
      <c r="T145" s="10"/>
    </row>
    <row r="146" spans="1:20" s="3" customFormat="1" ht="118" x14ac:dyDescent="0.75">
      <c r="A146" s="59" t="str">
        <f t="shared" si="32"/>
        <v>Electricity Supply</v>
      </c>
      <c r="B146" s="59" t="str">
        <f t="shared" si="32"/>
        <v>Reduce Plant Downtime</v>
      </c>
      <c r="C146" s="59" t="str">
        <f t="shared" si="32"/>
        <v>Percentage Reduction in Plant Downtime</v>
      </c>
      <c r="D146" s="10" t="s">
        <v>376</v>
      </c>
      <c r="E146" s="10" t="s">
        <v>310</v>
      </c>
      <c r="F146" s="10" t="s">
        <v>373</v>
      </c>
      <c r="G146" s="10" t="s">
        <v>377</v>
      </c>
      <c r="H146" s="58">
        <v>141</v>
      </c>
      <c r="I146" s="10" t="s">
        <v>53</v>
      </c>
      <c r="J146" s="90" t="str">
        <f t="shared" si="33"/>
        <v>Reduce Plant Downtime</v>
      </c>
      <c r="K146" s="90" t="str">
        <f t="shared" si="33"/>
        <v>elec reduce plant downtime</v>
      </c>
      <c r="L146" s="65">
        <v>0</v>
      </c>
      <c r="M146" s="65">
        <v>0.6</v>
      </c>
      <c r="N146" s="65">
        <v>0.01</v>
      </c>
      <c r="O146" s="10" t="s">
        <v>313</v>
      </c>
      <c r="P146" s="103" t="s">
        <v>1075</v>
      </c>
      <c r="Q146" s="10" t="s">
        <v>612</v>
      </c>
      <c r="R146" s="10" t="s">
        <v>314</v>
      </c>
      <c r="S146" s="86" t="s">
        <v>382</v>
      </c>
      <c r="T146" s="10"/>
    </row>
    <row r="147" spans="1:20" s="3" customFormat="1" ht="44.25" x14ac:dyDescent="0.75">
      <c r="A147" s="59" t="str">
        <f t="shared" si="32"/>
        <v>Electricity Supply</v>
      </c>
      <c r="B147" s="59" t="str">
        <f t="shared" si="32"/>
        <v>Reduce Plant Downtime</v>
      </c>
      <c r="C147" s="59" t="str">
        <f t="shared" si="32"/>
        <v>Percentage Reduction in Plant Downtime</v>
      </c>
      <c r="D147" s="10" t="s">
        <v>376</v>
      </c>
      <c r="E147" s="10" t="s">
        <v>311</v>
      </c>
      <c r="F147" s="10"/>
      <c r="G147" s="10"/>
      <c r="H147" s="58"/>
      <c r="I147" s="10" t="s">
        <v>54</v>
      </c>
      <c r="J147" s="90" t="str">
        <f t="shared" si="33"/>
        <v>Reduce Plant Downtime</v>
      </c>
      <c r="K147" s="90" t="str">
        <f t="shared" si="33"/>
        <v>elec reduce plant downtime</v>
      </c>
      <c r="L147" s="65"/>
      <c r="M147" s="65"/>
      <c r="N147" s="65"/>
      <c r="O147" s="10"/>
      <c r="P147" s="55"/>
      <c r="Q147" s="10"/>
      <c r="R147" s="10"/>
      <c r="S147" s="86"/>
      <c r="T147" s="10"/>
    </row>
    <row r="148" spans="1:20" s="3" customFormat="1" ht="44.25" x14ac:dyDescent="0.75">
      <c r="A148" s="59" t="str">
        <f t="shared" si="32"/>
        <v>Electricity Supply</v>
      </c>
      <c r="B148" s="59" t="str">
        <f t="shared" si="32"/>
        <v>Reduce Plant Downtime</v>
      </c>
      <c r="C148" s="59" t="str">
        <f t="shared" si="32"/>
        <v>Percentage Reduction in Plant Downtime</v>
      </c>
      <c r="D148" s="10" t="s">
        <v>376</v>
      </c>
      <c r="E148" s="10" t="s">
        <v>312</v>
      </c>
      <c r="F148" s="10"/>
      <c r="G148" s="10"/>
      <c r="H148" s="58"/>
      <c r="I148" s="10" t="s">
        <v>54</v>
      </c>
      <c r="J148" s="90" t="str">
        <f t="shared" si="33"/>
        <v>Reduce Plant Downtime</v>
      </c>
      <c r="K148" s="90" t="str">
        <f t="shared" si="33"/>
        <v>elec reduce plant downtime</v>
      </c>
      <c r="L148" s="72"/>
      <c r="M148" s="72"/>
      <c r="N148" s="72"/>
      <c r="O148" s="10"/>
      <c r="P148" s="10"/>
      <c r="Q148" s="10"/>
      <c r="R148" s="10"/>
      <c r="S148" s="86"/>
      <c r="T148" s="10"/>
    </row>
    <row r="149" spans="1:20" s="3" customFormat="1" ht="29.5" x14ac:dyDescent="0.75">
      <c r="A149" s="59" t="str">
        <f t="shared" si="32"/>
        <v>Electricity Supply</v>
      </c>
      <c r="B149" s="59" t="str">
        <f t="shared" si="32"/>
        <v>Reduce Plant Downtime</v>
      </c>
      <c r="C149" s="59" t="str">
        <f t="shared" si="32"/>
        <v>Percentage Reduction in Plant Downtime</v>
      </c>
      <c r="D149" s="10" t="s">
        <v>89</v>
      </c>
      <c r="E149" s="10" t="s">
        <v>310</v>
      </c>
      <c r="F149" s="10"/>
      <c r="G149" s="10"/>
      <c r="H149" s="58"/>
      <c r="I149" s="10" t="s">
        <v>54</v>
      </c>
      <c r="J149" s="90" t="str">
        <f t="shared" si="33"/>
        <v>Reduce Plant Downtime</v>
      </c>
      <c r="K149" s="90" t="str">
        <f t="shared" si="33"/>
        <v>elec reduce plant downtime</v>
      </c>
      <c r="L149" s="72"/>
      <c r="M149" s="72"/>
      <c r="N149" s="72"/>
      <c r="O149" s="10"/>
      <c r="P149" s="10"/>
      <c r="Q149" s="10"/>
      <c r="R149" s="10"/>
      <c r="S149" s="86"/>
      <c r="T149" s="10"/>
    </row>
    <row r="150" spans="1:20" s="3" customFormat="1" ht="29.5" x14ac:dyDescent="0.75">
      <c r="A150" s="59" t="str">
        <f t="shared" si="32"/>
        <v>Electricity Supply</v>
      </c>
      <c r="B150" s="59" t="str">
        <f t="shared" si="32"/>
        <v>Reduce Plant Downtime</v>
      </c>
      <c r="C150" s="59" t="str">
        <f t="shared" si="32"/>
        <v>Percentage Reduction in Plant Downtime</v>
      </c>
      <c r="D150" s="10" t="s">
        <v>89</v>
      </c>
      <c r="E150" s="10" t="s">
        <v>311</v>
      </c>
      <c r="F150" s="10"/>
      <c r="G150" s="10"/>
      <c r="H150" s="58"/>
      <c r="I150" s="10" t="s">
        <v>54</v>
      </c>
      <c r="J150" s="90" t="str">
        <f t="shared" si="33"/>
        <v>Reduce Plant Downtime</v>
      </c>
      <c r="K150" s="90" t="str">
        <f t="shared" si="33"/>
        <v>elec reduce plant downtime</v>
      </c>
      <c r="L150" s="72"/>
      <c r="M150" s="72"/>
      <c r="N150" s="72"/>
      <c r="O150" s="10"/>
      <c r="P150" s="10"/>
      <c r="Q150" s="10"/>
      <c r="R150" s="10"/>
      <c r="S150" s="86"/>
      <c r="T150" s="10"/>
    </row>
    <row r="151" spans="1:20" s="3" customFormat="1" ht="29.5" x14ac:dyDescent="0.75">
      <c r="A151" s="59" t="str">
        <f t="shared" si="32"/>
        <v>Electricity Supply</v>
      </c>
      <c r="B151" s="59" t="str">
        <f t="shared" si="32"/>
        <v>Reduce Plant Downtime</v>
      </c>
      <c r="C151" s="59" t="str">
        <f t="shared" si="32"/>
        <v>Percentage Reduction in Plant Downtime</v>
      </c>
      <c r="D151" s="10" t="s">
        <v>89</v>
      </c>
      <c r="E151" s="10" t="s">
        <v>312</v>
      </c>
      <c r="F151" s="10"/>
      <c r="G151" s="10"/>
      <c r="H151" s="58"/>
      <c r="I151" s="10" t="s">
        <v>54</v>
      </c>
      <c r="J151" s="90" t="str">
        <f t="shared" si="33"/>
        <v>Reduce Plant Downtime</v>
      </c>
      <c r="K151" s="90" t="str">
        <f t="shared" si="33"/>
        <v>elec reduce plant downtime</v>
      </c>
      <c r="L151" s="72"/>
      <c r="M151" s="72"/>
      <c r="N151" s="72"/>
      <c r="O151" s="10"/>
      <c r="P151" s="10"/>
      <c r="Q151" s="10"/>
      <c r="R151" s="10"/>
      <c r="S151" s="86"/>
      <c r="T151" s="10"/>
    </row>
    <row r="152" spans="1:20" s="3" customFormat="1" ht="29.5" x14ac:dyDescent="0.75">
      <c r="A152" s="59" t="str">
        <f t="shared" si="32"/>
        <v>Electricity Supply</v>
      </c>
      <c r="B152" s="59" t="str">
        <f t="shared" si="32"/>
        <v>Reduce Plant Downtime</v>
      </c>
      <c r="C152" s="59" t="str">
        <f t="shared" si="32"/>
        <v>Percentage Reduction in Plant Downtime</v>
      </c>
      <c r="D152" s="10" t="s">
        <v>90</v>
      </c>
      <c r="E152" s="10" t="s">
        <v>310</v>
      </c>
      <c r="F152" s="10"/>
      <c r="G152" s="10"/>
      <c r="H152" s="58"/>
      <c r="I152" s="10" t="s">
        <v>54</v>
      </c>
      <c r="J152" s="90" t="str">
        <f t="shared" si="33"/>
        <v>Reduce Plant Downtime</v>
      </c>
      <c r="K152" s="90" t="str">
        <f t="shared" si="33"/>
        <v>elec reduce plant downtime</v>
      </c>
      <c r="L152" s="72"/>
      <c r="M152" s="72"/>
      <c r="N152" s="72"/>
      <c r="O152" s="10"/>
      <c r="P152" s="10"/>
      <c r="Q152" s="10"/>
      <c r="R152" s="10"/>
      <c r="S152" s="86"/>
      <c r="T152" s="10"/>
    </row>
    <row r="153" spans="1:20" s="3" customFormat="1" ht="29.5" x14ac:dyDescent="0.75">
      <c r="A153" s="59" t="str">
        <f t="shared" si="32"/>
        <v>Electricity Supply</v>
      </c>
      <c r="B153" s="59" t="str">
        <f t="shared" si="32"/>
        <v>Reduce Plant Downtime</v>
      </c>
      <c r="C153" s="59" t="str">
        <f t="shared" si="32"/>
        <v>Percentage Reduction in Plant Downtime</v>
      </c>
      <c r="D153" s="10" t="s">
        <v>90</v>
      </c>
      <c r="E153" s="10" t="s">
        <v>311</v>
      </c>
      <c r="F153" s="10"/>
      <c r="G153" s="10"/>
      <c r="H153" s="58"/>
      <c r="I153" s="10" t="s">
        <v>54</v>
      </c>
      <c r="J153" s="90" t="str">
        <f t="shared" si="33"/>
        <v>Reduce Plant Downtime</v>
      </c>
      <c r="K153" s="90" t="str">
        <f t="shared" si="33"/>
        <v>elec reduce plant downtime</v>
      </c>
      <c r="L153" s="72"/>
      <c r="M153" s="72"/>
      <c r="N153" s="72"/>
      <c r="O153" s="10"/>
      <c r="P153" s="10"/>
      <c r="Q153" s="10"/>
      <c r="R153" s="10"/>
      <c r="S153" s="86"/>
      <c r="T153" s="10"/>
    </row>
    <row r="154" spans="1:20" s="3" customFormat="1" ht="29.5" x14ac:dyDescent="0.75">
      <c r="A154" s="59" t="str">
        <f t="shared" si="32"/>
        <v>Electricity Supply</v>
      </c>
      <c r="B154" s="59" t="str">
        <f t="shared" si="32"/>
        <v>Reduce Plant Downtime</v>
      </c>
      <c r="C154" s="59" t="str">
        <f t="shared" si="32"/>
        <v>Percentage Reduction in Plant Downtime</v>
      </c>
      <c r="D154" s="10" t="s">
        <v>90</v>
      </c>
      <c r="E154" s="10" t="s">
        <v>312</v>
      </c>
      <c r="F154" s="10"/>
      <c r="G154" s="10"/>
      <c r="H154" s="58"/>
      <c r="I154" s="10" t="s">
        <v>54</v>
      </c>
      <c r="J154" s="90" t="str">
        <f t="shared" si="33"/>
        <v>Reduce Plant Downtime</v>
      </c>
      <c r="K154" s="90" t="str">
        <f t="shared" si="33"/>
        <v>elec reduce plant downtime</v>
      </c>
      <c r="L154" s="72"/>
      <c r="M154" s="72"/>
      <c r="N154" s="72"/>
      <c r="O154" s="10"/>
      <c r="P154" s="10"/>
      <c r="Q154" s="10"/>
      <c r="R154" s="10"/>
      <c r="S154" s="86"/>
      <c r="T154" s="10"/>
    </row>
    <row r="155" spans="1:20" s="3" customFormat="1" ht="29.5" x14ac:dyDescent="0.75">
      <c r="A155" s="59" t="str">
        <f t="shared" si="32"/>
        <v>Electricity Supply</v>
      </c>
      <c r="B155" s="59" t="str">
        <f t="shared" si="32"/>
        <v>Reduce Plant Downtime</v>
      </c>
      <c r="C155" s="59" t="str">
        <f t="shared" si="32"/>
        <v>Percentage Reduction in Plant Downtime</v>
      </c>
      <c r="D155" s="10" t="s">
        <v>552</v>
      </c>
      <c r="E155" s="10" t="s">
        <v>310</v>
      </c>
      <c r="F155" s="10"/>
      <c r="G155" s="10"/>
      <c r="H155" s="58"/>
      <c r="I155" s="10" t="s">
        <v>54</v>
      </c>
      <c r="J155" s="90" t="str">
        <f t="shared" si="33"/>
        <v>Reduce Plant Downtime</v>
      </c>
      <c r="K155" s="90" t="str">
        <f t="shared" si="33"/>
        <v>elec reduce plant downtime</v>
      </c>
      <c r="L155" s="72"/>
      <c r="M155" s="72"/>
      <c r="N155" s="72"/>
      <c r="O155" s="10"/>
      <c r="P155" s="10"/>
      <c r="Q155" s="10"/>
      <c r="R155" s="10"/>
      <c r="S155" s="86"/>
      <c r="T155" s="10"/>
    </row>
    <row r="156" spans="1:20" s="3" customFormat="1" ht="29.5" x14ac:dyDescent="0.75">
      <c r="A156" s="59" t="str">
        <f t="shared" si="32"/>
        <v>Electricity Supply</v>
      </c>
      <c r="B156" s="59" t="str">
        <f t="shared" si="32"/>
        <v>Reduce Plant Downtime</v>
      </c>
      <c r="C156" s="59" t="str">
        <f t="shared" si="32"/>
        <v>Percentage Reduction in Plant Downtime</v>
      </c>
      <c r="D156" s="10" t="s">
        <v>552</v>
      </c>
      <c r="E156" s="10" t="s">
        <v>311</v>
      </c>
      <c r="F156" s="10"/>
      <c r="G156" s="10"/>
      <c r="H156" s="58"/>
      <c r="I156" s="10" t="s">
        <v>54</v>
      </c>
      <c r="J156" s="90" t="str">
        <f t="shared" si="33"/>
        <v>Reduce Plant Downtime</v>
      </c>
      <c r="K156" s="90" t="str">
        <f t="shared" si="33"/>
        <v>elec reduce plant downtime</v>
      </c>
      <c r="L156" s="72"/>
      <c r="M156" s="72"/>
      <c r="N156" s="72"/>
      <c r="O156" s="10"/>
      <c r="P156" s="10"/>
      <c r="Q156" s="10"/>
      <c r="R156" s="10"/>
      <c r="S156" s="86"/>
      <c r="T156" s="10"/>
    </row>
    <row r="157" spans="1:20" s="3" customFormat="1" ht="118" x14ac:dyDescent="0.75">
      <c r="A157" s="59" t="str">
        <f t="shared" si="32"/>
        <v>Electricity Supply</v>
      </c>
      <c r="B157" s="59" t="str">
        <f t="shared" si="32"/>
        <v>Reduce Plant Downtime</v>
      </c>
      <c r="C157" s="59" t="str">
        <f t="shared" si="32"/>
        <v>Percentage Reduction in Plant Downtime</v>
      </c>
      <c r="D157" s="10" t="s">
        <v>552</v>
      </c>
      <c r="E157" s="10" t="s">
        <v>312</v>
      </c>
      <c r="F157" s="10" t="s">
        <v>383</v>
      </c>
      <c r="G157" s="10" t="s">
        <v>558</v>
      </c>
      <c r="H157" s="58">
        <v>143</v>
      </c>
      <c r="I157" s="10" t="s">
        <v>53</v>
      </c>
      <c r="J157" s="90" t="str">
        <f t="shared" si="33"/>
        <v>Reduce Plant Downtime</v>
      </c>
      <c r="K157" s="90" t="str">
        <f t="shared" si="33"/>
        <v>elec reduce plant downtime</v>
      </c>
      <c r="L157" s="65">
        <v>0</v>
      </c>
      <c r="M157" s="65">
        <v>0.25</v>
      </c>
      <c r="N157" s="65">
        <v>0.01</v>
      </c>
      <c r="O157" s="10" t="s">
        <v>313</v>
      </c>
      <c r="P157" s="103" t="s">
        <v>1076</v>
      </c>
      <c r="Q157" s="10" t="s">
        <v>612</v>
      </c>
      <c r="R157" s="10" t="s">
        <v>314</v>
      </c>
      <c r="S157" s="86" t="s">
        <v>385</v>
      </c>
      <c r="T157" s="10"/>
    </row>
    <row r="158" spans="1:20" s="3" customFormat="1" ht="29.5" x14ac:dyDescent="0.75">
      <c r="A158" s="59" t="str">
        <f t="shared" si="32"/>
        <v>Electricity Supply</v>
      </c>
      <c r="B158" s="59" t="str">
        <f t="shared" si="32"/>
        <v>Reduce Plant Downtime</v>
      </c>
      <c r="C158" s="59" t="str">
        <f t="shared" si="32"/>
        <v>Percentage Reduction in Plant Downtime</v>
      </c>
      <c r="D158" s="10" t="s">
        <v>91</v>
      </c>
      <c r="E158" s="10" t="s">
        <v>310</v>
      </c>
      <c r="F158" s="10"/>
      <c r="G158" s="10"/>
      <c r="H158" s="58"/>
      <c r="I158" s="10" t="s">
        <v>54</v>
      </c>
      <c r="J158" s="90" t="str">
        <f t="shared" si="33"/>
        <v>Reduce Plant Downtime</v>
      </c>
      <c r="K158" s="90" t="str">
        <f t="shared" si="33"/>
        <v>elec reduce plant downtime</v>
      </c>
      <c r="L158" s="72"/>
      <c r="M158" s="72"/>
      <c r="N158" s="72"/>
      <c r="O158" s="10"/>
      <c r="P158" s="10"/>
      <c r="Q158" s="10"/>
      <c r="R158" s="10"/>
      <c r="S158" s="86"/>
      <c r="T158" s="10"/>
    </row>
    <row r="159" spans="1:20" s="3" customFormat="1" ht="29.5" x14ac:dyDescent="0.75">
      <c r="A159" s="59" t="str">
        <f t="shared" si="32"/>
        <v>Electricity Supply</v>
      </c>
      <c r="B159" s="59" t="str">
        <f t="shared" si="32"/>
        <v>Reduce Plant Downtime</v>
      </c>
      <c r="C159" s="59" t="str">
        <f t="shared" si="32"/>
        <v>Percentage Reduction in Plant Downtime</v>
      </c>
      <c r="D159" s="10" t="s">
        <v>91</v>
      </c>
      <c r="E159" s="10" t="s">
        <v>311</v>
      </c>
      <c r="F159" s="10"/>
      <c r="G159" s="10"/>
      <c r="H159" s="58"/>
      <c r="I159" s="10" t="s">
        <v>54</v>
      </c>
      <c r="J159" s="90" t="str">
        <f t="shared" si="33"/>
        <v>Reduce Plant Downtime</v>
      </c>
      <c r="K159" s="90" t="str">
        <f t="shared" si="33"/>
        <v>elec reduce plant downtime</v>
      </c>
      <c r="L159" s="72"/>
      <c r="M159" s="72"/>
      <c r="N159" s="72"/>
      <c r="O159" s="10"/>
      <c r="P159" s="10"/>
      <c r="Q159" s="10"/>
      <c r="R159" s="10"/>
      <c r="S159" s="86"/>
      <c r="T159" s="10"/>
    </row>
    <row r="160" spans="1:20" s="3" customFormat="1" ht="103.25" x14ac:dyDescent="0.75">
      <c r="A160" s="59" t="str">
        <f t="shared" si="32"/>
        <v>Electricity Supply</v>
      </c>
      <c r="B160" s="59" t="str">
        <f t="shared" si="32"/>
        <v>Reduce Plant Downtime</v>
      </c>
      <c r="C160" s="59" t="str">
        <f t="shared" si="32"/>
        <v>Percentage Reduction in Plant Downtime</v>
      </c>
      <c r="D160" s="10" t="s">
        <v>91</v>
      </c>
      <c r="E160" s="10" t="s">
        <v>312</v>
      </c>
      <c r="F160" s="10" t="s">
        <v>383</v>
      </c>
      <c r="G160" s="10" t="s">
        <v>104</v>
      </c>
      <c r="H160" s="58">
        <v>144</v>
      </c>
      <c r="I160" s="10" t="s">
        <v>53</v>
      </c>
      <c r="J160" s="90" t="str">
        <f t="shared" si="33"/>
        <v>Reduce Plant Downtime</v>
      </c>
      <c r="K160" s="90" t="str">
        <f t="shared" si="33"/>
        <v>elec reduce plant downtime</v>
      </c>
      <c r="L160" s="65">
        <v>0</v>
      </c>
      <c r="M160" s="65">
        <v>0.3</v>
      </c>
      <c r="N160" s="65">
        <v>0.01</v>
      </c>
      <c r="O160" s="10" t="s">
        <v>313</v>
      </c>
      <c r="P160" s="55" t="s">
        <v>707</v>
      </c>
      <c r="Q160" s="10" t="s">
        <v>612</v>
      </c>
      <c r="R160" s="10" t="s">
        <v>314</v>
      </c>
      <c r="S160" s="86" t="s">
        <v>384</v>
      </c>
      <c r="T160" s="10"/>
    </row>
    <row r="161" spans="1:20" s="3" customFormat="1" ht="29.5" x14ac:dyDescent="0.75">
      <c r="A161" s="59" t="str">
        <f t="shared" si="32"/>
        <v>Electricity Supply</v>
      </c>
      <c r="B161" s="59" t="str">
        <f t="shared" si="32"/>
        <v>Reduce Plant Downtime</v>
      </c>
      <c r="C161" s="59" t="str">
        <f t="shared" si="32"/>
        <v>Percentage Reduction in Plant Downtime</v>
      </c>
      <c r="D161" s="10" t="s">
        <v>92</v>
      </c>
      <c r="E161" s="10" t="s">
        <v>310</v>
      </c>
      <c r="F161" s="10"/>
      <c r="G161" s="10"/>
      <c r="H161" s="58"/>
      <c r="I161" s="10" t="s">
        <v>54</v>
      </c>
      <c r="J161" s="90" t="str">
        <f t="shared" si="33"/>
        <v>Reduce Plant Downtime</v>
      </c>
      <c r="K161" s="90" t="str">
        <f t="shared" si="33"/>
        <v>elec reduce plant downtime</v>
      </c>
      <c r="L161" s="72"/>
      <c r="M161" s="72"/>
      <c r="N161" s="72"/>
      <c r="O161" s="10"/>
      <c r="P161" s="10"/>
      <c r="Q161" s="10"/>
      <c r="R161" s="10"/>
      <c r="S161" s="86"/>
      <c r="T161" s="10"/>
    </row>
    <row r="162" spans="1:20" s="3" customFormat="1" ht="29.5" x14ac:dyDescent="0.75">
      <c r="A162" s="59" t="str">
        <f t="shared" si="32"/>
        <v>Electricity Supply</v>
      </c>
      <c r="B162" s="59" t="str">
        <f t="shared" si="32"/>
        <v>Reduce Plant Downtime</v>
      </c>
      <c r="C162" s="59" t="str">
        <f t="shared" si="32"/>
        <v>Percentage Reduction in Plant Downtime</v>
      </c>
      <c r="D162" s="10" t="s">
        <v>92</v>
      </c>
      <c r="E162" s="10" t="s">
        <v>311</v>
      </c>
      <c r="F162" s="10"/>
      <c r="G162" s="10"/>
      <c r="H162" s="58"/>
      <c r="I162" s="10" t="s">
        <v>54</v>
      </c>
      <c r="J162" s="90" t="str">
        <f t="shared" si="33"/>
        <v>Reduce Plant Downtime</v>
      </c>
      <c r="K162" s="90" t="str">
        <f t="shared" si="33"/>
        <v>elec reduce plant downtime</v>
      </c>
      <c r="L162" s="72"/>
      <c r="M162" s="72"/>
      <c r="N162" s="72"/>
      <c r="O162" s="10"/>
      <c r="P162" s="10"/>
      <c r="Q162" s="10"/>
      <c r="R162" s="10"/>
      <c r="S162" s="86"/>
      <c r="T162" s="10"/>
    </row>
    <row r="163" spans="1:20" s="3" customFormat="1" ht="29.5" x14ac:dyDescent="0.75">
      <c r="A163" s="59" t="str">
        <f t="shared" si="32"/>
        <v>Electricity Supply</v>
      </c>
      <c r="B163" s="59" t="str">
        <f t="shared" si="32"/>
        <v>Reduce Plant Downtime</v>
      </c>
      <c r="C163" s="59" t="str">
        <f t="shared" si="32"/>
        <v>Percentage Reduction in Plant Downtime</v>
      </c>
      <c r="D163" s="10" t="s">
        <v>92</v>
      </c>
      <c r="E163" s="10" t="s">
        <v>312</v>
      </c>
      <c r="F163" s="10"/>
      <c r="G163" s="10"/>
      <c r="H163" s="58"/>
      <c r="I163" s="10" t="s">
        <v>54</v>
      </c>
      <c r="J163" s="90" t="str">
        <f t="shared" si="33"/>
        <v>Reduce Plant Downtime</v>
      </c>
      <c r="K163" s="90" t="str">
        <f t="shared" si="33"/>
        <v>elec reduce plant downtime</v>
      </c>
      <c r="L163" s="72"/>
      <c r="M163" s="72"/>
      <c r="N163" s="72"/>
      <c r="O163" s="10"/>
      <c r="P163" s="10"/>
      <c r="Q163" s="10"/>
      <c r="R163" s="10"/>
      <c r="S163" s="86"/>
      <c r="T163" s="10"/>
    </row>
    <row r="164" spans="1:20" s="3" customFormat="1" ht="29.5" x14ac:dyDescent="0.75">
      <c r="A164" s="59" t="str">
        <f t="shared" si="32"/>
        <v>Electricity Supply</v>
      </c>
      <c r="B164" s="59" t="str">
        <f t="shared" si="32"/>
        <v>Reduce Plant Downtime</v>
      </c>
      <c r="C164" s="59" t="str">
        <f t="shared" si="32"/>
        <v>Percentage Reduction in Plant Downtime</v>
      </c>
      <c r="D164" s="10" t="s">
        <v>93</v>
      </c>
      <c r="E164" s="10" t="s">
        <v>310</v>
      </c>
      <c r="F164" s="10"/>
      <c r="G164" s="10"/>
      <c r="H164" s="58"/>
      <c r="I164" s="10" t="s">
        <v>54</v>
      </c>
      <c r="J164" s="90" t="str">
        <f t="shared" si="33"/>
        <v>Reduce Plant Downtime</v>
      </c>
      <c r="K164" s="90" t="str">
        <f t="shared" si="33"/>
        <v>elec reduce plant downtime</v>
      </c>
      <c r="L164" s="72"/>
      <c r="M164" s="72"/>
      <c r="N164" s="72"/>
      <c r="O164" s="10"/>
      <c r="P164" s="10"/>
      <c r="Q164" s="10"/>
      <c r="R164" s="10"/>
      <c r="S164" s="86"/>
      <c r="T164" s="10"/>
    </row>
    <row r="165" spans="1:20" s="3" customFormat="1" ht="29.5" x14ac:dyDescent="0.75">
      <c r="A165" s="59" t="str">
        <f t="shared" si="32"/>
        <v>Electricity Supply</v>
      </c>
      <c r="B165" s="59" t="str">
        <f t="shared" si="32"/>
        <v>Reduce Plant Downtime</v>
      </c>
      <c r="C165" s="59" t="str">
        <f t="shared" si="32"/>
        <v>Percentage Reduction in Plant Downtime</v>
      </c>
      <c r="D165" s="10" t="s">
        <v>93</v>
      </c>
      <c r="E165" s="10" t="s">
        <v>311</v>
      </c>
      <c r="F165" s="10"/>
      <c r="G165" s="10"/>
      <c r="H165" s="58"/>
      <c r="I165" s="10" t="s">
        <v>54</v>
      </c>
      <c r="J165" s="90" t="str">
        <f t="shared" si="33"/>
        <v>Reduce Plant Downtime</v>
      </c>
      <c r="K165" s="90" t="str">
        <f t="shared" si="33"/>
        <v>elec reduce plant downtime</v>
      </c>
      <c r="L165" s="72"/>
      <c r="M165" s="72"/>
      <c r="N165" s="72"/>
      <c r="O165" s="10"/>
      <c r="P165" s="10"/>
      <c r="Q165" s="10"/>
      <c r="R165" s="10"/>
      <c r="S165" s="86"/>
      <c r="T165" s="10"/>
    </row>
    <row r="166" spans="1:20" s="3" customFormat="1" ht="29.5" x14ac:dyDescent="0.75">
      <c r="A166" s="59" t="str">
        <f t="shared" si="32"/>
        <v>Electricity Supply</v>
      </c>
      <c r="B166" s="59" t="str">
        <f t="shared" si="32"/>
        <v>Reduce Plant Downtime</v>
      </c>
      <c r="C166" s="59" t="str">
        <f t="shared" si="32"/>
        <v>Percentage Reduction in Plant Downtime</v>
      </c>
      <c r="D166" s="10" t="s">
        <v>93</v>
      </c>
      <c r="E166" s="10" t="s">
        <v>312</v>
      </c>
      <c r="F166" s="10"/>
      <c r="G166" s="10"/>
      <c r="H166" s="58"/>
      <c r="I166" s="10" t="s">
        <v>54</v>
      </c>
      <c r="J166" s="90" t="str">
        <f t="shared" si="33"/>
        <v>Reduce Plant Downtime</v>
      </c>
      <c r="K166" s="90" t="str">
        <f t="shared" si="33"/>
        <v>elec reduce plant downtime</v>
      </c>
      <c r="L166" s="72"/>
      <c r="M166" s="72"/>
      <c r="N166" s="72"/>
      <c r="O166" s="10"/>
      <c r="P166" s="10"/>
      <c r="Q166" s="10"/>
      <c r="R166" s="10"/>
      <c r="S166" s="86"/>
      <c r="T166" s="10"/>
    </row>
    <row r="167" spans="1:20" s="3" customFormat="1" ht="29.5" x14ac:dyDescent="0.75">
      <c r="A167" s="59" t="str">
        <f t="shared" si="32"/>
        <v>Electricity Supply</v>
      </c>
      <c r="B167" s="59" t="str">
        <f t="shared" si="32"/>
        <v>Reduce Plant Downtime</v>
      </c>
      <c r="C167" s="59" t="str">
        <f t="shared" si="32"/>
        <v>Percentage Reduction in Plant Downtime</v>
      </c>
      <c r="D167" s="10" t="s">
        <v>378</v>
      </c>
      <c r="E167" s="10" t="s">
        <v>310</v>
      </c>
      <c r="F167" s="10"/>
      <c r="G167" s="10"/>
      <c r="H167" s="58"/>
      <c r="I167" s="10" t="s">
        <v>54</v>
      </c>
      <c r="J167" s="90" t="str">
        <f t="shared" si="33"/>
        <v>Reduce Plant Downtime</v>
      </c>
      <c r="K167" s="90" t="str">
        <f t="shared" si="33"/>
        <v>elec reduce plant downtime</v>
      </c>
      <c r="L167" s="72"/>
      <c r="M167" s="72"/>
      <c r="N167" s="72"/>
      <c r="O167" s="10"/>
      <c r="P167" s="10"/>
      <c r="Q167" s="10"/>
      <c r="R167" s="10"/>
      <c r="S167" s="86"/>
      <c r="T167" s="10"/>
    </row>
    <row r="168" spans="1:20" s="3" customFormat="1" ht="29.5" x14ac:dyDescent="0.75">
      <c r="A168" s="59" t="str">
        <f t="shared" si="32"/>
        <v>Electricity Supply</v>
      </c>
      <c r="B168" s="59" t="str">
        <f t="shared" si="32"/>
        <v>Reduce Plant Downtime</v>
      </c>
      <c r="C168" s="59" t="str">
        <f t="shared" si="32"/>
        <v>Percentage Reduction in Plant Downtime</v>
      </c>
      <c r="D168" s="10" t="s">
        <v>378</v>
      </c>
      <c r="E168" s="10" t="s">
        <v>311</v>
      </c>
      <c r="F168" s="10"/>
      <c r="G168" s="10"/>
      <c r="H168" s="58"/>
      <c r="I168" s="10" t="s">
        <v>54</v>
      </c>
      <c r="J168" s="90" t="str">
        <f t="shared" si="33"/>
        <v>Reduce Plant Downtime</v>
      </c>
      <c r="K168" s="90" t="str">
        <f t="shared" si="33"/>
        <v>elec reduce plant downtime</v>
      </c>
      <c r="L168" s="72"/>
      <c r="M168" s="72"/>
      <c r="N168" s="72"/>
      <c r="O168" s="10"/>
      <c r="P168" s="10"/>
      <c r="Q168" s="10"/>
      <c r="R168" s="10"/>
      <c r="S168" s="86"/>
      <c r="T168" s="10"/>
    </row>
    <row r="169" spans="1:20" s="3" customFormat="1" ht="29.5" x14ac:dyDescent="0.75">
      <c r="A169" s="59" t="str">
        <f t="shared" si="32"/>
        <v>Electricity Supply</v>
      </c>
      <c r="B169" s="59" t="str">
        <f t="shared" si="32"/>
        <v>Reduce Plant Downtime</v>
      </c>
      <c r="C169" s="59" t="str">
        <f t="shared" si="32"/>
        <v>Percentage Reduction in Plant Downtime</v>
      </c>
      <c r="D169" s="10" t="s">
        <v>378</v>
      </c>
      <c r="E169" s="10" t="s">
        <v>312</v>
      </c>
      <c r="F169" s="10"/>
      <c r="G169" s="10"/>
      <c r="H169" s="58"/>
      <c r="I169" s="10" t="s">
        <v>54</v>
      </c>
      <c r="J169" s="90" t="str">
        <f t="shared" si="33"/>
        <v>Reduce Plant Downtime</v>
      </c>
      <c r="K169" s="90" t="str">
        <f t="shared" si="33"/>
        <v>elec reduce plant downtime</v>
      </c>
      <c r="L169" s="72"/>
      <c r="M169" s="72"/>
      <c r="N169" s="72"/>
      <c r="O169" s="10"/>
      <c r="P169" s="10"/>
      <c r="Q169" s="10"/>
      <c r="R169" s="10"/>
      <c r="S169" s="86"/>
      <c r="T169" s="10"/>
    </row>
    <row r="170" spans="1:20" s="3" customFormat="1" ht="29.5" x14ac:dyDescent="0.75">
      <c r="A170" s="59" t="str">
        <f t="shared" si="32"/>
        <v>Electricity Supply</v>
      </c>
      <c r="B170" s="59" t="str">
        <f t="shared" si="32"/>
        <v>Reduce Plant Downtime</v>
      </c>
      <c r="C170" s="59" t="str">
        <f t="shared" si="32"/>
        <v>Percentage Reduction in Plant Downtime</v>
      </c>
      <c r="D170" s="10" t="s">
        <v>379</v>
      </c>
      <c r="E170" s="10" t="s">
        <v>310</v>
      </c>
      <c r="F170" s="10"/>
      <c r="G170" s="10"/>
      <c r="H170" s="58"/>
      <c r="I170" s="10" t="s">
        <v>54</v>
      </c>
      <c r="J170" s="90" t="str">
        <f t="shared" si="33"/>
        <v>Reduce Plant Downtime</v>
      </c>
      <c r="K170" s="90" t="str">
        <f t="shared" si="33"/>
        <v>elec reduce plant downtime</v>
      </c>
      <c r="L170" s="72"/>
      <c r="M170" s="72"/>
      <c r="N170" s="72"/>
      <c r="O170" s="10"/>
      <c r="P170" s="10"/>
      <c r="Q170" s="10"/>
      <c r="R170" s="10"/>
      <c r="S170" s="86"/>
      <c r="T170" s="10"/>
    </row>
    <row r="171" spans="1:20" s="3" customFormat="1" ht="29.5" x14ac:dyDescent="0.75">
      <c r="A171" s="59" t="str">
        <f t="shared" si="32"/>
        <v>Electricity Supply</v>
      </c>
      <c r="B171" s="59" t="str">
        <f t="shared" si="32"/>
        <v>Reduce Plant Downtime</v>
      </c>
      <c r="C171" s="59" t="str">
        <f t="shared" si="32"/>
        <v>Percentage Reduction in Plant Downtime</v>
      </c>
      <c r="D171" s="10" t="s">
        <v>379</v>
      </c>
      <c r="E171" s="10" t="s">
        <v>311</v>
      </c>
      <c r="F171" s="10"/>
      <c r="G171" s="10"/>
      <c r="H171" s="58"/>
      <c r="I171" s="10" t="s">
        <v>54</v>
      </c>
      <c r="J171" s="90" t="str">
        <f t="shared" si="33"/>
        <v>Reduce Plant Downtime</v>
      </c>
      <c r="K171" s="90" t="str">
        <f t="shared" si="33"/>
        <v>elec reduce plant downtime</v>
      </c>
      <c r="L171" s="72"/>
      <c r="M171" s="72"/>
      <c r="N171" s="72"/>
      <c r="O171" s="10"/>
      <c r="P171" s="10"/>
      <c r="Q171" s="10"/>
      <c r="R171" s="10"/>
      <c r="S171" s="86"/>
      <c r="T171" s="10"/>
    </row>
    <row r="172" spans="1:20" s="3" customFormat="1" ht="29.5" x14ac:dyDescent="0.75">
      <c r="A172" s="59" t="str">
        <f t="shared" si="32"/>
        <v>Electricity Supply</v>
      </c>
      <c r="B172" s="59" t="str">
        <f t="shared" si="32"/>
        <v>Reduce Plant Downtime</v>
      </c>
      <c r="C172" s="59" t="str">
        <f t="shared" si="32"/>
        <v>Percentage Reduction in Plant Downtime</v>
      </c>
      <c r="D172" s="10" t="s">
        <v>379</v>
      </c>
      <c r="E172" s="10" t="s">
        <v>312</v>
      </c>
      <c r="F172" s="10"/>
      <c r="G172" s="10"/>
      <c r="H172" s="58"/>
      <c r="I172" s="10" t="s">
        <v>54</v>
      </c>
      <c r="J172" s="90" t="str">
        <f t="shared" si="33"/>
        <v>Reduce Plant Downtime</v>
      </c>
      <c r="K172" s="90" t="str">
        <f t="shared" si="33"/>
        <v>elec reduce plant downtime</v>
      </c>
      <c r="L172" s="72"/>
      <c r="M172" s="72"/>
      <c r="N172" s="72"/>
      <c r="O172" s="10"/>
      <c r="P172" s="10"/>
      <c r="Q172" s="10"/>
      <c r="R172" s="10"/>
      <c r="S172" s="86"/>
      <c r="T172" s="10"/>
    </row>
    <row r="173" spans="1:20" s="3" customFormat="1" ht="29.5" x14ac:dyDescent="0.75">
      <c r="A173" s="59" t="str">
        <f t="shared" si="32"/>
        <v>Electricity Supply</v>
      </c>
      <c r="B173" s="59" t="str">
        <f t="shared" si="32"/>
        <v>Reduce Plant Downtime</v>
      </c>
      <c r="C173" s="59" t="str">
        <f t="shared" si="32"/>
        <v>Percentage Reduction in Plant Downtime</v>
      </c>
      <c r="D173" s="10" t="s">
        <v>549</v>
      </c>
      <c r="E173" s="10" t="s">
        <v>310</v>
      </c>
      <c r="F173" s="10"/>
      <c r="G173" s="10"/>
      <c r="H173" s="58"/>
      <c r="I173" s="10" t="s">
        <v>54</v>
      </c>
      <c r="J173" s="90" t="str">
        <f t="shared" si="33"/>
        <v>Reduce Plant Downtime</v>
      </c>
      <c r="K173" s="90" t="str">
        <f t="shared" si="33"/>
        <v>elec reduce plant downtime</v>
      </c>
      <c r="L173" s="66"/>
      <c r="M173" s="66"/>
      <c r="N173" s="66"/>
      <c r="O173" s="57"/>
      <c r="P173" s="10"/>
      <c r="Q173" s="10"/>
      <c r="R173" s="10"/>
      <c r="S173" s="86"/>
      <c r="T173" s="10"/>
    </row>
    <row r="174" spans="1:20" s="3" customFormat="1" ht="29.5" x14ac:dyDescent="0.75">
      <c r="A174" s="59" t="str">
        <f t="shared" ref="A174:C178" si="34">A$143</f>
        <v>Electricity Supply</v>
      </c>
      <c r="B174" s="59" t="str">
        <f t="shared" si="34"/>
        <v>Reduce Plant Downtime</v>
      </c>
      <c r="C174" s="59" t="str">
        <f t="shared" si="34"/>
        <v>Percentage Reduction in Plant Downtime</v>
      </c>
      <c r="D174" s="10" t="s">
        <v>549</v>
      </c>
      <c r="E174" s="10" t="s">
        <v>311</v>
      </c>
      <c r="F174" s="10"/>
      <c r="G174" s="10"/>
      <c r="H174" s="58"/>
      <c r="I174" s="10" t="s">
        <v>54</v>
      </c>
      <c r="J174" s="90" t="str">
        <f t="shared" si="33"/>
        <v>Reduce Plant Downtime</v>
      </c>
      <c r="K174" s="90" t="str">
        <f t="shared" si="33"/>
        <v>elec reduce plant downtime</v>
      </c>
      <c r="L174" s="66"/>
      <c r="M174" s="66"/>
      <c r="N174" s="66"/>
      <c r="O174" s="57"/>
      <c r="P174" s="10"/>
      <c r="Q174" s="10"/>
      <c r="R174" s="10"/>
      <c r="S174" s="86"/>
      <c r="T174" s="10"/>
    </row>
    <row r="175" spans="1:20" s="3" customFormat="1" ht="29.5" x14ac:dyDescent="0.75">
      <c r="A175" s="59" t="str">
        <f t="shared" si="34"/>
        <v>Electricity Supply</v>
      </c>
      <c r="B175" s="59" t="str">
        <f t="shared" si="34"/>
        <v>Reduce Plant Downtime</v>
      </c>
      <c r="C175" s="59" t="str">
        <f t="shared" si="34"/>
        <v>Percentage Reduction in Plant Downtime</v>
      </c>
      <c r="D175" s="10" t="s">
        <v>549</v>
      </c>
      <c r="E175" s="10" t="s">
        <v>312</v>
      </c>
      <c r="F175" s="10"/>
      <c r="G175" s="10"/>
      <c r="H175" s="58"/>
      <c r="I175" s="10" t="s">
        <v>54</v>
      </c>
      <c r="J175" s="90" t="str">
        <f t="shared" si="33"/>
        <v>Reduce Plant Downtime</v>
      </c>
      <c r="K175" s="90" t="str">
        <f t="shared" si="33"/>
        <v>elec reduce plant downtime</v>
      </c>
      <c r="L175" s="66"/>
      <c r="M175" s="66"/>
      <c r="N175" s="66"/>
      <c r="O175" s="57"/>
      <c r="P175" s="10"/>
      <c r="Q175" s="10"/>
      <c r="R175" s="10"/>
      <c r="S175" s="86"/>
      <c r="T175" s="10"/>
    </row>
    <row r="176" spans="1:20" s="3" customFormat="1" ht="29.5" x14ac:dyDescent="0.75">
      <c r="A176" s="59" t="str">
        <f t="shared" si="34"/>
        <v>Electricity Supply</v>
      </c>
      <c r="B176" s="59" t="str">
        <f t="shared" si="34"/>
        <v>Reduce Plant Downtime</v>
      </c>
      <c r="C176" s="59" t="str">
        <f t="shared" si="34"/>
        <v>Percentage Reduction in Plant Downtime</v>
      </c>
      <c r="D176" s="10" t="s">
        <v>560</v>
      </c>
      <c r="E176" s="10" t="s">
        <v>310</v>
      </c>
      <c r="F176" s="10"/>
      <c r="G176" s="10"/>
      <c r="H176" s="58"/>
      <c r="I176" s="10" t="s">
        <v>54</v>
      </c>
      <c r="J176" s="90" t="str">
        <f t="shared" si="33"/>
        <v>Reduce Plant Downtime</v>
      </c>
      <c r="K176" s="90" t="str">
        <f t="shared" si="33"/>
        <v>elec reduce plant downtime</v>
      </c>
      <c r="L176" s="66"/>
      <c r="M176" s="66"/>
      <c r="N176" s="66"/>
      <c r="O176" s="57"/>
      <c r="P176" s="10"/>
      <c r="Q176" s="10"/>
      <c r="R176" s="10"/>
      <c r="S176" s="86"/>
      <c r="T176" s="10"/>
    </row>
    <row r="177" spans="1:20" s="3" customFormat="1" ht="29.5" x14ac:dyDescent="0.75">
      <c r="A177" s="59" t="str">
        <f t="shared" si="34"/>
        <v>Electricity Supply</v>
      </c>
      <c r="B177" s="59" t="str">
        <f t="shared" si="34"/>
        <v>Reduce Plant Downtime</v>
      </c>
      <c r="C177" s="59" t="str">
        <f t="shared" si="34"/>
        <v>Percentage Reduction in Plant Downtime</v>
      </c>
      <c r="D177" s="10" t="s">
        <v>560</v>
      </c>
      <c r="E177" s="10" t="s">
        <v>311</v>
      </c>
      <c r="F177" s="10"/>
      <c r="G177" s="10"/>
      <c r="H177" s="58"/>
      <c r="I177" s="10" t="s">
        <v>54</v>
      </c>
      <c r="J177" s="90" t="str">
        <f t="shared" si="33"/>
        <v>Reduce Plant Downtime</v>
      </c>
      <c r="K177" s="90" t="str">
        <f t="shared" si="33"/>
        <v>elec reduce plant downtime</v>
      </c>
      <c r="L177" s="66"/>
      <c r="M177" s="66"/>
      <c r="N177" s="66"/>
      <c r="O177" s="57"/>
      <c r="P177" s="10"/>
      <c r="Q177" s="10"/>
      <c r="R177" s="10"/>
      <c r="S177" s="86"/>
      <c r="T177" s="10"/>
    </row>
    <row r="178" spans="1:20" s="3" customFormat="1" ht="132.75" x14ac:dyDescent="0.75">
      <c r="A178" s="59" t="str">
        <f t="shared" si="34"/>
        <v>Electricity Supply</v>
      </c>
      <c r="B178" s="59" t="str">
        <f t="shared" si="34"/>
        <v>Reduce Plant Downtime</v>
      </c>
      <c r="C178" s="59" t="str">
        <f t="shared" si="34"/>
        <v>Percentage Reduction in Plant Downtime</v>
      </c>
      <c r="D178" s="10" t="s">
        <v>560</v>
      </c>
      <c r="E178" s="10" t="s">
        <v>312</v>
      </c>
      <c r="F178" s="10" t="s">
        <v>383</v>
      </c>
      <c r="G178" s="10" t="s">
        <v>561</v>
      </c>
      <c r="H178" s="58">
        <v>182</v>
      </c>
      <c r="I178" s="10" t="s">
        <v>53</v>
      </c>
      <c r="J178" s="90" t="str">
        <f t="shared" si="33"/>
        <v>Reduce Plant Downtime</v>
      </c>
      <c r="K178" s="90" t="str">
        <f t="shared" si="33"/>
        <v>elec reduce plant downtime</v>
      </c>
      <c r="L178" s="65">
        <v>0</v>
      </c>
      <c r="M178" s="65">
        <v>0.25</v>
      </c>
      <c r="N178" s="65">
        <v>0.01</v>
      </c>
      <c r="O178" s="10" t="s">
        <v>313</v>
      </c>
      <c r="P178" s="103" t="s">
        <v>1077</v>
      </c>
      <c r="Q178" s="10" t="s">
        <v>612</v>
      </c>
      <c r="R178" s="10" t="s">
        <v>314</v>
      </c>
      <c r="S178" s="86" t="s">
        <v>385</v>
      </c>
      <c r="T178" s="10"/>
    </row>
    <row r="179" spans="1:20" s="3" customFormat="1" ht="73.75" x14ac:dyDescent="0.75">
      <c r="A179" s="10" t="s">
        <v>8</v>
      </c>
      <c r="B179" s="95" t="s">
        <v>812</v>
      </c>
      <c r="C179" s="95" t="s">
        <v>813</v>
      </c>
      <c r="D179" s="10" t="s">
        <v>552</v>
      </c>
      <c r="E179" s="10"/>
      <c r="F179" s="10" t="s">
        <v>558</v>
      </c>
      <c r="G179" s="10"/>
      <c r="H179" s="58">
        <v>199</v>
      </c>
      <c r="I179" s="10" t="s">
        <v>53</v>
      </c>
      <c r="J179" s="58" t="s">
        <v>812</v>
      </c>
      <c r="K179" s="99" t="s">
        <v>814</v>
      </c>
      <c r="L179" s="65">
        <v>0</v>
      </c>
      <c r="M179" s="65">
        <v>0.9</v>
      </c>
      <c r="N179" s="65">
        <v>0.01</v>
      </c>
      <c r="O179" s="10" t="s">
        <v>815</v>
      </c>
      <c r="P179" s="10" t="s">
        <v>816</v>
      </c>
      <c r="Q179" s="10" t="s">
        <v>946</v>
      </c>
      <c r="R179" s="10" t="s">
        <v>945</v>
      </c>
      <c r="S179" s="86"/>
      <c r="T179" s="10"/>
    </row>
    <row r="180" spans="1:20" s="3" customFormat="1" ht="73.75" x14ac:dyDescent="0.75">
      <c r="A180" s="59" t="str">
        <f>A$179</f>
        <v>Electricity Supply</v>
      </c>
      <c r="B180" s="59" t="str">
        <f t="shared" ref="B180:C181" si="35">B$179</f>
        <v>Reduce Soft Costs</v>
      </c>
      <c r="C180" s="59" t="str">
        <f t="shared" si="35"/>
        <v>Percent Reduction in Soft Costs of Capacity Construction</v>
      </c>
      <c r="D180" s="10" t="s">
        <v>91</v>
      </c>
      <c r="E180" s="10"/>
      <c r="F180" s="10" t="s">
        <v>104</v>
      </c>
      <c r="G180" s="10"/>
      <c r="H180" s="58">
        <v>200</v>
      </c>
      <c r="I180" s="10" t="s">
        <v>53</v>
      </c>
      <c r="J180" s="59" t="str">
        <f t="shared" ref="J180:R181" si="36">J$179</f>
        <v>Reduce Soft Costs</v>
      </c>
      <c r="K180" s="59" t="str">
        <f t="shared" si="36"/>
        <v>elec reduce soft costs</v>
      </c>
      <c r="L180" s="96">
        <f t="shared" si="36"/>
        <v>0</v>
      </c>
      <c r="M180" s="96">
        <f t="shared" si="36"/>
        <v>0.9</v>
      </c>
      <c r="N180" s="96">
        <f t="shared" si="36"/>
        <v>0.01</v>
      </c>
      <c r="O180" s="59" t="str">
        <f t="shared" si="36"/>
        <v>% reduction in soft costs</v>
      </c>
      <c r="P180" s="10" t="s">
        <v>817</v>
      </c>
      <c r="Q180" s="59" t="str">
        <f t="shared" si="36"/>
        <v>endogenous-learning.html#red-soft-costs</v>
      </c>
      <c r="R180" s="59" t="str">
        <f t="shared" si="36"/>
        <v>reduce-soft-costs.html</v>
      </c>
      <c r="S180" s="86"/>
      <c r="T180" s="10"/>
    </row>
    <row r="181" spans="1:20" s="3" customFormat="1" ht="73.75" x14ac:dyDescent="0.75">
      <c r="A181" s="59" t="str">
        <f>A$179</f>
        <v>Electricity Supply</v>
      </c>
      <c r="B181" s="59" t="str">
        <f t="shared" si="35"/>
        <v>Reduce Soft Costs</v>
      </c>
      <c r="C181" s="59" t="str">
        <f t="shared" si="35"/>
        <v>Percent Reduction in Soft Costs of Capacity Construction</v>
      </c>
      <c r="D181" s="10" t="s">
        <v>560</v>
      </c>
      <c r="E181" s="10"/>
      <c r="F181" s="10" t="s">
        <v>561</v>
      </c>
      <c r="G181" s="10"/>
      <c r="H181" s="58">
        <v>201</v>
      </c>
      <c r="I181" s="10" t="s">
        <v>53</v>
      </c>
      <c r="J181" s="59" t="str">
        <f t="shared" si="36"/>
        <v>Reduce Soft Costs</v>
      </c>
      <c r="K181" s="59" t="str">
        <f t="shared" si="36"/>
        <v>elec reduce soft costs</v>
      </c>
      <c r="L181" s="96">
        <f t="shared" si="36"/>
        <v>0</v>
      </c>
      <c r="M181" s="96">
        <f t="shared" si="36"/>
        <v>0.9</v>
      </c>
      <c r="N181" s="96">
        <f t="shared" si="36"/>
        <v>0.01</v>
      </c>
      <c r="O181" s="59" t="str">
        <f t="shared" si="36"/>
        <v>% reduction in soft costs</v>
      </c>
      <c r="P181" s="10" t="s">
        <v>818</v>
      </c>
      <c r="Q181" s="59" t="str">
        <f t="shared" si="36"/>
        <v>endogenous-learning.html#red-soft-costs</v>
      </c>
      <c r="R181" s="59" t="str">
        <f t="shared" si="36"/>
        <v>reduce-soft-costs.html</v>
      </c>
      <c r="S181" s="86"/>
      <c r="T181" s="10"/>
    </row>
    <row r="182" spans="1:20" s="3" customFormat="1" ht="73.75" x14ac:dyDescent="0.75">
      <c r="A182" s="10" t="s">
        <v>8</v>
      </c>
      <c r="B182" s="10" t="s">
        <v>305</v>
      </c>
      <c r="C182" s="10" t="s">
        <v>341</v>
      </c>
      <c r="D182" s="10"/>
      <c r="E182" s="10"/>
      <c r="F182" s="10"/>
      <c r="G182" s="10"/>
      <c r="H182" s="58">
        <v>145</v>
      </c>
      <c r="I182" s="10" t="s">
        <v>53</v>
      </c>
      <c r="J182" s="99" t="s">
        <v>442</v>
      </c>
      <c r="K182" s="98" t="s">
        <v>679</v>
      </c>
      <c r="L182" s="65">
        <v>0</v>
      </c>
      <c r="M182" s="105">
        <v>0.6</v>
      </c>
      <c r="N182" s="65">
        <v>0.01</v>
      </c>
      <c r="O182" s="10" t="s">
        <v>306</v>
      </c>
      <c r="P182" s="103" t="s">
        <v>1078</v>
      </c>
      <c r="Q182" s="10" t="s">
        <v>613</v>
      </c>
      <c r="R182" s="10" t="s">
        <v>307</v>
      </c>
      <c r="S182" s="86" t="s">
        <v>375</v>
      </c>
      <c r="T182" s="10"/>
    </row>
    <row r="183" spans="1:20" s="5" customFormat="1" ht="73.75" x14ac:dyDescent="0.75">
      <c r="A183" s="55" t="s">
        <v>8</v>
      </c>
      <c r="B183" s="55" t="s">
        <v>18</v>
      </c>
      <c r="C183" s="55" t="s">
        <v>368</v>
      </c>
      <c r="D183" s="55"/>
      <c r="E183" s="55"/>
      <c r="F183" s="55"/>
      <c r="G183" s="55"/>
      <c r="H183" s="56">
        <v>36</v>
      </c>
      <c r="I183" s="55" t="s">
        <v>53</v>
      </c>
      <c r="J183" s="98" t="s">
        <v>18</v>
      </c>
      <c r="K183" s="98" t="s">
        <v>678</v>
      </c>
      <c r="L183" s="61">
        <v>0</v>
      </c>
      <c r="M183" s="109">
        <v>0.8</v>
      </c>
      <c r="N183" s="62">
        <v>0.02</v>
      </c>
      <c r="O183" s="55" t="s">
        <v>42</v>
      </c>
      <c r="P183" s="103" t="s">
        <v>1143</v>
      </c>
      <c r="Q183" s="55" t="s">
        <v>261</v>
      </c>
      <c r="R183" s="10" t="s">
        <v>262</v>
      </c>
      <c r="S183" s="86" t="s">
        <v>188</v>
      </c>
      <c r="T183" s="55"/>
    </row>
    <row r="184" spans="1:20" s="5" customFormat="1" ht="29.5" x14ac:dyDescent="0.75">
      <c r="A184" s="55" t="s">
        <v>8</v>
      </c>
      <c r="B184" s="55" t="s">
        <v>20</v>
      </c>
      <c r="C184" s="55" t="s">
        <v>147</v>
      </c>
      <c r="D184" s="55" t="s">
        <v>551</v>
      </c>
      <c r="E184" s="55"/>
      <c r="F184" s="10" t="s">
        <v>550</v>
      </c>
      <c r="G184" s="55"/>
      <c r="H184" s="56" t="s">
        <v>232</v>
      </c>
      <c r="I184" s="10" t="s">
        <v>54</v>
      </c>
      <c r="J184" s="98" t="s">
        <v>20</v>
      </c>
      <c r="K184" s="98" t="s">
        <v>677</v>
      </c>
      <c r="L184" s="67"/>
      <c r="M184" s="67"/>
      <c r="N184" s="67"/>
      <c r="O184" s="55"/>
      <c r="P184" s="55"/>
      <c r="Q184" s="57"/>
      <c r="R184" s="10"/>
      <c r="S184" s="86"/>
      <c r="T184" s="57"/>
    </row>
    <row r="185" spans="1:20" s="5" customFormat="1" ht="29.5" x14ac:dyDescent="0.75">
      <c r="A185" s="57" t="str">
        <f t="shared" ref="A185:C194" si="37">A$184</f>
        <v>Electricity Supply</v>
      </c>
      <c r="B185" s="57" t="str">
        <f t="shared" si="37"/>
        <v>Subsidy for Electricity Production</v>
      </c>
      <c r="C185" s="57" t="str">
        <f t="shared" si="37"/>
        <v>Subsidy for Elec Production by Fuel</v>
      </c>
      <c r="D185" s="10" t="s">
        <v>88</v>
      </c>
      <c r="E185" s="57"/>
      <c r="F185" s="10" t="s">
        <v>102</v>
      </c>
      <c r="G185" s="57"/>
      <c r="H185" s="56" t="s">
        <v>232</v>
      </c>
      <c r="I185" s="10" t="s">
        <v>54</v>
      </c>
      <c r="J185" s="76" t="str">
        <f t="shared" ref="J185:K194" si="38">J$184</f>
        <v>Subsidy for Electricity Production</v>
      </c>
      <c r="K185" s="76" t="str">
        <f t="shared" si="38"/>
        <v>elec subsidy</v>
      </c>
      <c r="L185" s="68"/>
      <c r="M185" s="68"/>
      <c r="N185" s="68"/>
      <c r="O185" s="57"/>
      <c r="P185" s="55"/>
      <c r="Q185" s="57"/>
      <c r="R185" s="10"/>
      <c r="S185" s="86"/>
      <c r="T185" s="57"/>
    </row>
    <row r="186" spans="1:20" s="5" customFormat="1" ht="132.75" x14ac:dyDescent="0.75">
      <c r="A186" s="57" t="str">
        <f t="shared" si="37"/>
        <v>Electricity Supply</v>
      </c>
      <c r="B186" s="57" t="str">
        <f t="shared" si="37"/>
        <v>Subsidy for Electricity Production</v>
      </c>
      <c r="C186" s="57" t="str">
        <f t="shared" si="37"/>
        <v>Subsidy for Elec Production by Fuel</v>
      </c>
      <c r="D186" s="10" t="s">
        <v>89</v>
      </c>
      <c r="E186" s="57"/>
      <c r="F186" s="10" t="s">
        <v>1039</v>
      </c>
      <c r="G186" s="57"/>
      <c r="H186" s="56">
        <v>37</v>
      </c>
      <c r="I186" s="10" t="s">
        <v>54</v>
      </c>
      <c r="J186" s="76" t="str">
        <f t="shared" si="38"/>
        <v>Subsidy for Electricity Production</v>
      </c>
      <c r="K186" s="76" t="str">
        <f t="shared" si="38"/>
        <v>elec subsidy</v>
      </c>
      <c r="L186" s="72">
        <v>0</v>
      </c>
      <c r="M186" s="72">
        <v>60</v>
      </c>
      <c r="N186" s="72">
        <v>1</v>
      </c>
      <c r="O186" s="10" t="s">
        <v>967</v>
      </c>
      <c r="P186" s="103" t="s">
        <v>1044</v>
      </c>
      <c r="Q186" s="55" t="s">
        <v>263</v>
      </c>
      <c r="R186" s="10" t="s">
        <v>264</v>
      </c>
      <c r="S186" s="80" t="s">
        <v>189</v>
      </c>
      <c r="T186" s="55"/>
    </row>
    <row r="187" spans="1:20" s="5" customFormat="1" ht="29.5" x14ac:dyDescent="0.75">
      <c r="A187" s="57" t="str">
        <f t="shared" si="37"/>
        <v>Electricity Supply</v>
      </c>
      <c r="B187" s="57" t="str">
        <f t="shared" si="37"/>
        <v>Subsidy for Electricity Production</v>
      </c>
      <c r="C187" s="57" t="str">
        <f t="shared" si="37"/>
        <v>Subsidy for Elec Production by Fuel</v>
      </c>
      <c r="D187" s="10" t="s">
        <v>90</v>
      </c>
      <c r="E187" s="57"/>
      <c r="F187" s="10" t="s">
        <v>103</v>
      </c>
      <c r="G187" s="57"/>
      <c r="H187" s="56"/>
      <c r="I187" s="10" t="s">
        <v>54</v>
      </c>
      <c r="J187" s="76" t="str">
        <f t="shared" si="38"/>
        <v>Subsidy for Electricity Production</v>
      </c>
      <c r="K187" s="76" t="str">
        <f t="shared" si="38"/>
        <v>elec subsidy</v>
      </c>
      <c r="L187" s="68"/>
      <c r="M187" s="68"/>
      <c r="N187" s="68"/>
      <c r="O187" s="57"/>
      <c r="P187" s="55"/>
      <c r="Q187" s="57"/>
      <c r="R187" s="10"/>
      <c r="S187" s="85"/>
      <c r="T187" s="57"/>
    </row>
    <row r="188" spans="1:20" ht="132.75" x14ac:dyDescent="0.75">
      <c r="A188" s="57" t="str">
        <f t="shared" si="37"/>
        <v>Electricity Supply</v>
      </c>
      <c r="B188" s="57" t="str">
        <f t="shared" si="37"/>
        <v>Subsidy for Electricity Production</v>
      </c>
      <c r="C188" s="57" t="str">
        <f t="shared" si="37"/>
        <v>Subsidy for Elec Production by Fuel</v>
      </c>
      <c r="D188" s="10" t="s">
        <v>552</v>
      </c>
      <c r="E188" s="57"/>
      <c r="F188" s="10" t="s">
        <v>558</v>
      </c>
      <c r="G188" s="57"/>
      <c r="H188" s="56">
        <v>39</v>
      </c>
      <c r="I188" s="10" t="s">
        <v>53</v>
      </c>
      <c r="J188" s="76" t="str">
        <f t="shared" si="38"/>
        <v>Subsidy for Electricity Production</v>
      </c>
      <c r="K188" s="76" t="str">
        <f t="shared" si="38"/>
        <v>elec subsidy</v>
      </c>
      <c r="L188" s="68">
        <f t="shared" ref="L188:O194" si="39">L$186</f>
        <v>0</v>
      </c>
      <c r="M188" s="68">
        <f t="shared" si="39"/>
        <v>60</v>
      </c>
      <c r="N188" s="68">
        <f t="shared" si="39"/>
        <v>1</v>
      </c>
      <c r="O188" s="57" t="str">
        <f t="shared" si="39"/>
        <v>CAD$/MWh</v>
      </c>
      <c r="P188" s="103" t="s">
        <v>968</v>
      </c>
      <c r="Q188" s="55" t="s">
        <v>263</v>
      </c>
      <c r="R188" s="10" t="s">
        <v>264</v>
      </c>
      <c r="S188"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5"/>
    </row>
    <row r="189" spans="1:20" ht="132.75" x14ac:dyDescent="0.75">
      <c r="A189" s="57" t="str">
        <f t="shared" si="37"/>
        <v>Electricity Supply</v>
      </c>
      <c r="B189" s="57" t="str">
        <f t="shared" si="37"/>
        <v>Subsidy for Electricity Production</v>
      </c>
      <c r="C189" s="57" t="str">
        <f t="shared" si="37"/>
        <v>Subsidy for Elec Production by Fuel</v>
      </c>
      <c r="D189" s="10" t="s">
        <v>91</v>
      </c>
      <c r="E189" s="57"/>
      <c r="F189" s="10" t="s">
        <v>104</v>
      </c>
      <c r="G189" s="57"/>
      <c r="H189" s="56">
        <v>40</v>
      </c>
      <c r="I189" s="10" t="s">
        <v>53</v>
      </c>
      <c r="J189" s="76" t="str">
        <f t="shared" si="38"/>
        <v>Subsidy for Electricity Production</v>
      </c>
      <c r="K189" s="76" t="str">
        <f t="shared" si="38"/>
        <v>elec subsidy</v>
      </c>
      <c r="L189" s="68">
        <f t="shared" si="39"/>
        <v>0</v>
      </c>
      <c r="M189" s="68">
        <f t="shared" si="39"/>
        <v>60</v>
      </c>
      <c r="N189" s="68">
        <f t="shared" si="39"/>
        <v>1</v>
      </c>
      <c r="O189" s="57" t="str">
        <f t="shared" si="39"/>
        <v>CAD$/MWh</v>
      </c>
      <c r="P189" s="103" t="s">
        <v>969</v>
      </c>
      <c r="Q189" s="55" t="s">
        <v>263</v>
      </c>
      <c r="R189" s="10" t="s">
        <v>264</v>
      </c>
      <c r="S189"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5"/>
    </row>
    <row r="190" spans="1:20" ht="132.75" x14ac:dyDescent="0.75">
      <c r="A190" s="57" t="str">
        <f t="shared" si="37"/>
        <v>Electricity Supply</v>
      </c>
      <c r="B190" s="57" t="str">
        <f t="shared" si="37"/>
        <v>Subsidy for Electricity Production</v>
      </c>
      <c r="C190" s="57" t="str">
        <f t="shared" si="37"/>
        <v>Subsidy for Elec Production by Fuel</v>
      </c>
      <c r="D190" s="10" t="s">
        <v>92</v>
      </c>
      <c r="E190" s="57"/>
      <c r="F190" s="10" t="s">
        <v>105</v>
      </c>
      <c r="G190" s="57"/>
      <c r="H190" s="56">
        <v>41</v>
      </c>
      <c r="I190" s="10" t="s">
        <v>53</v>
      </c>
      <c r="J190" s="76" t="str">
        <f t="shared" si="38"/>
        <v>Subsidy for Electricity Production</v>
      </c>
      <c r="K190" s="76" t="str">
        <f t="shared" si="38"/>
        <v>elec subsidy</v>
      </c>
      <c r="L190" s="68">
        <f t="shared" si="39"/>
        <v>0</v>
      </c>
      <c r="M190" s="68">
        <f t="shared" si="39"/>
        <v>60</v>
      </c>
      <c r="N190" s="68">
        <f t="shared" si="39"/>
        <v>1</v>
      </c>
      <c r="O190" s="57" t="str">
        <f t="shared" si="39"/>
        <v>CAD$/MWh</v>
      </c>
      <c r="P190" s="103" t="s">
        <v>970</v>
      </c>
      <c r="Q190" s="55" t="s">
        <v>263</v>
      </c>
      <c r="R190" s="10" t="s">
        <v>264</v>
      </c>
      <c r="S190"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5"/>
    </row>
    <row r="191" spans="1:20" ht="132.75" x14ac:dyDescent="0.75">
      <c r="A191" s="57" t="str">
        <f t="shared" si="37"/>
        <v>Electricity Supply</v>
      </c>
      <c r="B191" s="57" t="str">
        <f t="shared" si="37"/>
        <v>Subsidy for Electricity Production</v>
      </c>
      <c r="C191" s="57" t="str">
        <f t="shared" si="37"/>
        <v>Subsidy for Elec Production by Fuel</v>
      </c>
      <c r="D191" s="10" t="s">
        <v>93</v>
      </c>
      <c r="E191" s="57"/>
      <c r="F191" s="10" t="s">
        <v>106</v>
      </c>
      <c r="G191" s="57"/>
      <c r="H191" s="56">
        <v>42</v>
      </c>
      <c r="I191" s="10" t="s">
        <v>53</v>
      </c>
      <c r="J191" s="76" t="str">
        <f t="shared" si="38"/>
        <v>Subsidy for Electricity Production</v>
      </c>
      <c r="K191" s="76" t="str">
        <f t="shared" si="38"/>
        <v>elec subsidy</v>
      </c>
      <c r="L191" s="68">
        <f t="shared" si="39"/>
        <v>0</v>
      </c>
      <c r="M191" s="68">
        <f t="shared" si="39"/>
        <v>60</v>
      </c>
      <c r="N191" s="68">
        <f t="shared" si="39"/>
        <v>1</v>
      </c>
      <c r="O191" s="57" t="str">
        <f t="shared" si="39"/>
        <v>CAD$/MWh</v>
      </c>
      <c r="P191" s="103" t="s">
        <v>1139</v>
      </c>
      <c r="Q191" s="55" t="s">
        <v>263</v>
      </c>
      <c r="R191" s="10" t="s">
        <v>264</v>
      </c>
      <c r="S191"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5"/>
    </row>
    <row r="192" spans="1:20" ht="29.5" x14ac:dyDescent="0.75">
      <c r="A192" s="57" t="str">
        <f t="shared" si="37"/>
        <v>Electricity Supply</v>
      </c>
      <c r="B192" s="57" t="str">
        <f t="shared" si="37"/>
        <v>Subsidy for Electricity Production</v>
      </c>
      <c r="C192" s="57" t="str">
        <f t="shared" si="37"/>
        <v>Subsidy for Elec Production by Fuel</v>
      </c>
      <c r="D192" s="10" t="s">
        <v>549</v>
      </c>
      <c r="E192" s="57"/>
      <c r="F192" s="10" t="s">
        <v>964</v>
      </c>
      <c r="G192" s="57"/>
      <c r="H192" s="56"/>
      <c r="I192" s="10" t="s">
        <v>54</v>
      </c>
      <c r="J192" s="76" t="str">
        <f t="shared" si="38"/>
        <v>Subsidy for Electricity Production</v>
      </c>
      <c r="K192" s="76" t="str">
        <f t="shared" si="38"/>
        <v>elec subsidy</v>
      </c>
      <c r="L192" s="66"/>
      <c r="M192" s="66"/>
      <c r="N192" s="66"/>
      <c r="O192" s="57"/>
      <c r="P192" s="55"/>
      <c r="Q192" s="55"/>
      <c r="R192" s="10"/>
      <c r="S192" s="85"/>
      <c r="T192" s="55"/>
    </row>
    <row r="193" spans="1:20" ht="132.75" x14ac:dyDescent="0.75">
      <c r="A193" s="57" t="str">
        <f t="shared" si="37"/>
        <v>Electricity Supply</v>
      </c>
      <c r="B193" s="57" t="str">
        <f t="shared" si="37"/>
        <v>Subsidy for Electricity Production</v>
      </c>
      <c r="C193" s="57" t="str">
        <f t="shared" si="37"/>
        <v>Subsidy for Elec Production by Fuel</v>
      </c>
      <c r="D193" s="10" t="s">
        <v>560</v>
      </c>
      <c r="E193" s="57"/>
      <c r="F193" s="10" t="s">
        <v>561</v>
      </c>
      <c r="G193" s="57"/>
      <c r="H193" s="56">
        <v>184</v>
      </c>
      <c r="I193" s="10" t="s">
        <v>54</v>
      </c>
      <c r="J193" s="76" t="str">
        <f t="shared" si="38"/>
        <v>Subsidy for Electricity Production</v>
      </c>
      <c r="K193" s="76" t="str">
        <f t="shared" si="38"/>
        <v>elec subsidy</v>
      </c>
      <c r="L193" s="68">
        <f t="shared" si="39"/>
        <v>0</v>
      </c>
      <c r="M193" s="68">
        <f t="shared" si="39"/>
        <v>60</v>
      </c>
      <c r="N193" s="68">
        <f t="shared" si="39"/>
        <v>1</v>
      </c>
      <c r="O193" s="57" t="str">
        <f t="shared" si="39"/>
        <v>CAD$/MWh</v>
      </c>
      <c r="P193" s="103" t="s">
        <v>971</v>
      </c>
      <c r="Q193" s="55" t="s">
        <v>263</v>
      </c>
      <c r="R193" s="10" t="s">
        <v>264</v>
      </c>
      <c r="S193"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5"/>
    </row>
    <row r="194" spans="1:20" s="119" customFormat="1" ht="132.75" x14ac:dyDescent="0.75">
      <c r="A194" s="114" t="str">
        <f t="shared" si="37"/>
        <v>Electricity Supply</v>
      </c>
      <c r="B194" s="57" t="str">
        <f t="shared" si="37"/>
        <v>Subsidy for Electricity Production</v>
      </c>
      <c r="C194" s="57" t="str">
        <f t="shared" si="37"/>
        <v>Subsidy for Elec Production by Fuel</v>
      </c>
      <c r="D194" s="115" t="s">
        <v>1017</v>
      </c>
      <c r="E194" s="114"/>
      <c r="F194" s="115" t="s">
        <v>539</v>
      </c>
      <c r="G194" s="114"/>
      <c r="H194" s="116">
        <v>202</v>
      </c>
      <c r="I194" s="115" t="s">
        <v>53</v>
      </c>
      <c r="J194" s="76" t="str">
        <f t="shared" si="38"/>
        <v>Subsidy for Electricity Production</v>
      </c>
      <c r="K194" s="76" t="str">
        <f t="shared" si="38"/>
        <v>elec subsidy</v>
      </c>
      <c r="L194" s="117">
        <v>0</v>
      </c>
      <c r="M194" s="117">
        <v>60</v>
      </c>
      <c r="N194" s="117">
        <v>1</v>
      </c>
      <c r="O194" s="57" t="str">
        <f t="shared" si="39"/>
        <v>CAD$/MWh</v>
      </c>
      <c r="P194" s="103" t="s">
        <v>1018</v>
      </c>
      <c r="Q194" s="55" t="s">
        <v>263</v>
      </c>
      <c r="R194" s="10" t="s">
        <v>264</v>
      </c>
      <c r="S194"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8"/>
    </row>
    <row r="195" spans="1:20" ht="59" x14ac:dyDescent="0.75">
      <c r="A195" s="55" t="s">
        <v>9</v>
      </c>
      <c r="B195" s="55" t="s">
        <v>24</v>
      </c>
      <c r="C195" s="55" t="s">
        <v>342</v>
      </c>
      <c r="D195" s="55"/>
      <c r="E195" s="55"/>
      <c r="F195" s="55"/>
      <c r="G195" s="55"/>
      <c r="H195" s="56">
        <v>43</v>
      </c>
      <c r="I195" s="55" t="s">
        <v>53</v>
      </c>
      <c r="J195" s="98" t="s">
        <v>24</v>
      </c>
      <c r="K195" s="98" t="s">
        <v>676</v>
      </c>
      <c r="L195" s="61">
        <v>0</v>
      </c>
      <c r="M195" s="62">
        <v>1</v>
      </c>
      <c r="N195" s="62">
        <v>0.01</v>
      </c>
      <c r="O195" s="55" t="s">
        <v>41</v>
      </c>
      <c r="P195" s="55" t="s">
        <v>708</v>
      </c>
      <c r="Q195" s="55" t="s">
        <v>265</v>
      </c>
      <c r="R195" s="10" t="s">
        <v>266</v>
      </c>
      <c r="S195" s="80" t="s">
        <v>190</v>
      </c>
      <c r="T195" s="55"/>
    </row>
    <row r="196" spans="1:20" s="5" customFormat="1" ht="59" x14ac:dyDescent="0.75">
      <c r="A196" s="55" t="s">
        <v>9</v>
      </c>
      <c r="B196" s="55" t="s">
        <v>27</v>
      </c>
      <c r="C196" s="55" t="s">
        <v>343</v>
      </c>
      <c r="D196" s="55"/>
      <c r="E196" s="55"/>
      <c r="F196" s="55"/>
      <c r="G196" s="55"/>
      <c r="H196" s="56">
        <v>44</v>
      </c>
      <c r="I196" s="55" t="s">
        <v>53</v>
      </c>
      <c r="J196" s="98" t="s">
        <v>27</v>
      </c>
      <c r="K196" s="98" t="s">
        <v>675</v>
      </c>
      <c r="L196" s="61">
        <v>0</v>
      </c>
      <c r="M196" s="62">
        <v>1</v>
      </c>
      <c r="N196" s="62">
        <v>0.01</v>
      </c>
      <c r="O196" s="55" t="s">
        <v>41</v>
      </c>
      <c r="P196" s="118" t="s">
        <v>709</v>
      </c>
      <c r="Q196" s="55" t="s">
        <v>267</v>
      </c>
      <c r="R196" s="10" t="s">
        <v>268</v>
      </c>
      <c r="S196" s="80" t="s">
        <v>190</v>
      </c>
      <c r="T196" s="57"/>
    </row>
    <row r="197" spans="1:20" s="5" customFormat="1" ht="88.5" x14ac:dyDescent="0.75">
      <c r="A197" s="55" t="s">
        <v>9</v>
      </c>
      <c r="B197" s="55" t="s">
        <v>26</v>
      </c>
      <c r="C197" s="55" t="s">
        <v>71</v>
      </c>
      <c r="D197" s="55"/>
      <c r="E197" s="55"/>
      <c r="F197" s="55"/>
      <c r="G197" s="55"/>
      <c r="H197" s="56">
        <v>45</v>
      </c>
      <c r="I197" s="55" t="s">
        <v>53</v>
      </c>
      <c r="J197" s="98" t="s">
        <v>26</v>
      </c>
      <c r="K197" s="98" t="s">
        <v>674</v>
      </c>
      <c r="L197" s="61">
        <v>0</v>
      </c>
      <c r="M197" s="62">
        <v>1</v>
      </c>
      <c r="N197" s="62">
        <v>0.01</v>
      </c>
      <c r="O197" s="55" t="s">
        <v>41</v>
      </c>
      <c r="P197" s="118" t="s">
        <v>710</v>
      </c>
      <c r="Q197" s="55" t="s">
        <v>269</v>
      </c>
      <c r="R197" s="10" t="s">
        <v>270</v>
      </c>
      <c r="S197" s="80" t="s">
        <v>190</v>
      </c>
      <c r="T197" s="57"/>
    </row>
    <row r="198" spans="1:20" s="5" customFormat="1" ht="103.25" x14ac:dyDescent="0.75">
      <c r="A198" s="55" t="s">
        <v>9</v>
      </c>
      <c r="B198" s="55" t="s">
        <v>116</v>
      </c>
      <c r="C198" s="55" t="s">
        <v>344</v>
      </c>
      <c r="D198" s="55" t="s">
        <v>150</v>
      </c>
      <c r="E198" s="55"/>
      <c r="F198" s="10" t="s">
        <v>158</v>
      </c>
      <c r="G198" s="55"/>
      <c r="H198" s="56">
        <v>46</v>
      </c>
      <c r="I198" s="55" t="s">
        <v>53</v>
      </c>
      <c r="J198" s="98" t="s">
        <v>116</v>
      </c>
      <c r="K198" s="98" t="s">
        <v>673</v>
      </c>
      <c r="L198" s="62">
        <v>0</v>
      </c>
      <c r="M198" s="62">
        <f>ROUND(MaxBoundCalculations!B189,2)</f>
        <v>0.33</v>
      </c>
      <c r="N198" s="62">
        <v>0.01</v>
      </c>
      <c r="O198" s="55" t="s">
        <v>38</v>
      </c>
      <c r="P198" s="103" t="s">
        <v>1079</v>
      </c>
      <c r="Q198" s="55" t="s">
        <v>271</v>
      </c>
      <c r="R198" s="10" t="s">
        <v>272</v>
      </c>
      <c r="S198" s="86" t="s">
        <v>632</v>
      </c>
      <c r="T198" s="10" t="s">
        <v>632</v>
      </c>
    </row>
    <row r="199" spans="1:20" s="5" customFormat="1" ht="118" x14ac:dyDescent="0.75">
      <c r="A199" s="57" t="str">
        <f>A$198</f>
        <v>Industry</v>
      </c>
      <c r="B199" s="57" t="str">
        <f t="shared" ref="B199:C205" si="40">B$198</f>
        <v>Industry Energy Efficiency Standards</v>
      </c>
      <c r="C199" s="57" t="str">
        <f t="shared" si="40"/>
        <v>Percentage Improvement in Eqpt Efficiency Standards above BAU</v>
      </c>
      <c r="D199" s="10" t="s">
        <v>151</v>
      </c>
      <c r="E199" s="55"/>
      <c r="F199" s="10" t="s">
        <v>159</v>
      </c>
      <c r="G199" s="55"/>
      <c r="H199" s="56">
        <v>47</v>
      </c>
      <c r="I199" s="55" t="s">
        <v>53</v>
      </c>
      <c r="J199" s="76" t="str">
        <f t="shared" ref="J199:O205" si="41">J$198</f>
        <v>Industry Energy Efficiency Standards</v>
      </c>
      <c r="K199" s="76" t="str">
        <f t="shared" si="41"/>
        <v>indst efficiency standards</v>
      </c>
      <c r="L199" s="63">
        <f t="shared" si="41"/>
        <v>0</v>
      </c>
      <c r="M199" s="63">
        <f t="shared" si="41"/>
        <v>0.33</v>
      </c>
      <c r="N199" s="63">
        <f t="shared" si="41"/>
        <v>0.01</v>
      </c>
      <c r="O199" s="57" t="str">
        <f t="shared" si="41"/>
        <v>% reduction in energy use</v>
      </c>
      <c r="P199" s="103" t="s">
        <v>1080</v>
      </c>
      <c r="Q199" s="55" t="s">
        <v>271</v>
      </c>
      <c r="R199" s="10" t="s">
        <v>272</v>
      </c>
      <c r="S199" s="85" t="str">
        <f t="shared" ref="S199:T205" si="42">S$198</f>
        <v>U.S. DOE, 2016, Industrial Energy Efficiency Potential Analysis, https://energy.gov/sites/prod/files/2017/04/f34/energy-savings-by-state-industrial-methodology.pdf</v>
      </c>
      <c r="T199" s="57" t="str">
        <f t="shared" si="42"/>
        <v>U.S. DOE, 2016, Industrial Energy Efficiency Potential Analysis, https://energy.gov/sites/prod/files/2017/04/f34/energy-savings-by-state-industrial-methodology.pdf</v>
      </c>
    </row>
    <row r="200" spans="1:20" s="5" customFormat="1" ht="103.25" x14ac:dyDescent="0.75">
      <c r="A200" s="57" t="str">
        <f t="shared" ref="A200:A205" si="43">A$198</f>
        <v>Industry</v>
      </c>
      <c r="B200" s="57" t="str">
        <f t="shared" si="40"/>
        <v>Industry Energy Efficiency Standards</v>
      </c>
      <c r="C200" s="57" t="str">
        <f t="shared" si="40"/>
        <v>Percentage Improvement in Eqpt Efficiency Standards above BAU</v>
      </c>
      <c r="D200" s="10" t="s">
        <v>152</v>
      </c>
      <c r="E200" s="55"/>
      <c r="F200" s="10" t="s">
        <v>160</v>
      </c>
      <c r="G200" s="55"/>
      <c r="H200" s="56">
        <v>48</v>
      </c>
      <c r="I200" s="55" t="s">
        <v>53</v>
      </c>
      <c r="J200" s="76" t="str">
        <f t="shared" si="41"/>
        <v>Industry Energy Efficiency Standards</v>
      </c>
      <c r="K200" s="76" t="str">
        <f t="shared" si="41"/>
        <v>indst efficiency standards</v>
      </c>
      <c r="L200" s="63">
        <f t="shared" si="41"/>
        <v>0</v>
      </c>
      <c r="M200" s="63">
        <f t="shared" si="41"/>
        <v>0.33</v>
      </c>
      <c r="N200" s="63">
        <f t="shared" si="41"/>
        <v>0.01</v>
      </c>
      <c r="O200" s="57" t="str">
        <f t="shared" si="41"/>
        <v>% reduction in energy use</v>
      </c>
      <c r="P200" s="103" t="s">
        <v>1081</v>
      </c>
      <c r="Q200" s="55" t="s">
        <v>271</v>
      </c>
      <c r="R200" s="10" t="s">
        <v>272</v>
      </c>
      <c r="S200" s="85" t="str">
        <f t="shared" si="42"/>
        <v>U.S. DOE, 2016, Industrial Energy Efficiency Potential Analysis, https://energy.gov/sites/prod/files/2017/04/f34/energy-savings-by-state-industrial-methodology.pdf</v>
      </c>
      <c r="T200" s="57" t="str">
        <f t="shared" si="42"/>
        <v>U.S. DOE, 2016, Industrial Energy Efficiency Potential Analysis, https://energy.gov/sites/prod/files/2017/04/f34/energy-savings-by-state-industrial-methodology.pdf</v>
      </c>
    </row>
    <row r="201" spans="1:20" s="5" customFormat="1" ht="103.25" x14ac:dyDescent="0.75">
      <c r="A201" s="57" t="str">
        <f t="shared" si="43"/>
        <v>Industry</v>
      </c>
      <c r="B201" s="57" t="str">
        <f t="shared" si="40"/>
        <v>Industry Energy Efficiency Standards</v>
      </c>
      <c r="C201" s="57" t="str">
        <f t="shared" si="40"/>
        <v>Percentage Improvement in Eqpt Efficiency Standards above BAU</v>
      </c>
      <c r="D201" s="10" t="s">
        <v>153</v>
      </c>
      <c r="E201" s="55"/>
      <c r="F201" s="10" t="s">
        <v>161</v>
      </c>
      <c r="G201" s="55"/>
      <c r="H201" s="56">
        <v>49</v>
      </c>
      <c r="I201" s="55" t="s">
        <v>53</v>
      </c>
      <c r="J201" s="76" t="str">
        <f t="shared" si="41"/>
        <v>Industry Energy Efficiency Standards</v>
      </c>
      <c r="K201" s="76" t="str">
        <f t="shared" si="41"/>
        <v>indst efficiency standards</v>
      </c>
      <c r="L201" s="63">
        <f t="shared" si="41"/>
        <v>0</v>
      </c>
      <c r="M201" s="63">
        <f t="shared" si="41"/>
        <v>0.33</v>
      </c>
      <c r="N201" s="63">
        <f t="shared" si="41"/>
        <v>0.01</v>
      </c>
      <c r="O201" s="57" t="str">
        <f t="shared" si="41"/>
        <v>% reduction in energy use</v>
      </c>
      <c r="P201" s="103" t="s">
        <v>1082</v>
      </c>
      <c r="Q201" s="55" t="s">
        <v>271</v>
      </c>
      <c r="R201" s="10" t="s">
        <v>272</v>
      </c>
      <c r="S201" s="85" t="str">
        <f t="shared" si="42"/>
        <v>U.S. DOE, 2016, Industrial Energy Efficiency Potential Analysis, https://energy.gov/sites/prod/files/2017/04/f34/energy-savings-by-state-industrial-methodology.pdf</v>
      </c>
      <c r="T201" s="57" t="str">
        <f t="shared" si="42"/>
        <v>U.S. DOE, 2016, Industrial Energy Efficiency Potential Analysis, https://energy.gov/sites/prod/files/2017/04/f34/energy-savings-by-state-industrial-methodology.pdf</v>
      </c>
    </row>
    <row r="202" spans="1:20" s="5" customFormat="1" ht="103.25" x14ac:dyDescent="0.75">
      <c r="A202" s="57" t="str">
        <f t="shared" si="43"/>
        <v>Industry</v>
      </c>
      <c r="B202" s="57" t="str">
        <f t="shared" si="40"/>
        <v>Industry Energy Efficiency Standards</v>
      </c>
      <c r="C202" s="57" t="str">
        <f t="shared" si="40"/>
        <v>Percentage Improvement in Eqpt Efficiency Standards above BAU</v>
      </c>
      <c r="D202" s="10" t="s">
        <v>154</v>
      </c>
      <c r="E202" s="55"/>
      <c r="F202" s="10" t="s">
        <v>162</v>
      </c>
      <c r="G202" s="55"/>
      <c r="H202" s="56">
        <v>50</v>
      </c>
      <c r="I202" s="55" t="s">
        <v>53</v>
      </c>
      <c r="J202" s="76" t="str">
        <f t="shared" si="41"/>
        <v>Industry Energy Efficiency Standards</v>
      </c>
      <c r="K202" s="76" t="str">
        <f t="shared" si="41"/>
        <v>indst efficiency standards</v>
      </c>
      <c r="L202" s="63">
        <f t="shared" si="41"/>
        <v>0</v>
      </c>
      <c r="M202" s="63">
        <f t="shared" si="41"/>
        <v>0.33</v>
      </c>
      <c r="N202" s="63">
        <f t="shared" si="41"/>
        <v>0.01</v>
      </c>
      <c r="O202" s="57" t="str">
        <f t="shared" si="41"/>
        <v>% reduction in energy use</v>
      </c>
      <c r="P202" s="103" t="s">
        <v>1083</v>
      </c>
      <c r="Q202" s="55" t="s">
        <v>271</v>
      </c>
      <c r="R202" s="10" t="s">
        <v>272</v>
      </c>
      <c r="S202" s="85" t="str">
        <f t="shared" si="42"/>
        <v>U.S. DOE, 2016, Industrial Energy Efficiency Potential Analysis, https://energy.gov/sites/prod/files/2017/04/f34/energy-savings-by-state-industrial-methodology.pdf</v>
      </c>
      <c r="T202" s="57" t="str">
        <f t="shared" si="42"/>
        <v>U.S. DOE, 2016, Industrial Energy Efficiency Potential Analysis, https://energy.gov/sites/prod/files/2017/04/f34/energy-savings-by-state-industrial-methodology.pdf</v>
      </c>
    </row>
    <row r="203" spans="1:20" s="5" customFormat="1" ht="118" x14ac:dyDescent="0.75">
      <c r="A203" s="57" t="str">
        <f t="shared" si="43"/>
        <v>Industry</v>
      </c>
      <c r="B203" s="57" t="str">
        <f t="shared" si="40"/>
        <v>Industry Energy Efficiency Standards</v>
      </c>
      <c r="C203" s="57" t="str">
        <f t="shared" si="40"/>
        <v>Percentage Improvement in Eqpt Efficiency Standards above BAU</v>
      </c>
      <c r="D203" s="10" t="s">
        <v>155</v>
      </c>
      <c r="E203" s="55"/>
      <c r="F203" s="10" t="s">
        <v>163</v>
      </c>
      <c r="G203" s="55"/>
      <c r="H203" s="56">
        <v>51</v>
      </c>
      <c r="I203" s="55" t="s">
        <v>53</v>
      </c>
      <c r="J203" s="76" t="str">
        <f t="shared" si="41"/>
        <v>Industry Energy Efficiency Standards</v>
      </c>
      <c r="K203" s="76" t="str">
        <f t="shared" si="41"/>
        <v>indst efficiency standards</v>
      </c>
      <c r="L203" s="63">
        <f t="shared" si="41"/>
        <v>0</v>
      </c>
      <c r="M203" s="63">
        <f t="shared" si="41"/>
        <v>0.33</v>
      </c>
      <c r="N203" s="63">
        <f t="shared" si="41"/>
        <v>0.01</v>
      </c>
      <c r="O203" s="57" t="str">
        <f t="shared" si="41"/>
        <v>% reduction in energy use</v>
      </c>
      <c r="P203" s="103" t="s">
        <v>1084</v>
      </c>
      <c r="Q203" s="55" t="s">
        <v>271</v>
      </c>
      <c r="R203" s="10" t="s">
        <v>272</v>
      </c>
      <c r="S203" s="85" t="str">
        <f t="shared" si="42"/>
        <v>U.S. DOE, 2016, Industrial Energy Efficiency Potential Analysis, https://energy.gov/sites/prod/files/2017/04/f34/energy-savings-by-state-industrial-methodology.pdf</v>
      </c>
      <c r="T203" s="57" t="str">
        <f t="shared" si="42"/>
        <v>U.S. DOE, 2016, Industrial Energy Efficiency Potential Analysis, https://energy.gov/sites/prod/files/2017/04/f34/energy-savings-by-state-industrial-methodology.pdf</v>
      </c>
    </row>
    <row r="204" spans="1:20" ht="103.25" x14ac:dyDescent="0.75">
      <c r="A204" s="57" t="str">
        <f t="shared" si="43"/>
        <v>Industry</v>
      </c>
      <c r="B204" s="57" t="str">
        <f>B$198</f>
        <v>Industry Energy Efficiency Standards</v>
      </c>
      <c r="C204" s="57" t="str">
        <f>C$198</f>
        <v>Percentage Improvement in Eqpt Efficiency Standards above BAU</v>
      </c>
      <c r="D204" s="10" t="s">
        <v>156</v>
      </c>
      <c r="E204" s="55"/>
      <c r="F204" s="10" t="s">
        <v>164</v>
      </c>
      <c r="G204" s="55"/>
      <c r="H204" s="56">
        <v>52</v>
      </c>
      <c r="I204" s="55" t="s">
        <v>53</v>
      </c>
      <c r="J204" s="76" t="str">
        <f t="shared" si="41"/>
        <v>Industry Energy Efficiency Standards</v>
      </c>
      <c r="K204" s="76" t="str">
        <f t="shared" si="41"/>
        <v>indst efficiency standards</v>
      </c>
      <c r="L204" s="63">
        <f>L$198</f>
        <v>0</v>
      </c>
      <c r="M204" s="63">
        <f>M$198</f>
        <v>0.33</v>
      </c>
      <c r="N204" s="63">
        <f>N$198</f>
        <v>0.01</v>
      </c>
      <c r="O204" s="57" t="str">
        <f>O$198</f>
        <v>% reduction in energy use</v>
      </c>
      <c r="P204" s="103" t="s">
        <v>1085</v>
      </c>
      <c r="Q204" s="55" t="s">
        <v>271</v>
      </c>
      <c r="R204" s="10" t="s">
        <v>272</v>
      </c>
      <c r="S204" s="85" t="str">
        <f t="shared" si="42"/>
        <v>U.S. DOE, 2016, Industrial Energy Efficiency Potential Analysis, https://energy.gov/sites/prod/files/2017/04/f34/energy-savings-by-state-industrial-methodology.pdf</v>
      </c>
      <c r="T204" s="57" t="str">
        <f t="shared" si="42"/>
        <v>U.S. DOE, 2016, Industrial Energy Efficiency Potential Analysis, https://energy.gov/sites/prod/files/2017/04/f34/energy-savings-by-state-industrial-methodology.pdf</v>
      </c>
    </row>
    <row r="205" spans="1:20" s="5" customFormat="1" ht="103.25" x14ac:dyDescent="0.75">
      <c r="A205" s="57" t="str">
        <f t="shared" si="43"/>
        <v>Industry</v>
      </c>
      <c r="B205" s="57" t="str">
        <f t="shared" si="40"/>
        <v>Industry Energy Efficiency Standards</v>
      </c>
      <c r="C205" s="57" t="str">
        <f t="shared" si="40"/>
        <v>Percentage Improvement in Eqpt Efficiency Standards above BAU</v>
      </c>
      <c r="D205" s="10" t="s">
        <v>157</v>
      </c>
      <c r="E205" s="55"/>
      <c r="F205" s="10" t="s">
        <v>165</v>
      </c>
      <c r="G205" s="55"/>
      <c r="H205" s="56">
        <v>53</v>
      </c>
      <c r="I205" s="55" t="s">
        <v>53</v>
      </c>
      <c r="J205" s="76" t="str">
        <f t="shared" si="41"/>
        <v>Industry Energy Efficiency Standards</v>
      </c>
      <c r="K205" s="76" t="str">
        <f t="shared" si="41"/>
        <v>indst efficiency standards</v>
      </c>
      <c r="L205" s="63">
        <f t="shared" si="41"/>
        <v>0</v>
      </c>
      <c r="M205" s="63">
        <f t="shared" si="41"/>
        <v>0.33</v>
      </c>
      <c r="N205" s="63">
        <f t="shared" si="41"/>
        <v>0.01</v>
      </c>
      <c r="O205" s="57" t="str">
        <f t="shared" si="41"/>
        <v>% reduction in energy use</v>
      </c>
      <c r="P205" s="103" t="s">
        <v>1086</v>
      </c>
      <c r="Q205" s="55" t="s">
        <v>271</v>
      </c>
      <c r="R205" s="10" t="s">
        <v>272</v>
      </c>
      <c r="S205" s="85" t="str">
        <f t="shared" si="42"/>
        <v>U.S. DOE, 2016, Industrial Energy Efficiency Potential Analysis, https://energy.gov/sites/prod/files/2017/04/f34/energy-savings-by-state-industrial-methodology.pdf</v>
      </c>
      <c r="T205" s="57" t="str">
        <f t="shared" si="42"/>
        <v>U.S. DOE, 2016, Industrial Energy Efficiency Potential Analysis, https://energy.gov/sites/prod/files/2017/04/f34/energy-savings-by-state-industrial-methodology.pdf</v>
      </c>
    </row>
    <row r="206" spans="1:20" s="5" customFormat="1" ht="103.25" x14ac:dyDescent="0.75">
      <c r="A206" s="124" t="s">
        <v>9</v>
      </c>
      <c r="B206" s="124" t="s">
        <v>1151</v>
      </c>
      <c r="C206" s="124" t="s">
        <v>345</v>
      </c>
      <c r="D206" s="124"/>
      <c r="E206" s="124"/>
      <c r="F206" s="124"/>
      <c r="G206" s="124"/>
      <c r="H206" s="125">
        <v>54</v>
      </c>
      <c r="I206" s="124" t="s">
        <v>53</v>
      </c>
      <c r="J206" s="126" t="s">
        <v>1150</v>
      </c>
      <c r="K206" s="126" t="s">
        <v>672</v>
      </c>
      <c r="L206" s="127">
        <v>0</v>
      </c>
      <c r="M206" s="127">
        <v>1</v>
      </c>
      <c r="N206" s="126">
        <v>1</v>
      </c>
      <c r="O206" s="124" t="s">
        <v>35</v>
      </c>
      <c r="P206" s="124" t="s">
        <v>1172</v>
      </c>
      <c r="Q206" s="128"/>
      <c r="R206" s="128" t="s">
        <v>1149</v>
      </c>
      <c r="S206" s="129" t="s">
        <v>1090</v>
      </c>
      <c r="T206" s="130"/>
    </row>
    <row r="207" spans="1:20" ht="73.75" x14ac:dyDescent="0.75">
      <c r="A207" s="55" t="s">
        <v>9</v>
      </c>
      <c r="B207" s="55" t="s">
        <v>553</v>
      </c>
      <c r="C207" s="55" t="s">
        <v>554</v>
      </c>
      <c r="D207" s="55"/>
      <c r="E207" s="55"/>
      <c r="F207" s="55"/>
      <c r="G207" s="55"/>
      <c r="H207" s="56">
        <v>55</v>
      </c>
      <c r="I207" s="55" t="s">
        <v>53</v>
      </c>
      <c r="J207" s="98" t="s">
        <v>443</v>
      </c>
      <c r="K207" s="98" t="s">
        <v>671</v>
      </c>
      <c r="L207" s="61">
        <v>0</v>
      </c>
      <c r="M207" s="106">
        <v>1</v>
      </c>
      <c r="N207" s="109">
        <v>0.01</v>
      </c>
      <c r="O207" s="55" t="s">
        <v>37</v>
      </c>
      <c r="P207" s="103" t="s">
        <v>1087</v>
      </c>
      <c r="Q207" s="55" t="s">
        <v>273</v>
      </c>
      <c r="R207" s="10" t="s">
        <v>274</v>
      </c>
      <c r="S207" s="80" t="s">
        <v>216</v>
      </c>
      <c r="T207" s="55"/>
    </row>
    <row r="208" spans="1:20" ht="132.75" x14ac:dyDescent="0.75">
      <c r="A208" s="55" t="s">
        <v>9</v>
      </c>
      <c r="B208" s="55" t="s">
        <v>387</v>
      </c>
      <c r="C208" s="55" t="s">
        <v>388</v>
      </c>
      <c r="D208" s="55"/>
      <c r="E208" s="55"/>
      <c r="F208" s="55"/>
      <c r="G208" s="55"/>
      <c r="H208" s="56">
        <v>166</v>
      </c>
      <c r="I208" s="55" t="s">
        <v>53</v>
      </c>
      <c r="J208" s="98" t="s">
        <v>443</v>
      </c>
      <c r="K208" s="98" t="s">
        <v>670</v>
      </c>
      <c r="L208" s="61">
        <v>0</v>
      </c>
      <c r="M208" s="106">
        <v>0.5</v>
      </c>
      <c r="N208" s="109">
        <v>0.01</v>
      </c>
      <c r="O208" s="55" t="s">
        <v>389</v>
      </c>
      <c r="P208" s="55" t="s">
        <v>1026</v>
      </c>
      <c r="Q208" s="55" t="s">
        <v>273</v>
      </c>
      <c r="R208" s="10" t="s">
        <v>274</v>
      </c>
      <c r="S208" s="80" t="s">
        <v>216</v>
      </c>
      <c r="T208" s="55"/>
    </row>
    <row r="209" spans="1:20" ht="73.75" x14ac:dyDescent="0.75">
      <c r="A209" s="55" t="s">
        <v>9</v>
      </c>
      <c r="B209" s="55" t="s">
        <v>25</v>
      </c>
      <c r="C209" s="55" t="s">
        <v>346</v>
      </c>
      <c r="D209" s="55"/>
      <c r="E209" s="55"/>
      <c r="F209" s="55"/>
      <c r="G209" s="55"/>
      <c r="H209" s="56">
        <v>56</v>
      </c>
      <c r="I209" s="55" t="s">
        <v>53</v>
      </c>
      <c r="J209" s="56" t="s">
        <v>444</v>
      </c>
      <c r="K209" s="98" t="s">
        <v>669</v>
      </c>
      <c r="L209" s="61">
        <v>0</v>
      </c>
      <c r="M209" s="62">
        <v>1</v>
      </c>
      <c r="N209" s="62">
        <v>0.01</v>
      </c>
      <c r="O209" s="55" t="s">
        <v>41</v>
      </c>
      <c r="P209" s="148" t="s">
        <v>972</v>
      </c>
      <c r="Q209" s="55" t="s">
        <v>275</v>
      </c>
      <c r="R209" s="10" t="s">
        <v>276</v>
      </c>
      <c r="S209" s="80" t="s">
        <v>190</v>
      </c>
      <c r="T209" s="55"/>
    </row>
    <row r="210" spans="1:20" ht="59" x14ac:dyDescent="0.75">
      <c r="A210" s="55" t="s">
        <v>9</v>
      </c>
      <c r="B210" s="55" t="s">
        <v>22</v>
      </c>
      <c r="C210" s="55" t="s">
        <v>347</v>
      </c>
      <c r="D210" s="55"/>
      <c r="E210" s="55"/>
      <c r="F210" s="55"/>
      <c r="G210" s="55"/>
      <c r="H210" s="56">
        <v>57</v>
      </c>
      <c r="I210" s="55" t="s">
        <v>53</v>
      </c>
      <c r="J210" s="56" t="s">
        <v>444</v>
      </c>
      <c r="K210" s="98" t="s">
        <v>668</v>
      </c>
      <c r="L210" s="61">
        <v>0</v>
      </c>
      <c r="M210" s="62">
        <v>1</v>
      </c>
      <c r="N210" s="62">
        <v>0.01</v>
      </c>
      <c r="O210" s="55" t="s">
        <v>41</v>
      </c>
      <c r="P210" s="148" t="s">
        <v>973</v>
      </c>
      <c r="Q210" s="55" t="s">
        <v>277</v>
      </c>
      <c r="R210" s="10" t="s">
        <v>278</v>
      </c>
      <c r="S210" s="80" t="s">
        <v>190</v>
      </c>
      <c r="T210" s="55"/>
    </row>
    <row r="211" spans="1:20" ht="59" x14ac:dyDescent="0.75">
      <c r="A211" s="55" t="s">
        <v>9</v>
      </c>
      <c r="B211" s="55" t="s">
        <v>435</v>
      </c>
      <c r="C211" s="55" t="s">
        <v>635</v>
      </c>
      <c r="D211" s="55"/>
      <c r="E211" s="55"/>
      <c r="F211" s="55"/>
      <c r="G211" s="55"/>
      <c r="H211" s="56">
        <v>58</v>
      </c>
      <c r="I211" s="55" t="s">
        <v>53</v>
      </c>
      <c r="J211" s="98" t="s">
        <v>435</v>
      </c>
      <c r="K211" s="98" t="s">
        <v>667</v>
      </c>
      <c r="L211" s="61">
        <v>0</v>
      </c>
      <c r="M211" s="62">
        <v>1</v>
      </c>
      <c r="N211" s="62">
        <v>0.01</v>
      </c>
      <c r="O211" s="55" t="s">
        <v>41</v>
      </c>
      <c r="P211" s="118" t="s">
        <v>974</v>
      </c>
      <c r="Q211" s="55" t="s">
        <v>636</v>
      </c>
      <c r="R211" s="10" t="s">
        <v>637</v>
      </c>
      <c r="S211" s="80" t="s">
        <v>190</v>
      </c>
      <c r="T211" s="55"/>
    </row>
    <row r="212" spans="1:20" ht="59" x14ac:dyDescent="0.75">
      <c r="A212" s="55" t="s">
        <v>9</v>
      </c>
      <c r="B212" s="55" t="s">
        <v>23</v>
      </c>
      <c r="C212" s="55" t="s">
        <v>348</v>
      </c>
      <c r="D212" s="55"/>
      <c r="E212" s="55"/>
      <c r="F212" s="55"/>
      <c r="G212" s="55"/>
      <c r="H212" s="56">
        <v>59</v>
      </c>
      <c r="I212" s="55" t="s">
        <v>53</v>
      </c>
      <c r="J212" s="98" t="s">
        <v>23</v>
      </c>
      <c r="K212" s="98" t="s">
        <v>666</v>
      </c>
      <c r="L212" s="61">
        <v>0</v>
      </c>
      <c r="M212" s="62">
        <v>1</v>
      </c>
      <c r="N212" s="62">
        <v>0.01</v>
      </c>
      <c r="O212" s="55" t="s">
        <v>41</v>
      </c>
      <c r="P212" s="118" t="s">
        <v>975</v>
      </c>
      <c r="Q212" s="55" t="s">
        <v>279</v>
      </c>
      <c r="R212" s="10" t="s">
        <v>280</v>
      </c>
      <c r="S212" s="80" t="s">
        <v>190</v>
      </c>
      <c r="T212" s="55"/>
    </row>
    <row r="213" spans="1:20" ht="73.75" x14ac:dyDescent="0.75">
      <c r="A213" s="55" t="s">
        <v>166</v>
      </c>
      <c r="B213" s="55" t="s">
        <v>170</v>
      </c>
      <c r="C213" s="55" t="s">
        <v>531</v>
      </c>
      <c r="D213" s="55"/>
      <c r="E213" s="55"/>
      <c r="F213" s="55"/>
      <c r="G213" s="55"/>
      <c r="H213" s="56">
        <v>60</v>
      </c>
      <c r="I213" s="55" t="s">
        <v>53</v>
      </c>
      <c r="J213" s="98" t="s">
        <v>170</v>
      </c>
      <c r="K213" s="98" t="s">
        <v>665</v>
      </c>
      <c r="L213" s="61">
        <v>0</v>
      </c>
      <c r="M213" s="62">
        <v>1</v>
      </c>
      <c r="N213" s="62">
        <v>0.01</v>
      </c>
      <c r="O213" s="55" t="s">
        <v>41</v>
      </c>
      <c r="P213" s="118" t="s">
        <v>976</v>
      </c>
      <c r="Q213" s="55" t="s">
        <v>281</v>
      </c>
      <c r="R213" s="10" t="s">
        <v>282</v>
      </c>
      <c r="S213" s="80" t="s">
        <v>190</v>
      </c>
      <c r="T213" s="55" t="s">
        <v>228</v>
      </c>
    </row>
    <row r="214" spans="1:20" ht="44.25" x14ac:dyDescent="0.75">
      <c r="A214" s="55" t="s">
        <v>166</v>
      </c>
      <c r="B214" s="55" t="s">
        <v>315</v>
      </c>
      <c r="C214" s="55" t="s">
        <v>540</v>
      </c>
      <c r="D214" s="55"/>
      <c r="E214" s="55"/>
      <c r="F214" s="55"/>
      <c r="G214" s="55"/>
      <c r="H214" s="56">
        <v>198</v>
      </c>
      <c r="I214" s="55" t="s">
        <v>53</v>
      </c>
      <c r="J214" s="98" t="s">
        <v>315</v>
      </c>
      <c r="K214" s="98" t="s">
        <v>664</v>
      </c>
      <c r="L214" s="61">
        <v>0</v>
      </c>
      <c r="M214" s="62">
        <v>1</v>
      </c>
      <c r="N214" s="62">
        <v>0.01</v>
      </c>
      <c r="O214" s="55" t="s">
        <v>41</v>
      </c>
      <c r="P214" s="118" t="s">
        <v>977</v>
      </c>
      <c r="Q214" s="55" t="s">
        <v>390</v>
      </c>
      <c r="R214" s="10" t="s">
        <v>391</v>
      </c>
      <c r="S214" s="80"/>
      <c r="T214" s="55"/>
    </row>
    <row r="215" spans="1:20" ht="29.5" x14ac:dyDescent="0.75">
      <c r="A215" s="55" t="s">
        <v>166</v>
      </c>
      <c r="B215" s="55" t="s">
        <v>536</v>
      </c>
      <c r="C215" s="55" t="s">
        <v>537</v>
      </c>
      <c r="D215" s="55"/>
      <c r="E215" s="55"/>
      <c r="F215" s="55"/>
      <c r="G215" s="55"/>
      <c r="H215" s="56">
        <v>177</v>
      </c>
      <c r="I215" s="10" t="s">
        <v>54</v>
      </c>
      <c r="J215" s="98" t="s">
        <v>536</v>
      </c>
      <c r="K215" s="98" t="s">
        <v>663</v>
      </c>
      <c r="L215" s="61"/>
      <c r="M215" s="62"/>
      <c r="N215" s="62"/>
      <c r="O215" s="55"/>
      <c r="P215" s="55"/>
      <c r="Q215" s="55"/>
      <c r="R215" s="10"/>
      <c r="S215" s="80"/>
      <c r="T215" s="55"/>
    </row>
    <row r="216" spans="1:20" ht="44.25" x14ac:dyDescent="0.75">
      <c r="A216" s="55" t="s">
        <v>166</v>
      </c>
      <c r="B216" s="55" t="s">
        <v>229</v>
      </c>
      <c r="C216" s="55" t="s">
        <v>532</v>
      </c>
      <c r="D216" s="55"/>
      <c r="E216" s="55"/>
      <c r="F216" s="55"/>
      <c r="G216" s="55"/>
      <c r="H216" s="56">
        <v>61</v>
      </c>
      <c r="I216" s="55" t="s">
        <v>53</v>
      </c>
      <c r="J216" s="98" t="s">
        <v>229</v>
      </c>
      <c r="K216" s="98" t="s">
        <v>662</v>
      </c>
      <c r="L216" s="61">
        <v>0</v>
      </c>
      <c r="M216" s="62">
        <v>1</v>
      </c>
      <c r="N216" s="62">
        <v>0.01</v>
      </c>
      <c r="O216" s="55" t="s">
        <v>41</v>
      </c>
      <c r="P216" s="55" t="s">
        <v>711</v>
      </c>
      <c r="Q216" s="55" t="s">
        <v>283</v>
      </c>
      <c r="R216" s="10" t="s">
        <v>284</v>
      </c>
      <c r="S216" s="80" t="s">
        <v>190</v>
      </c>
      <c r="T216" s="55"/>
    </row>
    <row r="217" spans="1:20" ht="73.75" x14ac:dyDescent="0.75">
      <c r="A217" s="55" t="s">
        <v>166</v>
      </c>
      <c r="B217" s="55" t="s">
        <v>167</v>
      </c>
      <c r="C217" s="55" t="s">
        <v>349</v>
      </c>
      <c r="D217" s="55"/>
      <c r="E217" s="55"/>
      <c r="F217" s="55"/>
      <c r="G217" s="55"/>
      <c r="H217" s="56">
        <v>62</v>
      </c>
      <c r="I217" s="55" t="s">
        <v>53</v>
      </c>
      <c r="J217" s="98" t="s">
        <v>167</v>
      </c>
      <c r="K217" s="98" t="s">
        <v>661</v>
      </c>
      <c r="L217" s="61">
        <v>0</v>
      </c>
      <c r="M217" s="62">
        <v>1</v>
      </c>
      <c r="N217" s="62">
        <v>0.01</v>
      </c>
      <c r="O217" s="55" t="s">
        <v>41</v>
      </c>
      <c r="P217" s="118" t="s">
        <v>978</v>
      </c>
      <c r="Q217" s="55" t="s">
        <v>285</v>
      </c>
      <c r="R217" s="10" t="s">
        <v>286</v>
      </c>
      <c r="S217" s="80" t="s">
        <v>190</v>
      </c>
      <c r="T217" s="55"/>
    </row>
    <row r="218" spans="1:20" ht="59" x14ac:dyDescent="0.75">
      <c r="A218" s="55" t="s">
        <v>166</v>
      </c>
      <c r="B218" s="55" t="s">
        <v>171</v>
      </c>
      <c r="C218" s="55" t="s">
        <v>533</v>
      </c>
      <c r="D218" s="55"/>
      <c r="E218" s="55"/>
      <c r="F218" s="55"/>
      <c r="G218" s="55"/>
      <c r="H218" s="56">
        <v>63</v>
      </c>
      <c r="I218" s="55" t="s">
        <v>53</v>
      </c>
      <c r="J218" s="98" t="s">
        <v>171</v>
      </c>
      <c r="K218" s="98" t="s">
        <v>660</v>
      </c>
      <c r="L218" s="61">
        <v>0</v>
      </c>
      <c r="M218" s="62">
        <v>1</v>
      </c>
      <c r="N218" s="62">
        <v>0.01</v>
      </c>
      <c r="O218" s="55" t="s">
        <v>41</v>
      </c>
      <c r="P218" s="118" t="s">
        <v>1135</v>
      </c>
      <c r="Q218" s="55" t="s">
        <v>287</v>
      </c>
      <c r="R218" s="10" t="s">
        <v>288</v>
      </c>
      <c r="S218" s="80" t="s">
        <v>190</v>
      </c>
      <c r="T218" s="55"/>
    </row>
    <row r="219" spans="1:20" ht="59" x14ac:dyDescent="0.75">
      <c r="A219" s="55" t="s">
        <v>166</v>
      </c>
      <c r="B219" s="55" t="s">
        <v>169</v>
      </c>
      <c r="C219" s="55" t="s">
        <v>350</v>
      </c>
      <c r="D219" s="55"/>
      <c r="E219" s="55"/>
      <c r="F219" s="55"/>
      <c r="G219" s="55"/>
      <c r="H219" s="56">
        <v>64</v>
      </c>
      <c r="I219" s="55" t="s">
        <v>53</v>
      </c>
      <c r="J219" s="98" t="s">
        <v>169</v>
      </c>
      <c r="K219" s="98" t="s">
        <v>659</v>
      </c>
      <c r="L219" s="61">
        <v>0</v>
      </c>
      <c r="M219" s="62">
        <v>1</v>
      </c>
      <c r="N219" s="62">
        <v>0.01</v>
      </c>
      <c r="O219" s="55" t="s">
        <v>41</v>
      </c>
      <c r="P219" s="118" t="s">
        <v>979</v>
      </c>
      <c r="Q219" s="55" t="s">
        <v>289</v>
      </c>
      <c r="R219" s="10" t="s">
        <v>290</v>
      </c>
      <c r="S219" s="80" t="s">
        <v>190</v>
      </c>
      <c r="T219" s="55"/>
    </row>
    <row r="220" spans="1:20" ht="29.5" x14ac:dyDescent="0.75">
      <c r="A220" s="55" t="s">
        <v>166</v>
      </c>
      <c r="B220" s="55" t="s">
        <v>534</v>
      </c>
      <c r="C220" s="55" t="s">
        <v>535</v>
      </c>
      <c r="D220" s="55"/>
      <c r="E220" s="55"/>
      <c r="F220" s="55"/>
      <c r="G220" s="55"/>
      <c r="H220" s="56">
        <v>178</v>
      </c>
      <c r="I220" s="55" t="s">
        <v>54</v>
      </c>
      <c r="J220" s="98" t="s">
        <v>534</v>
      </c>
      <c r="K220" s="98" t="s">
        <v>658</v>
      </c>
      <c r="L220" s="61"/>
      <c r="M220" s="62"/>
      <c r="N220" s="62"/>
      <c r="O220" s="55"/>
      <c r="P220" s="55"/>
      <c r="Q220" s="55"/>
      <c r="R220" s="10"/>
      <c r="S220" s="80"/>
      <c r="T220" s="55"/>
    </row>
    <row r="221" spans="1:20" ht="59" x14ac:dyDescent="0.75">
      <c r="A221" s="55" t="s">
        <v>166</v>
      </c>
      <c r="B221" s="55" t="s">
        <v>168</v>
      </c>
      <c r="C221" s="55" t="s">
        <v>351</v>
      </c>
      <c r="D221" s="55"/>
      <c r="E221" s="55"/>
      <c r="F221" s="55"/>
      <c r="G221" s="55"/>
      <c r="H221" s="56">
        <v>65</v>
      </c>
      <c r="I221" s="55" t="s">
        <v>54</v>
      </c>
      <c r="J221" s="98" t="s">
        <v>168</v>
      </c>
      <c r="K221" s="98" t="s">
        <v>657</v>
      </c>
      <c r="L221" s="61">
        <v>0</v>
      </c>
      <c r="M221" s="62">
        <v>1</v>
      </c>
      <c r="N221" s="62">
        <v>0.01</v>
      </c>
      <c r="O221" s="55" t="s">
        <v>41</v>
      </c>
      <c r="P221" s="118" t="s">
        <v>712</v>
      </c>
      <c r="Q221" s="55" t="s">
        <v>291</v>
      </c>
      <c r="R221" s="10" t="s">
        <v>292</v>
      </c>
      <c r="S221" s="80" t="s">
        <v>190</v>
      </c>
      <c r="T221" s="55"/>
    </row>
    <row r="222" spans="1:20" s="3" customFormat="1" ht="88.5" x14ac:dyDescent="0.75">
      <c r="A222" s="10" t="s">
        <v>436</v>
      </c>
      <c r="B222" s="10" t="s">
        <v>69</v>
      </c>
      <c r="C222" s="10" t="s">
        <v>352</v>
      </c>
      <c r="D222" s="10"/>
      <c r="E222" s="10"/>
      <c r="F222" s="10"/>
      <c r="G222" s="10"/>
      <c r="H222" s="56">
        <v>68</v>
      </c>
      <c r="I222" s="10" t="s">
        <v>54</v>
      </c>
      <c r="J222" s="99" t="s">
        <v>69</v>
      </c>
      <c r="K222" s="98" t="s">
        <v>656</v>
      </c>
      <c r="L222" s="65">
        <v>0</v>
      </c>
      <c r="M222" s="65">
        <v>1</v>
      </c>
      <c r="N222" s="65">
        <v>0.01</v>
      </c>
      <c r="O222" s="10" t="s">
        <v>70</v>
      </c>
      <c r="P222" s="115" t="s">
        <v>980</v>
      </c>
      <c r="Q222" s="10" t="s">
        <v>297</v>
      </c>
      <c r="R222" s="10" t="s">
        <v>298</v>
      </c>
      <c r="S222" s="80" t="s">
        <v>190</v>
      </c>
      <c r="T222" s="10"/>
    </row>
    <row r="223" spans="1:20" s="3" customFormat="1" ht="73.75" x14ac:dyDescent="0.75">
      <c r="A223" s="10" t="s">
        <v>436</v>
      </c>
      <c r="B223" s="10" t="s">
        <v>553</v>
      </c>
      <c r="C223" s="10" t="s">
        <v>555</v>
      </c>
      <c r="D223" s="10"/>
      <c r="E223" s="10"/>
      <c r="F223" s="10"/>
      <c r="G223" s="10"/>
      <c r="H223" s="56">
        <v>176</v>
      </c>
      <c r="I223" s="55" t="s">
        <v>54</v>
      </c>
      <c r="J223" s="99" t="s">
        <v>445</v>
      </c>
      <c r="K223" s="98" t="s">
        <v>655</v>
      </c>
      <c r="L223" s="65">
        <v>0</v>
      </c>
      <c r="M223" s="65">
        <v>1</v>
      </c>
      <c r="N223" s="65">
        <v>0.01</v>
      </c>
      <c r="O223" s="55" t="s">
        <v>37</v>
      </c>
      <c r="P223" s="10" t="s">
        <v>713</v>
      </c>
      <c r="Q223" s="10" t="s">
        <v>437</v>
      </c>
      <c r="R223" s="10" t="s">
        <v>274</v>
      </c>
      <c r="S223" s="80" t="s">
        <v>190</v>
      </c>
      <c r="T223" s="10"/>
    </row>
    <row r="224" spans="1:20" ht="59" x14ac:dyDescent="0.75">
      <c r="A224" s="55" t="s">
        <v>10</v>
      </c>
      <c r="B224" s="55" t="s">
        <v>31</v>
      </c>
      <c r="C224" s="55" t="s">
        <v>68</v>
      </c>
      <c r="D224" s="55"/>
      <c r="E224" s="55"/>
      <c r="F224" s="55"/>
      <c r="G224" s="55"/>
      <c r="H224" s="56">
        <v>66</v>
      </c>
      <c r="I224" s="55" t="s">
        <v>53</v>
      </c>
      <c r="J224" s="98" t="s">
        <v>31</v>
      </c>
      <c r="K224" s="98" t="s">
        <v>654</v>
      </c>
      <c r="L224" s="61">
        <v>0</v>
      </c>
      <c r="M224" s="61">
        <v>1</v>
      </c>
      <c r="N224" s="61">
        <v>0.01</v>
      </c>
      <c r="O224" s="55" t="s">
        <v>41</v>
      </c>
      <c r="P224" s="148" t="s">
        <v>1136</v>
      </c>
      <c r="Q224" s="55" t="s">
        <v>293</v>
      </c>
      <c r="R224" s="10" t="s">
        <v>294</v>
      </c>
      <c r="S224" s="80" t="s">
        <v>190</v>
      </c>
      <c r="T224" s="55"/>
    </row>
    <row r="225" spans="1:20" s="5" customFormat="1" ht="73.75" x14ac:dyDescent="0.75">
      <c r="A225" s="55" t="s">
        <v>10</v>
      </c>
      <c r="B225" s="55" t="s">
        <v>29</v>
      </c>
      <c r="C225" s="55" t="s">
        <v>29</v>
      </c>
      <c r="D225" s="55" t="s">
        <v>421</v>
      </c>
      <c r="E225" s="55"/>
      <c r="F225" s="55" t="s">
        <v>427</v>
      </c>
      <c r="G225" s="55"/>
      <c r="H225" s="56">
        <v>171</v>
      </c>
      <c r="I225" s="55" t="s">
        <v>53</v>
      </c>
      <c r="J225" s="98" t="s">
        <v>29</v>
      </c>
      <c r="K225" s="98" t="s">
        <v>653</v>
      </c>
      <c r="L225" s="67">
        <v>0</v>
      </c>
      <c r="M225" s="110">
        <v>350</v>
      </c>
      <c r="N225" s="67">
        <v>5</v>
      </c>
      <c r="O225" s="55" t="s">
        <v>981</v>
      </c>
      <c r="P225" s="118" t="s">
        <v>982</v>
      </c>
      <c r="Q225" s="55" t="s">
        <v>295</v>
      </c>
      <c r="R225" s="10" t="s">
        <v>296</v>
      </c>
      <c r="S225" s="86" t="s">
        <v>530</v>
      </c>
      <c r="T225" s="10" t="s">
        <v>496</v>
      </c>
    </row>
    <row r="226" spans="1:20" s="5" customFormat="1" ht="73.75" x14ac:dyDescent="0.75">
      <c r="A226" s="57" t="str">
        <f>A$225</f>
        <v>Cross-Sector</v>
      </c>
      <c r="B226" s="57" t="str">
        <f t="shared" ref="B226:C226" si="44">B$225</f>
        <v>Carbon Tax</v>
      </c>
      <c r="C226" s="57" t="str">
        <f t="shared" si="44"/>
        <v>Carbon Tax</v>
      </c>
      <c r="D226" s="55" t="s">
        <v>431</v>
      </c>
      <c r="E226" s="55"/>
      <c r="F226" s="55" t="s">
        <v>432</v>
      </c>
      <c r="G226" s="55"/>
      <c r="H226" s="56">
        <v>172</v>
      </c>
      <c r="I226" s="55" t="s">
        <v>53</v>
      </c>
      <c r="J226" s="76" t="str">
        <f t="shared" ref="J226:O231" si="45">J$225</f>
        <v>Carbon Tax</v>
      </c>
      <c r="K226" s="76" t="str">
        <f t="shared" si="45"/>
        <v>cross carbon tax</v>
      </c>
      <c r="L226" s="68">
        <f t="shared" si="45"/>
        <v>0</v>
      </c>
      <c r="M226" s="68">
        <f t="shared" si="45"/>
        <v>350</v>
      </c>
      <c r="N226" s="68">
        <f t="shared" si="45"/>
        <v>5</v>
      </c>
      <c r="O226" s="57" t="str">
        <f t="shared" si="45"/>
        <v>CAD$/metric ton CO2e</v>
      </c>
      <c r="P226" s="118" t="s">
        <v>983</v>
      </c>
      <c r="Q226" s="57" t="str">
        <f t="shared" ref="Q226:R229" si="46">Q$225</f>
        <v>fuels.html#carbon-tax</v>
      </c>
      <c r="R226" s="57" t="str">
        <f t="shared" si="46"/>
        <v>carbon-tax.html</v>
      </c>
      <c r="S226" s="86"/>
      <c r="T226" s="57"/>
    </row>
    <row r="227" spans="1:20" s="5" customFormat="1" ht="73.75" x14ac:dyDescent="0.75">
      <c r="A227" s="57" t="str">
        <f t="shared" ref="A227:C231" si="47">A$225</f>
        <v>Cross-Sector</v>
      </c>
      <c r="B227" s="57" t="str">
        <f t="shared" si="47"/>
        <v>Carbon Tax</v>
      </c>
      <c r="C227" s="57" t="str">
        <f t="shared" si="47"/>
        <v>Carbon Tax</v>
      </c>
      <c r="D227" s="55" t="s">
        <v>423</v>
      </c>
      <c r="E227" s="55"/>
      <c r="F227" s="55" t="s">
        <v>429</v>
      </c>
      <c r="G227" s="55"/>
      <c r="H227" s="56">
        <v>173</v>
      </c>
      <c r="I227" s="55" t="s">
        <v>53</v>
      </c>
      <c r="J227" s="76" t="str">
        <f t="shared" si="45"/>
        <v>Carbon Tax</v>
      </c>
      <c r="K227" s="76" t="str">
        <f t="shared" si="45"/>
        <v>cross carbon tax</v>
      </c>
      <c r="L227" s="68">
        <f t="shared" si="45"/>
        <v>0</v>
      </c>
      <c r="M227" s="68">
        <f t="shared" si="45"/>
        <v>350</v>
      </c>
      <c r="N227" s="68">
        <f t="shared" si="45"/>
        <v>5</v>
      </c>
      <c r="O227" s="57" t="str">
        <f t="shared" si="45"/>
        <v>CAD$/metric ton CO2e</v>
      </c>
      <c r="P227" s="118" t="s">
        <v>984</v>
      </c>
      <c r="Q227" s="57" t="str">
        <f t="shared" si="46"/>
        <v>fuels.html#carbon-tax</v>
      </c>
      <c r="R227" s="57" t="str">
        <f t="shared" si="46"/>
        <v>carbon-tax.html</v>
      </c>
      <c r="S227" s="86"/>
      <c r="T227" s="57"/>
    </row>
    <row r="228" spans="1:20" s="5" customFormat="1" ht="73.75" x14ac:dyDescent="0.75">
      <c r="A228" s="57" t="str">
        <f t="shared" si="47"/>
        <v>Cross-Sector</v>
      </c>
      <c r="B228" s="57" t="str">
        <f t="shared" si="47"/>
        <v>Carbon Tax</v>
      </c>
      <c r="C228" s="57" t="str">
        <f t="shared" si="47"/>
        <v>Carbon Tax</v>
      </c>
      <c r="D228" s="55" t="s">
        <v>424</v>
      </c>
      <c r="E228" s="55"/>
      <c r="F228" s="55" t="s">
        <v>430</v>
      </c>
      <c r="G228" s="55"/>
      <c r="H228" s="56">
        <v>174</v>
      </c>
      <c r="I228" s="55" t="s">
        <v>53</v>
      </c>
      <c r="J228" s="76" t="str">
        <f t="shared" si="45"/>
        <v>Carbon Tax</v>
      </c>
      <c r="K228" s="76" t="str">
        <f t="shared" si="45"/>
        <v>cross carbon tax</v>
      </c>
      <c r="L228" s="68">
        <f t="shared" si="45"/>
        <v>0</v>
      </c>
      <c r="M228" s="68">
        <f t="shared" si="45"/>
        <v>350</v>
      </c>
      <c r="N228" s="68">
        <f t="shared" si="45"/>
        <v>5</v>
      </c>
      <c r="O228" s="57" t="str">
        <f t="shared" si="45"/>
        <v>CAD$/metric ton CO2e</v>
      </c>
      <c r="P228" s="118" t="s">
        <v>985</v>
      </c>
      <c r="Q228" s="57" t="str">
        <f t="shared" si="46"/>
        <v>fuels.html#carbon-tax</v>
      </c>
      <c r="R228" s="57" t="str">
        <f t="shared" si="46"/>
        <v>carbon-tax.html</v>
      </c>
      <c r="S228" s="86"/>
      <c r="T228" s="57"/>
    </row>
    <row r="229" spans="1:20" s="5" customFormat="1" ht="87" customHeight="1" x14ac:dyDescent="0.75">
      <c r="A229" s="57" t="str">
        <f t="shared" si="47"/>
        <v>Cross-Sector</v>
      </c>
      <c r="B229" s="57" t="str">
        <f t="shared" si="47"/>
        <v>Carbon Tax</v>
      </c>
      <c r="C229" s="57" t="str">
        <f t="shared" si="47"/>
        <v>Carbon Tax</v>
      </c>
      <c r="D229" s="55" t="s">
        <v>422</v>
      </c>
      <c r="E229" s="55"/>
      <c r="F229" s="55" t="s">
        <v>428</v>
      </c>
      <c r="G229" s="55"/>
      <c r="H229" s="56">
        <v>175</v>
      </c>
      <c r="I229" s="55" t="s">
        <v>53</v>
      </c>
      <c r="J229" s="76" t="str">
        <f t="shared" si="45"/>
        <v>Carbon Tax</v>
      </c>
      <c r="K229" s="76" t="str">
        <f t="shared" si="45"/>
        <v>cross carbon tax</v>
      </c>
      <c r="L229" s="68">
        <f t="shared" si="45"/>
        <v>0</v>
      </c>
      <c r="M229" s="68">
        <f t="shared" si="45"/>
        <v>350</v>
      </c>
      <c r="N229" s="68">
        <f t="shared" si="45"/>
        <v>5</v>
      </c>
      <c r="O229" s="57" t="str">
        <f t="shared" si="45"/>
        <v>CAD$/metric ton CO2e</v>
      </c>
      <c r="P229" s="118" t="s">
        <v>986</v>
      </c>
      <c r="Q229" s="57" t="str">
        <f t="shared" si="46"/>
        <v>fuels.html#carbon-tax</v>
      </c>
      <c r="R229" s="57" t="str">
        <f t="shared" si="46"/>
        <v>carbon-tax.html</v>
      </c>
      <c r="S229" s="86"/>
      <c r="T229" s="57"/>
    </row>
    <row r="230" spans="1:20" s="5" customFormat="1" ht="44.25" x14ac:dyDescent="0.75">
      <c r="A230" s="57" t="str">
        <f t="shared" si="47"/>
        <v>Cross-Sector</v>
      </c>
      <c r="B230" s="57" t="str">
        <f t="shared" si="47"/>
        <v>Carbon Tax</v>
      </c>
      <c r="C230" s="57" t="str">
        <f t="shared" si="47"/>
        <v>Carbon Tax</v>
      </c>
      <c r="D230" s="55" t="s">
        <v>425</v>
      </c>
      <c r="E230" s="55"/>
      <c r="F230" s="55" t="s">
        <v>433</v>
      </c>
      <c r="G230" s="55"/>
      <c r="H230" s="56"/>
      <c r="I230" s="10" t="s">
        <v>54</v>
      </c>
      <c r="J230" s="76" t="str">
        <f t="shared" si="45"/>
        <v>Carbon Tax</v>
      </c>
      <c r="K230" s="76" t="str">
        <f t="shared" si="45"/>
        <v>cross carbon tax</v>
      </c>
      <c r="L230" s="67"/>
      <c r="M230" s="67"/>
      <c r="N230" s="67"/>
      <c r="O230" s="55"/>
      <c r="P230" s="55"/>
      <c r="Q230" s="55"/>
      <c r="R230" s="10"/>
      <c r="S230" s="86"/>
      <c r="T230" s="57"/>
    </row>
    <row r="231" spans="1:20" s="5" customFormat="1" ht="29.5" x14ac:dyDescent="0.75">
      <c r="A231" s="57" t="str">
        <f t="shared" si="47"/>
        <v>Cross-Sector</v>
      </c>
      <c r="B231" s="57" t="str">
        <f t="shared" si="47"/>
        <v>Carbon Tax</v>
      </c>
      <c r="C231" s="57" t="str">
        <f t="shared" si="47"/>
        <v>Carbon Tax</v>
      </c>
      <c r="D231" s="55" t="s">
        <v>426</v>
      </c>
      <c r="E231" s="55"/>
      <c r="F231" s="55" t="s">
        <v>434</v>
      </c>
      <c r="G231" s="55"/>
      <c r="H231" s="56"/>
      <c r="I231" s="10" t="s">
        <v>54</v>
      </c>
      <c r="J231" s="76" t="str">
        <f t="shared" si="45"/>
        <v>Carbon Tax</v>
      </c>
      <c r="K231" s="76" t="str">
        <f t="shared" si="45"/>
        <v>cross carbon tax</v>
      </c>
      <c r="L231" s="67"/>
      <c r="M231" s="67"/>
      <c r="N231" s="67"/>
      <c r="O231" s="55"/>
      <c r="P231" s="55"/>
      <c r="Q231" s="55"/>
      <c r="R231" s="10"/>
      <c r="S231" s="86"/>
      <c r="T231" s="57"/>
    </row>
    <row r="232" spans="1:20" s="5" customFormat="1" ht="29.5" x14ac:dyDescent="0.75">
      <c r="A232" s="55" t="s">
        <v>10</v>
      </c>
      <c r="B232" s="55" t="s">
        <v>30</v>
      </c>
      <c r="C232" s="55" t="s">
        <v>172</v>
      </c>
      <c r="D232" s="55" t="s">
        <v>62</v>
      </c>
      <c r="E232" s="55"/>
      <c r="F232" s="55" t="s">
        <v>107</v>
      </c>
      <c r="G232" s="55"/>
      <c r="H232" s="56" t="s">
        <v>232</v>
      </c>
      <c r="I232" s="10" t="s">
        <v>54</v>
      </c>
      <c r="J232" s="98" t="s">
        <v>30</v>
      </c>
      <c r="K232" s="98" t="s">
        <v>652</v>
      </c>
      <c r="L232" s="67"/>
      <c r="M232" s="67"/>
      <c r="N232" s="67"/>
      <c r="O232" s="55"/>
      <c r="P232" s="10"/>
      <c r="Q232" s="57"/>
      <c r="R232" s="10"/>
      <c r="S232" s="85"/>
      <c r="T232" s="57"/>
    </row>
    <row r="233" spans="1:20" s="5" customFormat="1" ht="44.25" x14ac:dyDescent="0.75">
      <c r="A233" s="57" t="str">
        <f>A$232</f>
        <v>Cross-Sector</v>
      </c>
      <c r="B233" s="57" t="str">
        <f>B$232</f>
        <v>End Existing Subsidies</v>
      </c>
      <c r="C233" s="57" t="str">
        <f t="shared" ref="B233:C247" si="48">C$232</f>
        <v>Percent Reduction in BAU Subsidies</v>
      </c>
      <c r="D233" s="10" t="s">
        <v>556</v>
      </c>
      <c r="E233" s="55"/>
      <c r="F233" s="10" t="s">
        <v>550</v>
      </c>
      <c r="G233" s="55"/>
      <c r="H233" s="56">
        <v>69</v>
      </c>
      <c r="I233" s="10" t="s">
        <v>53</v>
      </c>
      <c r="J233" s="76" t="str">
        <f t="shared" ref="J233:K247" si="49">J$232</f>
        <v>End Existing Subsidies</v>
      </c>
      <c r="K233" s="76" t="str">
        <f t="shared" si="49"/>
        <v>cross reduce BAU subsidies</v>
      </c>
      <c r="L233" s="65">
        <v>0</v>
      </c>
      <c r="M233" s="65">
        <v>1</v>
      </c>
      <c r="N233" s="65">
        <v>0.01</v>
      </c>
      <c r="O233" s="55" t="s">
        <v>173</v>
      </c>
      <c r="P233" s="115" t="s">
        <v>987</v>
      </c>
      <c r="Q233" s="10" t="s">
        <v>299</v>
      </c>
      <c r="R233" s="10" t="s">
        <v>300</v>
      </c>
      <c r="S233" s="80" t="s">
        <v>190</v>
      </c>
      <c r="T233" s="57"/>
    </row>
    <row r="234" spans="1:20" s="5" customFormat="1" ht="44.25" x14ac:dyDescent="0.75">
      <c r="A234" s="57" t="str">
        <f t="shared" ref="A234:A247" si="50">A$232</f>
        <v>Cross-Sector</v>
      </c>
      <c r="B234" s="57" t="str">
        <f t="shared" si="48"/>
        <v>End Existing Subsidies</v>
      </c>
      <c r="C234" s="57" t="str">
        <f t="shared" si="48"/>
        <v>Percent Reduction in BAU Subsidies</v>
      </c>
      <c r="D234" s="10" t="s">
        <v>56</v>
      </c>
      <c r="E234" s="55"/>
      <c r="F234" s="10" t="s">
        <v>102</v>
      </c>
      <c r="G234" s="55"/>
      <c r="H234" s="56">
        <v>70</v>
      </c>
      <c r="I234" s="10" t="s">
        <v>53</v>
      </c>
      <c r="J234" s="76" t="str">
        <f t="shared" si="49"/>
        <v>End Existing Subsidies</v>
      </c>
      <c r="K234" s="76" t="str">
        <f t="shared" si="49"/>
        <v>cross reduce BAU subsidies</v>
      </c>
      <c r="L234" s="63">
        <f>L$233</f>
        <v>0</v>
      </c>
      <c r="M234" s="63">
        <f>M$233</f>
        <v>1</v>
      </c>
      <c r="N234" s="63">
        <f>N$233</f>
        <v>0.01</v>
      </c>
      <c r="O234" s="57" t="str">
        <f>O$233</f>
        <v>% reduction in BAU subsidies</v>
      </c>
      <c r="P234" s="115" t="s">
        <v>988</v>
      </c>
      <c r="Q234" s="10" t="s">
        <v>299</v>
      </c>
      <c r="R234" s="10" t="s">
        <v>300</v>
      </c>
      <c r="S234" s="80" t="s">
        <v>190</v>
      </c>
      <c r="T234" s="57"/>
    </row>
    <row r="235" spans="1:20" s="5" customFormat="1" ht="44.25" x14ac:dyDescent="0.75">
      <c r="A235" s="57" t="str">
        <f t="shared" si="50"/>
        <v>Cross-Sector</v>
      </c>
      <c r="B235" s="57" t="str">
        <f t="shared" si="48"/>
        <v>End Existing Subsidies</v>
      </c>
      <c r="C235" s="57" t="str">
        <f t="shared" si="48"/>
        <v>Percent Reduction in BAU Subsidies</v>
      </c>
      <c r="D235" s="10" t="s">
        <v>57</v>
      </c>
      <c r="E235" s="55"/>
      <c r="F235" s="10" t="s">
        <v>1039</v>
      </c>
      <c r="G235" s="55"/>
      <c r="H235" s="56">
        <v>71</v>
      </c>
      <c r="I235" s="10" t="s">
        <v>54</v>
      </c>
      <c r="J235" s="76" t="str">
        <f t="shared" si="49"/>
        <v>End Existing Subsidies</v>
      </c>
      <c r="K235" s="76" t="str">
        <f t="shared" si="49"/>
        <v>cross reduce BAU subsidies</v>
      </c>
      <c r="L235" s="63">
        <f t="shared" ref="L235:O238" si="51">L$233</f>
        <v>0</v>
      </c>
      <c r="M235" s="63">
        <f t="shared" si="51"/>
        <v>1</v>
      </c>
      <c r="N235" s="63">
        <f t="shared" si="51"/>
        <v>0.01</v>
      </c>
      <c r="O235" s="57" t="str">
        <f t="shared" si="51"/>
        <v>% reduction in BAU subsidies</v>
      </c>
      <c r="P235" s="115" t="s">
        <v>1040</v>
      </c>
      <c r="Q235" s="10" t="s">
        <v>299</v>
      </c>
      <c r="R235" s="10" t="s">
        <v>300</v>
      </c>
      <c r="S235" s="80" t="s">
        <v>190</v>
      </c>
      <c r="T235" s="57"/>
    </row>
    <row r="236" spans="1:20" s="5" customFormat="1" ht="29.5" x14ac:dyDescent="0.75">
      <c r="A236" s="57" t="str">
        <f t="shared" si="50"/>
        <v>Cross-Sector</v>
      </c>
      <c r="B236" s="57" t="str">
        <f t="shared" si="48"/>
        <v>End Existing Subsidies</v>
      </c>
      <c r="C236" s="57" t="str">
        <f t="shared" si="48"/>
        <v>Percent Reduction in BAU Subsidies</v>
      </c>
      <c r="D236" s="10" t="s">
        <v>58</v>
      </c>
      <c r="E236" s="55"/>
      <c r="F236" s="10" t="s">
        <v>103</v>
      </c>
      <c r="G236" s="55"/>
      <c r="H236" s="56">
        <v>72</v>
      </c>
      <c r="I236" s="10" t="s">
        <v>54</v>
      </c>
      <c r="J236" s="76" t="str">
        <f t="shared" si="49"/>
        <v>End Existing Subsidies</v>
      </c>
      <c r="K236" s="76" t="str">
        <f t="shared" si="49"/>
        <v>cross reduce BAU subsidies</v>
      </c>
      <c r="L236" s="63"/>
      <c r="M236" s="63"/>
      <c r="N236" s="63"/>
      <c r="O236" s="57"/>
      <c r="P236" s="10"/>
      <c r="Q236" s="10"/>
      <c r="R236" s="10"/>
      <c r="S236" s="80"/>
      <c r="T236" s="57"/>
    </row>
    <row r="237" spans="1:20" s="5" customFormat="1" ht="29.5" x14ac:dyDescent="0.75">
      <c r="A237" s="57" t="str">
        <f t="shared" si="50"/>
        <v>Cross-Sector</v>
      </c>
      <c r="B237" s="57" t="str">
        <f t="shared" si="48"/>
        <v>End Existing Subsidies</v>
      </c>
      <c r="C237" s="57" t="str">
        <f t="shared" si="48"/>
        <v>Percent Reduction in BAU Subsidies</v>
      </c>
      <c r="D237" s="10" t="s">
        <v>59</v>
      </c>
      <c r="E237" s="55"/>
      <c r="F237" s="10" t="s">
        <v>558</v>
      </c>
      <c r="G237" s="55"/>
      <c r="H237" s="56">
        <v>73</v>
      </c>
      <c r="I237" s="10" t="s">
        <v>54</v>
      </c>
      <c r="J237" s="76" t="str">
        <f t="shared" si="49"/>
        <v>End Existing Subsidies</v>
      </c>
      <c r="K237" s="76" t="str">
        <f t="shared" si="49"/>
        <v>cross reduce BAU subsidies</v>
      </c>
      <c r="L237" s="63"/>
      <c r="M237" s="63"/>
      <c r="N237" s="63"/>
      <c r="O237" s="57"/>
      <c r="P237" s="10"/>
      <c r="Q237" s="10"/>
      <c r="R237" s="10"/>
      <c r="S237" s="80"/>
      <c r="T237" s="57"/>
    </row>
    <row r="238" spans="1:20" s="5" customFormat="1" ht="44.25" x14ac:dyDescent="0.75">
      <c r="A238" s="57" t="str">
        <f t="shared" si="50"/>
        <v>Cross-Sector</v>
      </c>
      <c r="B238" s="57" t="str">
        <f t="shared" si="48"/>
        <v>End Existing Subsidies</v>
      </c>
      <c r="C238" s="57" t="str">
        <f t="shared" si="48"/>
        <v>Percent Reduction in BAU Subsidies</v>
      </c>
      <c r="D238" s="10" t="s">
        <v>60</v>
      </c>
      <c r="E238" s="55"/>
      <c r="F238" s="10" t="s">
        <v>108</v>
      </c>
      <c r="G238" s="55"/>
      <c r="H238" s="56">
        <v>74</v>
      </c>
      <c r="I238" s="10" t="s">
        <v>54</v>
      </c>
      <c r="J238" s="76" t="str">
        <f t="shared" si="49"/>
        <v>End Existing Subsidies</v>
      </c>
      <c r="K238" s="76" t="str">
        <f t="shared" si="49"/>
        <v>cross reduce BAU subsidies</v>
      </c>
      <c r="L238" s="63">
        <f t="shared" si="51"/>
        <v>0</v>
      </c>
      <c r="M238" s="63">
        <f t="shared" si="51"/>
        <v>1</v>
      </c>
      <c r="N238" s="63">
        <f t="shared" si="51"/>
        <v>0.01</v>
      </c>
      <c r="O238" s="57" t="str">
        <f t="shared" si="51"/>
        <v>% reduction in BAU subsidies</v>
      </c>
      <c r="P238" s="115" t="s">
        <v>714</v>
      </c>
      <c r="Q238" s="10" t="s">
        <v>299</v>
      </c>
      <c r="R238" s="10" t="s">
        <v>300</v>
      </c>
      <c r="S238" s="80" t="s">
        <v>190</v>
      </c>
      <c r="T238" s="57"/>
    </row>
    <row r="239" spans="1:20" s="5" customFormat="1" ht="29.5" x14ac:dyDescent="0.75">
      <c r="A239" s="57" t="str">
        <f t="shared" si="50"/>
        <v>Cross-Sector</v>
      </c>
      <c r="B239" s="57" t="str">
        <f t="shared" si="48"/>
        <v>End Existing Subsidies</v>
      </c>
      <c r="C239" s="57" t="str">
        <f t="shared" si="48"/>
        <v>Percent Reduction in BAU Subsidies</v>
      </c>
      <c r="D239" s="10" t="s">
        <v>61</v>
      </c>
      <c r="E239" s="55"/>
      <c r="F239" s="10" t="s">
        <v>106</v>
      </c>
      <c r="G239" s="55"/>
      <c r="H239" s="56" t="s">
        <v>232</v>
      </c>
      <c r="I239" s="10" t="s">
        <v>54</v>
      </c>
      <c r="J239" s="76" t="str">
        <f t="shared" si="49"/>
        <v>End Existing Subsidies</v>
      </c>
      <c r="K239" s="76" t="str">
        <f t="shared" si="49"/>
        <v>cross reduce BAU subsidies</v>
      </c>
      <c r="L239" s="67"/>
      <c r="M239" s="67"/>
      <c r="N239" s="67"/>
      <c r="O239" s="55"/>
      <c r="P239" s="55"/>
      <c r="Q239" s="57"/>
      <c r="R239" s="10"/>
      <c r="S239" s="85"/>
      <c r="T239" s="57"/>
    </row>
    <row r="240" spans="1:20" s="5" customFormat="1" ht="44.25" x14ac:dyDescent="0.75">
      <c r="A240" s="57" t="str">
        <f t="shared" si="50"/>
        <v>Cross-Sector</v>
      </c>
      <c r="B240" s="57" t="str">
        <f t="shared" si="48"/>
        <v>End Existing Subsidies</v>
      </c>
      <c r="C240" s="57" t="str">
        <f t="shared" si="48"/>
        <v>Percent Reduction in BAU Subsidies</v>
      </c>
      <c r="D240" s="10" t="s">
        <v>63</v>
      </c>
      <c r="E240" s="55"/>
      <c r="F240" s="10" t="s">
        <v>109</v>
      </c>
      <c r="G240" s="55"/>
      <c r="H240" s="56">
        <v>75</v>
      </c>
      <c r="I240" s="10" t="s">
        <v>53</v>
      </c>
      <c r="J240" s="76" t="str">
        <f t="shared" si="49"/>
        <v>End Existing Subsidies</v>
      </c>
      <c r="K240" s="76" t="str">
        <f t="shared" si="49"/>
        <v>cross reduce BAU subsidies</v>
      </c>
      <c r="L240" s="63">
        <f t="shared" ref="L240:O241" si="52">L$233</f>
        <v>0</v>
      </c>
      <c r="M240" s="63">
        <f t="shared" si="52"/>
        <v>1</v>
      </c>
      <c r="N240" s="63">
        <f t="shared" si="52"/>
        <v>0.01</v>
      </c>
      <c r="O240" s="57" t="str">
        <f t="shared" si="52"/>
        <v>% reduction in BAU subsidies</v>
      </c>
      <c r="P240" s="115" t="s">
        <v>989</v>
      </c>
      <c r="Q240" s="10" t="s">
        <v>299</v>
      </c>
      <c r="R240" s="10" t="s">
        <v>300</v>
      </c>
      <c r="S240" s="80" t="s">
        <v>190</v>
      </c>
      <c r="T240" s="57"/>
    </row>
    <row r="241" spans="1:20" s="5" customFormat="1" ht="44.25" x14ac:dyDescent="0.75">
      <c r="A241" s="57" t="str">
        <f t="shared" si="50"/>
        <v>Cross-Sector</v>
      </c>
      <c r="B241" s="57" t="str">
        <f t="shared" si="48"/>
        <v>End Existing Subsidies</v>
      </c>
      <c r="C241" s="57" t="str">
        <f t="shared" si="48"/>
        <v>Percent Reduction in BAU Subsidies</v>
      </c>
      <c r="D241" s="10" t="s">
        <v>64</v>
      </c>
      <c r="E241" s="55"/>
      <c r="F241" s="10" t="s">
        <v>110</v>
      </c>
      <c r="G241" s="55"/>
      <c r="H241" s="56">
        <v>76</v>
      </c>
      <c r="I241" s="10" t="s">
        <v>53</v>
      </c>
      <c r="J241" s="76" t="str">
        <f t="shared" si="49"/>
        <v>End Existing Subsidies</v>
      </c>
      <c r="K241" s="76" t="str">
        <f t="shared" si="49"/>
        <v>cross reduce BAU subsidies</v>
      </c>
      <c r="L241" s="63">
        <f t="shared" si="52"/>
        <v>0</v>
      </c>
      <c r="M241" s="63">
        <f t="shared" si="52"/>
        <v>1</v>
      </c>
      <c r="N241" s="63">
        <f t="shared" si="52"/>
        <v>0.01</v>
      </c>
      <c r="O241" s="57" t="str">
        <f t="shared" si="52"/>
        <v>% reduction in BAU subsidies</v>
      </c>
      <c r="P241" s="115" t="s">
        <v>990</v>
      </c>
      <c r="Q241" s="10" t="s">
        <v>299</v>
      </c>
      <c r="R241" s="10" t="s">
        <v>300</v>
      </c>
      <c r="S241" s="80" t="s">
        <v>190</v>
      </c>
      <c r="T241" s="57"/>
    </row>
    <row r="242" spans="1:20" s="5" customFormat="1" ht="29.5" x14ac:dyDescent="0.75">
      <c r="A242" s="57" t="str">
        <f t="shared" si="50"/>
        <v>Cross-Sector</v>
      </c>
      <c r="B242" s="57" t="str">
        <f t="shared" si="48"/>
        <v>End Existing Subsidies</v>
      </c>
      <c r="C242" s="57" t="str">
        <f t="shared" si="48"/>
        <v>Percent Reduction in BAU Subsidies</v>
      </c>
      <c r="D242" s="10" t="s">
        <v>65</v>
      </c>
      <c r="E242" s="55"/>
      <c r="F242" s="10" t="s">
        <v>111</v>
      </c>
      <c r="G242" s="55"/>
      <c r="H242" s="56" t="s">
        <v>232</v>
      </c>
      <c r="I242" s="10" t="s">
        <v>54</v>
      </c>
      <c r="J242" s="76" t="str">
        <f t="shared" si="49"/>
        <v>End Existing Subsidies</v>
      </c>
      <c r="K242" s="76" t="str">
        <f t="shared" si="49"/>
        <v>cross reduce BAU subsidies</v>
      </c>
      <c r="L242" s="67"/>
      <c r="M242" s="67"/>
      <c r="N242" s="67"/>
      <c r="O242" s="55"/>
      <c r="P242" s="55"/>
      <c r="Q242" s="57"/>
      <c r="R242" s="10"/>
      <c r="S242" s="85"/>
      <c r="T242" s="57"/>
    </row>
    <row r="243" spans="1:20" s="5" customFormat="1" ht="29.5" x14ac:dyDescent="0.75">
      <c r="A243" s="57" t="str">
        <f t="shared" si="50"/>
        <v>Cross-Sector</v>
      </c>
      <c r="B243" s="57" t="str">
        <f t="shared" si="48"/>
        <v>End Existing Subsidies</v>
      </c>
      <c r="C243" s="57" t="str">
        <f t="shared" si="48"/>
        <v>Percent Reduction in BAU Subsidies</v>
      </c>
      <c r="D243" s="10" t="s">
        <v>66</v>
      </c>
      <c r="E243" s="55"/>
      <c r="F243" s="10" t="s">
        <v>112</v>
      </c>
      <c r="G243" s="55"/>
      <c r="H243" s="56" t="s">
        <v>232</v>
      </c>
      <c r="I243" s="10" t="s">
        <v>54</v>
      </c>
      <c r="J243" s="76" t="str">
        <f t="shared" si="49"/>
        <v>End Existing Subsidies</v>
      </c>
      <c r="K243" s="76" t="str">
        <f t="shared" si="49"/>
        <v>cross reduce BAU subsidies</v>
      </c>
      <c r="L243" s="67"/>
      <c r="M243" s="67"/>
      <c r="N243" s="67"/>
      <c r="O243" s="55"/>
      <c r="P243" s="55"/>
      <c r="Q243" s="57"/>
      <c r="R243" s="10"/>
      <c r="S243" s="85"/>
      <c r="T243" s="57"/>
    </row>
    <row r="244" spans="1:20" s="5" customFormat="1" ht="44.25" x14ac:dyDescent="0.75">
      <c r="A244" s="57" t="str">
        <f t="shared" si="50"/>
        <v>Cross-Sector</v>
      </c>
      <c r="B244" s="57" t="str">
        <f t="shared" si="48"/>
        <v>End Existing Subsidies</v>
      </c>
      <c r="C244" s="57" t="str">
        <f t="shared" si="48"/>
        <v>Percent Reduction in BAU Subsidies</v>
      </c>
      <c r="D244" s="10" t="s">
        <v>67</v>
      </c>
      <c r="E244" s="55"/>
      <c r="F244" s="10" t="s">
        <v>113</v>
      </c>
      <c r="G244" s="55"/>
      <c r="H244" s="56">
        <v>196</v>
      </c>
      <c r="I244" s="10" t="s">
        <v>53</v>
      </c>
      <c r="J244" s="76" t="str">
        <f t="shared" si="49"/>
        <v>End Existing Subsidies</v>
      </c>
      <c r="K244" s="76" t="str">
        <f t="shared" si="49"/>
        <v>cross reduce BAU subsidies</v>
      </c>
      <c r="L244" s="63">
        <f t="shared" ref="L244:O244" si="53">L$233</f>
        <v>0</v>
      </c>
      <c r="M244" s="63">
        <f t="shared" si="53"/>
        <v>1</v>
      </c>
      <c r="N244" s="63">
        <f t="shared" si="53"/>
        <v>0.01</v>
      </c>
      <c r="O244" s="57" t="str">
        <f t="shared" si="53"/>
        <v>% reduction in BAU subsidies</v>
      </c>
      <c r="P244" s="115" t="s">
        <v>991</v>
      </c>
      <c r="Q244" s="10" t="s">
        <v>299</v>
      </c>
      <c r="R244" s="10" t="s">
        <v>300</v>
      </c>
      <c r="S244" s="80"/>
      <c r="T244" s="57"/>
    </row>
    <row r="245" spans="1:20" s="5" customFormat="1" ht="29.5" x14ac:dyDescent="0.75">
      <c r="A245" s="57" t="str">
        <f t="shared" si="50"/>
        <v>Cross-Sector</v>
      </c>
      <c r="B245" s="57" t="str">
        <f t="shared" si="48"/>
        <v>End Existing Subsidies</v>
      </c>
      <c r="C245" s="57" t="str">
        <f t="shared" si="48"/>
        <v>Percent Reduction in BAU Subsidies</v>
      </c>
      <c r="D245" s="10" t="s">
        <v>87</v>
      </c>
      <c r="E245" s="55"/>
      <c r="F245" s="10" t="s">
        <v>114</v>
      </c>
      <c r="G245" s="55"/>
      <c r="H245" s="56" t="s">
        <v>232</v>
      </c>
      <c r="I245" s="10" t="s">
        <v>54</v>
      </c>
      <c r="J245" s="76" t="str">
        <f t="shared" si="49"/>
        <v>End Existing Subsidies</v>
      </c>
      <c r="K245" s="76" t="str">
        <f t="shared" si="49"/>
        <v>cross reduce BAU subsidies</v>
      </c>
      <c r="L245" s="67"/>
      <c r="M245" s="67"/>
      <c r="N245" s="67"/>
      <c r="O245" s="55"/>
      <c r="P245" s="55"/>
      <c r="Q245" s="57"/>
      <c r="R245" s="10"/>
      <c r="S245" s="85"/>
      <c r="T245" s="57"/>
    </row>
    <row r="246" spans="1:20" s="5" customFormat="1" ht="29.5" x14ac:dyDescent="0.75">
      <c r="A246" s="57" t="str">
        <f t="shared" si="50"/>
        <v>Cross-Sector</v>
      </c>
      <c r="B246" s="57" t="str">
        <f t="shared" si="48"/>
        <v>End Existing Subsidies</v>
      </c>
      <c r="C246" s="57" t="str">
        <f t="shared" si="48"/>
        <v>Percent Reduction in BAU Subsidies</v>
      </c>
      <c r="D246" s="10" t="s">
        <v>538</v>
      </c>
      <c r="E246" s="55"/>
      <c r="F246" s="10" t="s">
        <v>539</v>
      </c>
      <c r="G246" s="55"/>
      <c r="H246" s="56"/>
      <c r="I246" s="10" t="s">
        <v>54</v>
      </c>
      <c r="J246" s="76" t="str">
        <f t="shared" si="49"/>
        <v>End Existing Subsidies</v>
      </c>
      <c r="K246" s="76" t="str">
        <f t="shared" si="49"/>
        <v>cross reduce BAU subsidies</v>
      </c>
      <c r="L246" s="67"/>
      <c r="M246" s="67"/>
      <c r="N246" s="67"/>
      <c r="O246" s="55"/>
      <c r="P246" s="55"/>
      <c r="Q246" s="57"/>
      <c r="R246" s="10"/>
      <c r="S246" s="85"/>
      <c r="T246" s="57"/>
    </row>
    <row r="247" spans="1:20" s="5" customFormat="1" ht="29.5" x14ac:dyDescent="0.75">
      <c r="A247" s="57" t="str">
        <f t="shared" si="50"/>
        <v>Cross-Sector</v>
      </c>
      <c r="B247" s="57" t="str">
        <f t="shared" si="48"/>
        <v>End Existing Subsidies</v>
      </c>
      <c r="C247" s="57" t="str">
        <f t="shared" si="48"/>
        <v>Percent Reduction in BAU Subsidies</v>
      </c>
      <c r="D247" s="10" t="s">
        <v>548</v>
      </c>
      <c r="E247" s="55"/>
      <c r="F247" s="10" t="s">
        <v>964</v>
      </c>
      <c r="G247" s="55"/>
      <c r="H247" s="56"/>
      <c r="I247" s="10" t="s">
        <v>54</v>
      </c>
      <c r="J247" s="76" t="str">
        <f t="shared" si="49"/>
        <v>End Existing Subsidies</v>
      </c>
      <c r="K247" s="76" t="str">
        <f t="shared" si="49"/>
        <v>cross reduce BAU subsidies</v>
      </c>
      <c r="L247" s="66"/>
      <c r="M247" s="66"/>
      <c r="N247" s="66"/>
      <c r="O247" s="57"/>
      <c r="P247" s="55"/>
      <c r="Q247" s="57"/>
      <c r="R247" s="10"/>
      <c r="S247" s="85"/>
      <c r="T247" s="57"/>
    </row>
    <row r="248" spans="1:20" s="3" customFormat="1" ht="44.25" x14ac:dyDescent="0.75">
      <c r="A248" s="10" t="s">
        <v>10</v>
      </c>
      <c r="B248" s="10" t="s">
        <v>176</v>
      </c>
      <c r="C248" s="10" t="s">
        <v>175</v>
      </c>
      <c r="D248" s="10"/>
      <c r="E248" s="10"/>
      <c r="F248" s="10"/>
      <c r="G248" s="10"/>
      <c r="H248" s="56"/>
      <c r="I248" s="10" t="s">
        <v>54</v>
      </c>
      <c r="J248" s="99" t="s">
        <v>176</v>
      </c>
      <c r="K248" s="98" t="s">
        <v>651</v>
      </c>
      <c r="L248" s="67"/>
      <c r="M248" s="67"/>
      <c r="N248" s="67"/>
      <c r="O248" s="10"/>
      <c r="P248" s="10"/>
      <c r="Q248" s="10"/>
      <c r="R248" s="10"/>
      <c r="S248" s="80"/>
      <c r="T248" s="10"/>
    </row>
    <row r="249" spans="1:20" s="5" customFormat="1" ht="103.25" x14ac:dyDescent="0.75">
      <c r="A249" s="55" t="s">
        <v>10</v>
      </c>
      <c r="B249" s="55" t="s">
        <v>28</v>
      </c>
      <c r="C249" s="55" t="s">
        <v>353</v>
      </c>
      <c r="D249" s="55" t="s">
        <v>62</v>
      </c>
      <c r="E249" s="55"/>
      <c r="F249" s="55" t="s">
        <v>107</v>
      </c>
      <c r="G249" s="55"/>
      <c r="H249" s="56">
        <v>78</v>
      </c>
      <c r="I249" s="55" t="s">
        <v>53</v>
      </c>
      <c r="J249" s="98" t="s">
        <v>28</v>
      </c>
      <c r="K249" s="98" t="s">
        <v>650</v>
      </c>
      <c r="L249" s="61">
        <v>0</v>
      </c>
      <c r="M249" s="106">
        <v>0.4</v>
      </c>
      <c r="N249" s="105">
        <v>0.01</v>
      </c>
      <c r="O249" s="55" t="s">
        <v>174</v>
      </c>
      <c r="P249" s="118" t="s">
        <v>992</v>
      </c>
      <c r="Q249" s="10" t="s">
        <v>301</v>
      </c>
      <c r="R249" s="10" t="s">
        <v>302</v>
      </c>
      <c r="S249" s="86" t="s">
        <v>191</v>
      </c>
      <c r="T249" s="57"/>
    </row>
    <row r="250" spans="1:20" s="5" customFormat="1" ht="103.25" x14ac:dyDescent="0.75">
      <c r="A250" s="60" t="str">
        <f t="shared" ref="A250:C263" si="54">A$249</f>
        <v>Cross-Sector</v>
      </c>
      <c r="B250" s="60" t="str">
        <f t="shared" si="54"/>
        <v>Fuel Taxes</v>
      </c>
      <c r="C250" s="60" t="str">
        <f t="shared" si="54"/>
        <v>Additional Fuel Tax Rate by Fuel</v>
      </c>
      <c r="D250" s="10" t="s">
        <v>556</v>
      </c>
      <c r="E250" s="10"/>
      <c r="F250" s="10" t="s">
        <v>550</v>
      </c>
      <c r="G250" s="57"/>
      <c r="H250" s="56">
        <v>79</v>
      </c>
      <c r="I250" s="10" t="s">
        <v>53</v>
      </c>
      <c r="J250" s="77" t="str">
        <f t="shared" ref="J250:O263" si="55">J$249</f>
        <v>Fuel Taxes</v>
      </c>
      <c r="K250" s="77" t="str">
        <f t="shared" si="55"/>
        <v>cross fuel tax</v>
      </c>
      <c r="L250" s="66">
        <f t="shared" si="55"/>
        <v>0</v>
      </c>
      <c r="M250" s="66">
        <f t="shared" si="55"/>
        <v>0.4</v>
      </c>
      <c r="N250" s="66">
        <f t="shared" si="55"/>
        <v>0.01</v>
      </c>
      <c r="O250" s="60" t="str">
        <f t="shared" si="55"/>
        <v>% of BAU price</v>
      </c>
      <c r="P250" s="118" t="s">
        <v>993</v>
      </c>
      <c r="Q250" s="10" t="s">
        <v>301</v>
      </c>
      <c r="R250" s="10" t="s">
        <v>302</v>
      </c>
      <c r="S250"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7"/>
    </row>
    <row r="251" spans="1:20" s="5" customFormat="1" ht="103.25" x14ac:dyDescent="0.75">
      <c r="A251" s="60" t="str">
        <f t="shared" si="54"/>
        <v>Cross-Sector</v>
      </c>
      <c r="B251" s="60" t="str">
        <f t="shared" si="54"/>
        <v>Fuel Taxes</v>
      </c>
      <c r="C251" s="60" t="str">
        <f t="shared" si="54"/>
        <v>Additional Fuel Tax Rate by Fuel</v>
      </c>
      <c r="D251" s="10" t="s">
        <v>56</v>
      </c>
      <c r="E251" s="10"/>
      <c r="F251" s="10" t="s">
        <v>102</v>
      </c>
      <c r="G251" s="57"/>
      <c r="H251" s="56">
        <v>80</v>
      </c>
      <c r="I251" s="10" t="s">
        <v>53</v>
      </c>
      <c r="J251" s="77" t="str">
        <f t="shared" si="55"/>
        <v>Fuel Taxes</v>
      </c>
      <c r="K251" s="77" t="str">
        <f t="shared" si="55"/>
        <v>cross fuel tax</v>
      </c>
      <c r="L251" s="66">
        <f t="shared" si="55"/>
        <v>0</v>
      </c>
      <c r="M251" s="66">
        <f t="shared" si="55"/>
        <v>0.4</v>
      </c>
      <c r="N251" s="66">
        <f t="shared" si="55"/>
        <v>0.01</v>
      </c>
      <c r="O251" s="60" t="str">
        <f t="shared" si="55"/>
        <v>% of BAU price</v>
      </c>
      <c r="P251" s="118" t="s">
        <v>994</v>
      </c>
      <c r="Q251" s="10" t="s">
        <v>301</v>
      </c>
      <c r="R251" s="10" t="s">
        <v>302</v>
      </c>
      <c r="S251"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7"/>
    </row>
    <row r="252" spans="1:20" s="5" customFormat="1" ht="29.5" x14ac:dyDescent="0.75">
      <c r="A252" s="60" t="str">
        <f t="shared" si="54"/>
        <v>Cross-Sector</v>
      </c>
      <c r="B252" s="60" t="str">
        <f t="shared" si="54"/>
        <v>Fuel Taxes</v>
      </c>
      <c r="C252" s="60" t="str">
        <f t="shared" si="54"/>
        <v>Additional Fuel Tax Rate by Fuel</v>
      </c>
      <c r="D252" s="10" t="s">
        <v>57</v>
      </c>
      <c r="E252" s="10"/>
      <c r="F252" s="10" t="s">
        <v>1039</v>
      </c>
      <c r="G252" s="57"/>
      <c r="H252" s="56" t="s">
        <v>232</v>
      </c>
      <c r="I252" s="10" t="s">
        <v>54</v>
      </c>
      <c r="J252" s="77" t="str">
        <f t="shared" si="55"/>
        <v>Fuel Taxes</v>
      </c>
      <c r="K252" s="77" t="str">
        <f t="shared" si="55"/>
        <v>cross fuel tax</v>
      </c>
      <c r="L252" s="66"/>
      <c r="M252" s="66"/>
      <c r="N252" s="74"/>
      <c r="O252" s="60"/>
      <c r="P252" s="55"/>
      <c r="Q252" s="57"/>
      <c r="R252" s="10"/>
      <c r="S252" s="85"/>
      <c r="T252" s="57"/>
    </row>
    <row r="253" spans="1:20" s="5" customFormat="1" ht="29.5" x14ac:dyDescent="0.75">
      <c r="A253" s="60" t="str">
        <f t="shared" si="54"/>
        <v>Cross-Sector</v>
      </c>
      <c r="B253" s="60" t="str">
        <f t="shared" si="54"/>
        <v>Fuel Taxes</v>
      </c>
      <c r="C253" s="60" t="str">
        <f t="shared" si="54"/>
        <v>Additional Fuel Tax Rate by Fuel</v>
      </c>
      <c r="D253" s="10" t="s">
        <v>58</v>
      </c>
      <c r="E253" s="10"/>
      <c r="F253" s="10" t="s">
        <v>103</v>
      </c>
      <c r="G253" s="57"/>
      <c r="H253" s="56" t="s">
        <v>232</v>
      </c>
      <c r="I253" s="10" t="s">
        <v>54</v>
      </c>
      <c r="J253" s="77" t="str">
        <f t="shared" si="55"/>
        <v>Fuel Taxes</v>
      </c>
      <c r="K253" s="77" t="str">
        <f t="shared" si="55"/>
        <v>cross fuel tax</v>
      </c>
      <c r="L253" s="66"/>
      <c r="M253" s="66"/>
      <c r="N253" s="74"/>
      <c r="O253" s="60"/>
      <c r="P253" s="60"/>
      <c r="Q253" s="57"/>
      <c r="R253" s="10"/>
      <c r="S253" s="85"/>
      <c r="T253" s="57"/>
    </row>
    <row r="254" spans="1:20" s="5" customFormat="1" ht="29.5" x14ac:dyDescent="0.75">
      <c r="A254" s="60" t="str">
        <f t="shared" si="54"/>
        <v>Cross-Sector</v>
      </c>
      <c r="B254" s="60" t="str">
        <f t="shared" si="54"/>
        <v>Fuel Taxes</v>
      </c>
      <c r="C254" s="60" t="str">
        <f t="shared" si="54"/>
        <v>Additional Fuel Tax Rate by Fuel</v>
      </c>
      <c r="D254" s="10" t="s">
        <v>59</v>
      </c>
      <c r="E254" s="10"/>
      <c r="F254" s="10" t="s">
        <v>558</v>
      </c>
      <c r="G254" s="57"/>
      <c r="H254" s="56" t="s">
        <v>232</v>
      </c>
      <c r="I254" s="10" t="s">
        <v>54</v>
      </c>
      <c r="J254" s="77" t="str">
        <f t="shared" si="55"/>
        <v>Fuel Taxes</v>
      </c>
      <c r="K254" s="77" t="str">
        <f t="shared" si="55"/>
        <v>cross fuel tax</v>
      </c>
      <c r="L254" s="66"/>
      <c r="M254" s="66"/>
      <c r="N254" s="74"/>
      <c r="O254" s="60"/>
      <c r="P254" s="60"/>
      <c r="Q254" s="57"/>
      <c r="R254" s="10"/>
      <c r="S254" s="85"/>
      <c r="T254" s="57"/>
    </row>
    <row r="255" spans="1:20" s="5" customFormat="1" ht="29.5" x14ac:dyDescent="0.75">
      <c r="A255" s="60" t="str">
        <f t="shared" si="54"/>
        <v>Cross-Sector</v>
      </c>
      <c r="B255" s="60" t="str">
        <f t="shared" si="54"/>
        <v>Fuel Taxes</v>
      </c>
      <c r="C255" s="60" t="str">
        <f t="shared" si="54"/>
        <v>Additional Fuel Tax Rate by Fuel</v>
      </c>
      <c r="D255" s="10" t="s">
        <v>60</v>
      </c>
      <c r="E255" s="10"/>
      <c r="F255" s="10" t="s">
        <v>108</v>
      </c>
      <c r="G255" s="57"/>
      <c r="H255" s="56" t="s">
        <v>232</v>
      </c>
      <c r="I255" s="10" t="s">
        <v>54</v>
      </c>
      <c r="J255" s="77" t="str">
        <f t="shared" si="55"/>
        <v>Fuel Taxes</v>
      </c>
      <c r="K255" s="77" t="str">
        <f t="shared" si="55"/>
        <v>cross fuel tax</v>
      </c>
      <c r="L255" s="66"/>
      <c r="M255" s="66"/>
      <c r="N255" s="74"/>
      <c r="O255" s="60"/>
      <c r="P255" s="60"/>
      <c r="Q255" s="57"/>
      <c r="R255" s="10"/>
      <c r="S255" s="85"/>
      <c r="T255" s="57"/>
    </row>
    <row r="256" spans="1:20" s="5" customFormat="1" ht="29.5" x14ac:dyDescent="0.75">
      <c r="A256" s="60" t="str">
        <f t="shared" si="54"/>
        <v>Cross-Sector</v>
      </c>
      <c r="B256" s="60" t="str">
        <f t="shared" si="54"/>
        <v>Fuel Taxes</v>
      </c>
      <c r="C256" s="60" t="str">
        <f t="shared" si="54"/>
        <v>Additional Fuel Tax Rate by Fuel</v>
      </c>
      <c r="D256" s="10" t="s">
        <v>61</v>
      </c>
      <c r="E256" s="10"/>
      <c r="F256" s="10" t="s">
        <v>106</v>
      </c>
      <c r="G256" s="57"/>
      <c r="H256" s="56" t="s">
        <v>232</v>
      </c>
      <c r="I256" s="10" t="s">
        <v>54</v>
      </c>
      <c r="J256" s="77" t="str">
        <f t="shared" si="55"/>
        <v>Fuel Taxes</v>
      </c>
      <c r="K256" s="77" t="str">
        <f t="shared" si="55"/>
        <v>cross fuel tax</v>
      </c>
      <c r="L256" s="66"/>
      <c r="M256" s="66"/>
      <c r="N256" s="74"/>
      <c r="O256" s="60"/>
      <c r="P256" s="55"/>
      <c r="Q256" s="57"/>
      <c r="R256" s="10"/>
      <c r="S256" s="85"/>
      <c r="T256" s="57"/>
    </row>
    <row r="257" spans="1:20" s="5" customFormat="1" ht="103.25" x14ac:dyDescent="0.75">
      <c r="A257" s="60" t="str">
        <f t="shared" si="54"/>
        <v>Cross-Sector</v>
      </c>
      <c r="B257" s="60" t="str">
        <f t="shared" si="54"/>
        <v>Fuel Taxes</v>
      </c>
      <c r="C257" s="60" t="str">
        <f t="shared" si="54"/>
        <v>Additional Fuel Tax Rate by Fuel</v>
      </c>
      <c r="D257" s="10" t="s">
        <v>63</v>
      </c>
      <c r="E257" s="10"/>
      <c r="F257" s="10" t="s">
        <v>109</v>
      </c>
      <c r="G257" s="57"/>
      <c r="H257" s="56">
        <v>81</v>
      </c>
      <c r="I257" s="10" t="s">
        <v>53</v>
      </c>
      <c r="J257" s="77" t="str">
        <f t="shared" si="55"/>
        <v>Fuel Taxes</v>
      </c>
      <c r="K257" s="77" t="str">
        <f t="shared" si="55"/>
        <v>cross fuel tax</v>
      </c>
      <c r="L257" s="66">
        <f t="shared" si="55"/>
        <v>0</v>
      </c>
      <c r="M257" s="66">
        <f t="shared" si="55"/>
        <v>0.4</v>
      </c>
      <c r="N257" s="66">
        <f t="shared" si="55"/>
        <v>0.01</v>
      </c>
      <c r="O257" s="60" t="str">
        <f t="shared" si="55"/>
        <v>% of BAU price</v>
      </c>
      <c r="P257" s="118" t="s">
        <v>995</v>
      </c>
      <c r="Q257" s="10" t="s">
        <v>301</v>
      </c>
      <c r="R257" s="10" t="s">
        <v>302</v>
      </c>
      <c r="S257"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7"/>
    </row>
    <row r="258" spans="1:20" s="5" customFormat="1" ht="103.25" x14ac:dyDescent="0.75">
      <c r="A258" s="60" t="str">
        <f t="shared" si="54"/>
        <v>Cross-Sector</v>
      </c>
      <c r="B258" s="60" t="str">
        <f t="shared" si="54"/>
        <v>Fuel Taxes</v>
      </c>
      <c r="C258" s="60" t="str">
        <f t="shared" si="54"/>
        <v>Additional Fuel Tax Rate by Fuel</v>
      </c>
      <c r="D258" s="10" t="s">
        <v>64</v>
      </c>
      <c r="E258" s="10"/>
      <c r="F258" s="10" t="s">
        <v>110</v>
      </c>
      <c r="G258" s="57"/>
      <c r="H258" s="56">
        <v>82</v>
      </c>
      <c r="I258" s="10" t="s">
        <v>53</v>
      </c>
      <c r="J258" s="77" t="str">
        <f t="shared" si="55"/>
        <v>Fuel Taxes</v>
      </c>
      <c r="K258" s="77" t="str">
        <f t="shared" si="55"/>
        <v>cross fuel tax</v>
      </c>
      <c r="L258" s="66">
        <f t="shared" si="55"/>
        <v>0</v>
      </c>
      <c r="M258" s="66">
        <f t="shared" si="55"/>
        <v>0.4</v>
      </c>
      <c r="N258" s="66">
        <f t="shared" si="55"/>
        <v>0.01</v>
      </c>
      <c r="O258" s="60" t="str">
        <f t="shared" si="55"/>
        <v>% of BAU price</v>
      </c>
      <c r="P258" s="118" t="s">
        <v>996</v>
      </c>
      <c r="Q258" s="10" t="s">
        <v>301</v>
      </c>
      <c r="R258" s="10" t="s">
        <v>302</v>
      </c>
      <c r="S258"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7"/>
    </row>
    <row r="259" spans="1:20" s="5" customFormat="1" ht="29.5" x14ac:dyDescent="0.75">
      <c r="A259" s="60" t="str">
        <f t="shared" si="54"/>
        <v>Cross-Sector</v>
      </c>
      <c r="B259" s="60" t="str">
        <f t="shared" si="54"/>
        <v>Fuel Taxes</v>
      </c>
      <c r="C259" s="60" t="str">
        <f t="shared" si="54"/>
        <v>Additional Fuel Tax Rate by Fuel</v>
      </c>
      <c r="D259" s="10" t="s">
        <v>65</v>
      </c>
      <c r="E259" s="10"/>
      <c r="F259" s="10" t="s">
        <v>111</v>
      </c>
      <c r="G259" s="57"/>
      <c r="H259" s="56" t="s">
        <v>232</v>
      </c>
      <c r="I259" s="10" t="s">
        <v>54</v>
      </c>
      <c r="J259" s="77" t="str">
        <f t="shared" si="55"/>
        <v>Fuel Taxes</v>
      </c>
      <c r="K259" s="77" t="str">
        <f t="shared" si="55"/>
        <v>cross fuel tax</v>
      </c>
      <c r="L259" s="66"/>
      <c r="M259" s="66"/>
      <c r="N259" s="74"/>
      <c r="O259" s="60"/>
      <c r="P259" s="55"/>
      <c r="Q259" s="57"/>
      <c r="R259" s="10"/>
      <c r="S259" s="85"/>
      <c r="T259" s="57"/>
    </row>
    <row r="260" spans="1:20" s="5" customFormat="1" ht="29.5" x14ac:dyDescent="0.75">
      <c r="A260" s="60" t="str">
        <f t="shared" si="54"/>
        <v>Cross-Sector</v>
      </c>
      <c r="B260" s="60" t="str">
        <f t="shared" si="54"/>
        <v>Fuel Taxes</v>
      </c>
      <c r="C260" s="60" t="str">
        <f t="shared" si="54"/>
        <v>Additional Fuel Tax Rate by Fuel</v>
      </c>
      <c r="D260" s="10" t="s">
        <v>66</v>
      </c>
      <c r="E260" s="10"/>
      <c r="F260" s="10" t="s">
        <v>112</v>
      </c>
      <c r="G260" s="57"/>
      <c r="H260" s="56" t="s">
        <v>232</v>
      </c>
      <c r="I260" s="10" t="s">
        <v>54</v>
      </c>
      <c r="J260" s="77" t="str">
        <f t="shared" si="55"/>
        <v>Fuel Taxes</v>
      </c>
      <c r="K260" s="77" t="str">
        <f t="shared" si="55"/>
        <v>cross fuel tax</v>
      </c>
      <c r="L260" s="66"/>
      <c r="M260" s="66"/>
      <c r="N260" s="74"/>
      <c r="O260" s="60"/>
      <c r="P260" s="55"/>
      <c r="Q260" s="57"/>
      <c r="R260" s="10"/>
      <c r="S260" s="85"/>
      <c r="T260" s="57"/>
    </row>
    <row r="261" spans="1:20" ht="29.5" x14ac:dyDescent="0.75">
      <c r="A261" s="60" t="str">
        <f t="shared" si="54"/>
        <v>Cross-Sector</v>
      </c>
      <c r="B261" s="60" t="str">
        <f t="shared" si="54"/>
        <v>Fuel Taxes</v>
      </c>
      <c r="C261" s="60" t="str">
        <f t="shared" si="54"/>
        <v>Additional Fuel Tax Rate by Fuel</v>
      </c>
      <c r="D261" s="10" t="s">
        <v>67</v>
      </c>
      <c r="E261" s="10"/>
      <c r="F261" s="10" t="s">
        <v>113</v>
      </c>
      <c r="G261" s="57"/>
      <c r="H261" s="56"/>
      <c r="I261" s="10" t="s">
        <v>54</v>
      </c>
      <c r="J261" s="77" t="str">
        <f t="shared" si="55"/>
        <v>Fuel Taxes</v>
      </c>
      <c r="K261" s="77" t="str">
        <f t="shared" si="55"/>
        <v>cross fuel tax</v>
      </c>
      <c r="L261" s="66"/>
      <c r="M261" s="66"/>
      <c r="N261" s="74"/>
      <c r="O261" s="60"/>
      <c r="P261" s="55"/>
      <c r="Q261" s="10"/>
      <c r="R261" s="10"/>
      <c r="S261" s="85"/>
      <c r="T261" s="55"/>
    </row>
    <row r="262" spans="1:20" ht="29.5" x14ac:dyDescent="0.75">
      <c r="A262" s="60" t="str">
        <f t="shared" si="54"/>
        <v>Cross-Sector</v>
      </c>
      <c r="B262" s="60" t="str">
        <f t="shared" si="54"/>
        <v>Fuel Taxes</v>
      </c>
      <c r="C262" s="60" t="str">
        <f t="shared" si="54"/>
        <v>Additional Fuel Tax Rate by Fuel</v>
      </c>
      <c r="D262" s="10" t="s">
        <v>87</v>
      </c>
      <c r="E262" s="10"/>
      <c r="F262" s="10" t="s">
        <v>114</v>
      </c>
      <c r="G262" s="57"/>
      <c r="H262" s="56" t="s">
        <v>232</v>
      </c>
      <c r="I262" s="10" t="s">
        <v>54</v>
      </c>
      <c r="J262" s="77" t="str">
        <f t="shared" si="55"/>
        <v>Fuel Taxes</v>
      </c>
      <c r="K262" s="77" t="str">
        <f t="shared" si="55"/>
        <v>cross fuel tax</v>
      </c>
      <c r="L262" s="66"/>
      <c r="M262" s="66"/>
      <c r="N262" s="74"/>
      <c r="O262" s="60"/>
      <c r="P262" s="55"/>
      <c r="Q262" s="55"/>
      <c r="R262" s="10"/>
      <c r="S262" s="80"/>
      <c r="T262" s="55"/>
    </row>
    <row r="263" spans="1:20" ht="29.5" x14ac:dyDescent="0.75">
      <c r="A263" s="60" t="str">
        <f t="shared" si="54"/>
        <v>Cross-Sector</v>
      </c>
      <c r="B263" s="60" t="str">
        <f t="shared" si="54"/>
        <v>Fuel Taxes</v>
      </c>
      <c r="C263" s="60" t="str">
        <f t="shared" si="54"/>
        <v>Additional Fuel Tax Rate by Fuel</v>
      </c>
      <c r="D263" s="10" t="s">
        <v>548</v>
      </c>
      <c r="E263" s="10"/>
      <c r="F263" s="10" t="s">
        <v>964</v>
      </c>
      <c r="G263" s="57"/>
      <c r="H263" s="56"/>
      <c r="I263" s="10" t="s">
        <v>54</v>
      </c>
      <c r="J263" s="77" t="str">
        <f t="shared" si="55"/>
        <v>Fuel Taxes</v>
      </c>
      <c r="K263" s="77" t="str">
        <f t="shared" si="55"/>
        <v>cross fuel tax</v>
      </c>
      <c r="L263" s="66"/>
      <c r="M263" s="66"/>
      <c r="N263" s="66"/>
      <c r="O263" s="60"/>
      <c r="P263" s="55"/>
      <c r="Q263" s="55"/>
      <c r="R263" s="10"/>
      <c r="S263" s="80"/>
      <c r="T263" s="55"/>
    </row>
    <row r="264" spans="1:20" ht="132.75" x14ac:dyDescent="0.75">
      <c r="A264" s="55" t="s">
        <v>32</v>
      </c>
      <c r="B264" s="55" t="s">
        <v>392</v>
      </c>
      <c r="C264" s="55" t="s">
        <v>354</v>
      </c>
      <c r="D264" s="55" t="s">
        <v>130</v>
      </c>
      <c r="E264" s="55"/>
      <c r="F264" s="55" t="s">
        <v>393</v>
      </c>
      <c r="G264" s="55"/>
      <c r="H264" s="56">
        <v>85</v>
      </c>
      <c r="I264" s="55" t="s">
        <v>53</v>
      </c>
      <c r="J264" s="98" t="s">
        <v>446</v>
      </c>
      <c r="K264" s="98" t="s">
        <v>649</v>
      </c>
      <c r="L264" s="62">
        <v>0</v>
      </c>
      <c r="M264" s="62">
        <v>0.4</v>
      </c>
      <c r="N264" s="61">
        <v>0.01</v>
      </c>
      <c r="O264" s="55" t="s">
        <v>39</v>
      </c>
      <c r="P264" s="55" t="s">
        <v>728</v>
      </c>
      <c r="Q264" s="55" t="s">
        <v>303</v>
      </c>
      <c r="R264" s="10" t="s">
        <v>304</v>
      </c>
      <c r="S264" s="80" t="s">
        <v>86</v>
      </c>
      <c r="T264" s="55"/>
    </row>
    <row r="265" spans="1:20" ht="132.75" x14ac:dyDescent="0.75">
      <c r="A265" s="57" t="str">
        <f t="shared" ref="A265:C271" si="56">A$264</f>
        <v>R&amp;D</v>
      </c>
      <c r="B265" s="57" t="str">
        <f t="shared" si="56"/>
        <v>Capital Cost Reduction</v>
      </c>
      <c r="C265" s="57" t="str">
        <f t="shared" si="56"/>
        <v>RnD Building Capital Cost Perc Reduction</v>
      </c>
      <c r="D265" s="55" t="s">
        <v>131</v>
      </c>
      <c r="E265" s="55"/>
      <c r="F265" s="55" t="s">
        <v>394</v>
      </c>
      <c r="G265" s="55"/>
      <c r="H265" s="56">
        <v>86</v>
      </c>
      <c r="I265" s="55" t="s">
        <v>53</v>
      </c>
      <c r="J265" s="76" t="str">
        <f t="shared" ref="J265:O295" si="57">J$264</f>
        <v>R&amp;D Capital Cost Reductions</v>
      </c>
      <c r="K265" s="77" t="str">
        <f t="shared" si="57"/>
        <v>RnD building capital cost reduction</v>
      </c>
      <c r="L265" s="66">
        <f t="shared" si="57"/>
        <v>0</v>
      </c>
      <c r="M265" s="66">
        <f t="shared" si="57"/>
        <v>0.4</v>
      </c>
      <c r="N265" s="66">
        <f t="shared" si="57"/>
        <v>0.01</v>
      </c>
      <c r="O265" s="57" t="str">
        <f t="shared" si="57"/>
        <v>% reduction in cost</v>
      </c>
      <c r="P265" s="55" t="s">
        <v>729</v>
      </c>
      <c r="Q265" s="55" t="s">
        <v>303</v>
      </c>
      <c r="R265" s="10" t="s">
        <v>304</v>
      </c>
      <c r="S265" s="80" t="s">
        <v>86</v>
      </c>
      <c r="T265" s="55"/>
    </row>
    <row r="266" spans="1:20" ht="132.75" x14ac:dyDescent="0.75">
      <c r="A266" s="57" t="str">
        <f t="shared" si="56"/>
        <v>R&amp;D</v>
      </c>
      <c r="B266" s="57" t="str">
        <f t="shared" si="56"/>
        <v>Capital Cost Reduction</v>
      </c>
      <c r="C266" s="57" t="str">
        <f t="shared" si="56"/>
        <v>RnD Building Capital Cost Perc Reduction</v>
      </c>
      <c r="D266" s="55" t="s">
        <v>132</v>
      </c>
      <c r="E266" s="55"/>
      <c r="F266" s="55" t="s">
        <v>395</v>
      </c>
      <c r="G266" s="55"/>
      <c r="H266" s="56">
        <v>87</v>
      </c>
      <c r="I266" s="55" t="s">
        <v>53</v>
      </c>
      <c r="J266" s="76" t="str">
        <f t="shared" si="57"/>
        <v>R&amp;D Capital Cost Reductions</v>
      </c>
      <c r="K266" s="77" t="str">
        <f t="shared" si="57"/>
        <v>RnD building capital cost reduction</v>
      </c>
      <c r="L266" s="66">
        <f t="shared" si="57"/>
        <v>0</v>
      </c>
      <c r="M266" s="66">
        <f t="shared" si="57"/>
        <v>0.4</v>
      </c>
      <c r="N266" s="66">
        <f t="shared" si="57"/>
        <v>0.01</v>
      </c>
      <c r="O266" s="57" t="str">
        <f t="shared" si="57"/>
        <v>% reduction in cost</v>
      </c>
      <c r="P266" s="55" t="s">
        <v>730</v>
      </c>
      <c r="Q266" s="55" t="s">
        <v>303</v>
      </c>
      <c r="R266" s="10" t="s">
        <v>304</v>
      </c>
      <c r="S266" s="80" t="s">
        <v>86</v>
      </c>
      <c r="T266" s="55"/>
    </row>
    <row r="267" spans="1:20" ht="132.75" x14ac:dyDescent="0.75">
      <c r="A267" s="57" t="str">
        <f t="shared" si="56"/>
        <v>R&amp;D</v>
      </c>
      <c r="B267" s="57" t="str">
        <f t="shared" si="56"/>
        <v>Capital Cost Reduction</v>
      </c>
      <c r="C267" s="57" t="str">
        <f t="shared" si="56"/>
        <v>RnD Building Capital Cost Perc Reduction</v>
      </c>
      <c r="D267" s="55" t="s">
        <v>133</v>
      </c>
      <c r="E267" s="55"/>
      <c r="F267" s="55" t="s">
        <v>396</v>
      </c>
      <c r="G267" s="55"/>
      <c r="H267" s="56">
        <v>88</v>
      </c>
      <c r="I267" s="55" t="s">
        <v>53</v>
      </c>
      <c r="J267" s="76" t="str">
        <f t="shared" si="57"/>
        <v>R&amp;D Capital Cost Reductions</v>
      </c>
      <c r="K267" s="77" t="str">
        <f t="shared" si="57"/>
        <v>RnD building capital cost reduction</v>
      </c>
      <c r="L267" s="66">
        <f t="shared" si="57"/>
        <v>0</v>
      </c>
      <c r="M267" s="66">
        <f t="shared" si="57"/>
        <v>0.4</v>
      </c>
      <c r="N267" s="66">
        <f t="shared" si="57"/>
        <v>0.01</v>
      </c>
      <c r="O267" s="57" t="str">
        <f t="shared" si="57"/>
        <v>% reduction in cost</v>
      </c>
      <c r="P267" s="55" t="s">
        <v>731</v>
      </c>
      <c r="Q267" s="55" t="s">
        <v>303</v>
      </c>
      <c r="R267" s="10" t="s">
        <v>304</v>
      </c>
      <c r="S267" s="80" t="s">
        <v>86</v>
      </c>
      <c r="T267" s="55"/>
    </row>
    <row r="268" spans="1:20" ht="132.75" x14ac:dyDescent="0.75">
      <c r="A268" s="57" t="str">
        <f t="shared" si="56"/>
        <v>R&amp;D</v>
      </c>
      <c r="B268" s="57" t="str">
        <f t="shared" si="56"/>
        <v>Capital Cost Reduction</v>
      </c>
      <c r="C268" s="57" t="str">
        <f t="shared" si="56"/>
        <v>RnD Building Capital Cost Perc Reduction</v>
      </c>
      <c r="D268" s="55" t="s">
        <v>134</v>
      </c>
      <c r="E268" s="55"/>
      <c r="F268" s="55" t="s">
        <v>397</v>
      </c>
      <c r="G268" s="55"/>
      <c r="H268" s="56">
        <v>89</v>
      </c>
      <c r="I268" s="55" t="s">
        <v>53</v>
      </c>
      <c r="J268" s="76" t="str">
        <f t="shared" si="57"/>
        <v>R&amp;D Capital Cost Reductions</v>
      </c>
      <c r="K268" s="77" t="str">
        <f t="shared" si="57"/>
        <v>RnD building capital cost reduction</v>
      </c>
      <c r="L268" s="66">
        <f t="shared" si="57"/>
        <v>0</v>
      </c>
      <c r="M268" s="66">
        <f t="shared" si="57"/>
        <v>0.4</v>
      </c>
      <c r="N268" s="66">
        <f t="shared" si="57"/>
        <v>0.01</v>
      </c>
      <c r="O268" s="57" t="str">
        <f t="shared" si="57"/>
        <v>% reduction in cost</v>
      </c>
      <c r="P268" s="55" t="s">
        <v>732</v>
      </c>
      <c r="Q268" s="55" t="s">
        <v>303</v>
      </c>
      <c r="R268" s="10" t="s">
        <v>304</v>
      </c>
      <c r="S268" s="80" t="s">
        <v>86</v>
      </c>
      <c r="T268" s="55"/>
    </row>
    <row r="269" spans="1:20" ht="132.75" x14ac:dyDescent="0.75">
      <c r="A269" s="57" t="str">
        <f t="shared" si="56"/>
        <v>R&amp;D</v>
      </c>
      <c r="B269" s="57" t="str">
        <f t="shared" si="56"/>
        <v>Capital Cost Reduction</v>
      </c>
      <c r="C269" s="57" t="str">
        <f t="shared" si="56"/>
        <v>RnD Building Capital Cost Perc Reduction</v>
      </c>
      <c r="D269" s="55" t="s">
        <v>135</v>
      </c>
      <c r="E269" s="55"/>
      <c r="F269" s="55" t="s">
        <v>398</v>
      </c>
      <c r="G269" s="55"/>
      <c r="H269" s="56">
        <v>90</v>
      </c>
      <c r="I269" s="55" t="s">
        <v>53</v>
      </c>
      <c r="J269" s="76" t="str">
        <f t="shared" si="57"/>
        <v>R&amp;D Capital Cost Reductions</v>
      </c>
      <c r="K269" s="77" t="str">
        <f t="shared" si="57"/>
        <v>RnD building capital cost reduction</v>
      </c>
      <c r="L269" s="66">
        <f t="shared" si="57"/>
        <v>0</v>
      </c>
      <c r="M269" s="66">
        <f t="shared" si="57"/>
        <v>0.4</v>
      </c>
      <c r="N269" s="66">
        <f t="shared" si="57"/>
        <v>0.01</v>
      </c>
      <c r="O269" s="57" t="str">
        <f t="shared" si="57"/>
        <v>% reduction in cost</v>
      </c>
      <c r="P269" s="55" t="s">
        <v>733</v>
      </c>
      <c r="Q269" s="55" t="s">
        <v>303</v>
      </c>
      <c r="R269" s="10" t="s">
        <v>304</v>
      </c>
      <c r="S269" s="80" t="s">
        <v>86</v>
      </c>
      <c r="T269" s="55"/>
    </row>
    <row r="270" spans="1:20" ht="132.75" x14ac:dyDescent="0.75">
      <c r="A270" s="57" t="str">
        <f t="shared" si="56"/>
        <v>R&amp;D</v>
      </c>
      <c r="B270" s="57" t="str">
        <f t="shared" si="56"/>
        <v>Capital Cost Reduction</v>
      </c>
      <c r="C270" s="55" t="s">
        <v>355</v>
      </c>
      <c r="D270" s="55"/>
      <c r="E270" s="55"/>
      <c r="F270" s="55" t="s">
        <v>31</v>
      </c>
      <c r="G270" s="55"/>
      <c r="H270" s="56">
        <v>91</v>
      </c>
      <c r="I270" s="55" t="s">
        <v>53</v>
      </c>
      <c r="J270" s="76" t="str">
        <f t="shared" si="57"/>
        <v>R&amp;D Capital Cost Reductions</v>
      </c>
      <c r="K270" s="98" t="s">
        <v>648</v>
      </c>
      <c r="L270" s="62">
        <v>0</v>
      </c>
      <c r="M270" s="62">
        <v>0.4</v>
      </c>
      <c r="N270" s="61">
        <v>0.01</v>
      </c>
      <c r="O270" s="55" t="s">
        <v>39</v>
      </c>
      <c r="P270" s="10" t="s">
        <v>734</v>
      </c>
      <c r="Q270" s="55" t="s">
        <v>303</v>
      </c>
      <c r="R270" s="10" t="s">
        <v>304</v>
      </c>
      <c r="S270" s="80" t="s">
        <v>86</v>
      </c>
      <c r="T270" s="55"/>
    </row>
    <row r="271" spans="1:20" ht="132.75" x14ac:dyDescent="0.75">
      <c r="A271" s="55" t="s">
        <v>32</v>
      </c>
      <c r="B271" s="57" t="str">
        <f t="shared" si="56"/>
        <v>Capital Cost Reduction</v>
      </c>
      <c r="C271" s="55" t="s">
        <v>356</v>
      </c>
      <c r="D271" s="55" t="s">
        <v>551</v>
      </c>
      <c r="E271" s="55"/>
      <c r="F271" s="10" t="s">
        <v>557</v>
      </c>
      <c r="G271" s="55"/>
      <c r="H271" s="56">
        <v>92</v>
      </c>
      <c r="I271" s="55" t="s">
        <v>53</v>
      </c>
      <c r="J271" s="76" t="str">
        <f t="shared" si="57"/>
        <v>R&amp;D Capital Cost Reductions</v>
      </c>
      <c r="K271" s="98" t="s">
        <v>647</v>
      </c>
      <c r="L271" s="62">
        <v>0</v>
      </c>
      <c r="M271" s="62">
        <v>0.4</v>
      </c>
      <c r="N271" s="61">
        <v>0.01</v>
      </c>
      <c r="O271" s="55" t="s">
        <v>39</v>
      </c>
      <c r="P271" s="10" t="s">
        <v>735</v>
      </c>
      <c r="Q271" s="55" t="s">
        <v>303</v>
      </c>
      <c r="R271" s="10" t="s">
        <v>304</v>
      </c>
      <c r="S271" s="80" t="s">
        <v>86</v>
      </c>
      <c r="T271" s="55"/>
    </row>
    <row r="272" spans="1:20" ht="132.75" x14ac:dyDescent="0.75">
      <c r="A272" s="57" t="str">
        <f>A$271</f>
        <v>R&amp;D</v>
      </c>
      <c r="B272" s="57" t="str">
        <f t="shared" ref="B272:C282" si="58">B$271</f>
        <v>Capital Cost Reduction</v>
      </c>
      <c r="C272" s="57" t="str">
        <f t="shared" si="58"/>
        <v>RnD Electricity Capital Cost Perc Reduction</v>
      </c>
      <c r="D272" s="10" t="s">
        <v>376</v>
      </c>
      <c r="E272" s="57"/>
      <c r="F272" s="10" t="s">
        <v>633</v>
      </c>
      <c r="G272" s="55"/>
      <c r="H272" s="56">
        <v>93</v>
      </c>
      <c r="I272" s="55" t="s">
        <v>53</v>
      </c>
      <c r="J272" s="76" t="str">
        <f t="shared" si="57"/>
        <v>R&amp;D Capital Cost Reductions</v>
      </c>
      <c r="K272" s="77" t="str">
        <f t="shared" ref="K272:O281" si="59">K$271</f>
        <v>RnD electricity capital cost reduction</v>
      </c>
      <c r="L272" s="66">
        <f t="shared" si="59"/>
        <v>0</v>
      </c>
      <c r="M272" s="63">
        <f t="shared" si="59"/>
        <v>0.4</v>
      </c>
      <c r="N272" s="63">
        <f t="shared" si="59"/>
        <v>0.01</v>
      </c>
      <c r="O272" s="57" t="str">
        <f t="shared" si="59"/>
        <v>% reduction in cost</v>
      </c>
      <c r="P272" s="10" t="s">
        <v>736</v>
      </c>
      <c r="Q272" s="55" t="s">
        <v>303</v>
      </c>
      <c r="R272" s="10" t="s">
        <v>304</v>
      </c>
      <c r="S272" s="80" t="s">
        <v>86</v>
      </c>
      <c r="T272" s="55"/>
    </row>
    <row r="273" spans="1:20" ht="132.75" x14ac:dyDescent="0.75">
      <c r="A273" s="57" t="str">
        <f t="shared" ref="A273:C281" si="60">A$271</f>
        <v>R&amp;D</v>
      </c>
      <c r="B273" s="57" t="str">
        <f t="shared" si="58"/>
        <v>Capital Cost Reduction</v>
      </c>
      <c r="C273" s="57" t="str">
        <f t="shared" si="58"/>
        <v>RnD Electricity Capital Cost Perc Reduction</v>
      </c>
      <c r="D273" s="10" t="s">
        <v>89</v>
      </c>
      <c r="E273" s="57"/>
      <c r="F273" s="10" t="s">
        <v>1045</v>
      </c>
      <c r="G273" s="55"/>
      <c r="H273" s="56">
        <v>94</v>
      </c>
      <c r="I273" s="55" t="s">
        <v>53</v>
      </c>
      <c r="J273" s="76" t="str">
        <f t="shared" si="57"/>
        <v>R&amp;D Capital Cost Reductions</v>
      </c>
      <c r="K273" s="77" t="str">
        <f t="shared" si="59"/>
        <v>RnD electricity capital cost reduction</v>
      </c>
      <c r="L273" s="66">
        <f t="shared" si="59"/>
        <v>0</v>
      </c>
      <c r="M273" s="63">
        <f t="shared" si="59"/>
        <v>0.4</v>
      </c>
      <c r="N273" s="63">
        <f t="shared" si="59"/>
        <v>0.01</v>
      </c>
      <c r="O273" s="57" t="str">
        <f t="shared" si="59"/>
        <v>% reduction in cost</v>
      </c>
      <c r="P273" s="10" t="s">
        <v>1046</v>
      </c>
      <c r="Q273" s="55" t="s">
        <v>303</v>
      </c>
      <c r="R273" s="10" t="s">
        <v>304</v>
      </c>
      <c r="S273" s="80" t="s">
        <v>86</v>
      </c>
      <c r="T273" s="55"/>
    </row>
    <row r="274" spans="1:20" ht="132.75" x14ac:dyDescent="0.75">
      <c r="A274" s="57" t="str">
        <f t="shared" si="60"/>
        <v>R&amp;D</v>
      </c>
      <c r="B274" s="57" t="str">
        <f t="shared" si="58"/>
        <v>Capital Cost Reduction</v>
      </c>
      <c r="C274" s="57" t="str">
        <f t="shared" si="58"/>
        <v>RnD Electricity Capital Cost Perc Reduction</v>
      </c>
      <c r="D274" s="10" t="s">
        <v>90</v>
      </c>
      <c r="E274" s="57"/>
      <c r="F274" s="10" t="s">
        <v>399</v>
      </c>
      <c r="G274" s="55"/>
      <c r="H274" s="56">
        <v>95</v>
      </c>
      <c r="I274" s="55" t="s">
        <v>53</v>
      </c>
      <c r="J274" s="76" t="str">
        <f t="shared" si="57"/>
        <v>R&amp;D Capital Cost Reductions</v>
      </c>
      <c r="K274" s="77" t="str">
        <f t="shared" si="59"/>
        <v>RnD electricity capital cost reduction</v>
      </c>
      <c r="L274" s="66">
        <f t="shared" si="59"/>
        <v>0</v>
      </c>
      <c r="M274" s="63">
        <f t="shared" si="59"/>
        <v>0.4</v>
      </c>
      <c r="N274" s="63">
        <f t="shared" si="59"/>
        <v>0.01</v>
      </c>
      <c r="O274" s="57" t="str">
        <f t="shared" si="59"/>
        <v>% reduction in cost</v>
      </c>
      <c r="P274" s="10" t="s">
        <v>737</v>
      </c>
      <c r="Q274" s="55" t="s">
        <v>303</v>
      </c>
      <c r="R274" s="10" t="s">
        <v>304</v>
      </c>
      <c r="S274" s="80" t="s">
        <v>86</v>
      </c>
      <c r="T274" s="55"/>
    </row>
    <row r="275" spans="1:20" ht="132.75" x14ac:dyDescent="0.75">
      <c r="A275" s="57" t="str">
        <f t="shared" si="60"/>
        <v>R&amp;D</v>
      </c>
      <c r="B275" s="57" t="str">
        <f t="shared" si="58"/>
        <v>Capital Cost Reduction</v>
      </c>
      <c r="C275" s="57" t="str">
        <f t="shared" si="58"/>
        <v>RnD Electricity Capital Cost Perc Reduction</v>
      </c>
      <c r="D275" s="10" t="s">
        <v>552</v>
      </c>
      <c r="E275" s="57"/>
      <c r="F275" s="10" t="s">
        <v>559</v>
      </c>
      <c r="G275" s="55"/>
      <c r="H275" s="56">
        <v>96</v>
      </c>
      <c r="I275" s="55" t="s">
        <v>53</v>
      </c>
      <c r="J275" s="76" t="str">
        <f t="shared" si="57"/>
        <v>R&amp;D Capital Cost Reductions</v>
      </c>
      <c r="K275" s="77" t="str">
        <f t="shared" si="59"/>
        <v>RnD electricity capital cost reduction</v>
      </c>
      <c r="L275" s="66">
        <f t="shared" si="59"/>
        <v>0</v>
      </c>
      <c r="M275" s="63">
        <f t="shared" si="59"/>
        <v>0.4</v>
      </c>
      <c r="N275" s="63">
        <f t="shared" si="59"/>
        <v>0.01</v>
      </c>
      <c r="O275" s="57" t="str">
        <f t="shared" si="59"/>
        <v>% reduction in cost</v>
      </c>
      <c r="P275" s="10" t="s">
        <v>738</v>
      </c>
      <c r="Q275" s="55" t="s">
        <v>303</v>
      </c>
      <c r="R275" s="10" t="s">
        <v>304</v>
      </c>
      <c r="S275" s="80" t="s">
        <v>86</v>
      </c>
      <c r="T275" s="55"/>
    </row>
    <row r="276" spans="1:20" ht="132.75" x14ac:dyDescent="0.75">
      <c r="A276" s="57" t="str">
        <f t="shared" si="60"/>
        <v>R&amp;D</v>
      </c>
      <c r="B276" s="57" t="str">
        <f t="shared" si="58"/>
        <v>Capital Cost Reduction</v>
      </c>
      <c r="C276" s="57" t="str">
        <f t="shared" si="58"/>
        <v>RnD Electricity Capital Cost Perc Reduction</v>
      </c>
      <c r="D276" s="10" t="s">
        <v>91</v>
      </c>
      <c r="E276" s="57"/>
      <c r="F276" s="10" t="s">
        <v>400</v>
      </c>
      <c r="G276" s="55"/>
      <c r="H276" s="56">
        <v>97</v>
      </c>
      <c r="I276" s="55" t="s">
        <v>53</v>
      </c>
      <c r="J276" s="76" t="str">
        <f t="shared" si="57"/>
        <v>R&amp;D Capital Cost Reductions</v>
      </c>
      <c r="K276" s="77" t="str">
        <f t="shared" si="59"/>
        <v>RnD electricity capital cost reduction</v>
      </c>
      <c r="L276" s="66">
        <f t="shared" si="59"/>
        <v>0</v>
      </c>
      <c r="M276" s="63">
        <f t="shared" si="59"/>
        <v>0.4</v>
      </c>
      <c r="N276" s="63">
        <f t="shared" si="59"/>
        <v>0.01</v>
      </c>
      <c r="O276" s="57" t="str">
        <f t="shared" si="59"/>
        <v>% reduction in cost</v>
      </c>
      <c r="P276" s="10" t="s">
        <v>739</v>
      </c>
      <c r="Q276" s="55" t="s">
        <v>303</v>
      </c>
      <c r="R276" s="10" t="s">
        <v>304</v>
      </c>
      <c r="S276" s="80" t="s">
        <v>86</v>
      </c>
      <c r="T276" s="55"/>
    </row>
    <row r="277" spans="1:20" ht="132.75" x14ac:dyDescent="0.75">
      <c r="A277" s="57" t="str">
        <f t="shared" si="60"/>
        <v>R&amp;D</v>
      </c>
      <c r="B277" s="57" t="str">
        <f t="shared" si="58"/>
        <v>Capital Cost Reduction</v>
      </c>
      <c r="C277" s="57" t="str">
        <f t="shared" si="58"/>
        <v>RnD Electricity Capital Cost Perc Reduction</v>
      </c>
      <c r="D277" s="10" t="s">
        <v>92</v>
      </c>
      <c r="E277" s="57"/>
      <c r="F277" s="10" t="s">
        <v>401</v>
      </c>
      <c r="G277" s="55"/>
      <c r="H277" s="56">
        <v>98</v>
      </c>
      <c r="I277" s="55" t="s">
        <v>53</v>
      </c>
      <c r="J277" s="76" t="str">
        <f t="shared" si="57"/>
        <v>R&amp;D Capital Cost Reductions</v>
      </c>
      <c r="K277" s="77" t="str">
        <f t="shared" si="59"/>
        <v>RnD electricity capital cost reduction</v>
      </c>
      <c r="L277" s="66">
        <f t="shared" si="59"/>
        <v>0</v>
      </c>
      <c r="M277" s="63">
        <f t="shared" si="59"/>
        <v>0.4</v>
      </c>
      <c r="N277" s="63">
        <f t="shared" si="59"/>
        <v>0.01</v>
      </c>
      <c r="O277" s="57" t="str">
        <f t="shared" si="59"/>
        <v>% reduction in cost</v>
      </c>
      <c r="P277" s="10" t="s">
        <v>740</v>
      </c>
      <c r="Q277" s="55" t="s">
        <v>303</v>
      </c>
      <c r="R277" s="10" t="s">
        <v>304</v>
      </c>
      <c r="S277" s="80" t="s">
        <v>86</v>
      </c>
      <c r="T277" s="55"/>
    </row>
    <row r="278" spans="1:20" ht="132.75" x14ac:dyDescent="0.75">
      <c r="A278" s="57" t="str">
        <f t="shared" si="60"/>
        <v>R&amp;D</v>
      </c>
      <c r="B278" s="57" t="str">
        <f t="shared" si="58"/>
        <v>Capital Cost Reduction</v>
      </c>
      <c r="C278" s="57" t="str">
        <f t="shared" si="58"/>
        <v>RnD Electricity Capital Cost Perc Reduction</v>
      </c>
      <c r="D278" s="10" t="s">
        <v>93</v>
      </c>
      <c r="E278" s="57"/>
      <c r="F278" s="10" t="s">
        <v>402</v>
      </c>
      <c r="G278" s="55"/>
      <c r="H278" s="56">
        <v>99</v>
      </c>
      <c r="I278" s="55" t="s">
        <v>53</v>
      </c>
      <c r="J278" s="76" t="str">
        <f t="shared" si="57"/>
        <v>R&amp;D Capital Cost Reductions</v>
      </c>
      <c r="K278" s="77" t="str">
        <f t="shared" si="59"/>
        <v>RnD electricity capital cost reduction</v>
      </c>
      <c r="L278" s="66">
        <f t="shared" si="59"/>
        <v>0</v>
      </c>
      <c r="M278" s="63">
        <f t="shared" si="59"/>
        <v>0.4</v>
      </c>
      <c r="N278" s="63">
        <f t="shared" si="59"/>
        <v>0.01</v>
      </c>
      <c r="O278" s="57" t="str">
        <f t="shared" si="59"/>
        <v>% reduction in cost</v>
      </c>
      <c r="P278" s="10" t="s">
        <v>741</v>
      </c>
      <c r="Q278" s="55" t="s">
        <v>303</v>
      </c>
      <c r="R278" s="10" t="s">
        <v>304</v>
      </c>
      <c r="S278" s="80" t="s">
        <v>86</v>
      </c>
      <c r="T278" s="55"/>
    </row>
    <row r="279" spans="1:20" ht="132.75" x14ac:dyDescent="0.75">
      <c r="A279" s="57" t="str">
        <f>A$271</f>
        <v>R&amp;D</v>
      </c>
      <c r="B279" s="57" t="str">
        <f t="shared" si="58"/>
        <v>Capital Cost Reduction</v>
      </c>
      <c r="C279" s="57" t="str">
        <f t="shared" si="58"/>
        <v>RnD Electricity Capital Cost Perc Reduction</v>
      </c>
      <c r="D279" s="10" t="s">
        <v>379</v>
      </c>
      <c r="E279" s="57"/>
      <c r="F279" s="10" t="s">
        <v>634</v>
      </c>
      <c r="G279" s="55"/>
      <c r="H279" s="56">
        <v>192</v>
      </c>
      <c r="I279" s="55" t="s">
        <v>53</v>
      </c>
      <c r="J279" s="76" t="str">
        <f t="shared" si="57"/>
        <v>R&amp;D Capital Cost Reductions</v>
      </c>
      <c r="K279" s="77" t="str">
        <f t="shared" si="59"/>
        <v>RnD electricity capital cost reduction</v>
      </c>
      <c r="L279" s="66">
        <f t="shared" si="59"/>
        <v>0</v>
      </c>
      <c r="M279" s="63">
        <f t="shared" si="59"/>
        <v>0.4</v>
      </c>
      <c r="N279" s="63">
        <f t="shared" si="59"/>
        <v>0.01</v>
      </c>
      <c r="O279" s="57" t="str">
        <f t="shared" si="59"/>
        <v>% reduction in cost</v>
      </c>
      <c r="P279" s="10" t="s">
        <v>742</v>
      </c>
      <c r="Q279" s="55" t="s">
        <v>303</v>
      </c>
      <c r="R279" s="10" t="s">
        <v>304</v>
      </c>
      <c r="S279" s="80" t="s">
        <v>86</v>
      </c>
      <c r="T279" s="55"/>
    </row>
    <row r="280" spans="1:20" ht="132.75" x14ac:dyDescent="0.75">
      <c r="A280" s="57" t="str">
        <f t="shared" si="60"/>
        <v>R&amp;D</v>
      </c>
      <c r="B280" s="57" t="str">
        <f t="shared" si="60"/>
        <v>Capital Cost Reduction</v>
      </c>
      <c r="C280" s="57" t="str">
        <f t="shared" si="60"/>
        <v>RnD Electricity Capital Cost Perc Reduction</v>
      </c>
      <c r="D280" s="10" t="s">
        <v>549</v>
      </c>
      <c r="E280" s="57"/>
      <c r="F280" s="10" t="s">
        <v>997</v>
      </c>
      <c r="G280" s="55"/>
      <c r="H280" s="56">
        <v>180</v>
      </c>
      <c r="I280" s="55" t="s">
        <v>54</v>
      </c>
      <c r="J280" s="76" t="str">
        <f t="shared" si="57"/>
        <v>R&amp;D Capital Cost Reductions</v>
      </c>
      <c r="K280" s="77" t="str">
        <f t="shared" si="59"/>
        <v>RnD electricity capital cost reduction</v>
      </c>
      <c r="L280" s="66">
        <f t="shared" si="59"/>
        <v>0</v>
      </c>
      <c r="M280" s="63">
        <f t="shared" si="59"/>
        <v>0.4</v>
      </c>
      <c r="N280" s="63">
        <f t="shared" si="59"/>
        <v>0.01</v>
      </c>
      <c r="O280" s="57" t="str">
        <f t="shared" si="59"/>
        <v>% reduction in cost</v>
      </c>
      <c r="P280" s="10" t="s">
        <v>998</v>
      </c>
      <c r="Q280" s="55" t="s">
        <v>303</v>
      </c>
      <c r="R280" s="10" t="s">
        <v>304</v>
      </c>
      <c r="S280" s="80" t="s">
        <v>86</v>
      </c>
      <c r="T280" s="55"/>
    </row>
    <row r="281" spans="1:20" ht="132.75" x14ac:dyDescent="0.75">
      <c r="A281" s="57" t="str">
        <f t="shared" si="60"/>
        <v>R&amp;D</v>
      </c>
      <c r="B281" s="57" t="str">
        <f t="shared" si="60"/>
        <v>Capital Cost Reduction</v>
      </c>
      <c r="C281" s="57" t="str">
        <f t="shared" si="60"/>
        <v>RnD Electricity Capital Cost Perc Reduction</v>
      </c>
      <c r="D281" s="10" t="s">
        <v>560</v>
      </c>
      <c r="E281" s="57"/>
      <c r="F281" s="10" t="s">
        <v>562</v>
      </c>
      <c r="G281" s="55"/>
      <c r="H281" s="56">
        <v>183</v>
      </c>
      <c r="I281" s="55" t="s">
        <v>53</v>
      </c>
      <c r="J281" s="76" t="str">
        <f t="shared" si="57"/>
        <v>R&amp;D Capital Cost Reductions</v>
      </c>
      <c r="K281" s="77" t="str">
        <f t="shared" si="59"/>
        <v>RnD electricity capital cost reduction</v>
      </c>
      <c r="L281" s="66">
        <f t="shared" si="59"/>
        <v>0</v>
      </c>
      <c r="M281" s="63">
        <f t="shared" si="59"/>
        <v>0.4</v>
      </c>
      <c r="N281" s="63">
        <f t="shared" si="59"/>
        <v>0.01</v>
      </c>
      <c r="O281" s="57" t="str">
        <f t="shared" si="59"/>
        <v>% reduction in cost</v>
      </c>
      <c r="P281" s="10" t="s">
        <v>743</v>
      </c>
      <c r="Q281" s="55" t="s">
        <v>303</v>
      </c>
      <c r="R281" s="10" t="s">
        <v>304</v>
      </c>
      <c r="S281" s="80" t="s">
        <v>86</v>
      </c>
      <c r="T281" s="55"/>
    </row>
    <row r="282" spans="1:20" ht="132.75" x14ac:dyDescent="0.75">
      <c r="A282" s="55" t="s">
        <v>32</v>
      </c>
      <c r="B282" s="57" t="str">
        <f t="shared" si="58"/>
        <v>Capital Cost Reduction</v>
      </c>
      <c r="C282" s="55" t="s">
        <v>357</v>
      </c>
      <c r="D282" s="55" t="s">
        <v>150</v>
      </c>
      <c r="E282" s="55"/>
      <c r="F282" s="10" t="s">
        <v>403</v>
      </c>
      <c r="G282" s="55"/>
      <c r="H282" s="56">
        <v>100</v>
      </c>
      <c r="I282" s="55" t="s">
        <v>53</v>
      </c>
      <c r="J282" s="76" t="str">
        <f t="shared" si="57"/>
        <v>R&amp;D Capital Cost Reductions</v>
      </c>
      <c r="K282" s="98" t="s">
        <v>646</v>
      </c>
      <c r="L282" s="62">
        <v>0</v>
      </c>
      <c r="M282" s="62">
        <v>0.4</v>
      </c>
      <c r="N282" s="61">
        <v>0.01</v>
      </c>
      <c r="O282" s="55" t="s">
        <v>39</v>
      </c>
      <c r="P282" s="10" t="s">
        <v>744</v>
      </c>
      <c r="Q282" s="55" t="s">
        <v>303</v>
      </c>
      <c r="R282" s="10" t="s">
        <v>304</v>
      </c>
      <c r="S282" s="80" t="s">
        <v>86</v>
      </c>
      <c r="T282" s="55"/>
    </row>
    <row r="283" spans="1:20" ht="132.75" x14ac:dyDescent="0.75">
      <c r="A283" s="57" t="str">
        <f>A$282</f>
        <v>R&amp;D</v>
      </c>
      <c r="B283" s="57" t="str">
        <f t="shared" ref="B283:C290" si="61">B$282</f>
        <v>Capital Cost Reduction</v>
      </c>
      <c r="C283" s="57" t="str">
        <f t="shared" si="61"/>
        <v>RnD Industry Capital Cost Perc Reduction</v>
      </c>
      <c r="D283" s="10" t="s">
        <v>151</v>
      </c>
      <c r="E283" s="55"/>
      <c r="F283" s="10" t="s">
        <v>404</v>
      </c>
      <c r="G283" s="55"/>
      <c r="H283" s="56">
        <v>101</v>
      </c>
      <c r="I283" s="55" t="s">
        <v>53</v>
      </c>
      <c r="J283" s="76" t="str">
        <f t="shared" si="57"/>
        <v>R&amp;D Capital Cost Reductions</v>
      </c>
      <c r="K283" s="77" t="str">
        <f t="shared" ref="K283:O289" si="62">K$282</f>
        <v>RnD industry capital cost reduction</v>
      </c>
      <c r="L283" s="66">
        <f t="shared" si="62"/>
        <v>0</v>
      </c>
      <c r="M283" s="66">
        <f t="shared" si="62"/>
        <v>0.4</v>
      </c>
      <c r="N283" s="66">
        <f t="shared" si="62"/>
        <v>0.01</v>
      </c>
      <c r="O283" s="57" t="str">
        <f t="shared" si="62"/>
        <v>% reduction in cost</v>
      </c>
      <c r="P283" s="10" t="s">
        <v>745</v>
      </c>
      <c r="Q283" s="55" t="s">
        <v>303</v>
      </c>
      <c r="R283" s="10" t="s">
        <v>304</v>
      </c>
      <c r="S283" s="80" t="s">
        <v>86</v>
      </c>
      <c r="T283" s="55"/>
    </row>
    <row r="284" spans="1:20" ht="132.75" x14ac:dyDescent="0.75">
      <c r="A284" s="57" t="str">
        <f t="shared" ref="A284:A289" si="63">A$282</f>
        <v>R&amp;D</v>
      </c>
      <c r="B284" s="57" t="str">
        <f t="shared" si="61"/>
        <v>Capital Cost Reduction</v>
      </c>
      <c r="C284" s="57" t="str">
        <f t="shared" si="61"/>
        <v>RnD Industry Capital Cost Perc Reduction</v>
      </c>
      <c r="D284" s="10" t="s">
        <v>152</v>
      </c>
      <c r="E284" s="55"/>
      <c r="F284" s="10" t="s">
        <v>405</v>
      </c>
      <c r="G284" s="55"/>
      <c r="H284" s="56">
        <v>102</v>
      </c>
      <c r="I284" s="55" t="s">
        <v>53</v>
      </c>
      <c r="J284" s="76" t="str">
        <f t="shared" si="57"/>
        <v>R&amp;D Capital Cost Reductions</v>
      </c>
      <c r="K284" s="77" t="str">
        <f t="shared" si="62"/>
        <v>RnD industry capital cost reduction</v>
      </c>
      <c r="L284" s="66">
        <f t="shared" si="62"/>
        <v>0</v>
      </c>
      <c r="M284" s="66">
        <f t="shared" si="62"/>
        <v>0.4</v>
      </c>
      <c r="N284" s="66">
        <f t="shared" si="62"/>
        <v>0.01</v>
      </c>
      <c r="O284" s="57" t="str">
        <f t="shared" si="62"/>
        <v>% reduction in cost</v>
      </c>
      <c r="P284" s="10" t="s">
        <v>746</v>
      </c>
      <c r="Q284" s="55" t="s">
        <v>303</v>
      </c>
      <c r="R284" s="10" t="s">
        <v>304</v>
      </c>
      <c r="S284" s="80" t="s">
        <v>86</v>
      </c>
      <c r="T284" s="55"/>
    </row>
    <row r="285" spans="1:20" ht="132.75" x14ac:dyDescent="0.75">
      <c r="A285" s="57" t="str">
        <f t="shared" si="63"/>
        <v>R&amp;D</v>
      </c>
      <c r="B285" s="57" t="str">
        <f t="shared" si="61"/>
        <v>Capital Cost Reduction</v>
      </c>
      <c r="C285" s="57" t="str">
        <f t="shared" si="61"/>
        <v>RnD Industry Capital Cost Perc Reduction</v>
      </c>
      <c r="D285" s="10" t="s">
        <v>153</v>
      </c>
      <c r="E285" s="55"/>
      <c r="F285" s="10" t="s">
        <v>406</v>
      </c>
      <c r="G285" s="55"/>
      <c r="H285" s="56">
        <v>103</v>
      </c>
      <c r="I285" s="55" t="s">
        <v>53</v>
      </c>
      <c r="J285" s="76" t="str">
        <f t="shared" si="57"/>
        <v>R&amp;D Capital Cost Reductions</v>
      </c>
      <c r="K285" s="77" t="str">
        <f t="shared" si="62"/>
        <v>RnD industry capital cost reduction</v>
      </c>
      <c r="L285" s="66">
        <f t="shared" si="62"/>
        <v>0</v>
      </c>
      <c r="M285" s="66">
        <f t="shared" si="62"/>
        <v>0.4</v>
      </c>
      <c r="N285" s="66">
        <f t="shared" si="62"/>
        <v>0.01</v>
      </c>
      <c r="O285" s="57" t="str">
        <f t="shared" si="62"/>
        <v>% reduction in cost</v>
      </c>
      <c r="P285" s="10" t="s">
        <v>747</v>
      </c>
      <c r="Q285" s="55" t="s">
        <v>303</v>
      </c>
      <c r="R285" s="10" t="s">
        <v>304</v>
      </c>
      <c r="S285" s="80" t="s">
        <v>86</v>
      </c>
      <c r="T285" s="55"/>
    </row>
    <row r="286" spans="1:20" ht="132.75" x14ac:dyDescent="0.75">
      <c r="A286" s="57" t="str">
        <f t="shared" si="63"/>
        <v>R&amp;D</v>
      </c>
      <c r="B286" s="57" t="str">
        <f t="shared" si="61"/>
        <v>Capital Cost Reduction</v>
      </c>
      <c r="C286" s="57" t="str">
        <f t="shared" si="61"/>
        <v>RnD Industry Capital Cost Perc Reduction</v>
      </c>
      <c r="D286" s="10" t="s">
        <v>154</v>
      </c>
      <c r="E286" s="55"/>
      <c r="F286" s="10" t="s">
        <v>407</v>
      </c>
      <c r="G286" s="55"/>
      <c r="H286" s="56">
        <v>104</v>
      </c>
      <c r="I286" s="55" t="s">
        <v>53</v>
      </c>
      <c r="J286" s="76" t="str">
        <f t="shared" si="57"/>
        <v>R&amp;D Capital Cost Reductions</v>
      </c>
      <c r="K286" s="77" t="str">
        <f t="shared" si="62"/>
        <v>RnD industry capital cost reduction</v>
      </c>
      <c r="L286" s="66">
        <f t="shared" si="62"/>
        <v>0</v>
      </c>
      <c r="M286" s="66">
        <f t="shared" si="62"/>
        <v>0.4</v>
      </c>
      <c r="N286" s="66">
        <f t="shared" si="62"/>
        <v>0.01</v>
      </c>
      <c r="O286" s="57" t="str">
        <f t="shared" si="62"/>
        <v>% reduction in cost</v>
      </c>
      <c r="P286" s="10" t="s">
        <v>748</v>
      </c>
      <c r="Q286" s="55" t="s">
        <v>303</v>
      </c>
      <c r="R286" s="10" t="s">
        <v>304</v>
      </c>
      <c r="S286" s="80" t="s">
        <v>86</v>
      </c>
      <c r="T286" s="55"/>
    </row>
    <row r="287" spans="1:20" ht="132.75" x14ac:dyDescent="0.75">
      <c r="A287" s="57" t="str">
        <f t="shared" si="63"/>
        <v>R&amp;D</v>
      </c>
      <c r="B287" s="57" t="str">
        <f t="shared" si="61"/>
        <v>Capital Cost Reduction</v>
      </c>
      <c r="C287" s="57" t="str">
        <f t="shared" si="61"/>
        <v>RnD Industry Capital Cost Perc Reduction</v>
      </c>
      <c r="D287" s="10" t="s">
        <v>155</v>
      </c>
      <c r="E287" s="55"/>
      <c r="F287" s="10" t="s">
        <v>408</v>
      </c>
      <c r="G287" s="55"/>
      <c r="H287" s="56">
        <v>105</v>
      </c>
      <c r="I287" s="55" t="s">
        <v>53</v>
      </c>
      <c r="J287" s="76" t="str">
        <f t="shared" si="57"/>
        <v>R&amp;D Capital Cost Reductions</v>
      </c>
      <c r="K287" s="77" t="str">
        <f t="shared" si="62"/>
        <v>RnD industry capital cost reduction</v>
      </c>
      <c r="L287" s="66">
        <f t="shared" si="62"/>
        <v>0</v>
      </c>
      <c r="M287" s="66">
        <f t="shared" si="62"/>
        <v>0.4</v>
      </c>
      <c r="N287" s="66">
        <f t="shared" si="62"/>
        <v>0.01</v>
      </c>
      <c r="O287" s="57" t="str">
        <f t="shared" si="62"/>
        <v>% reduction in cost</v>
      </c>
      <c r="P287" s="10" t="s">
        <v>749</v>
      </c>
      <c r="Q287" s="55" t="s">
        <v>303</v>
      </c>
      <c r="R287" s="10" t="s">
        <v>304</v>
      </c>
      <c r="S287" s="80" t="s">
        <v>86</v>
      </c>
      <c r="T287" s="55"/>
    </row>
    <row r="288" spans="1:20" ht="132.75" x14ac:dyDescent="0.75">
      <c r="A288" s="57" t="str">
        <f t="shared" si="63"/>
        <v>R&amp;D</v>
      </c>
      <c r="B288" s="57" t="str">
        <f t="shared" si="61"/>
        <v>Capital Cost Reduction</v>
      </c>
      <c r="C288" s="57" t="str">
        <f t="shared" si="61"/>
        <v>RnD Industry Capital Cost Perc Reduction</v>
      </c>
      <c r="D288" s="10" t="s">
        <v>156</v>
      </c>
      <c r="E288" s="55"/>
      <c r="F288" s="10" t="s">
        <v>409</v>
      </c>
      <c r="G288" s="55"/>
      <c r="H288" s="56">
        <v>106</v>
      </c>
      <c r="I288" s="55" t="s">
        <v>53</v>
      </c>
      <c r="J288" s="76" t="str">
        <f t="shared" si="57"/>
        <v>R&amp;D Capital Cost Reductions</v>
      </c>
      <c r="K288" s="77" t="str">
        <f t="shared" si="62"/>
        <v>RnD industry capital cost reduction</v>
      </c>
      <c r="L288" s="66">
        <f t="shared" si="62"/>
        <v>0</v>
      </c>
      <c r="M288" s="66">
        <f t="shared" si="62"/>
        <v>0.4</v>
      </c>
      <c r="N288" s="66">
        <f t="shared" si="62"/>
        <v>0.01</v>
      </c>
      <c r="O288" s="57" t="str">
        <f t="shared" si="62"/>
        <v>% reduction in cost</v>
      </c>
      <c r="P288" s="10" t="s">
        <v>750</v>
      </c>
      <c r="Q288" s="55" t="s">
        <v>303</v>
      </c>
      <c r="R288" s="10" t="s">
        <v>304</v>
      </c>
      <c r="S288" s="80" t="s">
        <v>86</v>
      </c>
      <c r="T288" s="55"/>
    </row>
    <row r="289" spans="1:20" ht="132.75" x14ac:dyDescent="0.75">
      <c r="A289" s="57" t="str">
        <f t="shared" si="63"/>
        <v>R&amp;D</v>
      </c>
      <c r="B289" s="57" t="str">
        <f t="shared" si="61"/>
        <v>Capital Cost Reduction</v>
      </c>
      <c r="C289" s="57" t="str">
        <f t="shared" si="61"/>
        <v>RnD Industry Capital Cost Perc Reduction</v>
      </c>
      <c r="D289" s="10" t="s">
        <v>157</v>
      </c>
      <c r="E289" s="55"/>
      <c r="F289" s="10" t="s">
        <v>410</v>
      </c>
      <c r="G289" s="55"/>
      <c r="H289" s="56">
        <v>107</v>
      </c>
      <c r="I289" s="55" t="s">
        <v>53</v>
      </c>
      <c r="J289" s="76" t="str">
        <f t="shared" si="57"/>
        <v>R&amp;D Capital Cost Reductions</v>
      </c>
      <c r="K289" s="77" t="str">
        <f t="shared" si="62"/>
        <v>RnD industry capital cost reduction</v>
      </c>
      <c r="L289" s="66">
        <f t="shared" si="62"/>
        <v>0</v>
      </c>
      <c r="M289" s="66">
        <f t="shared" si="62"/>
        <v>0.4</v>
      </c>
      <c r="N289" s="66">
        <f t="shared" si="62"/>
        <v>0.01</v>
      </c>
      <c r="O289" s="57" t="str">
        <f t="shared" si="62"/>
        <v>% reduction in cost</v>
      </c>
      <c r="P289" s="10" t="s">
        <v>751</v>
      </c>
      <c r="Q289" s="55" t="s">
        <v>303</v>
      </c>
      <c r="R289" s="10" t="s">
        <v>304</v>
      </c>
      <c r="S289" s="80" t="s">
        <v>86</v>
      </c>
      <c r="T289" s="55"/>
    </row>
    <row r="290" spans="1:20" ht="132.75" x14ac:dyDescent="0.75">
      <c r="A290" s="10" t="s">
        <v>32</v>
      </c>
      <c r="B290" s="57" t="str">
        <f t="shared" si="61"/>
        <v>Capital Cost Reduction</v>
      </c>
      <c r="C290" s="10" t="s">
        <v>358</v>
      </c>
      <c r="D290" s="55" t="s">
        <v>614</v>
      </c>
      <c r="E290" s="55"/>
      <c r="F290" s="55" t="s">
        <v>587</v>
      </c>
      <c r="G290" s="55"/>
      <c r="H290" s="56">
        <v>108</v>
      </c>
      <c r="I290" s="55" t="s">
        <v>53</v>
      </c>
      <c r="J290" s="76" t="str">
        <f t="shared" si="57"/>
        <v>R&amp;D Capital Cost Reductions</v>
      </c>
      <c r="K290" s="98" t="s">
        <v>645</v>
      </c>
      <c r="L290" s="62">
        <v>0</v>
      </c>
      <c r="M290" s="62">
        <v>0.4</v>
      </c>
      <c r="N290" s="61">
        <v>0.01</v>
      </c>
      <c r="O290" s="55" t="s">
        <v>39</v>
      </c>
      <c r="P290" s="10" t="s">
        <v>752</v>
      </c>
      <c r="Q290" s="55" t="s">
        <v>303</v>
      </c>
      <c r="R290" s="10" t="s">
        <v>304</v>
      </c>
      <c r="S290" s="80" t="s">
        <v>86</v>
      </c>
      <c r="T290" s="55"/>
    </row>
    <row r="291" spans="1:20" ht="132.75" x14ac:dyDescent="0.75">
      <c r="A291" s="57" t="str">
        <f>A$290</f>
        <v>R&amp;D</v>
      </c>
      <c r="B291" s="57" t="str">
        <f t="shared" ref="B291:C295" si="64">B$290</f>
        <v>Capital Cost Reduction</v>
      </c>
      <c r="C291" s="57" t="str">
        <f t="shared" si="64"/>
        <v>RnD Transportation Capital Cost Perc Reduction</v>
      </c>
      <c r="D291" s="55" t="s">
        <v>615</v>
      </c>
      <c r="E291" s="55"/>
      <c r="F291" s="55" t="s">
        <v>588</v>
      </c>
      <c r="G291" s="55"/>
      <c r="H291" s="56">
        <v>109</v>
      </c>
      <c r="I291" s="55" t="s">
        <v>53</v>
      </c>
      <c r="J291" s="76" t="str">
        <f t="shared" si="57"/>
        <v>R&amp;D Capital Cost Reductions</v>
      </c>
      <c r="K291" s="77" t="str">
        <f t="shared" ref="K291:O295" si="65">K$290</f>
        <v>RnD transportation capital cost reduction</v>
      </c>
      <c r="L291" s="66">
        <f t="shared" si="65"/>
        <v>0</v>
      </c>
      <c r="M291" s="66">
        <f t="shared" si="65"/>
        <v>0.4</v>
      </c>
      <c r="N291" s="66">
        <f t="shared" si="65"/>
        <v>0.01</v>
      </c>
      <c r="O291" s="57" t="str">
        <f t="shared" si="65"/>
        <v>% reduction in cost</v>
      </c>
      <c r="P291" s="10" t="s">
        <v>753</v>
      </c>
      <c r="Q291" s="55" t="s">
        <v>303</v>
      </c>
      <c r="R291" s="10" t="s">
        <v>304</v>
      </c>
      <c r="S291" s="80" t="s">
        <v>86</v>
      </c>
      <c r="T291" s="55"/>
    </row>
    <row r="292" spans="1:20" ht="132.75" x14ac:dyDescent="0.75">
      <c r="A292" s="57" t="str">
        <f>A$290</f>
        <v>R&amp;D</v>
      </c>
      <c r="B292" s="57" t="str">
        <f t="shared" si="64"/>
        <v>Capital Cost Reduction</v>
      </c>
      <c r="C292" s="57" t="str">
        <f t="shared" si="64"/>
        <v>RnD Transportation Capital Cost Perc Reduction</v>
      </c>
      <c r="D292" s="55" t="s">
        <v>616</v>
      </c>
      <c r="E292" s="55"/>
      <c r="F292" s="55" t="s">
        <v>589</v>
      </c>
      <c r="G292" s="55"/>
      <c r="H292" s="56">
        <v>110</v>
      </c>
      <c r="I292" s="55" t="s">
        <v>53</v>
      </c>
      <c r="J292" s="76" t="str">
        <f t="shared" si="57"/>
        <v>R&amp;D Capital Cost Reductions</v>
      </c>
      <c r="K292" s="77" t="str">
        <f t="shared" si="65"/>
        <v>RnD transportation capital cost reduction</v>
      </c>
      <c r="L292" s="66">
        <f t="shared" si="65"/>
        <v>0</v>
      </c>
      <c r="M292" s="66">
        <f t="shared" si="65"/>
        <v>0.4</v>
      </c>
      <c r="N292" s="66">
        <f t="shared" si="65"/>
        <v>0.01</v>
      </c>
      <c r="O292" s="57" t="str">
        <f t="shared" si="65"/>
        <v>% reduction in cost</v>
      </c>
      <c r="P292" s="10" t="s">
        <v>754</v>
      </c>
      <c r="Q292" s="55" t="s">
        <v>303</v>
      </c>
      <c r="R292" s="10" t="s">
        <v>304</v>
      </c>
      <c r="S292" s="80" t="s">
        <v>86</v>
      </c>
      <c r="T292" s="55"/>
    </row>
    <row r="293" spans="1:20" ht="132.75" x14ac:dyDescent="0.75">
      <c r="A293" s="57" t="str">
        <f>A$290</f>
        <v>R&amp;D</v>
      </c>
      <c r="B293" s="57" t="str">
        <f t="shared" si="64"/>
        <v>Capital Cost Reduction</v>
      </c>
      <c r="C293" s="57" t="str">
        <f t="shared" si="64"/>
        <v>RnD Transportation Capital Cost Perc Reduction</v>
      </c>
      <c r="D293" s="55" t="s">
        <v>617</v>
      </c>
      <c r="E293" s="55"/>
      <c r="F293" s="55" t="s">
        <v>590</v>
      </c>
      <c r="G293" s="55"/>
      <c r="H293" s="56">
        <v>111</v>
      </c>
      <c r="I293" s="55" t="s">
        <v>53</v>
      </c>
      <c r="J293" s="76" t="str">
        <f t="shared" si="57"/>
        <v>R&amp;D Capital Cost Reductions</v>
      </c>
      <c r="K293" s="77" t="str">
        <f t="shared" si="65"/>
        <v>RnD transportation capital cost reduction</v>
      </c>
      <c r="L293" s="66">
        <f t="shared" si="65"/>
        <v>0</v>
      </c>
      <c r="M293" s="66">
        <f t="shared" si="65"/>
        <v>0.4</v>
      </c>
      <c r="N293" s="66">
        <f t="shared" si="65"/>
        <v>0.01</v>
      </c>
      <c r="O293" s="57" t="str">
        <f t="shared" si="65"/>
        <v>% reduction in cost</v>
      </c>
      <c r="P293" s="10" t="s">
        <v>755</v>
      </c>
      <c r="Q293" s="55" t="s">
        <v>303</v>
      </c>
      <c r="R293" s="10" t="s">
        <v>304</v>
      </c>
      <c r="S293" s="80" t="s">
        <v>86</v>
      </c>
      <c r="T293" s="55"/>
    </row>
    <row r="294" spans="1:20" ht="132.75" x14ac:dyDescent="0.75">
      <c r="A294" s="57" t="str">
        <f>A$290</f>
        <v>R&amp;D</v>
      </c>
      <c r="B294" s="57" t="str">
        <f t="shared" si="64"/>
        <v>Capital Cost Reduction</v>
      </c>
      <c r="C294" s="57" t="str">
        <f t="shared" si="64"/>
        <v>RnD Transportation Capital Cost Perc Reduction</v>
      </c>
      <c r="D294" s="55" t="s">
        <v>618</v>
      </c>
      <c r="E294" s="55"/>
      <c r="F294" s="55" t="s">
        <v>591</v>
      </c>
      <c r="G294" s="55"/>
      <c r="H294" s="56">
        <v>112</v>
      </c>
      <c r="I294" s="55" t="s">
        <v>53</v>
      </c>
      <c r="J294" s="76" t="str">
        <f t="shared" si="57"/>
        <v>R&amp;D Capital Cost Reductions</v>
      </c>
      <c r="K294" s="77" t="str">
        <f t="shared" si="65"/>
        <v>RnD transportation capital cost reduction</v>
      </c>
      <c r="L294" s="66">
        <f t="shared" si="65"/>
        <v>0</v>
      </c>
      <c r="M294" s="66">
        <f t="shared" si="65"/>
        <v>0.4</v>
      </c>
      <c r="N294" s="66">
        <f t="shared" si="65"/>
        <v>0.01</v>
      </c>
      <c r="O294" s="57" t="str">
        <f t="shared" si="65"/>
        <v>% reduction in cost</v>
      </c>
      <c r="P294" s="10" t="s">
        <v>756</v>
      </c>
      <c r="Q294" s="55" t="s">
        <v>303</v>
      </c>
      <c r="R294" s="10" t="s">
        <v>304</v>
      </c>
      <c r="S294" s="80" t="s">
        <v>86</v>
      </c>
      <c r="T294" s="55"/>
    </row>
    <row r="295" spans="1:20" ht="132.75" x14ac:dyDescent="0.75">
      <c r="A295" s="57" t="str">
        <f>A$290</f>
        <v>R&amp;D</v>
      </c>
      <c r="B295" s="57" t="str">
        <f t="shared" si="64"/>
        <v>Capital Cost Reduction</v>
      </c>
      <c r="C295" s="57" t="str">
        <f t="shared" si="64"/>
        <v>RnD Transportation Capital Cost Perc Reduction</v>
      </c>
      <c r="D295" s="55" t="s">
        <v>619</v>
      </c>
      <c r="E295" s="55"/>
      <c r="F295" s="55" t="s">
        <v>592</v>
      </c>
      <c r="G295" s="55"/>
      <c r="H295" s="56">
        <v>113</v>
      </c>
      <c r="I295" s="55" t="s">
        <v>53</v>
      </c>
      <c r="J295" s="76" t="str">
        <f t="shared" si="57"/>
        <v>R&amp;D Capital Cost Reductions</v>
      </c>
      <c r="K295" s="77" t="str">
        <f t="shared" si="65"/>
        <v>RnD transportation capital cost reduction</v>
      </c>
      <c r="L295" s="66">
        <f t="shared" si="65"/>
        <v>0</v>
      </c>
      <c r="M295" s="66">
        <f t="shared" si="65"/>
        <v>0.4</v>
      </c>
      <c r="N295" s="66">
        <f t="shared" si="65"/>
        <v>0.01</v>
      </c>
      <c r="O295" s="57" t="str">
        <f t="shared" si="65"/>
        <v>% reduction in cost</v>
      </c>
      <c r="P295" s="10" t="s">
        <v>757</v>
      </c>
      <c r="Q295" s="55" t="s">
        <v>303</v>
      </c>
      <c r="R295" s="10" t="s">
        <v>304</v>
      </c>
      <c r="S295" s="80" t="s">
        <v>86</v>
      </c>
      <c r="T295" s="55"/>
    </row>
    <row r="296" spans="1:20" ht="132.75" x14ac:dyDescent="0.75">
      <c r="A296" s="55" t="s">
        <v>32</v>
      </c>
      <c r="B296" s="55" t="s">
        <v>411</v>
      </c>
      <c r="C296" s="55" t="s">
        <v>359</v>
      </c>
      <c r="D296" s="55" t="s">
        <v>130</v>
      </c>
      <c r="E296" s="55"/>
      <c r="F296" s="55" t="s">
        <v>393</v>
      </c>
      <c r="G296" s="55"/>
      <c r="H296" s="56">
        <v>114</v>
      </c>
      <c r="I296" s="55" t="s">
        <v>53</v>
      </c>
      <c r="J296" s="98" t="s">
        <v>447</v>
      </c>
      <c r="K296" s="98" t="s">
        <v>644</v>
      </c>
      <c r="L296" s="62">
        <v>0</v>
      </c>
      <c r="M296" s="62">
        <v>0.4</v>
      </c>
      <c r="N296" s="61">
        <v>0.01</v>
      </c>
      <c r="O296" s="55" t="s">
        <v>40</v>
      </c>
      <c r="P296" s="55" t="s">
        <v>758</v>
      </c>
      <c r="Q296" s="55" t="s">
        <v>303</v>
      </c>
      <c r="R296" s="10" t="s">
        <v>304</v>
      </c>
      <c r="S296" s="80" t="s">
        <v>86</v>
      </c>
      <c r="T296" s="55"/>
    </row>
    <row r="297" spans="1:20" ht="132.75" x14ac:dyDescent="0.75">
      <c r="A297" s="57" t="str">
        <f>A$296</f>
        <v>R&amp;D</v>
      </c>
      <c r="B297" s="57" t="str">
        <f t="shared" ref="B297:C303" si="66">B$296</f>
        <v>Fuel Use Reduction</v>
      </c>
      <c r="C297" s="57" t="str">
        <f t="shared" si="66"/>
        <v>RnD Building Fuel Use Perc Reduction</v>
      </c>
      <c r="D297" s="55" t="s">
        <v>131</v>
      </c>
      <c r="E297" s="55"/>
      <c r="F297" s="55" t="s">
        <v>394</v>
      </c>
      <c r="G297" s="55"/>
      <c r="H297" s="56">
        <v>115</v>
      </c>
      <c r="I297" s="55" t="s">
        <v>53</v>
      </c>
      <c r="J297" s="76" t="str">
        <f t="shared" ref="J297:O327" si="67">J$296</f>
        <v>R&amp;D Fuel Use Reductions</v>
      </c>
      <c r="K297" s="77" t="str">
        <f t="shared" si="67"/>
        <v>RnD building fuel use reduction</v>
      </c>
      <c r="L297" s="66">
        <f t="shared" si="67"/>
        <v>0</v>
      </c>
      <c r="M297" s="66">
        <f t="shared" si="67"/>
        <v>0.4</v>
      </c>
      <c r="N297" s="66">
        <f t="shared" si="67"/>
        <v>0.01</v>
      </c>
      <c r="O297" s="57" t="str">
        <f t="shared" si="67"/>
        <v>% reduction in fuel use</v>
      </c>
      <c r="P297" s="55" t="s">
        <v>759</v>
      </c>
      <c r="Q297" s="55" t="s">
        <v>303</v>
      </c>
      <c r="R297" s="10" t="s">
        <v>304</v>
      </c>
      <c r="S297" s="80" t="s">
        <v>86</v>
      </c>
      <c r="T297" s="55"/>
    </row>
    <row r="298" spans="1:20" ht="29.5" x14ac:dyDescent="0.75">
      <c r="A298" s="57" t="str">
        <f>A$296</f>
        <v>R&amp;D</v>
      </c>
      <c r="B298" s="57" t="str">
        <f t="shared" si="66"/>
        <v>Fuel Use Reduction</v>
      </c>
      <c r="C298" s="57" t="str">
        <f t="shared" si="66"/>
        <v>RnD Building Fuel Use Perc Reduction</v>
      </c>
      <c r="D298" s="55" t="s">
        <v>132</v>
      </c>
      <c r="E298" s="55"/>
      <c r="F298" s="55" t="s">
        <v>395</v>
      </c>
      <c r="G298" s="55"/>
      <c r="H298" s="56"/>
      <c r="I298" s="55" t="s">
        <v>54</v>
      </c>
      <c r="J298" s="76" t="str">
        <f t="shared" si="67"/>
        <v>R&amp;D Fuel Use Reductions</v>
      </c>
      <c r="K298" s="77" t="str">
        <f t="shared" si="67"/>
        <v>RnD building fuel use reduction</v>
      </c>
      <c r="L298" s="66"/>
      <c r="M298" s="66"/>
      <c r="N298" s="66"/>
      <c r="O298" s="57"/>
      <c r="P298" s="55"/>
      <c r="Q298" s="55"/>
      <c r="R298" s="10"/>
      <c r="S298" s="80"/>
      <c r="T298" s="55"/>
    </row>
    <row r="299" spans="1:20" ht="132.75" x14ac:dyDescent="0.75">
      <c r="A299" s="57" t="str">
        <f>A$296</f>
        <v>R&amp;D</v>
      </c>
      <c r="B299" s="57" t="str">
        <f t="shared" si="66"/>
        <v>Fuel Use Reduction</v>
      </c>
      <c r="C299" s="57" t="str">
        <f t="shared" si="66"/>
        <v>RnD Building Fuel Use Perc Reduction</v>
      </c>
      <c r="D299" s="55" t="s">
        <v>133</v>
      </c>
      <c r="E299" s="55"/>
      <c r="F299" s="55" t="s">
        <v>396</v>
      </c>
      <c r="G299" s="55"/>
      <c r="H299" s="56">
        <v>117</v>
      </c>
      <c r="I299" s="55" t="s">
        <v>53</v>
      </c>
      <c r="J299" s="76" t="str">
        <f t="shared" si="67"/>
        <v>R&amp;D Fuel Use Reductions</v>
      </c>
      <c r="K299" s="77" t="str">
        <f t="shared" si="67"/>
        <v>RnD building fuel use reduction</v>
      </c>
      <c r="L299" s="66">
        <f t="shared" si="67"/>
        <v>0</v>
      </c>
      <c r="M299" s="66">
        <f t="shared" si="67"/>
        <v>0.4</v>
      </c>
      <c r="N299" s="66">
        <f t="shared" si="67"/>
        <v>0.01</v>
      </c>
      <c r="O299" s="57" t="str">
        <f t="shared" si="67"/>
        <v>% reduction in fuel use</v>
      </c>
      <c r="P299" s="55" t="s">
        <v>760</v>
      </c>
      <c r="Q299" s="55" t="s">
        <v>303</v>
      </c>
      <c r="R299" s="10" t="s">
        <v>304</v>
      </c>
      <c r="S299" s="80" t="s">
        <v>86</v>
      </c>
      <c r="T299" s="55"/>
    </row>
    <row r="300" spans="1:20" ht="132.75" x14ac:dyDescent="0.75">
      <c r="A300" s="57" t="str">
        <f>A$296</f>
        <v>R&amp;D</v>
      </c>
      <c r="B300" s="57" t="str">
        <f t="shared" si="66"/>
        <v>Fuel Use Reduction</v>
      </c>
      <c r="C300" s="57" t="str">
        <f t="shared" si="66"/>
        <v>RnD Building Fuel Use Perc Reduction</v>
      </c>
      <c r="D300" s="55" t="s">
        <v>134</v>
      </c>
      <c r="E300" s="55"/>
      <c r="F300" s="55" t="s">
        <v>397</v>
      </c>
      <c r="G300" s="55"/>
      <c r="H300" s="56">
        <v>118</v>
      </c>
      <c r="I300" s="55" t="s">
        <v>53</v>
      </c>
      <c r="J300" s="76" t="str">
        <f t="shared" si="67"/>
        <v>R&amp;D Fuel Use Reductions</v>
      </c>
      <c r="K300" s="77" t="str">
        <f t="shared" si="67"/>
        <v>RnD building fuel use reduction</v>
      </c>
      <c r="L300" s="66">
        <f t="shared" si="67"/>
        <v>0</v>
      </c>
      <c r="M300" s="66">
        <f t="shared" si="67"/>
        <v>0.4</v>
      </c>
      <c r="N300" s="66">
        <f t="shared" si="67"/>
        <v>0.01</v>
      </c>
      <c r="O300" s="57" t="str">
        <f t="shared" si="67"/>
        <v>% reduction in fuel use</v>
      </c>
      <c r="P300" s="55" t="s">
        <v>761</v>
      </c>
      <c r="Q300" s="55" t="s">
        <v>303</v>
      </c>
      <c r="R300" s="10" t="s">
        <v>304</v>
      </c>
      <c r="S300" s="80" t="s">
        <v>86</v>
      </c>
      <c r="T300" s="55"/>
    </row>
    <row r="301" spans="1:20" ht="132.75" x14ac:dyDescent="0.75">
      <c r="A301" s="57" t="str">
        <f>A$296</f>
        <v>R&amp;D</v>
      </c>
      <c r="B301" s="57" t="str">
        <f t="shared" si="66"/>
        <v>Fuel Use Reduction</v>
      </c>
      <c r="C301" s="57" t="str">
        <f t="shared" si="66"/>
        <v>RnD Building Fuel Use Perc Reduction</v>
      </c>
      <c r="D301" s="55" t="s">
        <v>135</v>
      </c>
      <c r="E301" s="55"/>
      <c r="F301" s="55" t="s">
        <v>398</v>
      </c>
      <c r="G301" s="55"/>
      <c r="H301" s="56">
        <v>119</v>
      </c>
      <c r="I301" s="55" t="s">
        <v>53</v>
      </c>
      <c r="J301" s="76" t="str">
        <f t="shared" si="67"/>
        <v>R&amp;D Fuel Use Reductions</v>
      </c>
      <c r="K301" s="77" t="str">
        <f t="shared" si="67"/>
        <v>RnD building fuel use reduction</v>
      </c>
      <c r="L301" s="66">
        <f t="shared" si="67"/>
        <v>0</v>
      </c>
      <c r="M301" s="66">
        <f t="shared" si="67"/>
        <v>0.4</v>
      </c>
      <c r="N301" s="66">
        <f t="shared" si="67"/>
        <v>0.01</v>
      </c>
      <c r="O301" s="57" t="str">
        <f t="shared" si="67"/>
        <v>% reduction in fuel use</v>
      </c>
      <c r="P301" s="55" t="s">
        <v>762</v>
      </c>
      <c r="Q301" s="55" t="s">
        <v>303</v>
      </c>
      <c r="R301" s="10" t="s">
        <v>304</v>
      </c>
      <c r="S301" s="80" t="s">
        <v>86</v>
      </c>
      <c r="T301" s="55"/>
    </row>
    <row r="302" spans="1:20" ht="132.75" x14ac:dyDescent="0.75">
      <c r="A302" s="55" t="s">
        <v>32</v>
      </c>
      <c r="B302" s="57" t="str">
        <f t="shared" si="66"/>
        <v>Fuel Use Reduction</v>
      </c>
      <c r="C302" s="55" t="s">
        <v>360</v>
      </c>
      <c r="D302" s="55"/>
      <c r="E302" s="55"/>
      <c r="F302" s="55" t="s">
        <v>31</v>
      </c>
      <c r="G302" s="55"/>
      <c r="H302" s="56">
        <v>120</v>
      </c>
      <c r="I302" s="55" t="s">
        <v>53</v>
      </c>
      <c r="J302" s="76" t="str">
        <f t="shared" si="67"/>
        <v>R&amp;D Fuel Use Reductions</v>
      </c>
      <c r="K302" s="98" t="s">
        <v>643</v>
      </c>
      <c r="L302" s="62">
        <v>0</v>
      </c>
      <c r="M302" s="62">
        <v>0.4</v>
      </c>
      <c r="N302" s="61">
        <v>0.01</v>
      </c>
      <c r="O302" s="55" t="s">
        <v>40</v>
      </c>
      <c r="P302" s="55" t="s">
        <v>763</v>
      </c>
      <c r="Q302" s="55" t="s">
        <v>303</v>
      </c>
      <c r="R302" s="10" t="s">
        <v>304</v>
      </c>
      <c r="S302" s="80" t="s">
        <v>86</v>
      </c>
      <c r="T302" s="55"/>
    </row>
    <row r="303" spans="1:20" ht="132.75" x14ac:dyDescent="0.75">
      <c r="A303" s="55" t="s">
        <v>32</v>
      </c>
      <c r="B303" s="57" t="str">
        <f t="shared" si="66"/>
        <v>Fuel Use Reduction</v>
      </c>
      <c r="C303" s="55" t="s">
        <v>361</v>
      </c>
      <c r="D303" s="55" t="s">
        <v>551</v>
      </c>
      <c r="E303" s="55"/>
      <c r="F303" s="10" t="s">
        <v>557</v>
      </c>
      <c r="G303" s="55"/>
      <c r="H303" s="56">
        <v>121</v>
      </c>
      <c r="I303" s="55" t="s">
        <v>53</v>
      </c>
      <c r="J303" s="76" t="str">
        <f t="shared" si="67"/>
        <v>R&amp;D Fuel Use Reductions</v>
      </c>
      <c r="K303" s="98" t="s">
        <v>642</v>
      </c>
      <c r="L303" s="62">
        <v>0</v>
      </c>
      <c r="M303" s="62">
        <v>0.4</v>
      </c>
      <c r="N303" s="61">
        <v>0.01</v>
      </c>
      <c r="O303" s="55" t="s">
        <v>40</v>
      </c>
      <c r="P303" s="55" t="s">
        <v>764</v>
      </c>
      <c r="Q303" s="55" t="s">
        <v>303</v>
      </c>
      <c r="R303" s="10" t="s">
        <v>304</v>
      </c>
      <c r="S303" s="80" t="s">
        <v>86</v>
      </c>
      <c r="T303" s="55"/>
    </row>
    <row r="304" spans="1:20" ht="132.75" x14ac:dyDescent="0.75">
      <c r="A304" s="57" t="str">
        <f>A$303</f>
        <v>R&amp;D</v>
      </c>
      <c r="B304" s="57" t="str">
        <f t="shared" ref="B304:C314" si="68">B$303</f>
        <v>Fuel Use Reduction</v>
      </c>
      <c r="C304" s="57" t="str">
        <f t="shared" si="68"/>
        <v>RnD Electricity Fuel Use Perc Reduction</v>
      </c>
      <c r="D304" s="10" t="s">
        <v>376</v>
      </c>
      <c r="E304" s="57"/>
      <c r="F304" s="10" t="s">
        <v>633</v>
      </c>
      <c r="G304" s="55"/>
      <c r="H304" s="56">
        <v>122</v>
      </c>
      <c r="I304" s="55" t="s">
        <v>53</v>
      </c>
      <c r="J304" s="76" t="str">
        <f t="shared" si="67"/>
        <v>R&amp;D Fuel Use Reductions</v>
      </c>
      <c r="K304" s="77" t="str">
        <f t="shared" ref="K304:O313" si="69">K$303</f>
        <v>RnD electricity fuel use reduction</v>
      </c>
      <c r="L304" s="66">
        <f t="shared" si="69"/>
        <v>0</v>
      </c>
      <c r="M304" s="66">
        <f t="shared" si="69"/>
        <v>0.4</v>
      </c>
      <c r="N304" s="66">
        <f t="shared" si="69"/>
        <v>0.01</v>
      </c>
      <c r="O304" s="57" t="str">
        <f t="shared" si="69"/>
        <v>% reduction in fuel use</v>
      </c>
      <c r="P304" s="55" t="s">
        <v>765</v>
      </c>
      <c r="Q304" s="55" t="s">
        <v>303</v>
      </c>
      <c r="R304" s="10" t="s">
        <v>304</v>
      </c>
      <c r="S304" s="80" t="s">
        <v>86</v>
      </c>
      <c r="T304" s="55"/>
    </row>
    <row r="305" spans="1:20" ht="132.75" x14ac:dyDescent="0.75">
      <c r="A305" s="57" t="str">
        <f t="shared" ref="A305:C313" si="70">A$303</f>
        <v>R&amp;D</v>
      </c>
      <c r="B305" s="57" t="str">
        <f t="shared" si="68"/>
        <v>Fuel Use Reduction</v>
      </c>
      <c r="C305" s="57" t="str">
        <f t="shared" si="68"/>
        <v>RnD Electricity Fuel Use Perc Reduction</v>
      </c>
      <c r="D305" s="10" t="s">
        <v>89</v>
      </c>
      <c r="E305" s="57"/>
      <c r="F305" s="10" t="s">
        <v>1045</v>
      </c>
      <c r="G305" s="55"/>
      <c r="H305" s="56">
        <v>123</v>
      </c>
      <c r="I305" s="55" t="s">
        <v>53</v>
      </c>
      <c r="J305" s="76" t="str">
        <f t="shared" si="67"/>
        <v>R&amp;D Fuel Use Reductions</v>
      </c>
      <c r="K305" s="77" t="str">
        <f t="shared" si="69"/>
        <v>RnD electricity fuel use reduction</v>
      </c>
      <c r="L305" s="66">
        <f t="shared" si="69"/>
        <v>0</v>
      </c>
      <c r="M305" s="66">
        <f t="shared" si="69"/>
        <v>0.4</v>
      </c>
      <c r="N305" s="66">
        <f t="shared" si="69"/>
        <v>0.01</v>
      </c>
      <c r="O305" s="57" t="str">
        <f t="shared" si="69"/>
        <v>% reduction in fuel use</v>
      </c>
      <c r="P305" s="55" t="s">
        <v>1047</v>
      </c>
      <c r="Q305" s="55" t="s">
        <v>303</v>
      </c>
      <c r="R305" s="10" t="s">
        <v>304</v>
      </c>
      <c r="S305" s="80" t="s">
        <v>86</v>
      </c>
      <c r="T305" s="55"/>
    </row>
    <row r="306" spans="1:20" ht="29.5" x14ac:dyDescent="0.75">
      <c r="A306" s="57" t="str">
        <f t="shared" si="70"/>
        <v>R&amp;D</v>
      </c>
      <c r="B306" s="57" t="str">
        <f t="shared" si="68"/>
        <v>Fuel Use Reduction</v>
      </c>
      <c r="C306" s="57" t="str">
        <f t="shared" si="68"/>
        <v>RnD Electricity Fuel Use Perc Reduction</v>
      </c>
      <c r="D306" s="10" t="s">
        <v>90</v>
      </c>
      <c r="E306" s="57"/>
      <c r="F306" s="10" t="s">
        <v>399</v>
      </c>
      <c r="G306" s="55"/>
      <c r="H306" s="56" t="s">
        <v>232</v>
      </c>
      <c r="I306" s="55" t="s">
        <v>54</v>
      </c>
      <c r="J306" s="76" t="str">
        <f t="shared" si="67"/>
        <v>R&amp;D Fuel Use Reductions</v>
      </c>
      <c r="K306" s="77" t="str">
        <f t="shared" si="69"/>
        <v>RnD electricity fuel use reduction</v>
      </c>
      <c r="L306" s="66"/>
      <c r="M306" s="66"/>
      <c r="N306" s="66"/>
      <c r="O306" s="57"/>
      <c r="P306" s="55"/>
      <c r="Q306" s="55"/>
      <c r="R306" s="10"/>
      <c r="S306" s="80"/>
      <c r="T306" s="55"/>
    </row>
    <row r="307" spans="1:20" ht="44.25" x14ac:dyDescent="0.75">
      <c r="A307" s="57" t="str">
        <f t="shared" si="70"/>
        <v>R&amp;D</v>
      </c>
      <c r="B307" s="57" t="str">
        <f t="shared" si="68"/>
        <v>Fuel Use Reduction</v>
      </c>
      <c r="C307" s="57" t="str">
        <f t="shared" si="68"/>
        <v>RnD Electricity Fuel Use Perc Reduction</v>
      </c>
      <c r="D307" s="10" t="s">
        <v>552</v>
      </c>
      <c r="E307" s="57"/>
      <c r="F307" s="10" t="s">
        <v>559</v>
      </c>
      <c r="G307" s="55"/>
      <c r="H307" s="56" t="s">
        <v>232</v>
      </c>
      <c r="I307" s="55" t="s">
        <v>54</v>
      </c>
      <c r="J307" s="76" t="str">
        <f t="shared" si="67"/>
        <v>R&amp;D Fuel Use Reductions</v>
      </c>
      <c r="K307" s="77" t="str">
        <f t="shared" si="69"/>
        <v>RnD electricity fuel use reduction</v>
      </c>
      <c r="L307" s="66"/>
      <c r="M307" s="66"/>
      <c r="N307" s="66"/>
      <c r="O307" s="57"/>
      <c r="P307" s="55"/>
      <c r="Q307" s="55"/>
      <c r="R307" s="10"/>
      <c r="S307" s="80"/>
      <c r="T307" s="55"/>
    </row>
    <row r="308" spans="1:20" ht="29.5" x14ac:dyDescent="0.75">
      <c r="A308" s="57" t="str">
        <f t="shared" si="70"/>
        <v>R&amp;D</v>
      </c>
      <c r="B308" s="57" t="str">
        <f t="shared" si="68"/>
        <v>Fuel Use Reduction</v>
      </c>
      <c r="C308" s="57" t="str">
        <f t="shared" si="68"/>
        <v>RnD Electricity Fuel Use Perc Reduction</v>
      </c>
      <c r="D308" s="10" t="s">
        <v>91</v>
      </c>
      <c r="E308" s="57"/>
      <c r="F308" s="10" t="s">
        <v>400</v>
      </c>
      <c r="G308" s="55"/>
      <c r="H308" s="56" t="s">
        <v>232</v>
      </c>
      <c r="I308" s="55" t="s">
        <v>54</v>
      </c>
      <c r="J308" s="76" t="str">
        <f t="shared" si="67"/>
        <v>R&amp;D Fuel Use Reductions</v>
      </c>
      <c r="K308" s="77" t="str">
        <f t="shared" si="69"/>
        <v>RnD electricity fuel use reduction</v>
      </c>
      <c r="L308" s="66"/>
      <c r="M308" s="66"/>
      <c r="N308" s="66"/>
      <c r="O308" s="57"/>
      <c r="P308" s="55"/>
      <c r="Q308" s="55"/>
      <c r="R308" s="10"/>
      <c r="S308" s="80"/>
      <c r="T308" s="55"/>
    </row>
    <row r="309" spans="1:20" ht="44.25" x14ac:dyDescent="0.75">
      <c r="A309" s="57" t="str">
        <f t="shared" si="70"/>
        <v>R&amp;D</v>
      </c>
      <c r="B309" s="57" t="str">
        <f t="shared" si="68"/>
        <v>Fuel Use Reduction</v>
      </c>
      <c r="C309" s="57" t="str">
        <f t="shared" si="68"/>
        <v>RnD Electricity Fuel Use Perc Reduction</v>
      </c>
      <c r="D309" s="10" t="s">
        <v>92</v>
      </c>
      <c r="E309" s="57"/>
      <c r="F309" s="10" t="s">
        <v>401</v>
      </c>
      <c r="G309" s="55"/>
      <c r="H309" s="56" t="s">
        <v>232</v>
      </c>
      <c r="I309" s="55" t="s">
        <v>54</v>
      </c>
      <c r="J309" s="76" t="str">
        <f t="shared" si="67"/>
        <v>R&amp;D Fuel Use Reductions</v>
      </c>
      <c r="K309" s="77" t="str">
        <f t="shared" si="69"/>
        <v>RnD electricity fuel use reduction</v>
      </c>
      <c r="L309" s="66"/>
      <c r="M309" s="66"/>
      <c r="N309" s="66"/>
      <c r="O309" s="57"/>
      <c r="P309" s="55"/>
      <c r="Q309" s="55"/>
      <c r="R309" s="10"/>
      <c r="S309" s="80"/>
      <c r="T309" s="55"/>
    </row>
    <row r="310" spans="1:20" ht="132.75" x14ac:dyDescent="0.75">
      <c r="A310" s="57" t="str">
        <f t="shared" si="70"/>
        <v>R&amp;D</v>
      </c>
      <c r="B310" s="57" t="str">
        <f t="shared" si="68"/>
        <v>Fuel Use Reduction</v>
      </c>
      <c r="C310" s="57" t="str">
        <f t="shared" si="68"/>
        <v>RnD Electricity Fuel Use Perc Reduction</v>
      </c>
      <c r="D310" s="10" t="s">
        <v>93</v>
      </c>
      <c r="E310" s="57"/>
      <c r="F310" s="10" t="s">
        <v>402</v>
      </c>
      <c r="G310" s="55"/>
      <c r="H310" s="56">
        <v>124</v>
      </c>
      <c r="I310" s="55" t="s">
        <v>53</v>
      </c>
      <c r="J310" s="76" t="str">
        <f t="shared" si="67"/>
        <v>R&amp;D Fuel Use Reductions</v>
      </c>
      <c r="K310" s="77" t="str">
        <f t="shared" si="69"/>
        <v>RnD electricity fuel use reduction</v>
      </c>
      <c r="L310" s="66">
        <f t="shared" si="69"/>
        <v>0</v>
      </c>
      <c r="M310" s="66">
        <f t="shared" si="69"/>
        <v>0.4</v>
      </c>
      <c r="N310" s="66">
        <f t="shared" si="69"/>
        <v>0.01</v>
      </c>
      <c r="O310" s="57" t="str">
        <f t="shared" si="69"/>
        <v>% reduction in fuel use</v>
      </c>
      <c r="P310" s="55" t="s">
        <v>766</v>
      </c>
      <c r="Q310" s="55" t="s">
        <v>303</v>
      </c>
      <c r="R310" s="10" t="s">
        <v>304</v>
      </c>
      <c r="S310" s="80" t="s">
        <v>86</v>
      </c>
      <c r="T310" s="55"/>
    </row>
    <row r="311" spans="1:20" ht="132.75" x14ac:dyDescent="0.75">
      <c r="A311" s="57" t="str">
        <f>A$303</f>
        <v>R&amp;D</v>
      </c>
      <c r="B311" s="57" t="str">
        <f t="shared" si="68"/>
        <v>Fuel Use Reduction</v>
      </c>
      <c r="C311" s="57" t="str">
        <f t="shared" si="68"/>
        <v>RnD Electricity Fuel Use Perc Reduction</v>
      </c>
      <c r="D311" s="10" t="s">
        <v>379</v>
      </c>
      <c r="E311" s="57"/>
      <c r="F311" s="10" t="s">
        <v>634</v>
      </c>
      <c r="G311" s="55"/>
      <c r="H311" s="56">
        <v>193</v>
      </c>
      <c r="I311" s="55" t="s">
        <v>53</v>
      </c>
      <c r="J311" s="76" t="str">
        <f t="shared" si="67"/>
        <v>R&amp;D Fuel Use Reductions</v>
      </c>
      <c r="K311" s="77" t="str">
        <f t="shared" si="69"/>
        <v>RnD electricity fuel use reduction</v>
      </c>
      <c r="L311" s="66">
        <f t="shared" si="69"/>
        <v>0</v>
      </c>
      <c r="M311" s="66">
        <f t="shared" si="69"/>
        <v>0.4</v>
      </c>
      <c r="N311" s="66">
        <f t="shared" si="69"/>
        <v>0.01</v>
      </c>
      <c r="O311" s="57" t="str">
        <f t="shared" si="69"/>
        <v>% reduction in fuel use</v>
      </c>
      <c r="P311" s="55" t="s">
        <v>767</v>
      </c>
      <c r="Q311" s="55" t="s">
        <v>303</v>
      </c>
      <c r="R311" s="10" t="s">
        <v>304</v>
      </c>
      <c r="S311" s="80" t="s">
        <v>86</v>
      </c>
      <c r="T311" s="55"/>
    </row>
    <row r="312" spans="1:20" ht="126.95" customHeight="1" x14ac:dyDescent="0.75">
      <c r="A312" s="57" t="str">
        <f t="shared" si="70"/>
        <v>R&amp;D</v>
      </c>
      <c r="B312" s="57" t="str">
        <f t="shared" si="70"/>
        <v>Fuel Use Reduction</v>
      </c>
      <c r="C312" s="57" t="str">
        <f t="shared" si="70"/>
        <v>RnD Electricity Fuel Use Perc Reduction</v>
      </c>
      <c r="D312" s="10" t="s">
        <v>549</v>
      </c>
      <c r="E312" s="57"/>
      <c r="F312" s="10" t="s">
        <v>997</v>
      </c>
      <c r="G312" s="55"/>
      <c r="H312" s="56">
        <v>181</v>
      </c>
      <c r="I312" s="55" t="s">
        <v>54</v>
      </c>
      <c r="J312" s="76" t="str">
        <f t="shared" si="67"/>
        <v>R&amp;D Fuel Use Reductions</v>
      </c>
      <c r="K312" s="77" t="str">
        <f t="shared" si="69"/>
        <v>RnD electricity fuel use reduction</v>
      </c>
      <c r="L312" s="66">
        <f t="shared" si="69"/>
        <v>0</v>
      </c>
      <c r="M312" s="66">
        <f t="shared" si="69"/>
        <v>0.4</v>
      </c>
      <c r="N312" s="66">
        <f t="shared" si="69"/>
        <v>0.01</v>
      </c>
      <c r="O312" s="57" t="str">
        <f t="shared" si="69"/>
        <v>% reduction in fuel use</v>
      </c>
      <c r="P312" s="55" t="s">
        <v>999</v>
      </c>
      <c r="Q312" s="55" t="s">
        <v>303</v>
      </c>
      <c r="R312" s="10" t="s">
        <v>304</v>
      </c>
      <c r="S312" s="80" t="s">
        <v>86</v>
      </c>
      <c r="T312" s="55"/>
    </row>
    <row r="313" spans="1:20" ht="44.25" x14ac:dyDescent="0.75">
      <c r="A313" s="57" t="str">
        <f t="shared" si="70"/>
        <v>R&amp;D</v>
      </c>
      <c r="B313" s="57" t="str">
        <f t="shared" si="70"/>
        <v>Fuel Use Reduction</v>
      </c>
      <c r="C313" s="57" t="str">
        <f t="shared" si="70"/>
        <v>RnD Electricity Fuel Use Perc Reduction</v>
      </c>
      <c r="D313" s="10" t="s">
        <v>560</v>
      </c>
      <c r="E313" s="57"/>
      <c r="F313" s="10" t="s">
        <v>562</v>
      </c>
      <c r="G313" s="55"/>
      <c r="H313" s="56"/>
      <c r="I313" s="55" t="s">
        <v>54</v>
      </c>
      <c r="J313" s="76" t="str">
        <f t="shared" si="67"/>
        <v>R&amp;D Fuel Use Reductions</v>
      </c>
      <c r="K313" s="77" t="str">
        <f t="shared" si="69"/>
        <v>RnD electricity fuel use reduction</v>
      </c>
      <c r="L313" s="66"/>
      <c r="M313" s="66"/>
      <c r="N313" s="66"/>
      <c r="O313" s="57"/>
      <c r="P313" s="55"/>
      <c r="Q313" s="55"/>
      <c r="R313" s="10"/>
      <c r="S313" s="80"/>
      <c r="T313" s="55"/>
    </row>
    <row r="314" spans="1:20" ht="132.75" x14ac:dyDescent="0.75">
      <c r="A314" s="55" t="s">
        <v>32</v>
      </c>
      <c r="B314" s="57" t="str">
        <f t="shared" si="68"/>
        <v>Fuel Use Reduction</v>
      </c>
      <c r="C314" s="55" t="s">
        <v>362</v>
      </c>
      <c r="D314" s="55" t="s">
        <v>150</v>
      </c>
      <c r="E314" s="55"/>
      <c r="F314" s="10" t="s">
        <v>403</v>
      </c>
      <c r="G314" s="55"/>
      <c r="H314" s="56">
        <v>125</v>
      </c>
      <c r="I314" s="55" t="s">
        <v>53</v>
      </c>
      <c r="J314" s="76" t="str">
        <f t="shared" si="67"/>
        <v>R&amp;D Fuel Use Reductions</v>
      </c>
      <c r="K314" s="98" t="s">
        <v>641</v>
      </c>
      <c r="L314" s="62">
        <v>0</v>
      </c>
      <c r="M314" s="62">
        <v>0.4</v>
      </c>
      <c r="N314" s="61">
        <v>0.01</v>
      </c>
      <c r="O314" s="55" t="s">
        <v>40</v>
      </c>
      <c r="P314" s="55" t="s">
        <v>768</v>
      </c>
      <c r="Q314" s="55" t="s">
        <v>303</v>
      </c>
      <c r="R314" s="10" t="s">
        <v>304</v>
      </c>
      <c r="S314" s="80" t="s">
        <v>86</v>
      </c>
      <c r="T314" s="55"/>
    </row>
    <row r="315" spans="1:20" ht="132.75" x14ac:dyDescent="0.75">
      <c r="A315" s="57" t="str">
        <f>A$314</f>
        <v>R&amp;D</v>
      </c>
      <c r="B315" s="57" t="str">
        <f t="shared" ref="B315:C322" si="71">B$314</f>
        <v>Fuel Use Reduction</v>
      </c>
      <c r="C315" s="57" t="str">
        <f t="shared" si="71"/>
        <v>RnD Industry Fuel Use Perc Reduction</v>
      </c>
      <c r="D315" s="10" t="s">
        <v>151</v>
      </c>
      <c r="E315" s="55"/>
      <c r="F315" s="10" t="s">
        <v>404</v>
      </c>
      <c r="G315" s="55"/>
      <c r="H315" s="56">
        <v>126</v>
      </c>
      <c r="I315" s="55" t="s">
        <v>53</v>
      </c>
      <c r="J315" s="76" t="str">
        <f t="shared" si="67"/>
        <v>R&amp;D Fuel Use Reductions</v>
      </c>
      <c r="K315" s="77" t="str">
        <f t="shared" ref="K315:O321" si="72">K$314</f>
        <v>RnD industry fuel use reduction</v>
      </c>
      <c r="L315" s="66">
        <f t="shared" si="72"/>
        <v>0</v>
      </c>
      <c r="M315" s="66">
        <f t="shared" si="72"/>
        <v>0.4</v>
      </c>
      <c r="N315" s="66">
        <f t="shared" si="72"/>
        <v>0.01</v>
      </c>
      <c r="O315" s="57" t="str">
        <f t="shared" si="72"/>
        <v>% reduction in fuel use</v>
      </c>
      <c r="P315" s="55" t="s">
        <v>769</v>
      </c>
      <c r="Q315" s="55" t="s">
        <v>303</v>
      </c>
      <c r="R315" s="10" t="s">
        <v>304</v>
      </c>
      <c r="S315" s="80" t="s">
        <v>86</v>
      </c>
      <c r="T315" s="55"/>
    </row>
    <row r="316" spans="1:20" ht="132.75" x14ac:dyDescent="0.75">
      <c r="A316" s="57" t="str">
        <f t="shared" ref="A316:A321" si="73">A$314</f>
        <v>R&amp;D</v>
      </c>
      <c r="B316" s="57" t="str">
        <f t="shared" si="71"/>
        <v>Fuel Use Reduction</v>
      </c>
      <c r="C316" s="57" t="str">
        <f t="shared" si="71"/>
        <v>RnD Industry Fuel Use Perc Reduction</v>
      </c>
      <c r="D316" s="10" t="s">
        <v>152</v>
      </c>
      <c r="E316" s="55"/>
      <c r="F316" s="10" t="s">
        <v>405</v>
      </c>
      <c r="G316" s="55"/>
      <c r="H316" s="56">
        <v>127</v>
      </c>
      <c r="I316" s="55" t="s">
        <v>53</v>
      </c>
      <c r="J316" s="76" t="str">
        <f t="shared" si="67"/>
        <v>R&amp;D Fuel Use Reductions</v>
      </c>
      <c r="K316" s="77" t="str">
        <f t="shared" si="72"/>
        <v>RnD industry fuel use reduction</v>
      </c>
      <c r="L316" s="66">
        <f t="shared" si="72"/>
        <v>0</v>
      </c>
      <c r="M316" s="66">
        <f t="shared" si="72"/>
        <v>0.4</v>
      </c>
      <c r="N316" s="66">
        <f t="shared" si="72"/>
        <v>0.01</v>
      </c>
      <c r="O316" s="57" t="str">
        <f t="shared" si="72"/>
        <v>% reduction in fuel use</v>
      </c>
      <c r="P316" s="55" t="s">
        <v>770</v>
      </c>
      <c r="Q316" s="55" t="s">
        <v>303</v>
      </c>
      <c r="R316" s="10" t="s">
        <v>304</v>
      </c>
      <c r="S316" s="80" t="s">
        <v>86</v>
      </c>
      <c r="T316" s="55"/>
    </row>
    <row r="317" spans="1:20" ht="132.75" x14ac:dyDescent="0.75">
      <c r="A317" s="57" t="str">
        <f t="shared" si="73"/>
        <v>R&amp;D</v>
      </c>
      <c r="B317" s="57" t="str">
        <f t="shared" si="71"/>
        <v>Fuel Use Reduction</v>
      </c>
      <c r="C317" s="57" t="str">
        <f t="shared" si="71"/>
        <v>RnD Industry Fuel Use Perc Reduction</v>
      </c>
      <c r="D317" s="10" t="s">
        <v>153</v>
      </c>
      <c r="E317" s="55"/>
      <c r="F317" s="10" t="s">
        <v>406</v>
      </c>
      <c r="G317" s="55"/>
      <c r="H317" s="56">
        <v>128</v>
      </c>
      <c r="I317" s="55" t="s">
        <v>53</v>
      </c>
      <c r="J317" s="76" t="str">
        <f t="shared" si="67"/>
        <v>R&amp;D Fuel Use Reductions</v>
      </c>
      <c r="K317" s="77" t="str">
        <f t="shared" si="72"/>
        <v>RnD industry fuel use reduction</v>
      </c>
      <c r="L317" s="66">
        <f t="shared" si="72"/>
        <v>0</v>
      </c>
      <c r="M317" s="66">
        <f t="shared" si="72"/>
        <v>0.4</v>
      </c>
      <c r="N317" s="66">
        <f t="shared" si="72"/>
        <v>0.01</v>
      </c>
      <c r="O317" s="57" t="str">
        <f t="shared" si="72"/>
        <v>% reduction in fuel use</v>
      </c>
      <c r="P317" s="55" t="s">
        <v>771</v>
      </c>
      <c r="Q317" s="55" t="s">
        <v>303</v>
      </c>
      <c r="R317" s="10" t="s">
        <v>304</v>
      </c>
      <c r="S317" s="80" t="s">
        <v>86</v>
      </c>
      <c r="T317" s="55"/>
    </row>
    <row r="318" spans="1:20" ht="132.75" x14ac:dyDescent="0.75">
      <c r="A318" s="57" t="str">
        <f t="shared" si="73"/>
        <v>R&amp;D</v>
      </c>
      <c r="B318" s="57" t="str">
        <f t="shared" si="71"/>
        <v>Fuel Use Reduction</v>
      </c>
      <c r="C318" s="57" t="str">
        <f t="shared" si="71"/>
        <v>RnD Industry Fuel Use Perc Reduction</v>
      </c>
      <c r="D318" s="10" t="s">
        <v>154</v>
      </c>
      <c r="E318" s="55"/>
      <c r="F318" s="10" t="s">
        <v>407</v>
      </c>
      <c r="G318" s="55"/>
      <c r="H318" s="56">
        <v>129</v>
      </c>
      <c r="I318" s="55" t="s">
        <v>53</v>
      </c>
      <c r="J318" s="76" t="str">
        <f t="shared" si="67"/>
        <v>R&amp;D Fuel Use Reductions</v>
      </c>
      <c r="K318" s="77" t="str">
        <f t="shared" si="72"/>
        <v>RnD industry fuel use reduction</v>
      </c>
      <c r="L318" s="66">
        <f t="shared" si="72"/>
        <v>0</v>
      </c>
      <c r="M318" s="66">
        <f t="shared" si="72"/>
        <v>0.4</v>
      </c>
      <c r="N318" s="66">
        <f t="shared" si="72"/>
        <v>0.01</v>
      </c>
      <c r="O318" s="57" t="str">
        <f t="shared" si="72"/>
        <v>% reduction in fuel use</v>
      </c>
      <c r="P318" s="55" t="s">
        <v>772</v>
      </c>
      <c r="Q318" s="55" t="s">
        <v>303</v>
      </c>
      <c r="R318" s="10" t="s">
        <v>304</v>
      </c>
      <c r="S318" s="80" t="s">
        <v>86</v>
      </c>
      <c r="T318" s="55"/>
    </row>
    <row r="319" spans="1:20" ht="132.75" x14ac:dyDescent="0.75">
      <c r="A319" s="57" t="str">
        <f t="shared" si="73"/>
        <v>R&amp;D</v>
      </c>
      <c r="B319" s="57" t="str">
        <f t="shared" si="71"/>
        <v>Fuel Use Reduction</v>
      </c>
      <c r="C319" s="57" t="str">
        <f t="shared" si="71"/>
        <v>RnD Industry Fuel Use Perc Reduction</v>
      </c>
      <c r="D319" s="10" t="s">
        <v>155</v>
      </c>
      <c r="E319" s="55"/>
      <c r="F319" s="10" t="s">
        <v>408</v>
      </c>
      <c r="G319" s="55"/>
      <c r="H319" s="56">
        <v>130</v>
      </c>
      <c r="I319" s="55" t="s">
        <v>53</v>
      </c>
      <c r="J319" s="76" t="str">
        <f t="shared" si="67"/>
        <v>R&amp;D Fuel Use Reductions</v>
      </c>
      <c r="K319" s="77" t="str">
        <f t="shared" si="72"/>
        <v>RnD industry fuel use reduction</v>
      </c>
      <c r="L319" s="66">
        <f t="shared" si="72"/>
        <v>0</v>
      </c>
      <c r="M319" s="66">
        <f t="shared" si="72"/>
        <v>0.4</v>
      </c>
      <c r="N319" s="66">
        <f t="shared" si="72"/>
        <v>0.01</v>
      </c>
      <c r="O319" s="57" t="str">
        <f t="shared" si="72"/>
        <v>% reduction in fuel use</v>
      </c>
      <c r="P319" s="55" t="s">
        <v>773</v>
      </c>
      <c r="Q319" s="55" t="s">
        <v>303</v>
      </c>
      <c r="R319" s="10" t="s">
        <v>304</v>
      </c>
      <c r="S319" s="80" t="s">
        <v>86</v>
      </c>
      <c r="T319" s="55"/>
    </row>
    <row r="320" spans="1:20" ht="132.75" x14ac:dyDescent="0.75">
      <c r="A320" s="57" t="str">
        <f t="shared" si="73"/>
        <v>R&amp;D</v>
      </c>
      <c r="B320" s="57" t="str">
        <f t="shared" si="71"/>
        <v>Fuel Use Reduction</v>
      </c>
      <c r="C320" s="57" t="str">
        <f t="shared" si="71"/>
        <v>RnD Industry Fuel Use Perc Reduction</v>
      </c>
      <c r="D320" s="10" t="s">
        <v>156</v>
      </c>
      <c r="E320" s="55"/>
      <c r="F320" s="10" t="s">
        <v>409</v>
      </c>
      <c r="G320" s="55"/>
      <c r="H320" s="56">
        <v>131</v>
      </c>
      <c r="I320" s="55" t="s">
        <v>53</v>
      </c>
      <c r="J320" s="76" t="str">
        <f t="shared" si="67"/>
        <v>R&amp;D Fuel Use Reductions</v>
      </c>
      <c r="K320" s="77" t="str">
        <f t="shared" si="72"/>
        <v>RnD industry fuel use reduction</v>
      </c>
      <c r="L320" s="66">
        <f t="shared" si="72"/>
        <v>0</v>
      </c>
      <c r="M320" s="66">
        <f t="shared" si="72"/>
        <v>0.4</v>
      </c>
      <c r="N320" s="66">
        <f t="shared" si="72"/>
        <v>0.01</v>
      </c>
      <c r="O320" s="57" t="str">
        <f t="shared" si="72"/>
        <v>% reduction in fuel use</v>
      </c>
      <c r="P320" s="55" t="s">
        <v>774</v>
      </c>
      <c r="Q320" s="55" t="s">
        <v>303</v>
      </c>
      <c r="R320" s="10" t="s">
        <v>304</v>
      </c>
      <c r="S320" s="80" t="s">
        <v>86</v>
      </c>
      <c r="T320" s="55"/>
    </row>
    <row r="321" spans="1:20" ht="132.75" x14ac:dyDescent="0.75">
      <c r="A321" s="57" t="str">
        <f t="shared" si="73"/>
        <v>R&amp;D</v>
      </c>
      <c r="B321" s="57" t="str">
        <f t="shared" si="71"/>
        <v>Fuel Use Reduction</v>
      </c>
      <c r="C321" s="57" t="str">
        <f t="shared" si="71"/>
        <v>RnD Industry Fuel Use Perc Reduction</v>
      </c>
      <c r="D321" s="10" t="s">
        <v>157</v>
      </c>
      <c r="E321" s="55"/>
      <c r="F321" s="10" t="s">
        <v>410</v>
      </c>
      <c r="G321" s="55"/>
      <c r="H321" s="56">
        <v>132</v>
      </c>
      <c r="I321" s="55" t="s">
        <v>53</v>
      </c>
      <c r="J321" s="76" t="str">
        <f t="shared" si="67"/>
        <v>R&amp;D Fuel Use Reductions</v>
      </c>
      <c r="K321" s="77" t="str">
        <f t="shared" si="72"/>
        <v>RnD industry fuel use reduction</v>
      </c>
      <c r="L321" s="66">
        <f t="shared" si="72"/>
        <v>0</v>
      </c>
      <c r="M321" s="66">
        <f t="shared" si="72"/>
        <v>0.4</v>
      </c>
      <c r="N321" s="66">
        <f t="shared" si="72"/>
        <v>0.01</v>
      </c>
      <c r="O321" s="57" t="str">
        <f t="shared" si="72"/>
        <v>% reduction in fuel use</v>
      </c>
      <c r="P321" s="55" t="s">
        <v>775</v>
      </c>
      <c r="Q321" s="55" t="s">
        <v>303</v>
      </c>
      <c r="R321" s="10" t="s">
        <v>304</v>
      </c>
      <c r="S321" s="80" t="s">
        <v>86</v>
      </c>
      <c r="T321" s="55"/>
    </row>
    <row r="322" spans="1:20" ht="132.75" x14ac:dyDescent="0.75">
      <c r="A322" s="55" t="s">
        <v>32</v>
      </c>
      <c r="B322" s="57" t="str">
        <f t="shared" si="71"/>
        <v>Fuel Use Reduction</v>
      </c>
      <c r="C322" s="55" t="s">
        <v>363</v>
      </c>
      <c r="D322" s="55" t="s">
        <v>614</v>
      </c>
      <c r="E322" s="55"/>
      <c r="F322" s="55" t="s">
        <v>587</v>
      </c>
      <c r="G322" s="55"/>
      <c r="H322" s="56">
        <v>133</v>
      </c>
      <c r="I322" s="55" t="s">
        <v>53</v>
      </c>
      <c r="J322" s="76" t="str">
        <f t="shared" si="67"/>
        <v>R&amp;D Fuel Use Reductions</v>
      </c>
      <c r="K322" s="98" t="s">
        <v>640</v>
      </c>
      <c r="L322" s="62">
        <v>0</v>
      </c>
      <c r="M322" s="62">
        <v>0.4</v>
      </c>
      <c r="N322" s="61">
        <v>0.01</v>
      </c>
      <c r="O322" s="55" t="s">
        <v>40</v>
      </c>
      <c r="P322" s="55" t="s">
        <v>776</v>
      </c>
      <c r="Q322" s="55" t="s">
        <v>303</v>
      </c>
      <c r="R322" s="10" t="s">
        <v>304</v>
      </c>
      <c r="S322" s="80" t="s">
        <v>86</v>
      </c>
      <c r="T322" s="55"/>
    </row>
    <row r="323" spans="1:20" ht="132.75" x14ac:dyDescent="0.75">
      <c r="A323" s="57" t="str">
        <f>A$322</f>
        <v>R&amp;D</v>
      </c>
      <c r="B323" s="57" t="str">
        <f t="shared" ref="B323:C327" si="74">B$322</f>
        <v>Fuel Use Reduction</v>
      </c>
      <c r="C323" s="57" t="str">
        <f t="shared" si="74"/>
        <v>RnD Transportation Fuel Use Perc Reduction</v>
      </c>
      <c r="D323" s="55" t="s">
        <v>615</v>
      </c>
      <c r="E323" s="55"/>
      <c r="F323" s="55" t="s">
        <v>588</v>
      </c>
      <c r="G323" s="55"/>
      <c r="H323" s="56">
        <v>134</v>
      </c>
      <c r="I323" s="55" t="s">
        <v>53</v>
      </c>
      <c r="J323" s="76" t="str">
        <f t="shared" si="67"/>
        <v>R&amp;D Fuel Use Reductions</v>
      </c>
      <c r="K323" s="77" t="str">
        <f t="shared" ref="K323:O327" si="75">K$322</f>
        <v>RnD transportation fuel use reduction</v>
      </c>
      <c r="L323" s="66">
        <f t="shared" si="75"/>
        <v>0</v>
      </c>
      <c r="M323" s="66">
        <f t="shared" si="75"/>
        <v>0.4</v>
      </c>
      <c r="N323" s="66">
        <f t="shared" si="75"/>
        <v>0.01</v>
      </c>
      <c r="O323" s="57" t="str">
        <f t="shared" si="75"/>
        <v>% reduction in fuel use</v>
      </c>
      <c r="P323" s="55" t="s">
        <v>777</v>
      </c>
      <c r="Q323" s="55" t="s">
        <v>303</v>
      </c>
      <c r="R323" s="10" t="s">
        <v>304</v>
      </c>
      <c r="S323" s="80" t="s">
        <v>86</v>
      </c>
      <c r="T323" s="55"/>
    </row>
    <row r="324" spans="1:20" ht="132.75" x14ac:dyDescent="0.75">
      <c r="A324" s="57" t="str">
        <f>A$322</f>
        <v>R&amp;D</v>
      </c>
      <c r="B324" s="57" t="str">
        <f t="shared" si="74"/>
        <v>Fuel Use Reduction</v>
      </c>
      <c r="C324" s="57" t="str">
        <f t="shared" si="74"/>
        <v>RnD Transportation Fuel Use Perc Reduction</v>
      </c>
      <c r="D324" s="55" t="s">
        <v>616</v>
      </c>
      <c r="E324" s="55"/>
      <c r="F324" s="55" t="s">
        <v>589</v>
      </c>
      <c r="G324" s="55"/>
      <c r="H324" s="56">
        <v>135</v>
      </c>
      <c r="I324" s="55" t="s">
        <v>53</v>
      </c>
      <c r="J324" s="76" t="str">
        <f t="shared" si="67"/>
        <v>R&amp;D Fuel Use Reductions</v>
      </c>
      <c r="K324" s="77" t="str">
        <f t="shared" si="75"/>
        <v>RnD transportation fuel use reduction</v>
      </c>
      <c r="L324" s="66">
        <f t="shared" si="75"/>
        <v>0</v>
      </c>
      <c r="M324" s="66">
        <f t="shared" si="75"/>
        <v>0.4</v>
      </c>
      <c r="N324" s="66">
        <f t="shared" si="75"/>
        <v>0.01</v>
      </c>
      <c r="O324" s="57" t="str">
        <f t="shared" si="75"/>
        <v>% reduction in fuel use</v>
      </c>
      <c r="P324" s="55" t="s">
        <v>778</v>
      </c>
      <c r="Q324" s="55" t="s">
        <v>303</v>
      </c>
      <c r="R324" s="10" t="s">
        <v>304</v>
      </c>
      <c r="S324" s="80" t="s">
        <v>86</v>
      </c>
      <c r="T324" s="55"/>
    </row>
    <row r="325" spans="1:20" ht="132.75" x14ac:dyDescent="0.75">
      <c r="A325" s="57" t="str">
        <f>A$322</f>
        <v>R&amp;D</v>
      </c>
      <c r="B325" s="57" t="str">
        <f t="shared" si="74"/>
        <v>Fuel Use Reduction</v>
      </c>
      <c r="C325" s="57" t="str">
        <f t="shared" si="74"/>
        <v>RnD Transportation Fuel Use Perc Reduction</v>
      </c>
      <c r="D325" s="55" t="s">
        <v>617</v>
      </c>
      <c r="E325" s="55"/>
      <c r="F325" s="55" t="s">
        <v>590</v>
      </c>
      <c r="G325" s="55"/>
      <c r="H325" s="56">
        <v>136</v>
      </c>
      <c r="I325" s="55" t="s">
        <v>53</v>
      </c>
      <c r="J325" s="76" t="str">
        <f t="shared" si="67"/>
        <v>R&amp;D Fuel Use Reductions</v>
      </c>
      <c r="K325" s="77" t="str">
        <f t="shared" si="75"/>
        <v>RnD transportation fuel use reduction</v>
      </c>
      <c r="L325" s="66">
        <f t="shared" si="75"/>
        <v>0</v>
      </c>
      <c r="M325" s="66">
        <f t="shared" si="75"/>
        <v>0.4</v>
      </c>
      <c r="N325" s="66">
        <f t="shared" si="75"/>
        <v>0.01</v>
      </c>
      <c r="O325" s="57" t="str">
        <f t="shared" si="75"/>
        <v>% reduction in fuel use</v>
      </c>
      <c r="P325" s="55" t="s">
        <v>779</v>
      </c>
      <c r="Q325" s="55" t="s">
        <v>303</v>
      </c>
      <c r="R325" s="10" t="s">
        <v>304</v>
      </c>
      <c r="S325" s="80" t="s">
        <v>86</v>
      </c>
      <c r="T325" s="55"/>
    </row>
    <row r="326" spans="1:20" ht="120" customHeight="1" x14ac:dyDescent="0.75">
      <c r="A326" s="57" t="str">
        <f>A$322</f>
        <v>R&amp;D</v>
      </c>
      <c r="B326" s="57" t="str">
        <f t="shared" si="74"/>
        <v>Fuel Use Reduction</v>
      </c>
      <c r="C326" s="57" t="str">
        <f t="shared" si="74"/>
        <v>RnD Transportation Fuel Use Perc Reduction</v>
      </c>
      <c r="D326" s="55" t="s">
        <v>618</v>
      </c>
      <c r="E326" s="55"/>
      <c r="F326" s="55" t="s">
        <v>591</v>
      </c>
      <c r="G326" s="55"/>
      <c r="H326" s="56">
        <v>137</v>
      </c>
      <c r="I326" s="55" t="s">
        <v>53</v>
      </c>
      <c r="J326" s="76" t="str">
        <f t="shared" si="67"/>
        <v>R&amp;D Fuel Use Reductions</v>
      </c>
      <c r="K326" s="77" t="str">
        <f t="shared" si="75"/>
        <v>RnD transportation fuel use reduction</v>
      </c>
      <c r="L326" s="66">
        <f t="shared" si="75"/>
        <v>0</v>
      </c>
      <c r="M326" s="66">
        <f t="shared" si="75"/>
        <v>0.4</v>
      </c>
      <c r="N326" s="66">
        <f t="shared" si="75"/>
        <v>0.01</v>
      </c>
      <c r="O326" s="57" t="str">
        <f t="shared" si="75"/>
        <v>% reduction in fuel use</v>
      </c>
      <c r="P326" s="55" t="s">
        <v>780</v>
      </c>
      <c r="Q326" s="55" t="s">
        <v>303</v>
      </c>
      <c r="R326" s="10" t="s">
        <v>304</v>
      </c>
      <c r="S326" s="80" t="s">
        <v>86</v>
      </c>
      <c r="T326" s="55"/>
    </row>
    <row r="327" spans="1:20" ht="123.95" customHeight="1" x14ac:dyDescent="0.75">
      <c r="A327" s="57" t="str">
        <f>A$322</f>
        <v>R&amp;D</v>
      </c>
      <c r="B327" s="57" t="str">
        <f t="shared" si="74"/>
        <v>Fuel Use Reduction</v>
      </c>
      <c r="C327" s="57" t="str">
        <f t="shared" si="74"/>
        <v>RnD Transportation Fuel Use Perc Reduction</v>
      </c>
      <c r="D327" s="55" t="s">
        <v>619</v>
      </c>
      <c r="E327" s="55"/>
      <c r="F327" s="55" t="s">
        <v>592</v>
      </c>
      <c r="G327" s="55"/>
      <c r="H327" s="56">
        <v>138</v>
      </c>
      <c r="I327" s="55" t="s">
        <v>53</v>
      </c>
      <c r="J327" s="76" t="str">
        <f t="shared" si="67"/>
        <v>R&amp;D Fuel Use Reductions</v>
      </c>
      <c r="K327" s="77" t="str">
        <f t="shared" si="75"/>
        <v>RnD transportation fuel use reduction</v>
      </c>
      <c r="L327" s="66">
        <f t="shared" si="75"/>
        <v>0</v>
      </c>
      <c r="M327" s="66">
        <f t="shared" si="75"/>
        <v>0.4</v>
      </c>
      <c r="N327" s="66">
        <f t="shared" si="75"/>
        <v>0.01</v>
      </c>
      <c r="O327" s="57" t="str">
        <f t="shared" si="75"/>
        <v>% reduction in fuel use</v>
      </c>
      <c r="P327" s="55" t="s">
        <v>781</v>
      </c>
      <c r="Q327" s="55" t="s">
        <v>303</v>
      </c>
      <c r="R327" s="10" t="s">
        <v>304</v>
      </c>
      <c r="S327" s="80" t="s">
        <v>86</v>
      </c>
      <c r="T327" s="55"/>
    </row>
  </sheetData>
  <conditionalFormatting sqref="I35:I39 I43 I51 I57 I63 I280:I310 I312 I21:I33 I314:I1048576 I1 I182:I278 I8:I9 I66:I178">
    <cfRule type="containsText" dxfId="16" priority="17" operator="containsText" text="No">
      <formula>NOT(ISERROR(SEARCH("No",I1)))</formula>
    </cfRule>
  </conditionalFormatting>
  <conditionalFormatting sqref="I313">
    <cfRule type="containsText" dxfId="15" priority="16" operator="containsText" text="No">
      <formula>NOT(ISERROR(SEARCH("No",I313)))</formula>
    </cfRule>
  </conditionalFormatting>
  <conditionalFormatting sqref="I11 I19">
    <cfRule type="containsText" dxfId="14" priority="15" operator="containsText" text="No">
      <formula>NOT(ISERROR(SEARCH("No",I11)))</formula>
    </cfRule>
  </conditionalFormatting>
  <conditionalFormatting sqref="I20">
    <cfRule type="containsText" dxfId="13" priority="14" operator="containsText" text="No">
      <formula>NOT(ISERROR(SEARCH("No",I20)))</formula>
    </cfRule>
  </conditionalFormatting>
  <conditionalFormatting sqref="I13:I18">
    <cfRule type="containsText" dxfId="12" priority="13" operator="containsText" text="No">
      <formula>NOT(ISERROR(SEARCH("No",I13)))</formula>
    </cfRule>
  </conditionalFormatting>
  <conditionalFormatting sqref="I34">
    <cfRule type="containsText" dxfId="11" priority="11" operator="containsText" text="No">
      <formula>NOT(ISERROR(SEARCH("No",I34)))</formula>
    </cfRule>
  </conditionalFormatting>
  <conditionalFormatting sqref="I40:I42">
    <cfRule type="containsText" dxfId="10" priority="10" operator="containsText" text="No">
      <formula>NOT(ISERROR(SEARCH("No",I40)))</formula>
    </cfRule>
  </conditionalFormatting>
  <conditionalFormatting sqref="I44:I50">
    <cfRule type="containsText" dxfId="9" priority="9" operator="containsText" text="No">
      <formula>NOT(ISERROR(SEARCH("No",I44)))</formula>
    </cfRule>
  </conditionalFormatting>
  <conditionalFormatting sqref="I52:I56">
    <cfRule type="containsText" dxfId="8" priority="8" operator="containsText" text="No">
      <formula>NOT(ISERROR(SEARCH("No",I52)))</formula>
    </cfRule>
  </conditionalFormatting>
  <conditionalFormatting sqref="I58:I62">
    <cfRule type="containsText" dxfId="7" priority="7" operator="containsText" text="No">
      <formula>NOT(ISERROR(SEARCH("No",I58)))</formula>
    </cfRule>
  </conditionalFormatting>
  <conditionalFormatting sqref="I64:I65">
    <cfRule type="containsText" dxfId="6" priority="6" operator="containsText" text="No">
      <formula>NOT(ISERROR(SEARCH("No",I64)))</formula>
    </cfRule>
  </conditionalFormatting>
  <conditionalFormatting sqref="I279">
    <cfRule type="containsText" dxfId="5" priority="5" operator="containsText" text="No">
      <formula>NOT(ISERROR(SEARCH("No",I279)))</formula>
    </cfRule>
  </conditionalFormatting>
  <conditionalFormatting sqref="I311">
    <cfRule type="containsText" dxfId="4" priority="4" operator="containsText" text="No">
      <formula>NOT(ISERROR(SEARCH("No",I311)))</formula>
    </cfRule>
  </conditionalFormatting>
  <conditionalFormatting sqref="I10">
    <cfRule type="containsText" dxfId="3" priority="3" operator="containsText" text="No">
      <formula>NOT(ISERROR(SEARCH("No",I10)))</formula>
    </cfRule>
  </conditionalFormatting>
  <conditionalFormatting sqref="I179:I181">
    <cfRule type="containsText" dxfId="2" priority="2" operator="containsText" text="No">
      <formula>NOT(ISERROR(SEARCH("No",I179)))</formula>
    </cfRule>
  </conditionalFormatting>
  <conditionalFormatting sqref="I12">
    <cfRule type="containsText" dxfId="1" priority="12" operator="containsText" text="No">
      <formula>NOT(ISERROR(SEARCH("No",I12)))</formula>
    </cfRule>
  </conditionalFormatting>
  <conditionalFormatting sqref="I2:I7">
    <cfRule type="containsText" dxfId="0" priority="1" operator="containsText" text="No">
      <formula>NOT(ISERROR(SEARCH("No",I2)))</formula>
    </cfRule>
  </conditionalFormatting>
  <hyperlinks>
    <hyperlink ref="T213" r:id="rId1" display="https://www.fas.org/sgp/crs/misc/R40562.pdf, p.3, paragraph 1" xr:uid="{3F7DC088-25E1-4859-846A-B00640C96F9B}"/>
  </hyperlinks>
  <pageMargins left="0.7" right="0.7" top="0.75" bottom="0.75" header="0.3" footer="0.3"/>
  <pageSetup orientation="portrait" horizontalDpi="1200" verticalDpi="120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ReferenceScenarios</vt:lpstr>
      <vt:lpstr>Target Calculations</vt:lpstr>
      <vt:lpstr>MaxBoundCalculations</vt:lpstr>
      <vt:lpstr>PolicyLevers_DescriptionsOldUI</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2021-08-04T21:00:14Z</dcterms:modified>
</cp:coreProperties>
</file>