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AZ\elec\EIaE\"/>
    </mc:Choice>
  </mc:AlternateContent>
  <xr:revisionPtr revIDLastSave="0" documentId="8_{7B584F33-44C5-49FC-97AB-D6DD11B64EBA}"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<sst xmlns="http://schemas.openxmlformats.org/spreadsheetml/2006/main" count="67272" uniqueCount="4676">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</sst>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9</v>
      </c>
      <c r="C1" s="93">
        <v>44865</v>
      </c>
      <c r="K1" s="44" t="s">
        <v>2</v>
      </c>
      <c r="L1" s="44" t="s">
        <v>3</v>
      </c>
    </row>
    <row r="2" spans="1:15" ht="14.5">
      <c r="A2" s="70" t="s">
        <v>4</v>
      </c>
      <c r="B2" s="1" t="str">
        <f>LOOKUP(B1,K1:L50,L1:L50)</f>
        <v>AZ</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1</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1</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AZ</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2950.4074380000002</v>
      </c>
      <c r="R8" s="1">
        <f t="shared" si="3"/>
        <v>0.20349490166503623</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CA</v>
      </c>
      <c r="N31" s="1"/>
      <c r="O31" s="1"/>
      <c r="P31" s="1" t="s">
        <v>25</v>
      </c>
      <c r="Q31" s="1">
        <f t="shared" si="2"/>
        <v>4447</v>
      </c>
      <c r="R31" s="1">
        <f t="shared" si="3"/>
        <v>0.30671757942619993</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CA</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6959</v>
      </c>
      <c r="R34" s="1">
        <f t="shared" si="3"/>
        <v>0.47997473245489658</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f t="shared" si="0"/>
        <v>1955</v>
      </c>
      <c r="M39" s="1" t="str">
        <f t="shared" si="1"/>
        <v>NV</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f t="shared" si="0"/>
        <v>2492</v>
      </c>
      <c r="M40" s="1" t="str">
        <f t="shared" si="1"/>
        <v>NV</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142.27244959999999</v>
      </c>
      <c r="R47" s="1">
        <f t="shared" si="5"/>
        <v>9.8127864538673313E-3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14498.679887599999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f t="shared" si="6"/>
        <v>142.27244959999999</v>
      </c>
      <c r="M69" s="1" t="str">
        <f t="shared" si="7"/>
        <v>UT</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f t="shared" si="6"/>
        <v>3357</v>
      </c>
      <c r="M75" s="1" t="str">
        <f t="shared" si="7"/>
        <v>NM</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f t="shared" si="6"/>
        <v>3602</v>
      </c>
      <c r="M77" s="1" t="str">
        <f t="shared" si="7"/>
        <v>NM</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14498.679887599999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0.20349490166503623</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0.47997473245489658</v>
      </c>
      <c r="D35" s="1">
        <f t="shared" ref="D35:D53" si="2">B35*C35</f>
        <v>0.47997473245489658</v>
      </c>
      <c r="E35" s="1">
        <f t="shared" ref="E35:E53" si="3">IF($D$54=0,0,D35/$D$54)</f>
        <v>0.9799652174156458</v>
      </c>
    </row>
    <row r="36" spans="1:5" ht="15.75" customHeight="1">
      <c r="A36" s="4" t="s">
        <v>25</v>
      </c>
      <c r="B36" s="1">
        <f>IF(SUMIFS('EIA SEDS data'!$AE$20:$AE$119,'EIA SEDS data'!$B$20:$B$119,A36,'EIA SEDS data'!$A$20:$A$119,"exports")&gt;0, 1, 0)</f>
        <v>0</v>
      </c>
      <c r="C36" s="1">
        <f>SUMIFS('Cross border connections'!$R$4:$R$53,'Cross border connections'!$P$4:$P$53,Calculations!A36)</f>
        <v>0.30671757942619993</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9.8127864538673313E-3</v>
      </c>
      <c r="D47" s="1">
        <f t="shared" si="2"/>
        <v>9.8127864538673313E-3</v>
      </c>
      <c r="E47" s="1">
        <f t="shared" si="3"/>
        <v>2.0034782584354146E-2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0.48978751890876393</v>
      </c>
      <c r="E54" s="70">
        <f>SUM(E3:E53)</f>
        <v>0.99999999999999989</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0.53787365749400007</v>
      </c>
      <c r="C60" s="1">
        <f>SUMIFS('ReEDs Generation Data'!H$729:H$1448,'ReEDs Generation Data'!$E$729:$E$1448,Calculations!$A60)</f>
        <v>0.53061939129182234</v>
      </c>
      <c r="D60" s="1">
        <f>SUMIFS('ReEDs Generation Data'!I$729:I$1448,'ReEDs Generation Data'!$E$729:$E$1448,Calculations!$A60)</f>
        <v>0.53249369505335187</v>
      </c>
      <c r="E60" s="1">
        <f>SUMIFS('ReEDs Generation Data'!J$729:J$1448,'ReEDs Generation Data'!$E$729:$E$1448,Calculations!$A60)</f>
        <v>0.53438520953060775</v>
      </c>
      <c r="F60" s="1">
        <f>SUMIFS('ReEDs Generation Data'!K$729:K$1448,'ReEDs Generation Data'!$E$729:$E$1448,Calculations!$A60)</f>
        <v>0.54461701199168999</v>
      </c>
      <c r="G60" s="1">
        <f>SUMIFS('ReEDs Generation Data'!L$729:L$1448,'ReEDs Generation Data'!$E$729:$E$1448,Calculations!$A60)</f>
        <v>0.55503766573553426</v>
      </c>
      <c r="H60" s="1">
        <f>SUMIFS('ReEDs Generation Data'!M$729:M$1448,'ReEDs Generation Data'!$E$729:$E$1448,Calculations!$A60)</f>
        <v>0.53258434224437556</v>
      </c>
      <c r="I60" s="1">
        <f>SUMIFS('ReEDs Generation Data'!N$729:N$1448,'ReEDs Generation Data'!$E$729:$E$1448,Calculations!$A60)</f>
        <v>0.51193001762733237</v>
      </c>
      <c r="J60" s="1">
        <f>SUMIFS('ReEDs Generation Data'!O$729:O$1448,'ReEDs Generation Data'!$E$729:$E$1448,Calculations!$A60)</f>
        <v>0.48666692928265687</v>
      </c>
      <c r="K60" s="1">
        <f>SUMIFS('ReEDs Generation Data'!P$729:P$1448,'ReEDs Generation Data'!$E$729:$E$1448,Calculations!$A60)</f>
        <v>0.46378004820096347</v>
      </c>
      <c r="L60" s="1">
        <f>SUMIFS('ReEDs Generation Data'!Q$729:Q$1448,'ReEDs Generation Data'!$E$729:$E$1448,Calculations!$A60)</f>
        <v>0.46275696510759728</v>
      </c>
      <c r="M60" s="1">
        <f>SUMIFS('ReEDs Generation Data'!R$729:R$1448,'ReEDs Generation Data'!$E$729:$E$1448,Calculations!$A60)</f>
        <v>0.46174099422577841</v>
      </c>
    </row>
    <row r="61" spans="1:33" ht="15.75" customHeight="1">
      <c r="A61" s="4" t="s">
        <v>488</v>
      </c>
      <c r="B61" s="1">
        <f>SUMIFS('ReEDs Generation Data'!G$729:G$1448,'ReEDs Generation Data'!$E$729:$E$1448,Calculations!$A61)</f>
        <v>0.2243350794299673</v>
      </c>
      <c r="C61" s="1">
        <f>SUMIFS('ReEDs Generation Data'!H$729:H$1448,'ReEDs Generation Data'!$E$729:$E$1448,Calculations!$A61)</f>
        <v>0.22119868459523537</v>
      </c>
      <c r="D61" s="1">
        <f>SUMIFS('ReEDs Generation Data'!I$729:I$1448,'ReEDs Generation Data'!$E$729:$E$1448,Calculations!$A61)</f>
        <v>0.20655137070547908</v>
      </c>
      <c r="E61" s="1">
        <f>SUMIFS('ReEDs Generation Data'!J$729:J$1448,'ReEDs Generation Data'!$E$729:$E$1448,Calculations!$A61)</f>
        <v>0.19180433849936873</v>
      </c>
      <c r="F61" s="1">
        <f>SUMIFS('ReEDs Generation Data'!K$729:K$1448,'ReEDs Generation Data'!$E$729:$E$1448,Calculations!$A61)</f>
        <v>0.14747555209104285</v>
      </c>
      <c r="G61" s="1">
        <f>SUMIFS('ReEDs Generation Data'!L$729:L$1448,'ReEDs Generation Data'!$E$729:$E$1448,Calculations!$A61)</f>
        <v>0.10131816591556106</v>
      </c>
      <c r="H61" s="1">
        <f>SUMIFS('ReEDs Generation Data'!M$729:M$1448,'ReEDs Generation Data'!$E$729:$E$1448,Calculations!$A61)</f>
        <v>8.2053607734336106E-2</v>
      </c>
      <c r="I61" s="1">
        <f>SUMIFS('ReEDs Generation Data'!N$729:N$1448,'ReEDs Generation Data'!$E$729:$E$1448,Calculations!$A61)</f>
        <v>6.4309316641945835E-2</v>
      </c>
      <c r="J61" s="1">
        <f>SUMIFS('ReEDs Generation Data'!O$729:O$1448,'ReEDs Generation Data'!$E$729:$E$1448,Calculations!$A61)</f>
        <v>5.9437854803488274E-2</v>
      </c>
      <c r="K61" s="1">
        <f>SUMIFS('ReEDs Generation Data'!P$729:P$1448,'ReEDs Generation Data'!$E$729:$E$1448,Calculations!$A61)</f>
        <v>5.5027178281293519E-2</v>
      </c>
      <c r="L61" s="1">
        <f>SUMIFS('ReEDs Generation Data'!Q$729:Q$1448,'ReEDs Generation Data'!$E$729:$E$1448,Calculations!$A61)</f>
        <v>5.4249590642681575E-2</v>
      </c>
      <c r="M61" s="1">
        <f>SUMIFS('ReEDs Generation Data'!R$729:R$1448,'ReEDs Generation Data'!$E$729:$E$1448,Calculations!$A61)</f>
        <v>5.3473413299516985E-2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5.3538092331576088E-3</v>
      </c>
      <c r="C63" s="1">
        <f>SUMIFS('ReEDs Generation Data'!H$729:H$1448,'ReEDs Generation Data'!$E$729:$E$1448,Calculations!$A63)</f>
        <v>5.2849869051066279E-3</v>
      </c>
      <c r="D63" s="1">
        <f>SUMIFS('ReEDs Generation Data'!I$729:I$1448,'ReEDs Generation Data'!$E$729:$E$1448,Calculations!$A63)</f>
        <v>5.3050938475734648E-3</v>
      </c>
      <c r="E63" s="1">
        <f>SUMIFS('ReEDs Generation Data'!J$729:J$1448,'ReEDs Generation Data'!$E$729:$E$1448,Calculations!$A63)</f>
        <v>5.3254253591589152E-3</v>
      </c>
      <c r="F63" s="1">
        <f>SUMIFS('ReEDs Generation Data'!K$729:K$1448,'ReEDs Generation Data'!$E$729:$E$1448,Calculations!$A63)</f>
        <v>5.4703312280049458E-3</v>
      </c>
      <c r="G63" s="1">
        <f>SUMIFS('ReEDs Generation Data'!L$729:L$1448,'ReEDs Generation Data'!$E$729:$E$1448,Calculations!$A63)</f>
        <v>5.6271220892116893E-3</v>
      </c>
      <c r="H63" s="1">
        <f>SUMIFS('ReEDs Generation Data'!M$729:M$1448,'ReEDs Generation Data'!$E$729:$E$1448,Calculations!$A63)</f>
        <v>5.4128562360047806E-3</v>
      </c>
      <c r="I63" s="1">
        <f>SUMIFS('ReEDs Generation Data'!N$729:N$1448,'ReEDs Generation Data'!$E$729:$E$1448,Calculations!$A63)</f>
        <v>5.2160382196263146E-3</v>
      </c>
      <c r="J63" s="1">
        <f>SUMIFS('ReEDs Generation Data'!O$729:O$1448,'ReEDs Generation Data'!$E$729:$E$1448,Calculations!$A63)</f>
        <v>4.9591236766624554E-3</v>
      </c>
      <c r="K63" s="1">
        <f>SUMIFS('ReEDs Generation Data'!P$729:P$1448,'ReEDs Generation Data'!$E$729:$E$1448,Calculations!$A63)</f>
        <v>4.7263317028199857E-3</v>
      </c>
      <c r="L63" s="1">
        <f>SUMIFS('ReEDs Generation Data'!Q$729:Q$1448,'ReEDs Generation Data'!$E$729:$E$1448,Calculations!$A63)</f>
        <v>4.718657434505294E-3</v>
      </c>
      <c r="M63" s="1">
        <f>SUMIFS('ReEDs Generation Data'!R$729:R$1448,'ReEDs Generation Data'!$E$729:$E$1448,Calculations!$A63)</f>
        <v>4.7110925703753772E-3</v>
      </c>
    </row>
    <row r="64" spans="1:33" ht="15.75" customHeight="1">
      <c r="A64" s="4" t="s">
        <v>491</v>
      </c>
      <c r="B64" s="1">
        <f>SUMIFS('ReEDs Generation Data'!G$729:G$1448,'ReEDs Generation Data'!$E$729:$E$1448,Calculations!$A64)</f>
        <v>0.17709066062439585</v>
      </c>
      <c r="C64" s="1">
        <f>SUMIFS('ReEDs Generation Data'!H$729:H$1448,'ReEDs Generation Data'!$E$729:$E$1448,Calculations!$A64)</f>
        <v>0.18605557692866481</v>
      </c>
      <c r="D64" s="1">
        <f>SUMIFS('ReEDs Generation Data'!I$729:I$1448,'ReEDs Generation Data'!$E$729:$E$1448,Calculations!$A64)</f>
        <v>0.19647685992155461</v>
      </c>
      <c r="E64" s="1">
        <f>SUMIFS('ReEDs Generation Data'!J$729:J$1448,'ReEDs Generation Data'!$E$729:$E$1448,Calculations!$A64)</f>
        <v>0.20696485828657307</v>
      </c>
      <c r="F64" s="1">
        <f>SUMIFS('ReEDs Generation Data'!K$729:K$1448,'ReEDs Generation Data'!$E$729:$E$1448,Calculations!$A64)</f>
        <v>0.21019049998283318</v>
      </c>
      <c r="G64" s="1">
        <f>SUMIFS('ReEDs Generation Data'!L$729:L$1448,'ReEDs Generation Data'!$E$729:$E$1448,Calculations!$A64)</f>
        <v>0.21357489839377533</v>
      </c>
      <c r="H64" s="1">
        <f>SUMIFS('ReEDs Generation Data'!M$729:M$1448,'ReEDs Generation Data'!$E$729:$E$1448,Calculations!$A64)</f>
        <v>0.23915306947304302</v>
      </c>
      <c r="I64" s="1">
        <f>SUMIFS('ReEDs Generation Data'!N$729:N$1448,'ReEDs Generation Data'!$E$729:$E$1448,Calculations!$A64)</f>
        <v>0.26269515489797279</v>
      </c>
      <c r="J64" s="1">
        <f>SUMIFS('ReEDs Generation Data'!O$729:O$1448,'ReEDs Generation Data'!$E$729:$E$1448,Calculations!$A64)</f>
        <v>0.2983401410811426</v>
      </c>
      <c r="K64" s="1">
        <f>SUMIFS('ReEDs Generation Data'!P$729:P$1448,'ReEDs Generation Data'!$E$729:$E$1448,Calculations!$A64)</f>
        <v>0.3306298376254781</v>
      </c>
      <c r="L64" s="1">
        <f>SUMIFS('ReEDs Generation Data'!Q$729:Q$1448,'ReEDs Generation Data'!$E$729:$E$1448,Calculations!$A64)</f>
        <v>0.3304760414232652</v>
      </c>
      <c r="M64" s="1">
        <f>SUMIFS('ReEDs Generation Data'!R$729:R$1448,'ReEDs Generation Data'!$E$729:$E$1448,Calculations!$A64)</f>
        <v>0.33032296141882278</v>
      </c>
    </row>
    <row r="65" spans="1:37" ht="15.75" customHeight="1">
      <c r="A65" s="4" t="s">
        <v>492</v>
      </c>
      <c r="B65" s="1">
        <f>SUMIFS('ReEDs Generation Data'!G$729:G$1448,'ReEDs Generation Data'!$E$729:$E$1448,Calculations!$A65)</f>
        <v>5.4327724150735786E-2</v>
      </c>
      <c r="C65" s="1">
        <f>SUMIFS('ReEDs Generation Data'!H$729:H$1448,'ReEDs Generation Data'!$E$729:$E$1448,Calculations!$A65)</f>
        <v>5.5829434513255193E-2</v>
      </c>
      <c r="D65" s="1">
        <f>SUMIFS('ReEDs Generation Data'!I$729:I$1448,'ReEDs Generation Data'!$E$729:$E$1448,Calculations!$A65)</f>
        <v>5.8161005931105424E-2</v>
      </c>
      <c r="E65" s="1">
        <f>SUMIFS('ReEDs Generation Data'!J$729:J$1448,'ReEDs Generation Data'!$E$729:$E$1448,Calculations!$A65)</f>
        <v>6.0508040927553512E-2</v>
      </c>
      <c r="F65" s="1">
        <f>SUMIFS('ReEDs Generation Data'!K$729:K$1448,'ReEDs Generation Data'!$E$729:$E$1448,Calculations!$A65)</f>
        <v>9.1278728100595133E-2</v>
      </c>
      <c r="G65" s="1">
        <f>SUMIFS('ReEDs Generation Data'!L$729:L$1448,'ReEDs Generation Data'!$E$729:$E$1448,Calculations!$A65)</f>
        <v>0.12351819757439797</v>
      </c>
      <c r="H65" s="1">
        <f>SUMIFS('ReEDs Generation Data'!M$729:M$1448,'ReEDs Generation Data'!$E$729:$E$1448,Calculations!$A65)</f>
        <v>0.13993310830469474</v>
      </c>
      <c r="I65" s="1">
        <f>SUMIFS('ReEDs Generation Data'!N$729:N$1448,'ReEDs Generation Data'!$E$729:$E$1448,Calculations!$A65)</f>
        <v>0.1550423554228286</v>
      </c>
      <c r="J65" s="1">
        <f>SUMIFS('ReEDs Generation Data'!O$729:O$1448,'ReEDs Generation Data'!$E$729:$E$1448,Calculations!$A65)</f>
        <v>0.1498283657102375</v>
      </c>
      <c r="K65" s="1">
        <f>SUMIFS('ReEDs Generation Data'!P$729:P$1448,'ReEDs Generation Data'!$E$729:$E$1448,Calculations!$A65)</f>
        <v>0.14510485801652087</v>
      </c>
      <c r="L65" s="1">
        <f>SUMIFS('ReEDs Generation Data'!Q$729:Q$1448,'ReEDs Generation Data'!$E$729:$E$1448,Calculations!$A65)</f>
        <v>0.14706693812704402</v>
      </c>
      <c r="M65" s="1">
        <f>SUMIFS('ReEDs Generation Data'!R$729:R$1448,'ReEDs Generation Data'!$E$729:$E$1448,Calculations!$A65)</f>
        <v>0.14901963642791732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1.6661300813697396E-6</v>
      </c>
      <c r="C67" s="1">
        <f>SUMIFS('ReEDs Generation Data'!H$729:H$1448,'ReEDs Generation Data'!$E$729:$E$1448,Calculations!$A67)</f>
        <v>3.3608024628477918E-6</v>
      </c>
      <c r="D67" s="1">
        <f>SUMIFS('ReEDs Generation Data'!I$729:I$1448,'ReEDs Generation Data'!$E$729:$E$1448,Calculations!$A67)</f>
        <v>6.3518684375663854E-6</v>
      </c>
      <c r="E67" s="1">
        <f>SUMIFS('ReEDs Generation Data'!J$729:J$1448,'ReEDs Generation Data'!$E$729:$E$1448,Calculations!$A67)</f>
        <v>9.4304235814625717E-6</v>
      </c>
      <c r="F67" s="1">
        <f>SUMIFS('ReEDs Generation Data'!K$729:K$1448,'ReEDs Generation Data'!$E$729:$E$1448,Calculations!$A67)</f>
        <v>1.0359820802421729E-5</v>
      </c>
      <c r="G67" s="1">
        <f>SUMIFS('ReEDs Generation Data'!L$729:L$1448,'ReEDs Generation Data'!$E$729:$E$1448,Calculations!$A67)</f>
        <v>1.1492435648570205E-5</v>
      </c>
      <c r="H67" s="1">
        <f>SUMIFS('ReEDs Generation Data'!M$729:M$1448,'ReEDs Generation Data'!$E$729:$E$1448,Calculations!$A67)</f>
        <v>1.161363342076649E-5</v>
      </c>
      <c r="I67" s="1">
        <f>SUMIFS('ReEDs Generation Data'!N$729:N$1448,'ReEDs Generation Data'!$E$729:$E$1448,Calculations!$A67)</f>
        <v>1.1737414711159307E-5</v>
      </c>
      <c r="J67" s="1">
        <f>SUMIFS('ReEDs Generation Data'!O$729:O$1448,'ReEDs Generation Data'!$E$729:$E$1448,Calculations!$A67)</f>
        <v>1.1179676041164903E-5</v>
      </c>
      <c r="K67" s="1">
        <f>SUMIFS('ReEDs Generation Data'!P$729:P$1448,'ReEDs Generation Data'!$E$729:$E$1448,Calculations!$A67)</f>
        <v>1.0672538191569202E-5</v>
      </c>
      <c r="L67" s="1">
        <f>SUMIFS('ReEDs Generation Data'!Q$729:Q$1448,'ReEDs Generation Data'!$E$729:$E$1448,Calculations!$A67)</f>
        <v>1.076961175369769E-5</v>
      </c>
      <c r="M67" s="1">
        <f>SUMIFS('ReEDs Generation Data'!R$729:R$1448,'ReEDs Generation Data'!$E$729:$E$1448,Calculations!$A67)</f>
        <v>1.0868467417472677E-5</v>
      </c>
    </row>
    <row r="68" spans="1:37" ht="15.75" customHeight="1">
      <c r="A68" s="4" t="s">
        <v>495</v>
      </c>
      <c r="B68" s="1">
        <f>SUMIFS('ReEDs Generation Data'!G$729:G$1448,'ReEDs Generation Data'!$E$729:$E$1448,Calculations!$A68)</f>
        <v>1.1344751377258211E-4</v>
      </c>
      <c r="C68" s="1">
        <f>SUMIFS('ReEDs Generation Data'!H$729:H$1448,'ReEDs Generation Data'!$E$729:$E$1448,Calculations!$A68)</f>
        <v>1.1441924251718798E-4</v>
      </c>
      <c r="D68" s="1">
        <f>SUMIFS('ReEDs Generation Data'!I$729:I$1448,'ReEDs Generation Data'!$E$729:$E$1448,Calculations!$A68)</f>
        <v>1.1606851259025032E-4</v>
      </c>
      <c r="E68" s="1">
        <f>SUMIFS('ReEDs Generation Data'!J$729:J$1448,'ReEDs Generation Data'!$E$729:$E$1448,Calculations!$A68)</f>
        <v>1.1776602408281366E-4</v>
      </c>
      <c r="F68" s="1">
        <f>SUMIFS('ReEDs Generation Data'!K$729:K$1448,'ReEDs Generation Data'!$E$729:$E$1448,Calculations!$A68)</f>
        <v>1.2937222761762895E-4</v>
      </c>
      <c r="G68" s="1">
        <f>SUMIFS('ReEDs Generation Data'!L$729:L$1448,'ReEDs Generation Data'!$E$729:$E$1448,Calculations!$A68)</f>
        <v>1.4351618903101298E-4</v>
      </c>
      <c r="H68" s="1">
        <f>SUMIFS('ReEDs Generation Data'!M$729:M$1448,'ReEDs Generation Data'!$E$729:$E$1448,Calculations!$A68)</f>
        <v>1.4502969260123518E-4</v>
      </c>
      <c r="I68" s="1">
        <f>SUMIFS('ReEDs Generation Data'!N$729:N$1448,'ReEDs Generation Data'!$E$729:$E$1448,Calculations!$A68)</f>
        <v>1.4657545884380957E-4</v>
      </c>
      <c r="J68" s="1">
        <f>SUMIFS('ReEDs Generation Data'!O$729:O$1448,'ReEDs Generation Data'!$E$729:$E$1448,Calculations!$A68)</f>
        <v>1.3961048372099639E-4</v>
      </c>
      <c r="K68" s="1">
        <f>SUMIFS('ReEDs Generation Data'!P$729:P$1448,'ReEDs Generation Data'!$E$729:$E$1448,Calculations!$A68)</f>
        <v>1.3327740571099136E-4</v>
      </c>
      <c r="L68" s="1">
        <f>SUMIFS('ReEDs Generation Data'!Q$729:Q$1448,'ReEDs Generation Data'!$E$729:$E$1448,Calculations!$A68)</f>
        <v>1.3448964897415716E-4</v>
      </c>
      <c r="M68" s="1">
        <f>SUMIFS('ReEDs Generation Data'!R$729:R$1448,'ReEDs Generation Data'!$E$729:$E$1448,Calculations!$A68)</f>
        <v>1.3572414691375472E-4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4.9651076753539443E-4</v>
      </c>
      <c r="C70" s="1">
        <f>SUMIFS('ReEDs Generation Data'!H$729:H$1448,'ReEDs Generation Data'!$E$729:$E$1448,Calculations!$A70)</f>
        <v>4.9211307473790811E-4</v>
      </c>
      <c r="D70" s="1">
        <f>SUMIFS('ReEDs Generation Data'!I$729:I$1448,'ReEDs Generation Data'!$E$729:$E$1448,Calculations!$A70)</f>
        <v>4.8607907535826579E-4</v>
      </c>
      <c r="E70" s="1">
        <f>SUMIFS('ReEDs Generation Data'!J$729:J$1448,'ReEDs Generation Data'!$E$729:$E$1448,Calculations!$A70)</f>
        <v>4.799994558579208E-4</v>
      </c>
      <c r="F70" s="1">
        <f>SUMIFS('ReEDs Generation Data'!K$729:K$1448,'ReEDs Generation Data'!$E$729:$E$1448,Calculations!$A70)</f>
        <v>4.1279769035640438E-4</v>
      </c>
      <c r="G70" s="1">
        <f>SUMIFS('ReEDs Generation Data'!L$729:L$1448,'ReEDs Generation Data'!$E$729:$E$1448,Calculations!$A70)</f>
        <v>3.4243896609131201E-4</v>
      </c>
      <c r="H70" s="1">
        <f>SUMIFS('ReEDs Generation Data'!M$729:M$1448,'ReEDs Generation Data'!$E$729:$E$1448,Calculations!$A70)</f>
        <v>2.9661081101739012E-4</v>
      </c>
      <c r="I70" s="1">
        <f>SUMIFS('ReEDs Generation Data'!N$729:N$1448,'ReEDs Generation Data'!$E$729:$E$1448,Calculations!$A70)</f>
        <v>2.5443121644167925E-4</v>
      </c>
      <c r="J70" s="1">
        <f>SUMIFS('ReEDs Generation Data'!O$729:O$1448,'ReEDs Generation Data'!$E$729:$E$1448,Calculations!$A70)</f>
        <v>2.4186519206465903E-4</v>
      </c>
      <c r="K70" s="1">
        <f>SUMIFS('ReEDs Generation Data'!P$729:P$1448,'ReEDs Generation Data'!$E$729:$E$1448,Calculations!$A70)</f>
        <v>2.3048198866481212E-4</v>
      </c>
      <c r="L70" s="1">
        <f>SUMIFS('ReEDs Generation Data'!Q$729:Q$1448,'ReEDs Generation Data'!$E$729:$E$1448,Calculations!$A70)</f>
        <v>2.2991646088987264E-4</v>
      </c>
      <c r="M70" s="1">
        <f>SUMIFS('ReEDs Generation Data'!R$729:R$1448,'ReEDs Generation Data'!$E$729:$E$1448,Calculations!$A70)</f>
        <v>2.2935370156420409E-4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4.0744465635373587E-4</v>
      </c>
      <c r="C73" s="1">
        <f>SUMIFS('ReEDs Generation Data'!H$729:H$1448,'ReEDs Generation Data'!$E$729:$E$1448,Calculations!$A73)</f>
        <v>4.0203264619733287E-4</v>
      </c>
      <c r="D73" s="1">
        <f>SUMIFS('ReEDs Generation Data'!I$729:I$1448,'ReEDs Generation Data'!$E$729:$E$1448,Calculations!$A73)</f>
        <v>4.034750845493232E-4</v>
      </c>
      <c r="E73" s="1">
        <f>SUMIFS('ReEDs Generation Data'!J$729:J$1448,'ReEDs Generation Data'!$E$729:$E$1448,Calculations!$A73)</f>
        <v>4.0493149321551062E-4</v>
      </c>
      <c r="F73" s="1">
        <f>SUMIFS('ReEDs Generation Data'!K$729:K$1448,'ReEDs Generation Data'!$E$729:$E$1448,Calculations!$A73)</f>
        <v>4.1534686705740637E-4</v>
      </c>
      <c r="G73" s="1">
        <f>SUMIFS('ReEDs Generation Data'!L$729:L$1448,'ReEDs Generation Data'!$E$729:$E$1448,Calculations!$A73)</f>
        <v>4.2650270074858138E-4</v>
      </c>
      <c r="H73" s="1">
        <f>SUMIFS('ReEDs Generation Data'!M$729:M$1448,'ReEDs Generation Data'!$E$729:$E$1448,Calculations!$A73)</f>
        <v>4.0976187050617541E-4</v>
      </c>
      <c r="I73" s="1">
        <f>SUMIFS('ReEDs Generation Data'!N$729:N$1448,'ReEDs Generation Data'!$E$729:$E$1448,Calculations!$A73)</f>
        <v>3.9437310029738818E-4</v>
      </c>
      <c r="J73" s="1">
        <f>SUMIFS('ReEDs Generation Data'!O$729:O$1448,'ReEDs Generation Data'!$E$729:$E$1448,Calculations!$A73)</f>
        <v>3.7493009398528347E-4</v>
      </c>
      <c r="K73" s="1">
        <f>SUMIFS('ReEDs Generation Data'!P$729:P$1448,'ReEDs Generation Data'!$E$729:$E$1448,Calculations!$A73)</f>
        <v>3.5731424035661592E-4</v>
      </c>
      <c r="L73" s="1">
        <f>SUMIFS('ReEDs Generation Data'!Q$729:Q$1448,'ReEDs Generation Data'!$E$729:$E$1448,Calculations!$A73)</f>
        <v>3.5663154328898438E-4</v>
      </c>
      <c r="M73" s="1">
        <f>SUMIFS('ReEDs Generation Data'!R$729:R$1448,'ReEDs Generation Data'!$E$729:$E$1448,Calculations!$A73)</f>
        <v>3.5595574169383165E-4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0.53156785073979074</v>
      </c>
      <c r="G1165" s="44">
        <f>G439/SUMIFS(G$3:G$722,$B$3:$B$722,$B1165)*SUMIFS(Calculations!$E$3:$E$53,Calculations!$A$3:$A$53,$B1165)</f>
        <v>0.52397782412007743</v>
      </c>
      <c r="H1165" s="44">
        <f>H439/SUMIFS(H$3:H$722,$B$3:$B$722,$B1165)*SUMIFS(Calculations!$E$3:$E$53,Calculations!$A$3:$A$53,$B1165)</f>
        <v>0.51660149558957724</v>
      </c>
      <c r="I1165" s="44">
        <f>I439/SUMIFS(I$3:I$722,$B$3:$B$722,$B1165)*SUMIFS(Calculations!$E$3:$E$53,Calculations!$A$3:$A$53,$B1165)</f>
        <v>0.51824687123598301</v>
      </c>
      <c r="J1165" s="44">
        <f>J439/SUMIFS(J$3:J$722,$B$3:$B$722,$B1165)*SUMIFS(Calculations!$E$3:$E$53,Calculations!$A$3:$A$53,$B1165)</f>
        <v>0.51990276141328917</v>
      </c>
      <c r="K1165" s="44">
        <f>K439/SUMIFS(K$3:K$722,$B$3:$B$722,$B1165)*SUMIFS(Calculations!$E$3:$E$53,Calculations!$A$3:$A$53,$B1165)</f>
        <v>0.53183432389635132</v>
      </c>
      <c r="L1165" s="44">
        <f>L439/SUMIFS(L$3:L$722,$B$3:$B$722,$B1165)*SUMIFS(Calculations!$E$3:$E$53,Calculations!$A$3:$A$53,$B1165)</f>
        <v>0.54432639919426185</v>
      </c>
      <c r="M1165" s="44">
        <f>M439/SUMIFS(M$3:M$722,$B$3:$B$722,$B1165)*SUMIFS(Calculations!$E$3:$E$53,Calculations!$A$3:$A$53,$B1165)</f>
        <v>0.5217601160414701</v>
      </c>
      <c r="N1165" s="44">
        <f>N439/SUMIFS(N$3:N$722,$B$3:$B$722,$B1165)*SUMIFS(Calculations!$E$3:$E$53,Calculations!$A$3:$A$53,$B1165)</f>
        <v>0.50099042385268111</v>
      </c>
      <c r="O1165" s="44">
        <f>O439/SUMIFS(O$3:O$722,$B$3:$B$722,$B1165)*SUMIFS(Calculations!$E$3:$E$53,Calculations!$A$3:$A$53,$B1165)</f>
        <v>0.47624716330929751</v>
      </c>
      <c r="P1165" s="44">
        <f>P439/SUMIFS(P$3:P$722,$B$3:$B$722,$B1165)*SUMIFS(Calculations!$E$3:$E$53,Calculations!$A$3:$A$53,$B1165)</f>
        <v>0.4538329486706712</v>
      </c>
      <c r="Q1165" s="44">
        <f>Q439/SUMIFS(Q$3:Q$722,$B$3:$B$722,$B1165)*SUMIFS(Calculations!$E$3:$E$53,Calculations!$A$3:$A$53,$B1165)</f>
        <v>0.4527193903438676</v>
      </c>
      <c r="R1165" s="44">
        <f>R439/SUMIFS(R$3:R$722,$B$3:$B$722,$B1165)*SUMIFS(Calculations!$E$3:$E$53,Calculations!$A$3:$A$53,$B1165)</f>
        <v>0.4516112832607953</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5.1380671885160357E-3</v>
      </c>
      <c r="G1168" s="44">
        <f>G442/SUMIFS(G$3:G$722,$B$3:$B$722,$B1168)*SUMIFS(Calculations!$E$3:$E$53,Calculations!$A$3:$A$53,$B1168)</f>
        <v>5.0647029572510388E-3</v>
      </c>
      <c r="H1168" s="44">
        <f>H442/SUMIFS(H$3:H$722,$B$3:$B$722,$B1168)*SUMIFS(Calculations!$E$3:$E$53,Calculations!$A$3:$A$53,$B1168)</f>
        <v>4.9934043045173722E-3</v>
      </c>
      <c r="I1168" s="44">
        <f>I442/SUMIFS(I$3:I$722,$B$3:$B$722,$B1168)*SUMIFS(Calculations!$E$3:$E$53,Calculations!$A$3:$A$53,$B1168)</f>
        <v>5.0093082960958974E-3</v>
      </c>
      <c r="J1168" s="44">
        <f>J442/SUMIFS(J$3:J$722,$B$3:$B$722,$B1168)*SUMIFS(Calculations!$E$3:$E$53,Calculations!$A$3:$A$53,$B1168)</f>
        <v>5.0253139197918408E-3</v>
      </c>
      <c r="K1168" s="44">
        <f>K442/SUMIFS(K$3:K$722,$B$3:$B$722,$B1168)*SUMIFS(Calculations!$E$3:$E$53,Calculations!$A$3:$A$53,$B1168)</f>
        <v>5.1406428841312595E-3</v>
      </c>
      <c r="L1168" s="44">
        <f>L442/SUMIFS(L$3:L$722,$B$3:$B$722,$B1168)*SUMIFS(Calculations!$E$3:$E$53,Calculations!$A$3:$A$53,$B1168)</f>
        <v>5.26138969399822E-3</v>
      </c>
      <c r="M1168" s="44">
        <f>M442/SUMIFS(M$3:M$722,$B$3:$B$722,$B1168)*SUMIFS(Calculations!$E$3:$E$53,Calculations!$A$3:$A$53,$B1168)</f>
        <v>5.0432668732280084E-3</v>
      </c>
      <c r="N1168" s="44">
        <f>N442/SUMIFS(N$3:N$722,$B$3:$B$722,$B1168)*SUMIFS(Calculations!$E$3:$E$53,Calculations!$A$3:$A$53,$B1168)</f>
        <v>4.8425096720498776E-3</v>
      </c>
      <c r="O1168" s="44">
        <f>O442/SUMIFS(O$3:O$722,$B$3:$B$722,$B1168)*SUMIFS(Calculations!$E$3:$E$53,Calculations!$A$3:$A$53,$B1168)</f>
        <v>4.6033444649028867E-3</v>
      </c>
      <c r="P1168" s="44">
        <f>P442/SUMIFS(P$3:P$722,$B$3:$B$722,$B1168)*SUMIFS(Calculations!$E$3:$E$53,Calculations!$A$3:$A$53,$B1168)</f>
        <v>4.3866915190356676E-3</v>
      </c>
      <c r="Q1168" s="44">
        <f>Q442/SUMIFS(Q$3:Q$722,$B$3:$B$722,$B1168)*SUMIFS(Calculations!$E$3:$E$53,Calculations!$A$3:$A$53,$B1168)</f>
        <v>4.3759280059799304E-3</v>
      </c>
      <c r="R1168" s="44">
        <f>R442/SUMIFS(R$3:R$722,$B$3:$B$722,$B1168)*SUMIFS(Calculations!$E$3:$E$53,Calculations!$A$3:$A$53,$B1168)</f>
        <v>4.3652171839522773E-3</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0.1674494348610952</v>
      </c>
      <c r="G1170" s="44">
        <f>G444/SUMIFS(G$3:G$722,$B$3:$B$722,$B1170)*SUMIFS(Calculations!$E$3:$E$53,Calculations!$A$3:$A$53,$B1170)</f>
        <v>0.17667210793896665</v>
      </c>
      <c r="H1170" s="44">
        <f>H444/SUMIFS(H$3:H$722,$B$3:$B$722,$B1170)*SUMIFS(Calculations!$E$3:$E$53,Calculations!$A$3:$A$53,$B1170)</f>
        <v>0.18563511557520976</v>
      </c>
      <c r="I1170" s="44">
        <f>I444/SUMIFS(I$3:I$722,$B$3:$B$722,$B1170)*SUMIFS(Calculations!$E$3:$E$53,Calculations!$A$3:$A$53,$B1170)</f>
        <v>0.19605116243657178</v>
      </c>
      <c r="J1170" s="44">
        <f>J444/SUMIFS(J$3:J$722,$B$3:$B$722,$B1170)*SUMIFS(Calculations!$E$3:$E$53,Calculations!$A$3:$A$53,$B1170)</f>
        <v>0.20653377151235852</v>
      </c>
      <c r="K1170" s="44">
        <f>K444/SUMIFS(K$3:K$722,$B$3:$B$722,$B1170)*SUMIFS(Calculations!$E$3:$E$53,Calculations!$A$3:$A$53,$B1170)</f>
        <v>0.20971733025548303</v>
      </c>
      <c r="L1170" s="44">
        <f>L444/SUMIFS(L$3:L$722,$B$3:$B$722,$B1170)*SUMIFS(Calculations!$E$3:$E$53,Calculations!$A$3:$A$53,$B1170)</f>
        <v>0.21305044405268167</v>
      </c>
      <c r="M1170" s="44">
        <f>M444/SUMIFS(M$3:M$722,$B$3:$B$722,$B1170)*SUMIFS(Calculations!$E$3:$E$53,Calculations!$A$3:$A$53,$B1170)</f>
        <v>0.23862570612190215</v>
      </c>
      <c r="N1170" s="44">
        <f>N444/SUMIFS(N$3:N$722,$B$3:$B$722,$B1170)*SUMIFS(Calculations!$E$3:$E$53,Calculations!$A$3:$A$53,$B1170)</f>
        <v>0.26216482052673079</v>
      </c>
      <c r="O1170" s="44">
        <f>O444/SUMIFS(O$3:O$722,$B$3:$B$722,$B1170)*SUMIFS(Calculations!$E$3:$E$53,Calculations!$A$3:$A$53,$B1170)</f>
        <v>0.29783351565778754</v>
      </c>
      <c r="P1170" s="44">
        <f>P444/SUMIFS(P$3:P$722,$B$3:$B$722,$B1170)*SUMIFS(Calculations!$E$3:$E$53,Calculations!$A$3:$A$53,$B1170)</f>
        <v>0.33014477015658167</v>
      </c>
      <c r="Q1170" s="44">
        <f>Q444/SUMIFS(Q$3:Q$722,$B$3:$B$722,$B1170)*SUMIFS(Calculations!$E$3:$E$53,Calculations!$A$3:$A$53,$B1170)</f>
        <v>0.3299925516256122</v>
      </c>
      <c r="R1170" s="44">
        <f>R444/SUMIFS(R$3:R$722,$B$3:$B$722,$B1170)*SUMIFS(Calculations!$E$3:$E$53,Calculations!$A$3:$A$53,$B1170)</f>
        <v>0.32984107825571135</v>
      </c>
    </row>
    <row r="1171" spans="2:18" ht="15.75" customHeight="1">
      <c r="B1171" s="44" t="s">
        <v>11</v>
      </c>
      <c r="C1171" s="44" t="s">
        <v>522</v>
      </c>
      <c r="D1171" s="44" t="s">
        <v>532</v>
      </c>
      <c r="E1171" s="44" t="str">
        <f t="shared" si="306"/>
        <v>natural gas nonpeaker</v>
      </c>
      <c r="F1171" s="44">
        <f>F445/SUMIFS(F$3:F$722,$B$3:$B$722,$B1171)*SUMIFS(Calculations!$E$3:$E$53,Calculations!$A$3:$A$53,$B1171)</f>
        <v>0.22314595473418061</v>
      </c>
      <c r="G1171" s="44">
        <f>G445/SUMIFS(G$3:G$722,$B$3:$B$722,$B1171)*SUMIFS(Calculations!$E$3:$E$53,Calculations!$A$3:$A$53,$B1171)</f>
        <v>0.22023530518609868</v>
      </c>
      <c r="H1171" s="44">
        <f>H445/SUMIFS(H$3:H$722,$B$3:$B$722,$B1171)*SUMIFS(Calculations!$E$3:$E$53,Calculations!$A$3:$A$53,$B1171)</f>
        <v>0.21740660531724165</v>
      </c>
      <c r="I1171" s="44">
        <f>I445/SUMIFS(I$3:I$722,$B$3:$B$722,$B1171)*SUMIFS(Calculations!$E$3:$E$53,Calculations!$A$3:$A$53,$B1171)</f>
        <v>0.20302687075250134</v>
      </c>
      <c r="J1171" s="44">
        <f>J445/SUMIFS(J$3:J$722,$B$3:$B$722,$B1171)*SUMIFS(Calculations!$E$3:$E$53,Calculations!$A$3:$A$53,$B1171)</f>
        <v>0.1885552446104467</v>
      </c>
      <c r="K1171" s="44">
        <f>K445/SUMIFS(K$3:K$722,$B$3:$B$722,$B1171)*SUMIFS(Calculations!$E$3:$E$53,Calculations!$A$3:$A$53,$B1171)</f>
        <v>0.14274783078536948</v>
      </c>
      <c r="L1171" s="44">
        <f>L445/SUMIFS(L$3:L$722,$B$3:$B$722,$B1171)*SUMIFS(Calculations!$E$3:$E$53,Calculations!$A$3:$A$53,$B1171)</f>
        <v>9.4788507476477296E-2</v>
      </c>
      <c r="M1171" s="44">
        <f>M445/SUMIFS(M$3:M$722,$B$3:$B$722,$B1171)*SUMIFS(Calculations!$E$3:$E$53,Calculations!$A$3:$A$53,$B1171)</f>
        <v>7.5657313389305245E-2</v>
      </c>
      <c r="N1171" s="44">
        <f>N445/SUMIFS(N$3:N$722,$B$3:$B$722,$B1171)*SUMIFS(Calculations!$E$3:$E$53,Calculations!$A$3:$A$53,$B1171)</f>
        <v>5.8049229253155074E-2</v>
      </c>
      <c r="O1171" s="44">
        <f>O445/SUMIFS(O$3:O$722,$B$3:$B$722,$B1171)*SUMIFS(Calculations!$E$3:$E$53,Calculations!$A$3:$A$53,$B1171)</f>
        <v>5.2519057920009583E-2</v>
      </c>
      <c r="P1171" s="44">
        <f>P445/SUMIFS(P$3:P$722,$B$3:$B$722,$B1171)*SUMIFS(Calculations!$E$3:$E$53,Calculations!$A$3:$A$53,$B1171)</f>
        <v>4.750943329789617E-2</v>
      </c>
      <c r="Q1171" s="44">
        <f>Q445/SUMIFS(Q$3:Q$722,$B$3:$B$722,$B1171)*SUMIFS(Calculations!$E$3:$E$53,Calculations!$A$3:$A$53,$B1171)</f>
        <v>4.6834894594630055E-2</v>
      </c>
      <c r="R1171" s="44">
        <f>R445/SUMIFS(R$3:R$722,$B$3:$B$722,$B1171)*SUMIFS(Calculations!$E$3:$E$53,Calculations!$A$3:$A$53,$B1171)</f>
        <v>4.616365798591008E-2</v>
      </c>
    </row>
    <row r="1172" spans="2:18" ht="15.75" customHeight="1">
      <c r="B1172" s="44" t="s">
        <v>11</v>
      </c>
      <c r="C1172" s="44" t="s">
        <v>522</v>
      </c>
      <c r="D1172" s="44" t="s">
        <v>533</v>
      </c>
      <c r="E1172" s="44" t="str">
        <f t="shared" si="306"/>
        <v>natural gas peaker</v>
      </c>
      <c r="F1172" s="44">
        <f>F446/SUMIFS(F$3:F$722,$B$3:$B$722,$B1172)*SUMIFS(Calculations!$E$3:$E$53,Calculations!$A$3:$A$53,$B1172)</f>
        <v>4.9957758078917735E-4</v>
      </c>
      <c r="G1172" s="44">
        <f>G446/SUMIFS(G$3:G$722,$B$3:$B$722,$B1172)*SUMIFS(Calculations!$E$3:$E$53,Calculations!$A$3:$A$53,$B1172)</f>
        <v>4.9547417340287819E-4</v>
      </c>
      <c r="H1172" s="44">
        <f>H446/SUMIFS(H$3:H$722,$B$3:$B$722,$B1172)*SUMIFS(Calculations!$E$3:$E$53,Calculations!$A$3:$A$53,$B1172)</f>
        <v>4.914862979325589E-4</v>
      </c>
      <c r="I1172" s="44">
        <f>I446/SUMIFS(I$3:I$722,$B$3:$B$722,$B1172)*SUMIFS(Calculations!$E$3:$E$53,Calculations!$A$3:$A$53,$B1172)</f>
        <v>4.8576116968994246E-4</v>
      </c>
      <c r="J1172" s="44">
        <f>J446/SUMIFS(J$3:J$722,$B$3:$B$722,$B1172)*SUMIFS(Calculations!$E$3:$E$53,Calculations!$A$3:$A$53,$B1172)</f>
        <v>4.799994558579208E-4</v>
      </c>
      <c r="K1172" s="44">
        <f>K446/SUMIFS(K$3:K$722,$B$3:$B$722,$B1172)*SUMIFS(Calculations!$E$3:$E$53,Calculations!$A$3:$A$53,$B1172)</f>
        <v>4.1279769035640438E-4</v>
      </c>
      <c r="L1172" s="44">
        <f>L446/SUMIFS(L$3:L$722,$B$3:$B$722,$B1172)*SUMIFS(Calculations!$E$3:$E$53,Calculations!$A$3:$A$53,$B1172)</f>
        <v>3.4243896609131201E-4</v>
      </c>
      <c r="M1172" s="44">
        <f>M446/SUMIFS(M$3:M$722,$B$3:$B$722,$B1172)*SUMIFS(Calculations!$E$3:$E$53,Calculations!$A$3:$A$53,$B1172)</f>
        <v>2.9661081101739012E-4</v>
      </c>
      <c r="N1172" s="44">
        <f>N446/SUMIFS(N$3:N$722,$B$3:$B$722,$B1172)*SUMIFS(Calculations!$E$3:$E$53,Calculations!$A$3:$A$53,$B1172)</f>
        <v>2.5443121644167925E-4</v>
      </c>
      <c r="O1172" s="44">
        <f>O446/SUMIFS(O$3:O$722,$B$3:$B$722,$B1172)*SUMIFS(Calculations!$E$3:$E$53,Calculations!$A$3:$A$53,$B1172)</f>
        <v>2.4186519206465903E-4</v>
      </c>
      <c r="P1172" s="44">
        <f>P446/SUMIFS(P$3:P$722,$B$3:$B$722,$B1172)*SUMIFS(Calculations!$E$3:$E$53,Calculations!$A$3:$A$53,$B1172)</f>
        <v>2.3048198866481212E-4</v>
      </c>
      <c r="Q1172" s="44">
        <f>Q446/SUMIFS(Q$3:Q$722,$B$3:$B$722,$B1172)*SUMIFS(Calculations!$E$3:$E$53,Calculations!$A$3:$A$53,$B1172)</f>
        <v>2.2991646088987264E-4</v>
      </c>
      <c r="R1172" s="44">
        <f>R446/SUMIFS(R$3:R$722,$B$3:$B$722,$B1172)*SUMIFS(Calculations!$E$3:$E$53,Calculations!$A$3:$A$53,$B1172)</f>
        <v>2.2935370156420409E-4</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3.9883857694423733E-4</v>
      </c>
      <c r="G1175" s="44">
        <f>G449/SUMIFS(G$3:G$722,$B$3:$B$722,$B1175)*SUMIFS(Calculations!$E$3:$E$53,Calculations!$A$3:$A$53,$B1175)</f>
        <v>3.9314373401541403E-4</v>
      </c>
      <c r="H1175" s="44">
        <f>H449/SUMIFS(H$3:H$722,$B$3:$B$722,$B1175)*SUMIFS(Calculations!$E$3:$E$53,Calculations!$A$3:$A$53,$B1175)</f>
        <v>3.8760923005682528E-4</v>
      </c>
      <c r="I1175" s="44">
        <f>I449/SUMIFS(I$3:I$722,$B$3:$B$722,$B1175)*SUMIFS(Calculations!$E$3:$E$53,Calculations!$A$3:$A$53,$B1175)</f>
        <v>3.8884376536673515E-4</v>
      </c>
      <c r="J1175" s="44">
        <f>J449/SUMIFS(J$3:J$722,$B$3:$B$722,$B1175)*SUMIFS(Calculations!$E$3:$E$53,Calculations!$A$3:$A$53,$B1175)</f>
        <v>3.9008618979284289E-4</v>
      </c>
      <c r="K1175" s="44">
        <f>K449/SUMIFS(K$3:K$722,$B$3:$B$722,$B1175)*SUMIFS(Calculations!$E$3:$E$53,Calculations!$A$3:$A$53,$B1175)</f>
        <v>3.99038513367045E-4</v>
      </c>
      <c r="L1175" s="44">
        <f>L449/SUMIFS(L$3:L$722,$B$3:$B$722,$B1175)*SUMIFS(Calculations!$E$3:$E$53,Calculations!$A$3:$A$53,$B1175)</f>
        <v>4.0841139310001783E-4</v>
      </c>
      <c r="M1175" s="44">
        <f>M449/SUMIFS(M$3:M$722,$B$3:$B$722,$B1175)*SUMIFS(Calculations!$E$3:$E$53,Calculations!$A$3:$A$53,$B1175)</f>
        <v>3.9147977421626789E-4</v>
      </c>
      <c r="N1175" s="44">
        <f>N449/SUMIFS(N$3:N$722,$B$3:$B$722,$B1175)*SUMIFS(Calculations!$E$3:$E$53,Calculations!$A$3:$A$53,$B1175)</f>
        <v>3.7589614841079859E-4</v>
      </c>
      <c r="O1175" s="44">
        <f>O449/SUMIFS(O$3:O$722,$B$3:$B$722,$B1175)*SUMIFS(Calculations!$E$3:$E$53,Calculations!$A$3:$A$53,$B1175)</f>
        <v>3.5733113020973667E-4</v>
      </c>
      <c r="P1175" s="44">
        <f>P449/SUMIFS(P$3:P$722,$B$3:$B$722,$B1175)*SUMIFS(Calculations!$E$3:$E$53,Calculations!$A$3:$A$53,$B1175)</f>
        <v>3.4051360925290867E-4</v>
      </c>
      <c r="Q1175" s="44">
        <f>Q449/SUMIFS(Q$3:Q$722,$B$3:$B$722,$B1175)*SUMIFS(Calculations!$E$3:$E$53,Calculations!$A$3:$A$53,$B1175)</f>
        <v>3.3967809969794098E-4</v>
      </c>
      <c r="R1175" s="44">
        <f>R449/SUMIFS(R$3:R$722,$B$3:$B$722,$B1175)*SUMIFS(Calculations!$E$3:$E$53,Calculations!$A$3:$A$53,$B1175)</f>
        <v>3.3884668024415106E-4</v>
      </c>
    </row>
    <row r="1176" spans="2:18" ht="15.75" customHeight="1">
      <c r="B1176" s="44" t="s">
        <v>11</v>
      </c>
      <c r="C1176" s="44" t="s">
        <v>522</v>
      </c>
      <c r="D1176" s="44" t="s">
        <v>537</v>
      </c>
      <c r="E1176" s="44" t="str">
        <f t="shared" si="306"/>
        <v>solar PV</v>
      </c>
      <c r="F1176" s="44">
        <f>F450/SUMIFS(F$3:F$722,$B$3:$B$722,$B1176)*SUMIFS(Calculations!$E$3:$E$53,Calculations!$A$3:$A$53,$B1176)</f>
        <v>7.1436177890218623E-3</v>
      </c>
      <c r="G1176" s="44">
        <f>G450/SUMIFS(G$3:G$722,$B$3:$B$722,$B1176)*SUMIFS(Calculations!$E$3:$E$53,Calculations!$A$3:$A$53,$B1176)</f>
        <v>9.0676330120892136E-3</v>
      </c>
      <c r="H1176" s="44">
        <f>H450/SUMIFS(H$3:H$722,$B$3:$B$722,$B1176)*SUMIFS(Calculations!$E$3:$E$53,Calculations!$A$3:$A$53,$B1176)</f>
        <v>1.093747736100989E-2</v>
      </c>
      <c r="I1176" s="44">
        <f>I450/SUMIFS(I$3:I$722,$B$3:$B$722,$B1176)*SUMIFS(Calculations!$E$3:$E$53,Calculations!$A$3:$A$53,$B1176)</f>
        <v>1.3105386549660845E-2</v>
      </c>
      <c r="J1176" s="44">
        <f>J450/SUMIFS(J$3:J$722,$B$3:$B$722,$B1176)*SUMIFS(Calculations!$E$3:$E$53,Calculations!$A$3:$A$53,$B1176)</f>
        <v>1.5287149442907129E-2</v>
      </c>
      <c r="K1176" s="44">
        <f>K450/SUMIFS(K$3:K$722,$B$3:$B$722,$B1176)*SUMIFS(Calculations!$E$3:$E$53,Calculations!$A$3:$A$53,$B1176)</f>
        <v>1.8003198365583652E-2</v>
      </c>
      <c r="L1176" s="44">
        <f>L450/SUMIFS(L$3:L$722,$B$3:$B$722,$B1176)*SUMIFS(Calculations!$E$3:$E$53,Calculations!$A$3:$A$53,$B1176)</f>
        <v>2.0846839984445368E-2</v>
      </c>
      <c r="M1176" s="44">
        <f>M450/SUMIFS(M$3:M$722,$B$3:$B$722,$B1176)*SUMIFS(Calculations!$E$3:$E$53,Calculations!$A$3:$A$53,$B1176)</f>
        <v>2.2891413236499587E-2</v>
      </c>
      <c r="N1176" s="44">
        <f>N450/SUMIFS(N$3:N$722,$B$3:$B$722,$B1176)*SUMIFS(Calculations!$E$3:$E$53,Calculations!$A$3:$A$53,$B1176)</f>
        <v>2.4773209933592975E-2</v>
      </c>
      <c r="O1176" s="44">
        <f>O450/SUMIFS(O$3:O$722,$B$3:$B$722,$B1176)*SUMIFS(Calculations!$E$3:$E$53,Calculations!$A$3:$A$53,$B1176)</f>
        <v>2.6605940526506337E-2</v>
      </c>
      <c r="P1176" s="44">
        <f>P450/SUMIFS(P$3:P$722,$B$3:$B$722,$B1176)*SUMIFS(Calculations!$E$3:$E$53,Calculations!$A$3:$A$53,$B1176)</f>
        <v>2.8266158944863572E-2</v>
      </c>
      <c r="Q1176" s="44">
        <f>Q450/SUMIFS(Q$3:Q$722,$B$3:$B$722,$B1176)*SUMIFS(Calculations!$E$3:$E$53,Calculations!$A$3:$A$53,$B1176)</f>
        <v>2.8945570775517012E-2</v>
      </c>
      <c r="R1176" s="44">
        <f>R450/SUMIFS(R$3:R$722,$B$3:$B$722,$B1176)*SUMIFS(Calculations!$E$3:$E$53,Calculations!$A$3:$A$53,$B1176)</f>
        <v>2.9621656656021515E-2</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4.4621875945307768E-2</v>
      </c>
      <c r="G1178" s="44">
        <f>G452/SUMIFS(G$3:G$722,$B$3:$B$722,$B1178)*SUMIFS(Calculations!$E$3:$E$53,Calculations!$A$3:$A$53,$B1178)</f>
        <v>4.4059026293744294E-2</v>
      </c>
      <c r="H1178" s="44">
        <f>H452/SUMIFS(H$3:H$722,$B$3:$B$722,$B1178)*SUMIFS(Calculations!$E$3:$E$53,Calculations!$A$3:$A$53,$B1178)</f>
        <v>4.3512023740100193E-2</v>
      </c>
      <c r="I1178" s="44">
        <f>I452/SUMIFS(I$3:I$722,$B$3:$B$722,$B1178)*SUMIFS(Calculations!$E$3:$E$53,Calculations!$A$3:$A$53,$B1178)</f>
        <v>4.3651013209776143E-2</v>
      </c>
      <c r="J1178" s="44">
        <f>J452/SUMIFS(J$3:J$722,$B$3:$B$722,$B1178)*SUMIFS(Calculations!$E$3:$E$53,Calculations!$A$3:$A$53,$B1178)</f>
        <v>4.3790890871201443E-2</v>
      </c>
      <c r="K1178" s="44">
        <f>K452/SUMIFS(K$3:K$722,$B$3:$B$722,$B1178)*SUMIFS(Calculations!$E$3:$E$53,Calculations!$A$3:$A$53,$B1178)</f>
        <v>7.1710055025003647E-2</v>
      </c>
      <c r="L1178" s="44">
        <f>L452/SUMIFS(L$3:L$722,$B$3:$B$722,$B1178)*SUMIFS(Calculations!$E$3:$E$53,Calculations!$A$3:$A$53,$B1178)</f>
        <v>0.10094078665458989</v>
      </c>
      <c r="M1178" s="44">
        <f>M452/SUMIFS(M$3:M$722,$B$3:$B$722,$B1178)*SUMIFS(Calculations!$E$3:$E$53,Calculations!$A$3:$A$53,$B1178)</f>
        <v>0.11529931116800692</v>
      </c>
      <c r="N1178" s="44">
        <f>N452/SUMIFS(N$3:N$722,$B$3:$B$722,$B1178)*SUMIFS(Calculations!$E$3:$E$53,Calculations!$A$3:$A$53,$B1178)</f>
        <v>0.12851469681258351</v>
      </c>
      <c r="O1178" s="44">
        <f>O452/SUMIFS(O$3:O$722,$B$3:$B$722,$B1178)*SUMIFS(Calculations!$E$3:$E$53,Calculations!$A$3:$A$53,$B1178)</f>
        <v>0.12155699921486743</v>
      </c>
      <c r="P1178" s="44">
        <f>P452/SUMIFS(P$3:P$722,$B$3:$B$722,$B1178)*SUMIFS(Calculations!$E$3:$E$53,Calculations!$A$3:$A$53,$B1178)</f>
        <v>0.11525421922867983</v>
      </c>
      <c r="Q1178" s="44">
        <f>Q452/SUMIFS(Q$3:Q$722,$B$3:$B$722,$B1178)*SUMIFS(Calculations!$E$3:$E$53,Calculations!$A$3:$A$53,$B1178)</f>
        <v>0.11652728750945135</v>
      </c>
      <c r="R1178" s="44">
        <f>R452/SUMIFS(R$3:R$722,$B$3:$B$722,$B1178)*SUMIFS(Calculations!$E$3:$E$53,Calculations!$A$3:$A$53,$B1178)</f>
        <v>0.11779412369144709</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1.6661300813697396E-6</v>
      </c>
      <c r="H1344" s="44">
        <f>H618/SUMIFS(H$3:H$722,$B$3:$B$722,$B1344)*SUMIFS(Calculations!$E$3:$E$53,Calculations!$A$3:$A$53,$B1344)</f>
        <v>3.3608024628477918E-6</v>
      </c>
      <c r="I1344" s="44">
        <f>I618/SUMIFS(I$3:I$722,$B$3:$B$722,$B1344)*SUMIFS(Calculations!$E$3:$E$53,Calculations!$A$3:$A$53,$B1344)</f>
        <v>6.3518684375663854E-6</v>
      </c>
      <c r="J1344" s="44">
        <f>J618/SUMIFS(J$3:J$722,$B$3:$B$722,$B1344)*SUMIFS(Calculations!$E$3:$E$53,Calculations!$A$3:$A$53,$B1344)</f>
        <v>9.4304235814625717E-6</v>
      </c>
      <c r="K1344" s="44">
        <f>K618/SUMIFS(K$3:K$722,$B$3:$B$722,$B1344)*SUMIFS(Calculations!$E$3:$E$53,Calculations!$A$3:$A$53,$B1344)</f>
        <v>1.0359820802421729E-5</v>
      </c>
      <c r="L1344" s="44">
        <f>L618/SUMIFS(L$3:L$722,$B$3:$B$722,$B1344)*SUMIFS(Calculations!$E$3:$E$53,Calculations!$A$3:$A$53,$B1344)</f>
        <v>1.1492435648570205E-5</v>
      </c>
      <c r="M1344" s="44">
        <f>M618/SUMIFS(M$3:M$722,$B$3:$B$722,$B1344)*SUMIFS(Calculations!$E$3:$E$53,Calculations!$A$3:$A$53,$B1344)</f>
        <v>1.161363342076649E-5</v>
      </c>
      <c r="N1344" s="44">
        <f>N618/SUMIFS(N$3:N$722,$B$3:$B$722,$B1344)*SUMIFS(Calculations!$E$3:$E$53,Calculations!$A$3:$A$53,$B1344)</f>
        <v>1.1737414711159307E-5</v>
      </c>
      <c r="O1344" s="44">
        <f>O618/SUMIFS(O$3:O$722,$B$3:$B$722,$B1344)*SUMIFS(Calculations!$E$3:$E$53,Calculations!$A$3:$A$53,$B1344)</f>
        <v>1.1179676041164903E-5</v>
      </c>
      <c r="P1344" s="44">
        <f>P618/SUMIFS(P$3:P$722,$B$3:$B$722,$B1344)*SUMIFS(Calculations!$E$3:$E$53,Calculations!$A$3:$A$53,$B1344)</f>
        <v>1.0672538191569202E-5</v>
      </c>
      <c r="Q1344" s="44">
        <f>Q618/SUMIFS(Q$3:Q$722,$B$3:$B$722,$B1344)*SUMIFS(Calculations!$E$3:$E$53,Calculations!$A$3:$A$53,$B1344)</f>
        <v>1.076961175369769E-5</v>
      </c>
      <c r="R1344" s="44">
        <f>R618/SUMIFS(R$3:R$722,$B$3:$B$722,$B1344)*SUMIFS(Calculations!$E$3:$E$53,Calculations!$A$3:$A$53,$B1344)</f>
        <v>1.0868467417472677E-5</v>
      </c>
    </row>
    <row r="1345" spans="2:18" ht="15.75" customHeight="1">
      <c r="B1345" s="44" t="s">
        <v>134</v>
      </c>
      <c r="C1345" s="44" t="s">
        <v>522</v>
      </c>
      <c r="D1345" s="44" t="s">
        <v>526</v>
      </c>
      <c r="E1345" s="44" t="str">
        <f t="shared" si="309"/>
        <v>hard coal</v>
      </c>
      <c r="F1345" s="44">
        <f>F619/SUMIFS(F$3:F$722,$B$3:$B$722,$B1345)*SUMIFS(Calculations!$E$3:$E$53,Calculations!$A$3:$A$53,$B1345)</f>
        <v>1.3775826864556705E-2</v>
      </c>
      <c r="G1345" s="44">
        <f>G619/SUMIFS(G$3:G$722,$B$3:$B$722,$B1345)*SUMIFS(Calculations!$E$3:$E$53,Calculations!$A$3:$A$53,$B1345)</f>
        <v>1.3895833373922665E-2</v>
      </c>
      <c r="H1345" s="44">
        <f>H619/SUMIFS(H$3:H$722,$B$3:$B$722,$B1345)*SUMIFS(Calculations!$E$3:$E$53,Calculations!$A$3:$A$53,$B1345)</f>
        <v>1.4017895702245127E-2</v>
      </c>
      <c r="I1345" s="44">
        <f>I619/SUMIFS(I$3:I$722,$B$3:$B$722,$B1345)*SUMIFS(Calculations!$E$3:$E$53,Calculations!$A$3:$A$53,$B1345)</f>
        <v>1.4246823817368857E-2</v>
      </c>
      <c r="J1345" s="44">
        <f>J619/SUMIFS(J$3:J$722,$B$3:$B$722,$B1345)*SUMIFS(Calculations!$E$3:$E$53,Calculations!$A$3:$A$53,$B1345)</f>
        <v>1.4482448117318613E-2</v>
      </c>
      <c r="K1345" s="44">
        <f>K619/SUMIFS(K$3:K$722,$B$3:$B$722,$B1345)*SUMIFS(Calculations!$E$3:$E$53,Calculations!$A$3:$A$53,$B1345)</f>
        <v>1.2782688095338677E-2</v>
      </c>
      <c r="L1345" s="44">
        <f>L619/SUMIFS(L$3:L$722,$B$3:$B$722,$B1345)*SUMIFS(Calculations!$E$3:$E$53,Calculations!$A$3:$A$53,$B1345)</f>
        <v>1.0711266541272383E-2</v>
      </c>
      <c r="M1345" s="44">
        <f>M619/SUMIFS(M$3:M$722,$B$3:$B$722,$B1345)*SUMIFS(Calculations!$E$3:$E$53,Calculations!$A$3:$A$53,$B1345)</f>
        <v>1.0824226202905497E-2</v>
      </c>
      <c r="N1345" s="44">
        <f>N619/SUMIFS(N$3:N$722,$B$3:$B$722,$B1345)*SUMIFS(Calculations!$E$3:$E$53,Calculations!$A$3:$A$53,$B1345)</f>
        <v>1.0939593774651269E-2</v>
      </c>
      <c r="O1345" s="44">
        <f>O619/SUMIFS(O$3:O$722,$B$3:$B$722,$B1345)*SUMIFS(Calculations!$E$3:$E$53,Calculations!$A$3:$A$53,$B1345)</f>
        <v>1.0419765973359377E-2</v>
      </c>
      <c r="P1345" s="44">
        <f>P619/SUMIFS(P$3:P$722,$B$3:$B$722,$B1345)*SUMIFS(Calculations!$E$3:$E$53,Calculations!$A$3:$A$53,$B1345)</f>
        <v>9.9470995302922745E-3</v>
      </c>
      <c r="Q1345" s="44">
        <f>Q619/SUMIFS(Q$3:Q$722,$B$3:$B$722,$B1345)*SUMIFS(Calculations!$E$3:$E$53,Calculations!$A$3:$A$53,$B1345)</f>
        <v>1.0037574763729702E-2</v>
      </c>
      <c r="R1345" s="44">
        <f>R619/SUMIFS(R$3:R$722,$B$3:$B$722,$B1345)*SUMIFS(Calculations!$E$3:$E$53,Calculations!$A$3:$A$53,$B1345)</f>
        <v>1.0129710964983094E-2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1.1249215124350889E-4</v>
      </c>
      <c r="G1347" s="44">
        <f>G621/SUMIFS(G$3:G$722,$B$3:$B$722,$B1347)*SUMIFS(Calculations!$E$3:$E$53,Calculations!$A$3:$A$53,$B1347)</f>
        <v>1.1344751377258211E-4</v>
      </c>
      <c r="H1347" s="44">
        <f>H621/SUMIFS(H$3:H$722,$B$3:$B$722,$B1347)*SUMIFS(Calculations!$E$3:$E$53,Calculations!$A$3:$A$53,$B1347)</f>
        <v>1.1441924251718798E-4</v>
      </c>
      <c r="I1347" s="44">
        <f>I621/SUMIFS(I$3:I$722,$B$3:$B$722,$B1347)*SUMIFS(Calculations!$E$3:$E$53,Calculations!$A$3:$A$53,$B1347)</f>
        <v>1.1606851259025032E-4</v>
      </c>
      <c r="J1347" s="44">
        <f>J621/SUMIFS(J$3:J$722,$B$3:$B$722,$B1347)*SUMIFS(Calculations!$E$3:$E$53,Calculations!$A$3:$A$53,$B1347)</f>
        <v>1.1776602408281366E-4</v>
      </c>
      <c r="K1347" s="44">
        <f>K621/SUMIFS(K$3:K$722,$B$3:$B$722,$B1347)*SUMIFS(Calculations!$E$3:$E$53,Calculations!$A$3:$A$53,$B1347)</f>
        <v>1.2937222761762895E-4</v>
      </c>
      <c r="L1347" s="44">
        <f>L621/SUMIFS(L$3:L$722,$B$3:$B$722,$B1347)*SUMIFS(Calculations!$E$3:$E$53,Calculations!$A$3:$A$53,$B1347)</f>
        <v>1.4351618903101298E-4</v>
      </c>
      <c r="M1347" s="44">
        <f>M621/SUMIFS(M$3:M$722,$B$3:$B$722,$B1347)*SUMIFS(Calculations!$E$3:$E$53,Calculations!$A$3:$A$53,$B1347)</f>
        <v>1.4502969260123518E-4</v>
      </c>
      <c r="N1347" s="44">
        <f>N621/SUMIFS(N$3:N$722,$B$3:$B$722,$B1347)*SUMIFS(Calculations!$E$3:$E$53,Calculations!$A$3:$A$53,$B1347)</f>
        <v>1.4657545884380957E-4</v>
      </c>
      <c r="O1347" s="44">
        <f>O621/SUMIFS(O$3:O$722,$B$3:$B$722,$B1347)*SUMIFS(Calculations!$E$3:$E$53,Calculations!$A$3:$A$53,$B1347)</f>
        <v>1.3961048372099639E-4</v>
      </c>
      <c r="P1347" s="44">
        <f>P621/SUMIFS(P$3:P$722,$B$3:$B$722,$B1347)*SUMIFS(Calculations!$E$3:$E$53,Calculations!$A$3:$A$53,$B1347)</f>
        <v>1.3327740571099136E-4</v>
      </c>
      <c r="Q1347" s="44">
        <f>Q621/SUMIFS(Q$3:Q$722,$B$3:$B$722,$B1347)*SUMIFS(Calculations!$E$3:$E$53,Calculations!$A$3:$A$53,$B1347)</f>
        <v>1.3448964897415716E-4</v>
      </c>
      <c r="R1347" s="44">
        <f>R621/SUMIFS(R$3:R$722,$B$3:$B$722,$B1347)*SUMIFS(Calculations!$E$3:$E$53,Calculations!$A$3:$A$53,$B1347)</f>
        <v>1.3572414691375472E-4</v>
      </c>
    </row>
    <row r="1348" spans="2:18" ht="15.75" customHeight="1">
      <c r="B1348" s="44" t="s">
        <v>134</v>
      </c>
      <c r="C1348" s="44" t="s">
        <v>522</v>
      </c>
      <c r="D1348" s="44" t="s">
        <v>529</v>
      </c>
      <c r="E1348" s="44" t="str">
        <f t="shared" si="309"/>
        <v>hydro</v>
      </c>
      <c r="F1348" s="44">
        <f>F622/SUMIFS(F$3:F$722,$B$3:$B$722,$B1348)*SUMIFS(Calculations!$E$3:$E$53,Calculations!$A$3:$A$53,$B1348)</f>
        <v>2.8667165840164392E-4</v>
      </c>
      <c r="G1348" s="44">
        <f>G622/SUMIFS(G$3:G$722,$B$3:$B$722,$B1348)*SUMIFS(Calculations!$E$3:$E$53,Calculations!$A$3:$A$53,$B1348)</f>
        <v>2.8910627590656975E-4</v>
      </c>
      <c r="H1348" s="44">
        <f>H622/SUMIFS(H$3:H$722,$B$3:$B$722,$B1348)*SUMIFS(Calculations!$E$3:$E$53,Calculations!$A$3:$A$53,$B1348)</f>
        <v>2.9158260058925544E-4</v>
      </c>
      <c r="I1348" s="44">
        <f>I622/SUMIFS(I$3:I$722,$B$3:$B$722,$B1348)*SUMIFS(Calculations!$E$3:$E$53,Calculations!$A$3:$A$53,$B1348)</f>
        <v>2.9578555147756697E-4</v>
      </c>
      <c r="J1348" s="44">
        <f>J622/SUMIFS(J$3:J$722,$B$3:$B$722,$B1348)*SUMIFS(Calculations!$E$3:$E$53,Calculations!$A$3:$A$53,$B1348)</f>
        <v>3.0011143936707483E-4</v>
      </c>
      <c r="K1348" s="44">
        <f>K622/SUMIFS(K$3:K$722,$B$3:$B$722,$B1348)*SUMIFS(Calculations!$E$3:$E$53,Calculations!$A$3:$A$53,$B1348)</f>
        <v>3.29688343873686E-4</v>
      </c>
      <c r="L1348" s="44">
        <f>L622/SUMIFS(L$3:L$722,$B$3:$B$722,$B1348)*SUMIFS(Calculations!$E$3:$E$53,Calculations!$A$3:$A$53,$B1348)</f>
        <v>3.6573239521346895E-4</v>
      </c>
      <c r="M1348" s="44">
        <f>M622/SUMIFS(M$3:M$722,$B$3:$B$722,$B1348)*SUMIFS(Calculations!$E$3:$E$53,Calculations!$A$3:$A$53,$B1348)</f>
        <v>3.6958936277677203E-4</v>
      </c>
      <c r="N1348" s="44">
        <f>N622/SUMIFS(N$3:N$722,$B$3:$B$722,$B1348)*SUMIFS(Calculations!$E$3:$E$53,Calculations!$A$3:$A$53,$B1348)</f>
        <v>3.7352854757643735E-4</v>
      </c>
      <c r="O1348" s="44">
        <f>O622/SUMIFS(O$3:O$722,$B$3:$B$722,$B1348)*SUMIFS(Calculations!$E$3:$E$53,Calculations!$A$3:$A$53,$B1348)</f>
        <v>3.5577921175956845E-4</v>
      </c>
      <c r="P1348" s="44">
        <f>P622/SUMIFS(P$3:P$722,$B$3:$B$722,$B1348)*SUMIFS(Calculations!$E$3:$E$53,Calculations!$A$3:$A$53,$B1348)</f>
        <v>3.3964018378431773E-4</v>
      </c>
      <c r="Q1348" s="44">
        <f>Q622/SUMIFS(Q$3:Q$722,$B$3:$B$722,$B1348)*SUMIFS(Calculations!$E$3:$E$53,Calculations!$A$3:$A$53,$B1348)</f>
        <v>3.4272942852536369E-4</v>
      </c>
      <c r="R1348" s="44">
        <f>R622/SUMIFS(R$3:R$722,$B$3:$B$722,$B1348)*SUMIFS(Calculations!$E$3:$E$53,Calculations!$A$3:$A$53,$B1348)</f>
        <v>3.4587538642309989E-4</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4.1667616389740589E-4</v>
      </c>
      <c r="G1350" s="44">
        <f>G624/SUMIFS(G$3:G$722,$B$3:$B$722,$B1350)*SUMIFS(Calculations!$E$3:$E$53,Calculations!$A$3:$A$53,$B1350)</f>
        <v>4.1855268542921424E-4</v>
      </c>
      <c r="H1350" s="44">
        <f>H624/SUMIFS(H$3:H$722,$B$3:$B$722,$B1350)*SUMIFS(Calculations!$E$3:$E$53,Calculations!$A$3:$A$53,$B1350)</f>
        <v>4.2046135345505679E-4</v>
      </c>
      <c r="I1350" s="44">
        <f>I624/SUMIFS(I$3:I$722,$B$3:$B$722,$B1350)*SUMIFS(Calculations!$E$3:$E$53,Calculations!$A$3:$A$53,$B1350)</f>
        <v>4.2569748498282121E-4</v>
      </c>
      <c r="J1350" s="44">
        <f>J624/SUMIFS(J$3:J$722,$B$3:$B$722,$B1350)*SUMIFS(Calculations!$E$3:$E$53,Calculations!$A$3:$A$53,$B1350)</f>
        <v>4.3108677421454156E-4</v>
      </c>
      <c r="K1350" s="44">
        <f>K624/SUMIFS(K$3:K$722,$B$3:$B$722,$B1350)*SUMIFS(Calculations!$E$3:$E$53,Calculations!$A$3:$A$53,$B1350)</f>
        <v>4.7316972735015971E-4</v>
      </c>
      <c r="L1350" s="44">
        <f>L624/SUMIFS(L$3:L$722,$B$3:$B$722,$B1350)*SUMIFS(Calculations!$E$3:$E$53,Calculations!$A$3:$A$53,$B1350)</f>
        <v>5.2445434109365835E-4</v>
      </c>
      <c r="M1350" s="44">
        <f>M624/SUMIFS(M$3:M$722,$B$3:$B$722,$B1350)*SUMIFS(Calculations!$E$3:$E$53,Calculations!$A$3:$A$53,$B1350)</f>
        <v>5.2736335114086171E-4</v>
      </c>
      <c r="N1350" s="44">
        <f>N624/SUMIFS(N$3:N$722,$B$3:$B$722,$B1350)*SUMIFS(Calculations!$E$3:$E$53,Calculations!$A$3:$A$53,$B1350)</f>
        <v>5.3033437124200126E-4</v>
      </c>
      <c r="O1350" s="44">
        <f>O624/SUMIFS(O$3:O$722,$B$3:$B$722,$B1350)*SUMIFS(Calculations!$E$3:$E$53,Calculations!$A$3:$A$53,$B1350)</f>
        <v>5.066254233550766E-4</v>
      </c>
      <c r="P1350" s="44">
        <f>P624/SUMIFS(P$3:P$722,$B$3:$B$722,$B1350)*SUMIFS(Calculations!$E$3:$E$53,Calculations!$A$3:$A$53,$B1350)</f>
        <v>4.8506746889645497E-4</v>
      </c>
      <c r="Q1350" s="44">
        <f>Q624/SUMIFS(Q$3:Q$722,$B$3:$B$722,$B1350)*SUMIFS(Calculations!$E$3:$E$53,Calculations!$A$3:$A$53,$B1350)</f>
        <v>4.834897976530032E-4</v>
      </c>
      <c r="R1350" s="44">
        <f>R624/SUMIFS(R$3:R$722,$B$3:$B$722,$B1350)*SUMIFS(Calculations!$E$3:$E$53,Calculations!$A$3:$A$53,$B1350)</f>
        <v>4.8188316311142027E-4</v>
      </c>
    </row>
    <row r="1351" spans="2:18" ht="15.75" customHeight="1">
      <c r="B1351" s="44" t="s">
        <v>134</v>
      </c>
      <c r="C1351" s="44" t="s">
        <v>522</v>
      </c>
      <c r="D1351" s="44" t="s">
        <v>532</v>
      </c>
      <c r="E1351" s="44" t="str">
        <f t="shared" si="309"/>
        <v>natural gas nonpeaker</v>
      </c>
      <c r="F1351" s="44">
        <f>F625/SUMIFS(F$3:F$722,$B$3:$B$722,$B1351)*SUMIFS(Calculations!$E$3:$E$53,Calculations!$A$3:$A$53,$B1351)</f>
        <v>4.4022868971303232E-3</v>
      </c>
      <c r="G1351" s="44">
        <f>G625/SUMIFS(G$3:G$722,$B$3:$B$722,$B1351)*SUMIFS(Calculations!$E$3:$E$53,Calculations!$A$3:$A$53,$B1351)</f>
        <v>4.0997742438686246E-3</v>
      </c>
      <c r="H1351" s="44">
        <f>H625/SUMIFS(H$3:H$722,$B$3:$B$722,$B1351)*SUMIFS(Calculations!$E$3:$E$53,Calculations!$A$3:$A$53,$B1351)</f>
        <v>3.7920792779937026E-3</v>
      </c>
      <c r="I1351" s="44">
        <f>I625/SUMIFS(I$3:I$722,$B$3:$B$722,$B1351)*SUMIFS(Calculations!$E$3:$E$53,Calculations!$A$3:$A$53,$B1351)</f>
        <v>3.5244999529777344E-3</v>
      </c>
      <c r="J1351" s="44">
        <f>J625/SUMIFS(J$3:J$722,$B$3:$B$722,$B1351)*SUMIFS(Calculations!$E$3:$E$53,Calculations!$A$3:$A$53,$B1351)</f>
        <v>3.249093888922033E-3</v>
      </c>
      <c r="K1351" s="44">
        <f>K625/SUMIFS(K$3:K$722,$B$3:$B$722,$B1351)*SUMIFS(Calculations!$E$3:$E$53,Calculations!$A$3:$A$53,$B1351)</f>
        <v>4.7277213056733771E-3</v>
      </c>
      <c r="L1351" s="44">
        <f>L625/SUMIFS(L$3:L$722,$B$3:$B$722,$B1351)*SUMIFS(Calculations!$E$3:$E$53,Calculations!$A$3:$A$53,$B1351)</f>
        <v>6.52965843908377E-3</v>
      </c>
      <c r="M1351" s="44">
        <f>M625/SUMIFS(M$3:M$722,$B$3:$B$722,$B1351)*SUMIFS(Calculations!$E$3:$E$53,Calculations!$A$3:$A$53,$B1351)</f>
        <v>6.3962943450308635E-3</v>
      </c>
      <c r="N1351" s="44">
        <f>N625/SUMIFS(N$3:N$722,$B$3:$B$722,$B1351)*SUMIFS(Calculations!$E$3:$E$53,Calculations!$A$3:$A$53,$B1351)</f>
        <v>6.2600873887907619E-3</v>
      </c>
      <c r="O1351" s="44">
        <f>O625/SUMIFS(O$3:O$722,$B$3:$B$722,$B1351)*SUMIFS(Calculations!$E$3:$E$53,Calculations!$A$3:$A$53,$B1351)</f>
        <v>6.9187968834786917E-3</v>
      </c>
      <c r="P1351" s="44">
        <f>P625/SUMIFS(P$3:P$722,$B$3:$B$722,$B1351)*SUMIFS(Calculations!$E$3:$E$53,Calculations!$A$3:$A$53,$B1351)</f>
        <v>7.5177449833973521E-3</v>
      </c>
      <c r="Q1351" s="44">
        <f>Q625/SUMIFS(Q$3:Q$722,$B$3:$B$722,$B1351)*SUMIFS(Calculations!$E$3:$E$53,Calculations!$A$3:$A$53,$B1351)</f>
        <v>7.4146960480515169E-3</v>
      </c>
      <c r="R1351" s="44">
        <f>R625/SUMIFS(R$3:R$722,$B$3:$B$722,$B1351)*SUMIFS(Calculations!$E$3:$E$53,Calculations!$A$3:$A$53,$B1351)</f>
        <v>7.3097553136069072E-3</v>
      </c>
    </row>
    <row r="1352" spans="2:18" ht="15.75" customHeight="1">
      <c r="B1352" s="44" t="s">
        <v>134</v>
      </c>
      <c r="C1352" s="44" t="s">
        <v>522</v>
      </c>
      <c r="D1352" s="44" t="s">
        <v>533</v>
      </c>
      <c r="E1352" s="44" t="str">
        <f t="shared" si="309"/>
        <v>natural gas peaker</v>
      </c>
      <c r="F1352" s="44">
        <f>F626/SUMIFS(F$3:F$722,$B$3:$B$722,$B1352)*SUMIFS(Calculations!$E$3:$E$53,Calculations!$A$3:$A$53,$B1352)</f>
        <v>1.4395091644257702E-6</v>
      </c>
      <c r="G1352" s="44">
        <f>G626/SUMIFS(G$3:G$722,$B$3:$B$722,$B1352)*SUMIFS(Calculations!$E$3:$E$53,Calculations!$A$3:$A$53,$B1352)</f>
        <v>1.0365941325162105E-6</v>
      </c>
      <c r="H1352" s="44">
        <f>H626/SUMIFS(H$3:H$722,$B$3:$B$722,$B1352)*SUMIFS(Calculations!$E$3:$E$53,Calculations!$A$3:$A$53,$B1352)</f>
        <v>6.2677680534921359E-7</v>
      </c>
      <c r="I1352" s="44">
        <f>I626/SUMIFS(I$3:I$722,$B$3:$B$722,$B1352)*SUMIFS(Calculations!$E$3:$E$53,Calculations!$A$3:$A$53,$B1352)</f>
        <v>3.1790566832333183E-7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1.4180491622135277E-5</v>
      </c>
      <c r="G1355" s="44">
        <f>G629/SUMIFS(G$3:G$722,$B$3:$B$722,$B1355)*SUMIFS(Calculations!$E$3:$E$53,Calculations!$A$3:$A$53,$B1355)</f>
        <v>1.4300922338321855E-5</v>
      </c>
      <c r="H1355" s="44">
        <f>H629/SUMIFS(H$3:H$722,$B$3:$B$722,$B1355)*SUMIFS(Calculations!$E$3:$E$53,Calculations!$A$3:$A$53,$B1355)</f>
        <v>1.4423416140507603E-5</v>
      </c>
      <c r="I1355" s="44">
        <f>I629/SUMIFS(I$3:I$722,$B$3:$B$722,$B1355)*SUMIFS(Calculations!$E$3:$E$53,Calculations!$A$3:$A$53,$B1355)</f>
        <v>1.4631319182588047E-5</v>
      </c>
      <c r="J1355" s="44">
        <f>J629/SUMIFS(J$3:J$722,$B$3:$B$722,$B1355)*SUMIFS(Calculations!$E$3:$E$53,Calculations!$A$3:$A$53,$B1355)</f>
        <v>1.4845303422667746E-5</v>
      </c>
      <c r="K1355" s="44">
        <f>K629/SUMIFS(K$3:K$722,$B$3:$B$722,$B1355)*SUMIFS(Calculations!$E$3:$E$53,Calculations!$A$3:$A$53,$B1355)</f>
        <v>1.6308353690361348E-5</v>
      </c>
      <c r="L1355" s="44">
        <f>L629/SUMIFS(L$3:L$722,$B$3:$B$722,$B1355)*SUMIFS(Calculations!$E$3:$E$53,Calculations!$A$3:$A$53,$B1355)</f>
        <v>1.809130764856357E-5</v>
      </c>
      <c r="M1355" s="44">
        <f>M629/SUMIFS(M$3:M$722,$B$3:$B$722,$B1355)*SUMIFS(Calculations!$E$3:$E$53,Calculations!$A$3:$A$53,$B1355)</f>
        <v>1.8282096289907524E-5</v>
      </c>
      <c r="N1355" s="44">
        <f>N629/SUMIFS(N$3:N$722,$B$3:$B$722,$B1355)*SUMIFS(Calculations!$E$3:$E$53,Calculations!$A$3:$A$53,$B1355)</f>
        <v>1.8476951886589612E-5</v>
      </c>
      <c r="O1355" s="44">
        <f>O629/SUMIFS(O$3:O$722,$B$3:$B$722,$B1355)*SUMIFS(Calculations!$E$3:$E$53,Calculations!$A$3:$A$53,$B1355)</f>
        <v>1.7598963775546779E-5</v>
      </c>
      <c r="P1355" s="44">
        <f>P629/SUMIFS(P$3:P$722,$B$3:$B$722,$B1355)*SUMIFS(Calculations!$E$3:$E$53,Calculations!$A$3:$A$53,$B1355)</f>
        <v>1.6800631103707266E-5</v>
      </c>
      <c r="Q1355" s="44">
        <f>Q629/SUMIFS(Q$3:Q$722,$B$3:$B$722,$B1355)*SUMIFS(Calculations!$E$3:$E$53,Calculations!$A$3:$A$53,$B1355)</f>
        <v>1.6953443591043392E-5</v>
      </c>
      <c r="R1355" s="44">
        <f>R629/SUMIFS(R$3:R$722,$B$3:$B$722,$B1355)*SUMIFS(Calculations!$E$3:$E$53,Calculations!$A$3:$A$53,$B1355)</f>
        <v>1.7109061449680591E-5</v>
      </c>
    </row>
    <row r="1356" spans="2:18" ht="15.75" customHeight="1">
      <c r="B1356" s="44" t="s">
        <v>134</v>
      </c>
      <c r="C1356" s="44" t="s">
        <v>522</v>
      </c>
      <c r="D1356" s="44" t="s">
        <v>537</v>
      </c>
      <c r="E1356" s="44" t="str">
        <f t="shared" si="309"/>
        <v>solar PV</v>
      </c>
      <c r="F1356" s="44">
        <f>F630/SUMIFS(F$3:F$722,$B$3:$B$722,$B1356)*SUMIFS(Calculations!$E$3:$E$53,Calculations!$A$3:$A$53,$B1356)</f>
        <v>1.9836416173279759E-4</v>
      </c>
      <c r="G1356" s="44">
        <f>G630/SUMIFS(G$3:G$722,$B$3:$B$722,$B1356)*SUMIFS(Calculations!$E$3:$E$53,Calculations!$A$3:$A$53,$B1356)</f>
        <v>2.2561947466411561E-4</v>
      </c>
      <c r="H1356" s="44">
        <f>H630/SUMIFS(H$3:H$722,$B$3:$B$722,$B1356)*SUMIFS(Calculations!$E$3:$E$53,Calculations!$A$3:$A$53,$B1356)</f>
        <v>2.5334169550972574E-4</v>
      </c>
      <c r="I1356" s="44">
        <f>I630/SUMIFS(I$3:I$722,$B$3:$B$722,$B1356)*SUMIFS(Calculations!$E$3:$E$53,Calculations!$A$3:$A$53,$B1356)</f>
        <v>2.6186892925714932E-4</v>
      </c>
      <c r="J1356" s="44">
        <f>J630/SUMIFS(J$3:J$722,$B$3:$B$722,$B1356)*SUMIFS(Calculations!$E$3:$E$53,Calculations!$A$3:$A$53,$B1356)</f>
        <v>2.706455859869647E-4</v>
      </c>
      <c r="K1356" s="44">
        <f>K630/SUMIFS(K$3:K$722,$B$3:$B$722,$B1356)*SUMIFS(Calculations!$E$3:$E$53,Calculations!$A$3:$A$53,$B1356)</f>
        <v>2.9822721192199084E-4</v>
      </c>
      <c r="L1356" s="44">
        <f>L630/SUMIFS(L$3:L$722,$B$3:$B$722,$B1356)*SUMIFS(Calculations!$E$3:$E$53,Calculations!$A$3:$A$53,$B1356)</f>
        <v>3.3183970646192998E-4</v>
      </c>
      <c r="M1356" s="44">
        <f>M630/SUMIFS(M$3:M$722,$B$3:$B$722,$B1356)*SUMIFS(Calculations!$E$3:$E$53,Calculations!$A$3:$A$53,$B1356)</f>
        <v>3.359466654955507E-4</v>
      </c>
      <c r="N1356" s="44">
        <f>N630/SUMIFS(N$3:N$722,$B$3:$B$722,$B1356)*SUMIFS(Calculations!$E$3:$E$53,Calculations!$A$3:$A$53,$B1356)</f>
        <v>3.4014117072085046E-4</v>
      </c>
      <c r="O1356" s="44">
        <f>O630/SUMIFS(O$3:O$722,$B$3:$B$722,$B1356)*SUMIFS(Calculations!$E$3:$E$53,Calculations!$A$3:$A$53,$B1356)</f>
        <v>3.2505198535045865E-4</v>
      </c>
      <c r="P1356" s="44">
        <f>P630/SUMIFS(P$3:P$722,$B$3:$B$722,$B1356)*SUMIFS(Calculations!$E$3:$E$53,Calculations!$A$3:$A$53,$B1356)</f>
        <v>3.1133176576990097E-4</v>
      </c>
      <c r="Q1356" s="44">
        <f>Q630/SUMIFS(Q$3:Q$722,$B$3:$B$722,$B1356)*SUMIFS(Calculations!$E$3:$E$53,Calculations!$A$3:$A$53,$B1356)</f>
        <v>3.1576610919450564E-4</v>
      </c>
      <c r="R1356" s="44">
        <f>R630/SUMIFS(R$3:R$722,$B$3:$B$722,$B1356)*SUMIFS(Calculations!$E$3:$E$53,Calculations!$A$3:$A$53,$B1356)</f>
        <v>3.20281859446519E-4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8.2684468660520311E-4</v>
      </c>
      <c r="G1358" s="44">
        <f>G632/SUMIFS(G$3:G$722,$B$3:$B$722,$B1358)*SUMIFS(Calculations!$E$3:$E$53,Calculations!$A$3:$A$53,$B1358)</f>
        <v>9.7544537023816534E-4</v>
      </c>
      <c r="H1358" s="44">
        <f>H632/SUMIFS(H$3:H$722,$B$3:$B$722,$B1358)*SUMIFS(Calculations!$E$3:$E$53,Calculations!$A$3:$A$53,$B1358)</f>
        <v>1.1265917166353855E-3</v>
      </c>
      <c r="I1358" s="44">
        <f>I632/SUMIFS(I$3:I$722,$B$3:$B$722,$B1358)*SUMIFS(Calculations!$E$3:$E$53,Calculations!$A$3:$A$53,$B1358)</f>
        <v>1.1427372424112927E-3</v>
      </c>
      <c r="J1358" s="44">
        <f>J632/SUMIFS(J$3:J$722,$B$3:$B$722,$B1358)*SUMIFS(Calculations!$E$3:$E$53,Calculations!$A$3:$A$53,$B1358)</f>
        <v>1.1593550274579774E-3</v>
      </c>
      <c r="K1358" s="44">
        <f>K632/SUMIFS(K$3:K$722,$B$3:$B$722,$B1358)*SUMIFS(Calculations!$E$3:$E$53,Calculations!$A$3:$A$53,$B1358)</f>
        <v>1.2672474980858401E-3</v>
      </c>
      <c r="L1358" s="44">
        <f>L632/SUMIFS(L$3:L$722,$B$3:$B$722,$B1358)*SUMIFS(Calculations!$E$3:$E$53,Calculations!$A$3:$A$53,$B1358)</f>
        <v>1.3987312289007886E-3</v>
      </c>
      <c r="M1358" s="44">
        <f>M632/SUMIFS(M$3:M$722,$B$3:$B$722,$B1358)*SUMIFS(Calculations!$E$3:$E$53,Calculations!$A$3:$A$53,$B1358)</f>
        <v>1.4064372346926899E-3</v>
      </c>
      <c r="N1358" s="44">
        <f>N632/SUMIFS(N$3:N$722,$B$3:$B$722,$B1358)*SUMIFS(Calculations!$E$3:$E$53,Calculations!$A$3:$A$53,$B1358)</f>
        <v>1.4143075059312674E-3</v>
      </c>
      <c r="O1358" s="44">
        <f>O632/SUMIFS(O$3:O$722,$B$3:$B$722,$B1358)*SUMIFS(Calculations!$E$3:$E$53,Calculations!$A$3:$A$53,$B1358)</f>
        <v>1.3403739835132638E-3</v>
      </c>
      <c r="P1358" s="44">
        <f>P632/SUMIFS(P$3:P$722,$B$3:$B$722,$B1358)*SUMIFS(Calculations!$E$3:$E$53,Calculations!$A$3:$A$53,$B1358)</f>
        <v>1.2731480772075776E-3</v>
      </c>
      <c r="Q1358" s="44">
        <f>Q632/SUMIFS(Q$3:Q$722,$B$3:$B$722,$B1358)*SUMIFS(Calculations!$E$3:$E$53,Calculations!$A$3:$A$53,$B1358)</f>
        <v>1.2783137328811545E-3</v>
      </c>
      <c r="R1358" s="44">
        <f>R632/SUMIFS(R$3:R$722,$B$3:$B$722,$B1358)*SUMIFS(Calculations!$E$3:$E$53,Calculations!$A$3:$A$53,$B1358)</f>
        <v>1.2835742210022005E-3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0.99999999999999989</v>
      </c>
      <c r="H1449" s="70">
        <f t="shared" si="312"/>
        <v>0.99999999999999989</v>
      </c>
      <c r="I1449" s="70">
        <f t="shared" si="312"/>
        <v>0.99999999999999989</v>
      </c>
      <c r="J1449" s="70">
        <f t="shared" si="312"/>
        <v>0.99999999999999989</v>
      </c>
      <c r="K1449" s="70">
        <f t="shared" si="312"/>
        <v>0.99999999999999989</v>
      </c>
      <c r="L1449" s="70">
        <f t="shared" si="312"/>
        <v>0.99999999999999967</v>
      </c>
      <c r="M1449" s="70">
        <f t="shared" si="312"/>
        <v>0.99999999999999978</v>
      </c>
      <c r="N1449" s="70">
        <f t="shared" si="312"/>
        <v>1</v>
      </c>
      <c r="O1449" s="70">
        <f t="shared" si="312"/>
        <v>0.99999999999999989</v>
      </c>
      <c r="P1449" s="70">
        <f t="shared" si="312"/>
        <v>0.99999999999999989</v>
      </c>
      <c r="Q1449" s="70">
        <f t="shared" si="312"/>
        <v>1</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AZ</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AZ</v>
      </c>
      <c r="C7" s="1">
        <f t="shared" ref="C7:AE7" si="3">SUMIFS(C$20:C$119,$B$20:$B$119,$B$7,$A$20:$A$119,$A$7)</f>
        <v>16314712</v>
      </c>
      <c r="D7" s="1">
        <f t="shared" si="3"/>
        <v>20437111</v>
      </c>
      <c r="E7" s="1">
        <f t="shared" si="3"/>
        <v>21429218</v>
      </c>
      <c r="F7" s="1">
        <f t="shared" si="3"/>
        <v>18433896</v>
      </c>
      <c r="G7" s="1">
        <f t="shared" si="3"/>
        <v>18902659</v>
      </c>
      <c r="H7" s="1">
        <f t="shared" si="3"/>
        <v>15424142</v>
      </c>
      <c r="I7" s="1">
        <f t="shared" si="3"/>
        <v>13147230</v>
      </c>
      <c r="J7" s="1">
        <f t="shared" si="3"/>
        <v>17906853</v>
      </c>
      <c r="K7" s="1">
        <f t="shared" si="3"/>
        <v>19724756</v>
      </c>
      <c r="L7" s="1">
        <f t="shared" si="3"/>
        <v>19060974</v>
      </c>
      <c r="M7" s="1">
        <f t="shared" si="3"/>
        <v>20460223</v>
      </c>
      <c r="N7" s="1">
        <f t="shared" si="3"/>
        <v>21038692</v>
      </c>
      <c r="O7" s="1">
        <f t="shared" si="3"/>
        <v>24465961</v>
      </c>
      <c r="P7" s="1">
        <f t="shared" si="3"/>
        <v>23034492</v>
      </c>
      <c r="Q7" s="1">
        <f t="shared" si="3"/>
        <v>29498352</v>
      </c>
      <c r="R7" s="1">
        <f t="shared" si="3"/>
        <v>24060096</v>
      </c>
      <c r="S7" s="1">
        <f t="shared" si="3"/>
        <v>22704459</v>
      </c>
      <c r="T7" s="1">
        <f t="shared" si="3"/>
        <v>29540165</v>
      </c>
      <c r="U7" s="1">
        <f t="shared" si="3"/>
        <v>36618328</v>
      </c>
      <c r="V7" s="1">
        <f t="shared" si="3"/>
        <v>32626672</v>
      </c>
      <c r="W7" s="1">
        <f t="shared" si="3"/>
        <v>33439022</v>
      </c>
      <c r="X7" s="1">
        <f t="shared" si="3"/>
        <v>28103262</v>
      </c>
      <c r="Y7" s="1">
        <f t="shared" si="3"/>
        <v>30169213</v>
      </c>
      <c r="Z7" s="1">
        <f t="shared" si="3"/>
        <v>32236561</v>
      </c>
      <c r="AA7" s="1">
        <f t="shared" si="3"/>
        <v>30846715</v>
      </c>
      <c r="AB7" s="1">
        <f t="shared" si="3"/>
        <v>30552432</v>
      </c>
      <c r="AC7" s="1">
        <f t="shared" si="3"/>
        <v>25524705</v>
      </c>
      <c r="AD7" s="1">
        <f t="shared" si="3"/>
        <v>23323738</v>
      </c>
      <c r="AE7" s="1">
        <f t="shared" si="3"/>
        <v>28942963</v>
      </c>
      <c r="AF7" s="48">
        <f>AVERAGE(U7:AE7)</f>
        <v>30216691.90909091</v>
      </c>
      <c r="AG7" s="48">
        <f t="shared" ref="AG7:BK7" si="4">AF7</f>
        <v>30216691.90909091</v>
      </c>
      <c r="AH7" s="48">
        <f t="shared" si="4"/>
        <v>30216691.90909091</v>
      </c>
      <c r="AI7" s="48">
        <f t="shared" si="4"/>
        <v>30216691.90909091</v>
      </c>
      <c r="AJ7" s="48">
        <f t="shared" si="4"/>
        <v>30216691.90909091</v>
      </c>
      <c r="AK7" s="48">
        <f t="shared" si="4"/>
        <v>30216691.90909091</v>
      </c>
      <c r="AL7" s="48">
        <f t="shared" si="4"/>
        <v>30216691.90909091</v>
      </c>
      <c r="AM7" s="48">
        <f t="shared" si="4"/>
        <v>30216691.90909091</v>
      </c>
      <c r="AN7" s="48">
        <f t="shared" si="4"/>
        <v>30216691.90909091</v>
      </c>
      <c r="AO7" s="48">
        <f t="shared" si="4"/>
        <v>30216691.90909091</v>
      </c>
      <c r="AP7" s="48">
        <f t="shared" si="4"/>
        <v>30216691.90909091</v>
      </c>
      <c r="AQ7" s="48">
        <f t="shared" si="4"/>
        <v>30216691.90909091</v>
      </c>
      <c r="AR7" s="48">
        <f t="shared" si="4"/>
        <v>30216691.90909091</v>
      </c>
      <c r="AS7" s="48">
        <f t="shared" si="4"/>
        <v>30216691.90909091</v>
      </c>
      <c r="AT7" s="48">
        <f t="shared" si="4"/>
        <v>30216691.90909091</v>
      </c>
      <c r="AU7" s="48">
        <f t="shared" si="4"/>
        <v>30216691.90909091</v>
      </c>
      <c r="AV7" s="48">
        <f t="shared" si="4"/>
        <v>30216691.90909091</v>
      </c>
      <c r="AW7" s="48">
        <f t="shared" si="4"/>
        <v>30216691.90909091</v>
      </c>
      <c r="AX7" s="48">
        <f t="shared" si="4"/>
        <v>30216691.90909091</v>
      </c>
      <c r="AY7" s="48">
        <f t="shared" si="4"/>
        <v>30216691.90909091</v>
      </c>
      <c r="AZ7" s="48">
        <f t="shared" si="4"/>
        <v>30216691.90909091</v>
      </c>
      <c r="BA7" s="48">
        <f t="shared" si="4"/>
        <v>30216691.90909091</v>
      </c>
      <c r="BB7" s="48">
        <f t="shared" si="4"/>
        <v>30216691.90909091</v>
      </c>
      <c r="BC7" s="48">
        <f t="shared" si="4"/>
        <v>30216691.90909091</v>
      </c>
      <c r="BD7" s="48">
        <f t="shared" si="4"/>
        <v>30216691.90909091</v>
      </c>
      <c r="BE7" s="48">
        <f t="shared" si="4"/>
        <v>30216691.90909091</v>
      </c>
      <c r="BF7" s="48">
        <f t="shared" si="4"/>
        <v>30216691.90909091</v>
      </c>
      <c r="BG7" s="48">
        <f t="shared" si="4"/>
        <v>30216691.90909091</v>
      </c>
      <c r="BH7" s="48">
        <f t="shared" si="4"/>
        <v>30216691.90909091</v>
      </c>
      <c r="BI7" s="48">
        <f t="shared" si="4"/>
        <v>30216691.90909091</v>
      </c>
      <c r="BJ7" s="48">
        <f t="shared" si="4"/>
        <v>30216691.90909091</v>
      </c>
      <c r="BK7" s="48">
        <f t="shared" si="4"/>
        <v>30216691.90909091</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AZ</v>
      </c>
      <c r="C10" s="29">
        <f t="shared" ref="C10:AE10" si="6">SUMIFS(C$122:C$219,$B$122:$B$219,$B$6,$A$122:$A$219,$A$6)</f>
        <v>0</v>
      </c>
      <c r="D10" s="29">
        <f t="shared" si="6"/>
        <v>108577</v>
      </c>
      <c r="E10" s="29">
        <f t="shared" si="6"/>
        <v>0</v>
      </c>
      <c r="F10" s="29">
        <f t="shared" si="6"/>
        <v>0</v>
      </c>
      <c r="G10" s="29">
        <f t="shared" si="6"/>
        <v>21</v>
      </c>
      <c r="H10" s="29">
        <f t="shared" si="6"/>
        <v>336516</v>
      </c>
      <c r="I10" s="29">
        <f t="shared" si="6"/>
        <v>0</v>
      </c>
      <c r="J10" s="29">
        <f t="shared" si="6"/>
        <v>163200</v>
      </c>
      <c r="K10" s="29">
        <f t="shared" si="6"/>
        <v>4000</v>
      </c>
      <c r="L10" s="29">
        <f t="shared" si="6"/>
        <v>0</v>
      </c>
      <c r="M10" s="29">
        <f t="shared" si="6"/>
        <v>47217</v>
      </c>
      <c r="N10" s="29">
        <f t="shared" si="6"/>
        <v>54954</v>
      </c>
      <c r="O10" s="29">
        <f t="shared" si="6"/>
        <v>82646</v>
      </c>
      <c r="P10" s="29">
        <f t="shared" si="6"/>
        <v>55185</v>
      </c>
      <c r="Q10" s="29">
        <f t="shared" si="6"/>
        <v>171330</v>
      </c>
      <c r="R10" s="29">
        <f t="shared" si="6"/>
        <v>103114</v>
      </c>
      <c r="S10" s="29">
        <f t="shared" si="6"/>
        <v>127546</v>
      </c>
      <c r="T10" s="29">
        <f t="shared" si="6"/>
        <v>223213</v>
      </c>
      <c r="U10" s="29">
        <f t="shared" si="6"/>
        <v>87916</v>
      </c>
      <c r="V10" s="29">
        <f t="shared" si="6"/>
        <v>122984</v>
      </c>
      <c r="W10" s="29">
        <f t="shared" si="6"/>
        <v>248887</v>
      </c>
      <c r="X10" s="29">
        <f t="shared" si="6"/>
        <v>497461</v>
      </c>
      <c r="Y10" s="29">
        <f t="shared" si="6"/>
        <v>83320</v>
      </c>
      <c r="Z10" s="29">
        <f t="shared" si="6"/>
        <v>33363</v>
      </c>
      <c r="AA10" s="29">
        <f t="shared" si="6"/>
        <v>58348</v>
      </c>
      <c r="AB10" s="29">
        <f t="shared" si="6"/>
        <v>18339</v>
      </c>
      <c r="AC10" s="29">
        <f t="shared" si="6"/>
        <v>134053</v>
      </c>
      <c r="AD10" s="29">
        <f t="shared" si="6"/>
        <v>60613</v>
      </c>
      <c r="AE10" s="29">
        <f t="shared" si="6"/>
        <v>69643</v>
      </c>
      <c r="AF10" s="35">
        <f t="shared" ref="AF10:BK10" si="7">AE10</f>
        <v>69643</v>
      </c>
      <c r="AG10" s="35">
        <f t="shared" si="7"/>
        <v>69643</v>
      </c>
      <c r="AH10" s="35">
        <f t="shared" si="7"/>
        <v>69643</v>
      </c>
      <c r="AI10" s="35">
        <f t="shared" si="7"/>
        <v>69643</v>
      </c>
      <c r="AJ10" s="35">
        <f t="shared" si="7"/>
        <v>69643</v>
      </c>
      <c r="AK10" s="35">
        <f t="shared" si="7"/>
        <v>69643</v>
      </c>
      <c r="AL10" s="35">
        <f t="shared" si="7"/>
        <v>69643</v>
      </c>
      <c r="AM10" s="35">
        <f t="shared" si="7"/>
        <v>69643</v>
      </c>
      <c r="AN10" s="35">
        <f t="shared" si="7"/>
        <v>69643</v>
      </c>
      <c r="AO10" s="35">
        <f t="shared" si="7"/>
        <v>69643</v>
      </c>
      <c r="AP10" s="35">
        <f t="shared" si="7"/>
        <v>69643</v>
      </c>
      <c r="AQ10" s="35">
        <f t="shared" si="7"/>
        <v>69643</v>
      </c>
      <c r="AR10" s="35">
        <f t="shared" si="7"/>
        <v>69643</v>
      </c>
      <c r="AS10" s="35">
        <f t="shared" si="7"/>
        <v>69643</v>
      </c>
      <c r="AT10" s="35">
        <f t="shared" si="7"/>
        <v>69643</v>
      </c>
      <c r="AU10" s="35">
        <f t="shared" si="7"/>
        <v>69643</v>
      </c>
      <c r="AV10" s="35">
        <f t="shared" si="7"/>
        <v>69643</v>
      </c>
      <c r="AW10" s="35">
        <f t="shared" si="7"/>
        <v>69643</v>
      </c>
      <c r="AX10" s="35">
        <f t="shared" si="7"/>
        <v>69643</v>
      </c>
      <c r="AY10" s="35">
        <f t="shared" si="7"/>
        <v>69643</v>
      </c>
      <c r="AZ10" s="35">
        <f t="shared" si="7"/>
        <v>69643</v>
      </c>
      <c r="BA10" s="35">
        <f t="shared" si="7"/>
        <v>69643</v>
      </c>
      <c r="BB10" s="35">
        <f t="shared" si="7"/>
        <v>69643</v>
      </c>
      <c r="BC10" s="35">
        <f t="shared" si="7"/>
        <v>69643</v>
      </c>
      <c r="BD10" s="35">
        <f t="shared" si="7"/>
        <v>69643</v>
      </c>
      <c r="BE10" s="35">
        <f t="shared" si="7"/>
        <v>69643</v>
      </c>
      <c r="BF10" s="35">
        <f t="shared" si="7"/>
        <v>69643</v>
      </c>
      <c r="BG10" s="35">
        <f t="shared" si="7"/>
        <v>69643</v>
      </c>
      <c r="BH10" s="35">
        <f t="shared" si="7"/>
        <v>69643</v>
      </c>
      <c r="BI10" s="35">
        <f t="shared" si="7"/>
        <v>69643</v>
      </c>
      <c r="BJ10" s="35">
        <f t="shared" si="7"/>
        <v>69643</v>
      </c>
      <c r="BK10" s="35">
        <f t="shared" si="7"/>
        <v>69643</v>
      </c>
    </row>
    <row r="11" spans="1:63" ht="14.5">
      <c r="A11" s="1" t="s">
        <v>546</v>
      </c>
      <c r="B11" s="29" t="str">
        <f>About!B2</f>
        <v>AZ</v>
      </c>
      <c r="C11" s="29">
        <f t="shared" ref="C11:AE11" si="8">SUMIFS(C$122:C$219,$B$122:$B$219,$B$7,$A$122:$A$219,$A$7)</f>
        <v>2074</v>
      </c>
      <c r="D11" s="29">
        <f t="shared" si="8"/>
        <v>2177</v>
      </c>
      <c r="E11" s="29">
        <f t="shared" si="8"/>
        <v>2166</v>
      </c>
      <c r="F11" s="29">
        <f t="shared" si="8"/>
        <v>2255</v>
      </c>
      <c r="G11" s="29">
        <f t="shared" si="8"/>
        <v>2488</v>
      </c>
      <c r="H11" s="29">
        <f t="shared" si="8"/>
        <v>567</v>
      </c>
      <c r="I11" s="29">
        <f t="shared" si="8"/>
        <v>2641</v>
      </c>
      <c r="J11" s="29">
        <f t="shared" si="8"/>
        <v>48360</v>
      </c>
      <c r="K11" s="29">
        <f t="shared" si="8"/>
        <v>0</v>
      </c>
      <c r="L11" s="29">
        <f t="shared" si="8"/>
        <v>0</v>
      </c>
      <c r="M11" s="29">
        <f t="shared" si="8"/>
        <v>0</v>
      </c>
      <c r="N11" s="29">
        <f t="shared" si="8"/>
        <v>0</v>
      </c>
      <c r="O11" s="29">
        <f t="shared" si="8"/>
        <v>68525</v>
      </c>
      <c r="P11" s="29">
        <f t="shared" si="8"/>
        <v>71059</v>
      </c>
      <c r="Q11" s="29">
        <f t="shared" si="8"/>
        <v>93550</v>
      </c>
      <c r="R11" s="29">
        <f t="shared" si="8"/>
        <v>182646</v>
      </c>
      <c r="S11" s="29">
        <f t="shared" si="8"/>
        <v>309778</v>
      </c>
      <c r="T11" s="29">
        <f t="shared" si="8"/>
        <v>221286</v>
      </c>
      <c r="U11" s="29">
        <f t="shared" si="8"/>
        <v>350592</v>
      </c>
      <c r="V11" s="29">
        <f t="shared" si="8"/>
        <v>354017</v>
      </c>
      <c r="W11" s="29">
        <f t="shared" si="8"/>
        <v>180279</v>
      </c>
      <c r="X11" s="29">
        <f t="shared" si="8"/>
        <v>70782</v>
      </c>
      <c r="Y11" s="29">
        <f t="shared" si="8"/>
        <v>66437</v>
      </c>
      <c r="Z11" s="29">
        <f t="shared" si="8"/>
        <v>26517</v>
      </c>
      <c r="AA11" s="29">
        <f t="shared" si="8"/>
        <v>9889</v>
      </c>
      <c r="AB11" s="29">
        <f t="shared" si="8"/>
        <v>1450</v>
      </c>
      <c r="AC11" s="29">
        <f t="shared" si="8"/>
        <v>3584</v>
      </c>
      <c r="AD11" s="29">
        <f t="shared" si="8"/>
        <v>1158</v>
      </c>
      <c r="AE11" s="29">
        <f t="shared" si="8"/>
        <v>35544</v>
      </c>
      <c r="AF11" s="35">
        <f>AVERAGE(W11:AE11)</f>
        <v>43960</v>
      </c>
      <c r="AG11" s="35">
        <f t="shared" ref="AG11:BK11" si="9">AF11</f>
        <v>43960</v>
      </c>
      <c r="AH11" s="35">
        <f t="shared" si="9"/>
        <v>43960</v>
      </c>
      <c r="AI11" s="35">
        <f t="shared" si="9"/>
        <v>43960</v>
      </c>
      <c r="AJ11" s="35">
        <f t="shared" si="9"/>
        <v>43960</v>
      </c>
      <c r="AK11" s="35">
        <f t="shared" si="9"/>
        <v>43960</v>
      </c>
      <c r="AL11" s="35">
        <f t="shared" si="9"/>
        <v>43960</v>
      </c>
      <c r="AM11" s="35">
        <f t="shared" si="9"/>
        <v>43960</v>
      </c>
      <c r="AN11" s="35">
        <f t="shared" si="9"/>
        <v>43960</v>
      </c>
      <c r="AO11" s="35">
        <f t="shared" si="9"/>
        <v>43960</v>
      </c>
      <c r="AP11" s="35">
        <f t="shared" si="9"/>
        <v>43960</v>
      </c>
      <c r="AQ11" s="35">
        <f t="shared" si="9"/>
        <v>43960</v>
      </c>
      <c r="AR11" s="35">
        <f t="shared" si="9"/>
        <v>43960</v>
      </c>
      <c r="AS11" s="35">
        <f t="shared" si="9"/>
        <v>43960</v>
      </c>
      <c r="AT11" s="35">
        <f t="shared" si="9"/>
        <v>43960</v>
      </c>
      <c r="AU11" s="35">
        <f t="shared" si="9"/>
        <v>43960</v>
      </c>
      <c r="AV11" s="35">
        <f t="shared" si="9"/>
        <v>43960</v>
      </c>
      <c r="AW11" s="35">
        <f t="shared" si="9"/>
        <v>43960</v>
      </c>
      <c r="AX11" s="35">
        <f t="shared" si="9"/>
        <v>43960</v>
      </c>
      <c r="AY11" s="35">
        <f t="shared" si="9"/>
        <v>43960</v>
      </c>
      <c r="AZ11" s="35">
        <f t="shared" si="9"/>
        <v>43960</v>
      </c>
      <c r="BA11" s="35">
        <f t="shared" si="9"/>
        <v>43960</v>
      </c>
      <c r="BB11" s="35">
        <f t="shared" si="9"/>
        <v>43960</v>
      </c>
      <c r="BC11" s="35">
        <f t="shared" si="9"/>
        <v>43960</v>
      </c>
      <c r="BD11" s="35">
        <f t="shared" si="9"/>
        <v>43960</v>
      </c>
      <c r="BE11" s="35">
        <f t="shared" si="9"/>
        <v>43960</v>
      </c>
      <c r="BF11" s="35">
        <f t="shared" si="9"/>
        <v>43960</v>
      </c>
      <c r="BG11" s="35">
        <f t="shared" si="9"/>
        <v>43960</v>
      </c>
      <c r="BH11" s="35">
        <f t="shared" si="9"/>
        <v>43960</v>
      </c>
      <c r="BI11" s="35">
        <f t="shared" si="9"/>
        <v>43960</v>
      </c>
      <c r="BJ11" s="35">
        <f t="shared" si="9"/>
        <v>43960</v>
      </c>
      <c r="BK11" s="35">
        <f t="shared" si="9"/>
        <v>43960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AZ</v>
      </c>
      <c r="C14" s="29">
        <f t="shared" ref="C14:AH14" si="11">IF(C10&gt;C11,C10-C11,0)</f>
        <v>0</v>
      </c>
      <c r="D14" s="29">
        <f t="shared" si="11"/>
        <v>106400</v>
      </c>
      <c r="E14" s="29">
        <f t="shared" si="11"/>
        <v>0</v>
      </c>
      <c r="F14" s="29">
        <f t="shared" si="11"/>
        <v>0</v>
      </c>
      <c r="G14" s="29">
        <f t="shared" si="11"/>
        <v>0</v>
      </c>
      <c r="H14" s="29">
        <f t="shared" si="11"/>
        <v>335949</v>
      </c>
      <c r="I14" s="29">
        <f t="shared" si="11"/>
        <v>0</v>
      </c>
      <c r="J14" s="29">
        <f t="shared" si="11"/>
        <v>114840</v>
      </c>
      <c r="K14" s="29">
        <f t="shared" si="11"/>
        <v>4000</v>
      </c>
      <c r="L14" s="29">
        <f t="shared" si="11"/>
        <v>0</v>
      </c>
      <c r="M14" s="29">
        <f t="shared" si="11"/>
        <v>47217</v>
      </c>
      <c r="N14" s="29">
        <f t="shared" si="11"/>
        <v>54954</v>
      </c>
      <c r="O14" s="29">
        <f t="shared" si="11"/>
        <v>14121</v>
      </c>
      <c r="P14" s="29">
        <f t="shared" si="11"/>
        <v>0</v>
      </c>
      <c r="Q14" s="29">
        <f t="shared" si="11"/>
        <v>77780</v>
      </c>
      <c r="R14" s="29">
        <f t="shared" si="11"/>
        <v>0</v>
      </c>
      <c r="S14" s="29">
        <f t="shared" si="11"/>
        <v>0</v>
      </c>
      <c r="T14" s="29">
        <f t="shared" si="11"/>
        <v>1927</v>
      </c>
      <c r="U14" s="29">
        <f t="shared" si="11"/>
        <v>0</v>
      </c>
      <c r="V14" s="29">
        <f t="shared" si="11"/>
        <v>0</v>
      </c>
      <c r="W14" s="29">
        <f t="shared" si="11"/>
        <v>68608</v>
      </c>
      <c r="X14" s="29">
        <f t="shared" si="11"/>
        <v>426679</v>
      </c>
      <c r="Y14" s="29">
        <f t="shared" si="11"/>
        <v>16883</v>
      </c>
      <c r="Z14" s="29">
        <f t="shared" si="11"/>
        <v>6846</v>
      </c>
      <c r="AA14" s="29">
        <f t="shared" si="11"/>
        <v>48459</v>
      </c>
      <c r="AB14" s="29">
        <f t="shared" si="11"/>
        <v>16889</v>
      </c>
      <c r="AC14" s="29">
        <f t="shared" si="11"/>
        <v>130469</v>
      </c>
      <c r="AD14" s="29">
        <f t="shared" si="11"/>
        <v>59455</v>
      </c>
      <c r="AE14" s="29">
        <f t="shared" si="11"/>
        <v>34099</v>
      </c>
      <c r="AF14" s="29">
        <f t="shared" si="11"/>
        <v>25683</v>
      </c>
      <c r="AG14" s="29">
        <f t="shared" si="11"/>
        <v>25683</v>
      </c>
      <c r="AH14" s="29">
        <f t="shared" si="11"/>
        <v>25683</v>
      </c>
      <c r="AI14" s="29">
        <f t="shared" ref="AI14:BK14" si="12">IF(AI10&gt;AI11,AI10-AI11,0)</f>
        <v>25683</v>
      </c>
      <c r="AJ14" s="29">
        <f t="shared" si="12"/>
        <v>25683</v>
      </c>
      <c r="AK14" s="29">
        <f t="shared" si="12"/>
        <v>25683</v>
      </c>
      <c r="AL14" s="29">
        <f t="shared" si="12"/>
        <v>25683</v>
      </c>
      <c r="AM14" s="29">
        <f t="shared" si="12"/>
        <v>25683</v>
      </c>
      <c r="AN14" s="29">
        <f t="shared" si="12"/>
        <v>25683</v>
      </c>
      <c r="AO14" s="29">
        <f t="shared" si="12"/>
        <v>25683</v>
      </c>
      <c r="AP14" s="29">
        <f t="shared" si="12"/>
        <v>25683</v>
      </c>
      <c r="AQ14" s="29">
        <f t="shared" si="12"/>
        <v>25683</v>
      </c>
      <c r="AR14" s="29">
        <f t="shared" si="12"/>
        <v>25683</v>
      </c>
      <c r="AS14" s="29">
        <f t="shared" si="12"/>
        <v>25683</v>
      </c>
      <c r="AT14" s="29">
        <f t="shared" si="12"/>
        <v>25683</v>
      </c>
      <c r="AU14" s="29">
        <f t="shared" si="12"/>
        <v>25683</v>
      </c>
      <c r="AV14" s="29">
        <f t="shared" si="12"/>
        <v>25683</v>
      </c>
      <c r="AW14" s="29">
        <f t="shared" si="12"/>
        <v>25683</v>
      </c>
      <c r="AX14" s="29">
        <f t="shared" si="12"/>
        <v>25683</v>
      </c>
      <c r="AY14" s="29">
        <f t="shared" si="12"/>
        <v>25683</v>
      </c>
      <c r="AZ14" s="29">
        <f t="shared" si="12"/>
        <v>25683</v>
      </c>
      <c r="BA14" s="29">
        <f t="shared" si="12"/>
        <v>25683</v>
      </c>
      <c r="BB14" s="29">
        <f t="shared" si="12"/>
        <v>25683</v>
      </c>
      <c r="BC14" s="29">
        <f t="shared" si="12"/>
        <v>25683</v>
      </c>
      <c r="BD14" s="29">
        <f t="shared" si="12"/>
        <v>25683</v>
      </c>
      <c r="BE14" s="29">
        <f t="shared" si="12"/>
        <v>25683</v>
      </c>
      <c r="BF14" s="29">
        <f t="shared" si="12"/>
        <v>25683</v>
      </c>
      <c r="BG14" s="29">
        <f t="shared" si="12"/>
        <v>25683</v>
      </c>
      <c r="BH14" s="29">
        <f t="shared" si="12"/>
        <v>25683</v>
      </c>
      <c r="BI14" s="29">
        <f t="shared" si="12"/>
        <v>25683</v>
      </c>
      <c r="BJ14" s="29">
        <f t="shared" si="12"/>
        <v>25683</v>
      </c>
      <c r="BK14" s="29">
        <f t="shared" si="12"/>
        <v>25683</v>
      </c>
    </row>
    <row r="15" spans="1:63" ht="14.5">
      <c r="A15" s="1" t="s">
        <v>546</v>
      </c>
      <c r="B15" s="29" t="str">
        <f>About!B2</f>
        <v>AZ</v>
      </c>
      <c r="C15" s="29">
        <f t="shared" ref="C15:AH15" si="13">IF(C11&gt;C10,C11-C10,0)</f>
        <v>2074</v>
      </c>
      <c r="D15" s="29">
        <f t="shared" si="13"/>
        <v>0</v>
      </c>
      <c r="E15" s="29">
        <f t="shared" si="13"/>
        <v>2166</v>
      </c>
      <c r="F15" s="29">
        <f t="shared" si="13"/>
        <v>2255</v>
      </c>
      <c r="G15" s="29">
        <f t="shared" si="13"/>
        <v>2467</v>
      </c>
      <c r="H15" s="29">
        <f t="shared" si="13"/>
        <v>0</v>
      </c>
      <c r="I15" s="29">
        <f t="shared" si="13"/>
        <v>2641</v>
      </c>
      <c r="J15" s="29">
        <f t="shared" si="13"/>
        <v>0</v>
      </c>
      <c r="K15" s="29">
        <f t="shared" si="13"/>
        <v>0</v>
      </c>
      <c r="L15" s="29">
        <f t="shared" si="13"/>
        <v>0</v>
      </c>
      <c r="M15" s="29">
        <f t="shared" si="13"/>
        <v>0</v>
      </c>
      <c r="N15" s="29">
        <f t="shared" si="13"/>
        <v>0</v>
      </c>
      <c r="O15" s="29">
        <f t="shared" si="13"/>
        <v>0</v>
      </c>
      <c r="P15" s="29">
        <f t="shared" si="13"/>
        <v>15874</v>
      </c>
      <c r="Q15" s="29">
        <f t="shared" si="13"/>
        <v>0</v>
      </c>
      <c r="R15" s="29">
        <f t="shared" si="13"/>
        <v>79532</v>
      </c>
      <c r="S15" s="29">
        <f t="shared" si="13"/>
        <v>182232</v>
      </c>
      <c r="T15" s="29">
        <f t="shared" si="13"/>
        <v>0</v>
      </c>
      <c r="U15" s="29">
        <f t="shared" si="13"/>
        <v>262676</v>
      </c>
      <c r="V15" s="29">
        <f t="shared" si="13"/>
        <v>231033</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Arizona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5571.4400000000005</v>
      </c>
      <c r="C9" s="130">
        <f>B9/SUM($B$9:$B$24)</f>
        <v>0.08</v>
      </c>
      <c r="D9" s="131">
        <f>SUM(C9:C24)</f>
        <v>1</v>
      </c>
      <c r="E9" s="94"/>
      <c r="F9" s="94"/>
      <c r="G9" s="94"/>
      <c r="H9" s="94"/>
      <c r="I9" s="94"/>
      <c r="J9" s="94"/>
      <c r="K9" s="94"/>
      <c r="L9" s="94"/>
    </row>
    <row r="10" spans="1:12" ht="15" customHeight="1">
      <c r="A10" s="83" t="s">
        <v>488</v>
      </c>
      <c r="B10" s="84">
        <f>(Calculations!B61*'EIA SEDS data'!AF$6)+('EIA SEDS data'!AF$10*IF(About!$N$12,Calculations!$B115,Calculations!B93))</f>
        <v>25071.48</v>
      </c>
      <c r="C10" s="130">
        <f t="shared" ref="C10:C24" si="0">B10/SUM($B$9:$B$24)</f>
        <v>0.36</v>
      </c>
      <c r="E10" s="94"/>
      <c r="F10" s="94"/>
      <c r="G10" s="94"/>
      <c r="H10" s="94"/>
      <c r="I10" s="94"/>
      <c r="J10" s="94"/>
      <c r="K10" s="94"/>
      <c r="L10" s="94"/>
    </row>
    <row r="11" spans="1:12" ht="15" customHeight="1">
      <c r="A11" s="83" t="s">
        <v>489</v>
      </c>
      <c r="B11" s="84">
        <f>(Calculations!B62*'EIA SEDS data'!AF$6)+('EIA SEDS data'!AF$10*IF(About!$N$12,Calculations!$B116,Calculations!B94))</f>
        <v>2785.7200000000003</v>
      </c>
      <c r="C11" s="130">
        <f t="shared" si="0"/>
        <v>0.04</v>
      </c>
      <c r="E11" s="94"/>
      <c r="F11" s="94"/>
      <c r="G11" s="94"/>
      <c r="H11" s="94"/>
      <c r="I11" s="94"/>
      <c r="J11" s="94"/>
      <c r="K11" s="94"/>
      <c r="L11" s="94"/>
    </row>
    <row r="12" spans="1:12" ht="15" customHeight="1">
      <c r="A12" s="83" t="s">
        <v>490</v>
      </c>
      <c r="B12" s="84">
        <f>(Calculations!B63*'EIA SEDS data'!AF$6)+('EIA SEDS data'!AF$10*IF(About!$N$12,Calculations!$B117,Calculations!B95))</f>
        <v>6964.3</v>
      </c>
      <c r="C12" s="130">
        <f t="shared" si="0"/>
        <v>0.1</v>
      </c>
      <c r="F12" s="94"/>
      <c r="G12" s="128"/>
      <c r="H12" s="129"/>
    </row>
    <row r="13" spans="1:12" ht="15" customHeight="1">
      <c r="A13" s="83" t="s">
        <v>491</v>
      </c>
      <c r="B13" s="84">
        <f>(Calculations!B64*'EIA SEDS data'!AF$6)+('EIA SEDS data'!AF$10*IF(About!$N$12,Calculations!$B118,Calculations!B96))</f>
        <v>2089.29</v>
      </c>
      <c r="C13" s="130">
        <f t="shared" si="0"/>
        <v>0.03</v>
      </c>
      <c r="F13" s="94"/>
      <c r="G13" s="128"/>
      <c r="H13" s="129"/>
    </row>
    <row r="14" spans="1:12" ht="15" customHeight="1">
      <c r="A14" s="83" t="s">
        <v>492</v>
      </c>
      <c r="B14" s="84">
        <f>(Calculations!B65*'EIA SEDS data'!AF$6)+('EIA SEDS data'!AF$10*IF(About!$N$12,Calculations!$B119,Calculations!B97))</f>
        <v>0</v>
      </c>
      <c r="C14" s="130">
        <f t="shared" si="0"/>
        <v>0</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2089.29</v>
      </c>
      <c r="C17" s="130">
        <f t="shared" si="0"/>
        <v>0.03</v>
      </c>
      <c r="F17" s="94"/>
      <c r="G17" s="128"/>
      <c r="H17" s="129"/>
    </row>
    <row r="18" spans="1:8" ht="15" customHeight="1">
      <c r="A18" s="83" t="s">
        <v>496</v>
      </c>
      <c r="B18" s="84">
        <f>(Calculations!B69*'EIA SEDS data'!AF$6)+('EIA SEDS data'!AF$10*IF(About!$N$12,Calculations!$B123,Calculations!B101))</f>
        <v>25071.48</v>
      </c>
      <c r="C18" s="130">
        <f t="shared" si="0"/>
        <v>0.36</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31041999</v>
      </c>
      <c r="D46" s="136">
        <f>SUMIFS('Source-Disposition'!$D:$D,'Source-Disposition'!$A:$A,$A$1,'Source-Disposition'!$B:$B,$A46)</f>
        <v>22740019</v>
      </c>
      <c r="E46" s="136">
        <f>SUMIFS('Source-Disposition'!$C:$C,'Source-Disposition'!$A:$A,$A$1,'Source-Disposition'!$B:$B,$A46)</f>
        <v>26512179.75</v>
      </c>
      <c r="F46" s="136">
        <f>E46</f>
        <v>26512179.75</v>
      </c>
      <c r="G46" s="136">
        <f t="shared" ref="G46:AH46" si="2">F46</f>
        <v>26512179.75</v>
      </c>
      <c r="H46" s="136">
        <f t="shared" si="2"/>
        <v>26512179.75</v>
      </c>
      <c r="I46" s="136">
        <f t="shared" si="2"/>
        <v>26512179.75</v>
      </c>
      <c r="J46" s="136">
        <f t="shared" si="2"/>
        <v>26512179.75</v>
      </c>
      <c r="K46" s="136">
        <f t="shared" si="2"/>
        <v>26512179.75</v>
      </c>
      <c r="L46" s="136">
        <f t="shared" si="2"/>
        <v>26512179.75</v>
      </c>
      <c r="M46" s="136">
        <f t="shared" si="2"/>
        <v>26512179.75</v>
      </c>
      <c r="N46" s="136">
        <f t="shared" si="2"/>
        <v>26512179.75</v>
      </c>
      <c r="O46" s="136">
        <f t="shared" si="2"/>
        <v>26512179.75</v>
      </c>
      <c r="P46" s="136">
        <f t="shared" si="2"/>
        <v>26512179.75</v>
      </c>
      <c r="Q46" s="136">
        <f t="shared" si="2"/>
        <v>26512179.75</v>
      </c>
      <c r="R46" s="136">
        <f t="shared" si="2"/>
        <v>26512179.75</v>
      </c>
      <c r="S46" s="136">
        <f t="shared" si="2"/>
        <v>26512179.75</v>
      </c>
      <c r="T46" s="136">
        <f t="shared" si="2"/>
        <v>26512179.75</v>
      </c>
      <c r="U46" s="136">
        <f t="shared" si="2"/>
        <v>26512179.75</v>
      </c>
      <c r="V46" s="136">
        <f t="shared" si="2"/>
        <v>26512179.75</v>
      </c>
      <c r="W46" s="136">
        <f t="shared" si="2"/>
        <v>26512179.75</v>
      </c>
      <c r="X46" s="136">
        <f t="shared" si="2"/>
        <v>26512179.75</v>
      </c>
      <c r="Y46" s="136">
        <f t="shared" si="2"/>
        <v>26512179.75</v>
      </c>
      <c r="Z46" s="136">
        <f t="shared" si="2"/>
        <v>26512179.75</v>
      </c>
      <c r="AA46" s="136">
        <f t="shared" si="2"/>
        <v>26512179.75</v>
      </c>
      <c r="AB46" s="136">
        <f t="shared" si="2"/>
        <v>26512179.75</v>
      </c>
      <c r="AC46" s="136">
        <f t="shared" si="2"/>
        <v>26512179.75</v>
      </c>
      <c r="AD46" s="136">
        <f t="shared" si="2"/>
        <v>26512179.75</v>
      </c>
      <c r="AE46" s="136">
        <f t="shared" si="2"/>
        <v>26512179.75</v>
      </c>
      <c r="AF46" s="136">
        <f t="shared" si="2"/>
        <v>26512179.75</v>
      </c>
      <c r="AG46" s="136">
        <f t="shared" si="2"/>
        <v>26512179.75</v>
      </c>
      <c r="AH46" s="136">
        <f t="shared" si="2"/>
        <v>26512179.75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109156317</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81960074</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31041999</v>
      </c>
      <c r="C2" s="1">
        <f>'Manual Adjustment'!D46</f>
        <v>22740019</v>
      </c>
      <c r="D2" s="1">
        <f>'Manual Adjustment'!E46</f>
        <v>26512179.75</v>
      </c>
      <c r="E2" s="1">
        <f>'Manual Adjustment'!F46</f>
        <v>26512179.75</v>
      </c>
      <c r="F2" s="1">
        <f>'Manual Adjustment'!G46</f>
        <v>26512179.75</v>
      </c>
      <c r="G2" s="1">
        <f>'Manual Adjustment'!H46</f>
        <v>26512179.75</v>
      </c>
      <c r="H2" s="1">
        <f>'Manual Adjustment'!I46</f>
        <v>26512179.75</v>
      </c>
      <c r="I2" s="1">
        <f>'Manual Adjustment'!J46</f>
        <v>26512179.75</v>
      </c>
      <c r="J2" s="1">
        <f>'Manual Adjustment'!K46</f>
        <v>26512179.75</v>
      </c>
      <c r="K2" s="1">
        <f>'Manual Adjustment'!L46</f>
        <v>26512179.75</v>
      </c>
      <c r="L2" s="1">
        <f>'Manual Adjustment'!M46</f>
        <v>26512179.75</v>
      </c>
      <c r="M2" s="1">
        <f>'Manual Adjustment'!N46</f>
        <v>26512179.75</v>
      </c>
      <c r="N2" s="1">
        <f>'Manual Adjustment'!O46</f>
        <v>26512179.75</v>
      </c>
      <c r="O2" s="1">
        <f>'Manual Adjustment'!P46</f>
        <v>26512179.75</v>
      </c>
      <c r="P2" s="1">
        <f>'Manual Adjustment'!Q46</f>
        <v>26512179.75</v>
      </c>
      <c r="Q2" s="1">
        <f>'Manual Adjustment'!R46</f>
        <v>26512179.75</v>
      </c>
      <c r="R2" s="1">
        <f>'Manual Adjustment'!S46</f>
        <v>26512179.75</v>
      </c>
      <c r="S2" s="1">
        <f>'Manual Adjustment'!T46</f>
        <v>26512179.75</v>
      </c>
      <c r="T2" s="1">
        <f>'Manual Adjustment'!U46</f>
        <v>26512179.75</v>
      </c>
      <c r="U2" s="1">
        <f>'Manual Adjustment'!V46</f>
        <v>26512179.75</v>
      </c>
      <c r="V2" s="1">
        <f>'Manual Adjustment'!W46</f>
        <v>26512179.75</v>
      </c>
      <c r="W2" s="1">
        <f>'Manual Adjustment'!X46</f>
        <v>26512179.75</v>
      </c>
      <c r="X2" s="1">
        <f>'Manual Adjustment'!Y46</f>
        <v>26512179.75</v>
      </c>
      <c r="Y2" s="1">
        <f>'Manual Adjustment'!Z46</f>
        <v>26512179.75</v>
      </c>
      <c r="Z2" s="1">
        <f>'Manual Adjustment'!AA46</f>
        <v>26512179.75</v>
      </c>
      <c r="AA2" s="1">
        <f>'Manual Adjustment'!AB46</f>
        <v>26512179.75</v>
      </c>
      <c r="AB2" s="1">
        <f>'Manual Adjustment'!AC46</f>
        <v>26512179.75</v>
      </c>
      <c r="AC2" s="1">
        <f>'Manual Adjustment'!AD46</f>
        <v>26512179.75</v>
      </c>
      <c r="AD2" s="1">
        <f>'Manual Adjustment'!AE46</f>
        <v>26512179.75</v>
      </c>
      <c r="AE2" s="1">
        <f>'Manual Adjustment'!AF46</f>
        <v>26512179.75</v>
      </c>
      <c r="AF2" s="1">
        <f>'Manual Adjustment'!AG46</f>
        <v>26512179.75</v>
      </c>
      <c r="AG2" s="1">
        <f>'Manual Adjustment'!AH46</f>
        <v>26512179.75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57.875922561124717</v>
      </c>
      <c r="C2" s="66">
        <f>SUMIFS('State Generation Costs Calcs'!C105:C155,'State Generation Costs Calcs'!$A$105:$A$155,About!$B$2)*About!$A$52</f>
        <v>54.992046552299421</v>
      </c>
      <c r="D2" s="66">
        <f>SUMIFS('State Generation Costs Calcs'!D105:D155,'State Generation Costs Calcs'!$A$105:$A$155,About!$B$2)*About!$A$52</f>
        <v>54.496070407095097</v>
      </c>
      <c r="E2" s="66">
        <f>SUMIFS('State Generation Costs Calcs'!E105:E155,'State Generation Costs Calcs'!$A$105:$A$155,About!$B$2)*About!$A$52</f>
        <v>53.706133928073839</v>
      </c>
      <c r="F2" s="66">
        <f>SUMIFS('State Generation Costs Calcs'!F105:F155,'State Generation Costs Calcs'!$A$105:$A$155,About!$B$2)*About!$A$52</f>
        <v>53.014034595663702</v>
      </c>
      <c r="G2" s="66">
        <f>SUMIFS('State Generation Costs Calcs'!G105:G155,'State Generation Costs Calcs'!$A$105:$A$155,About!$B$2)*About!$A$52</f>
        <v>53.105198988696948</v>
      </c>
      <c r="H2" s="66">
        <f>SUMIFS('State Generation Costs Calcs'!H105:H155,'State Generation Costs Calcs'!$A$105:$A$155,About!$B$2)*About!$A$52</f>
        <v>53.557327443184882</v>
      </c>
      <c r="I2" s="66">
        <f>SUMIFS('State Generation Costs Calcs'!I105:I155,'State Generation Costs Calcs'!$A$105:$A$155,About!$B$2)*About!$A$52</f>
        <v>53.952882651911317</v>
      </c>
      <c r="J2" s="66">
        <f>SUMIFS('State Generation Costs Calcs'!J105:J155,'State Generation Costs Calcs'!$A$105:$A$155,About!$B$2)*About!$A$52</f>
        <v>54.083285758123111</v>
      </c>
      <c r="K2" s="66">
        <f>SUMIFS('State Generation Costs Calcs'!K105:K155,'State Generation Costs Calcs'!$A$105:$A$155,About!$B$2)*About!$A$52</f>
        <v>53.349105659404202</v>
      </c>
      <c r="L2" s="66">
        <f>SUMIFS('State Generation Costs Calcs'!L105:L155,'State Generation Costs Calcs'!$A$105:$A$155,About!$B$2)*About!$A$52</f>
        <v>52.548377720669286</v>
      </c>
      <c r="M2" s="66">
        <f>SUMIFS('State Generation Costs Calcs'!M105:M155,'State Generation Costs Calcs'!$A$105:$A$155,About!$B$2)*About!$A$52</f>
        <v>51.950540037900126</v>
      </c>
      <c r="N2" s="66">
        <f>SUMIFS('State Generation Costs Calcs'!N105:N155,'State Generation Costs Calcs'!$A$105:$A$155,About!$B$2)*About!$A$52</f>
        <v>51.130653655588524</v>
      </c>
      <c r="O2" s="66">
        <f>SUMIFS('State Generation Costs Calcs'!O105:O155,'State Generation Costs Calcs'!$A$105:$A$155,About!$B$2)*About!$A$52</f>
        <v>50.3574941868171</v>
      </c>
      <c r="P2" s="66">
        <f>SUMIFS('State Generation Costs Calcs'!P105:P155,'State Generation Costs Calcs'!$A$105:$A$155,About!$B$2)*About!$A$52</f>
        <v>50.36430897259806</v>
      </c>
      <c r="Q2" s="66">
        <f>SUMIFS('State Generation Costs Calcs'!Q105:Q155,'State Generation Costs Calcs'!$A$105:$A$155,About!$B$2)*About!$A$52</f>
        <v>50.133207195585172</v>
      </c>
      <c r="R2" s="66">
        <f>SUMIFS('State Generation Costs Calcs'!R105:R155,'State Generation Costs Calcs'!$A$105:$A$155,About!$B$2)*About!$A$52</f>
        <v>49.35900053888178</v>
      </c>
      <c r="S2" s="66">
        <f>SUMIFS('State Generation Costs Calcs'!S105:S155,'State Generation Costs Calcs'!$A$105:$A$155,About!$B$2)*About!$A$52</f>
        <v>48.944053051238932</v>
      </c>
      <c r="T2" s="66">
        <f>SUMIFS('State Generation Costs Calcs'!T105:T155,'State Generation Costs Calcs'!$A$105:$A$155,About!$B$2)*About!$A$52</f>
        <v>48.541811569642718</v>
      </c>
      <c r="U2" s="66">
        <f>SUMIFS('State Generation Costs Calcs'!U105:U155,'State Generation Costs Calcs'!$A$105:$A$155,About!$B$2)*About!$A$52</f>
        <v>48.620385696701241</v>
      </c>
      <c r="V2" s="66">
        <f>SUMIFS('State Generation Costs Calcs'!V105:V155,'State Generation Costs Calcs'!$A$105:$A$155,About!$B$2)*About!$A$52</f>
        <v>48.263795957125495</v>
      </c>
      <c r="W2" s="66">
        <f>SUMIFS('State Generation Costs Calcs'!W105:W155,'State Generation Costs Calcs'!$A$105:$A$155,About!$B$2)*About!$A$52</f>
        <v>47.643616262675955</v>
      </c>
      <c r="X2" s="66">
        <f>SUMIFS('State Generation Costs Calcs'!X105:X155,'State Generation Costs Calcs'!$A$105:$A$155,About!$B$2)*About!$A$52</f>
        <v>47.346764788431351</v>
      </c>
      <c r="Y2" s="66">
        <f>SUMIFS('State Generation Costs Calcs'!Y105:Y155,'State Generation Costs Calcs'!$A$105:$A$155,About!$B$2)*About!$A$52</f>
        <v>47.044642623186022</v>
      </c>
      <c r="Z2" s="66">
        <f>SUMIFS('State Generation Costs Calcs'!Z105:Z155,'State Generation Costs Calcs'!$A$105:$A$155,About!$B$2)*About!$A$52</f>
        <v>46.71768336914861</v>
      </c>
      <c r="AA2" s="66">
        <f>SUMIFS('State Generation Costs Calcs'!AA105:AA155,'State Generation Costs Calcs'!$A$105:$A$155,About!$B$2)*About!$A$52</f>
        <v>46.674021269978098</v>
      </c>
      <c r="AB2" s="66">
        <f>SUMIFS('State Generation Costs Calcs'!AB105:AB155,'State Generation Costs Calcs'!$A$105:$A$155,About!$B$2)*About!$A$52</f>
        <v>46.470156656994774</v>
      </c>
      <c r="AC2" s="66">
        <f>SUMIFS('State Generation Costs Calcs'!AC105:AC155,'State Generation Costs Calcs'!$A$105:$A$155,About!$B$2)*About!$A$52</f>
        <v>46.245533158032281</v>
      </c>
      <c r="AD2" s="66">
        <f>SUMIFS('State Generation Costs Calcs'!AD105:AD155,'State Generation Costs Calcs'!$A$105:$A$155,About!$B$2)*About!$A$52</f>
        <v>46.394593310826508</v>
      </c>
      <c r="AE2" s="66">
        <f>SUMIFS('State Generation Costs Calcs'!AE105:AE155,'State Generation Costs Calcs'!$A$105:$A$155,About!$B$2)*About!$A$52</f>
        <v>46.309139159812347</v>
      </c>
      <c r="AF2" s="66">
        <f>SUMIFS('State Generation Costs Calcs'!AF105:AF155,'State Generation Costs Calcs'!$A$105:$A$155,About!$B$2)*About!$A$52</f>
        <v>46.166104709640237</v>
      </c>
      <c r="AG2" s="66">
        <f>SUMIFS('State Generation Costs Calcs'!AG105:AG155,'State Generation Costs Calcs'!$A$105:$A$155,About!$B$2)*About!$A$52</f>
        <v>46.213594263024085</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57.875922561124717</v>
      </c>
      <c r="C2" s="67">
        <f>SUMIFS('State Generation Costs Calcs'!C105:C155,'State Generation Costs Calcs'!$A$105:$A$155,About!$B$2)*About!$A$52</f>
        <v>54.992046552299421</v>
      </c>
      <c r="D2" s="67">
        <f>SUMIFS('State Generation Costs Calcs'!D105:D155,'State Generation Costs Calcs'!$A$105:$A$155,About!$B$2)*About!$A$52</f>
        <v>54.496070407095097</v>
      </c>
      <c r="E2" s="67">
        <f>SUMIFS('State Generation Costs Calcs'!E105:E155,'State Generation Costs Calcs'!$A$105:$A$155,About!$B$2)*About!$A$52</f>
        <v>53.706133928073839</v>
      </c>
      <c r="F2" s="67">
        <f>SUMIFS('State Generation Costs Calcs'!F105:F155,'State Generation Costs Calcs'!$A$105:$A$155,About!$B$2)*About!$A$52</f>
        <v>53.014034595663702</v>
      </c>
      <c r="G2" s="67">
        <f>SUMIFS('State Generation Costs Calcs'!G105:G155,'State Generation Costs Calcs'!$A$105:$A$155,About!$B$2)*About!$A$52</f>
        <v>53.105198988696948</v>
      </c>
      <c r="H2" s="67">
        <f>SUMIFS('State Generation Costs Calcs'!H105:H155,'State Generation Costs Calcs'!$A$105:$A$155,About!$B$2)*About!$A$52</f>
        <v>53.557327443184882</v>
      </c>
      <c r="I2" s="67">
        <f>SUMIFS('State Generation Costs Calcs'!I105:I155,'State Generation Costs Calcs'!$A$105:$A$155,About!$B$2)*About!$A$52</f>
        <v>53.952882651911317</v>
      </c>
      <c r="J2" s="67">
        <f>SUMIFS('State Generation Costs Calcs'!J105:J155,'State Generation Costs Calcs'!$A$105:$A$155,About!$B$2)*About!$A$52</f>
        <v>54.083285758123111</v>
      </c>
      <c r="K2" s="67">
        <f>SUMIFS('State Generation Costs Calcs'!K105:K155,'State Generation Costs Calcs'!$A$105:$A$155,About!$B$2)*About!$A$52</f>
        <v>53.349105659404202</v>
      </c>
      <c r="L2" s="67">
        <f>SUMIFS('State Generation Costs Calcs'!L105:L155,'State Generation Costs Calcs'!$A$105:$A$155,About!$B$2)*About!$A$52</f>
        <v>52.548377720669286</v>
      </c>
      <c r="M2" s="67">
        <f>SUMIFS('State Generation Costs Calcs'!M105:M155,'State Generation Costs Calcs'!$A$105:$A$155,About!$B$2)*About!$A$52</f>
        <v>51.950540037900126</v>
      </c>
      <c r="N2" s="67">
        <f>SUMIFS('State Generation Costs Calcs'!N105:N155,'State Generation Costs Calcs'!$A$105:$A$155,About!$B$2)*About!$A$52</f>
        <v>51.130653655588524</v>
      </c>
      <c r="O2" s="67">
        <f>SUMIFS('State Generation Costs Calcs'!O105:O155,'State Generation Costs Calcs'!$A$105:$A$155,About!$B$2)*About!$A$52</f>
        <v>50.3574941868171</v>
      </c>
      <c r="P2" s="67">
        <f>SUMIFS('State Generation Costs Calcs'!P105:P155,'State Generation Costs Calcs'!$A$105:$A$155,About!$B$2)*About!$A$52</f>
        <v>50.36430897259806</v>
      </c>
      <c r="Q2" s="67">
        <f>SUMIFS('State Generation Costs Calcs'!Q105:Q155,'State Generation Costs Calcs'!$A$105:$A$155,About!$B$2)*About!$A$52</f>
        <v>50.133207195585172</v>
      </c>
      <c r="R2" s="67">
        <f>SUMIFS('State Generation Costs Calcs'!R105:R155,'State Generation Costs Calcs'!$A$105:$A$155,About!$B$2)*About!$A$52</f>
        <v>49.35900053888178</v>
      </c>
      <c r="S2" s="67">
        <f>SUMIFS('State Generation Costs Calcs'!S105:S155,'State Generation Costs Calcs'!$A$105:$A$155,About!$B$2)*About!$A$52</f>
        <v>48.944053051238932</v>
      </c>
      <c r="T2" s="67">
        <f>SUMIFS('State Generation Costs Calcs'!T105:T155,'State Generation Costs Calcs'!$A$105:$A$155,About!$B$2)*About!$A$52</f>
        <v>48.541811569642718</v>
      </c>
      <c r="U2" s="67">
        <f>SUMIFS('State Generation Costs Calcs'!U105:U155,'State Generation Costs Calcs'!$A$105:$A$155,About!$B$2)*About!$A$52</f>
        <v>48.620385696701241</v>
      </c>
      <c r="V2" s="67">
        <f>SUMIFS('State Generation Costs Calcs'!V105:V155,'State Generation Costs Calcs'!$A$105:$A$155,About!$B$2)*About!$A$52</f>
        <v>48.263795957125495</v>
      </c>
      <c r="W2" s="67">
        <f>SUMIFS('State Generation Costs Calcs'!W105:W155,'State Generation Costs Calcs'!$A$105:$A$155,About!$B$2)*About!$A$52</f>
        <v>47.643616262675955</v>
      </c>
      <c r="X2" s="67">
        <f>SUMIFS('State Generation Costs Calcs'!X105:X155,'State Generation Costs Calcs'!$A$105:$A$155,About!$B$2)*About!$A$52</f>
        <v>47.346764788431351</v>
      </c>
      <c r="Y2" s="67">
        <f>SUMIFS('State Generation Costs Calcs'!Y105:Y155,'State Generation Costs Calcs'!$A$105:$A$155,About!$B$2)*About!$A$52</f>
        <v>47.044642623186022</v>
      </c>
      <c r="Z2" s="67">
        <f>SUMIFS('State Generation Costs Calcs'!Z105:Z155,'State Generation Costs Calcs'!$A$105:$A$155,About!$B$2)*About!$A$52</f>
        <v>46.71768336914861</v>
      </c>
      <c r="AA2" s="67">
        <f>SUMIFS('State Generation Costs Calcs'!AA105:AA155,'State Generation Costs Calcs'!$A$105:$A$155,About!$B$2)*About!$A$52</f>
        <v>46.674021269978098</v>
      </c>
      <c r="AB2" s="67">
        <f>SUMIFS('State Generation Costs Calcs'!AB105:AB155,'State Generation Costs Calcs'!$A$105:$A$155,About!$B$2)*About!$A$52</f>
        <v>46.470156656994774</v>
      </c>
      <c r="AC2" s="67">
        <f>SUMIFS('State Generation Costs Calcs'!AC105:AC155,'State Generation Costs Calcs'!$A$105:$A$155,About!$B$2)*About!$A$52</f>
        <v>46.245533158032281</v>
      </c>
      <c r="AD2" s="67">
        <f>SUMIFS('State Generation Costs Calcs'!AD105:AD155,'State Generation Costs Calcs'!$A$105:$A$155,About!$B$2)*About!$A$52</f>
        <v>46.394593310826508</v>
      </c>
      <c r="AE2" s="67">
        <f>SUMIFS('State Generation Costs Calcs'!AE105:AE155,'State Generation Costs Calcs'!$A$105:$A$155,About!$B$2)*About!$A$52</f>
        <v>46.309139159812347</v>
      </c>
      <c r="AF2" s="67">
        <f>SUMIFS('State Generation Costs Calcs'!AF105:AF155,'State Generation Costs Calcs'!$A$105:$A$155,About!$B$2)*About!$A$52</f>
        <v>46.166104709640237</v>
      </c>
      <c r="AG2" s="67">
        <f>SUMIFS('State Generation Costs Calcs'!AG105:AG155,'State Generation Costs Calcs'!$A$105:$A$155,About!$B$2)*About!$A$52</f>
        <v>46.213594263024085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2022-11-01T00:00:48Z</dcterms:modified>
</cp:coreProperties>
</file>