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Arizona\AZ-EPS\"/>
    </mc:Choice>
  </mc:AlternateContent>
  <xr:revisionPtr revIDLastSave="0" documentId="13_ncr:1_{AF56005A-1EC5-4734-9A5B-A3BA5ACDB3B8}"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<sst xmlns="http://schemas.openxmlformats.org/spreadsheetml/2006/main" count="32060" uniqueCount="2370">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</sst>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7</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Arizona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5.1118473583310289</v>
      </c>
      <c r="C3" s="74">
        <f>E28</f>
        <v>3.6472799999999999</v>
      </c>
      <c r="D3" s="75">
        <v>0.55000000000000004</v>
      </c>
      <c r="E3" s="75">
        <v>0.4</v>
      </c>
      <c r="F3" s="117">
        <f t="shared" ref="F3:G9" si="0">$C3*(1-D3)</f>
        <v>1.6412759999999997</v>
      </c>
      <c r="G3" s="117">
        <f t="shared" si="0"/>
        <v>2.1883679999999996</v>
      </c>
      <c r="H3" s="69"/>
      <c r="I3" s="76">
        <f t="shared" ref="I3:I11" si="1">1-F3/$B3</f>
        <v>0.67892703264600973</v>
      </c>
      <c r="J3" s="76">
        <f>1-G3/$B3</f>
        <v>0.57190271019467964</v>
      </c>
      <c r="K3" s="69" t="str">
        <f t="shared" ref="K3:K11" si="2">"In a scenario limiting global warming to 1.5 °C, " &amp; B$1 &amp; " would need to cut its " &amp; A3 &amp; " emissions by " &amp; ROUND(J3*100, 0) &amp; " to " &amp; ROUND(I3*100, 0) &amp; " percent of 2005 levels."</f>
        <v>In a scenario limiting global warming to 1.5 °C, Arizona would need to cut its buildings emissions by 57 to 68 percent of 2005 levels.</v>
      </c>
      <c r="L3" s="69"/>
      <c r="M3" s="69"/>
      <c r="N3" s="69"/>
      <c r="O3" s="69"/>
      <c r="P3" s="69"/>
      <c r="Q3" s="69"/>
      <c r="R3" s="69"/>
      <c r="S3" s="69"/>
      <c r="T3" s="69"/>
      <c r="U3" s="69"/>
      <c r="V3" s="69"/>
      <c r="W3" s="69"/>
      <c r="X3" s="69"/>
      <c r="Y3" s="69"/>
      <c r="Z3" s="69"/>
    </row>
    <row r="4" spans="1:26" ht="14.5" x14ac:dyDescent="0.35">
      <c r="A4" s="73" t="s">
        <v>1027</v>
      </c>
      <c r="B4" s="116">
        <f>'State 2005 Data'!J6</f>
        <v>51.267379026491888</v>
      </c>
      <c r="C4" s="74">
        <f>G28</f>
        <v>12.6975</v>
      </c>
      <c r="D4" s="75">
        <v>0.89</v>
      </c>
      <c r="E4" s="75">
        <v>0.66</v>
      </c>
      <c r="F4" s="117">
        <f t="shared" si="0"/>
        <v>1.3967249999999998</v>
      </c>
      <c r="G4" s="117">
        <f t="shared" si="0"/>
        <v>4.3171499999999998</v>
      </c>
      <c r="H4" s="69"/>
      <c r="I4" s="76">
        <f t="shared" si="1"/>
        <v>0.97275606776624457</v>
      </c>
      <c r="J4" s="76">
        <f t="shared" ref="J4:J11" si="3">1-G4/$B4</f>
        <v>0.91579148218657414</v>
      </c>
      <c r="K4" s="69" t="str">
        <f t="shared" si="2"/>
        <v>In a scenario limiting global warming to 1.5 °C, Arizona would need to cut its electricity emissions by 92 to 97 percent of 2005 levels.</v>
      </c>
      <c r="L4" s="69"/>
      <c r="M4" s="69"/>
      <c r="N4" s="69"/>
      <c r="O4" s="69"/>
      <c r="P4" s="69"/>
      <c r="Q4" s="69"/>
      <c r="R4" s="69"/>
      <c r="S4" s="69"/>
      <c r="T4" s="69"/>
      <c r="U4" s="69"/>
      <c r="V4" s="69"/>
      <c r="W4" s="69"/>
      <c r="X4" s="69"/>
      <c r="Y4" s="69"/>
      <c r="Z4" s="69"/>
    </row>
    <row r="5" spans="1:26" ht="14.5" x14ac:dyDescent="0.35">
      <c r="A5" s="73" t="s">
        <v>1858</v>
      </c>
      <c r="B5" s="116">
        <f>'State 2005 Data'!J7</f>
        <v>11.609168436693921</v>
      </c>
      <c r="C5" s="118">
        <f>H28</f>
        <v>26.9559</v>
      </c>
      <c r="D5" s="75">
        <v>0.41</v>
      </c>
      <c r="E5" s="75">
        <v>0.33</v>
      </c>
      <c r="F5" s="117">
        <f t="shared" si="0"/>
        <v>15.903981000000002</v>
      </c>
      <c r="G5" s="117">
        <f t="shared" si="0"/>
        <v>18.060452999999999</v>
      </c>
      <c r="H5" s="69"/>
      <c r="I5" s="76">
        <f>1-F5/$B5</f>
        <v>-0.36995006031019106</v>
      </c>
      <c r="J5" s="76">
        <f t="shared" si="3"/>
        <v>-0.55570600069123355</v>
      </c>
      <c r="K5" s="69" t="str">
        <f t="shared" si="2"/>
        <v>In a scenario limiting global warming to 1.5 °C, Arizona would need to cut its industry emissions by -56 to -37 percent of 2005 levels.</v>
      </c>
      <c r="L5" s="69"/>
      <c r="M5" s="69"/>
      <c r="N5" s="69"/>
      <c r="O5" s="69"/>
      <c r="P5" s="69"/>
      <c r="Q5" s="69"/>
      <c r="R5" s="69"/>
      <c r="S5" s="69"/>
      <c r="T5" s="69"/>
      <c r="U5" s="69"/>
      <c r="V5" s="69"/>
      <c r="W5" s="69"/>
      <c r="X5" s="69"/>
      <c r="Y5" s="69"/>
      <c r="Z5" s="69"/>
    </row>
    <row r="6" spans="1:26" ht="14.5" x14ac:dyDescent="0.35">
      <c r="A6" s="73" t="s">
        <v>1859</v>
      </c>
      <c r="B6" s="116">
        <f>'State 2005 Data'!J8</f>
        <v>37.87415390873209</v>
      </c>
      <c r="C6" s="118">
        <f>F28</f>
        <v>14.0167</v>
      </c>
      <c r="D6" s="75">
        <v>0.48</v>
      </c>
      <c r="E6" s="75">
        <v>0.27</v>
      </c>
      <c r="F6" s="117">
        <f>$C6*(1-D6)</f>
        <v>7.2886839999999999</v>
      </c>
      <c r="G6" s="117">
        <f t="shared" si="0"/>
        <v>10.232191</v>
      </c>
      <c r="H6" s="69"/>
      <c r="I6" s="76">
        <f t="shared" si="1"/>
        <v>0.80755519931708486</v>
      </c>
      <c r="J6" s="76">
        <f t="shared" si="3"/>
        <v>0.72983710673359981</v>
      </c>
      <c r="K6" s="69" t="str">
        <f t="shared" si="2"/>
        <v>In a scenario limiting global warming to 1.5 °C, Arizona would need to cut its transportation emissions by 73 to 81 percent of 2005 levels.</v>
      </c>
      <c r="L6" s="69"/>
      <c r="M6" s="69"/>
      <c r="N6" s="69"/>
      <c r="O6" s="69"/>
      <c r="P6" s="69"/>
      <c r="Q6" s="69"/>
      <c r="R6" s="69"/>
      <c r="S6" s="69"/>
      <c r="T6" s="69"/>
      <c r="U6" s="69"/>
      <c r="V6" s="69"/>
      <c r="W6" s="69"/>
      <c r="X6" s="69"/>
      <c r="Y6" s="69"/>
      <c r="Z6" s="69"/>
    </row>
    <row r="7" spans="1:26" ht="14.5" x14ac:dyDescent="0.35">
      <c r="A7" s="73" t="s">
        <v>774</v>
      </c>
      <c r="B7" s="116">
        <f>'State 2005 Data'!J9</f>
        <v>5.4553256563434553</v>
      </c>
      <c r="C7" s="118">
        <f>D28</f>
        <v>7.6132600000000004</v>
      </c>
      <c r="D7" s="75">
        <v>0.06</v>
      </c>
      <c r="E7" s="75">
        <v>0.02</v>
      </c>
      <c r="F7" s="117">
        <f t="shared" si="0"/>
        <v>7.1564643999999999</v>
      </c>
      <c r="G7" s="117">
        <f t="shared" si="0"/>
        <v>7.4609947999999999</v>
      </c>
      <c r="H7" s="69"/>
      <c r="I7" s="76">
        <f t="shared" si="1"/>
        <v>-0.31183083299132841</v>
      </c>
      <c r="J7" s="76">
        <f t="shared" si="3"/>
        <v>-0.36765342162925729</v>
      </c>
      <c r="K7" s="69" t="str">
        <f t="shared" si="2"/>
        <v>In a scenario limiting global warming to 1.5 °C, Arizona would need to cut its agriculture emissions by -37 to -31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Arizona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2.7580660261091938</v>
      </c>
      <c r="C9" s="118">
        <f>C28</f>
        <v>1.59965</v>
      </c>
      <c r="D9" s="75">
        <v>0.06</v>
      </c>
      <c r="E9" s="75">
        <v>0.02</v>
      </c>
      <c r="F9" s="117">
        <f t="shared" si="0"/>
        <v>1.503671</v>
      </c>
      <c r="G9" s="117">
        <f t="shared" si="0"/>
        <v>1.5676570000000001</v>
      </c>
      <c r="H9" s="69"/>
      <c r="I9" s="76">
        <f t="shared" si="1"/>
        <v>0.45480964350906783</v>
      </c>
      <c r="J9" s="76">
        <f t="shared" si="3"/>
        <v>0.43161005387115581</v>
      </c>
      <c r="K9" s="69" t="str">
        <f t="shared" si="2"/>
        <v>In a scenario limiting global warming to 1.5 °C, Arizona would need to cut its waste emissions by 43 to 45 percent of 2005 levels.</v>
      </c>
      <c r="L9" s="69"/>
      <c r="M9" s="69"/>
      <c r="N9" s="69"/>
      <c r="O9" s="69"/>
      <c r="P9" s="69"/>
      <c r="Q9" s="69"/>
      <c r="R9" s="69"/>
      <c r="S9" s="69"/>
      <c r="T9" s="69"/>
      <c r="U9" s="69"/>
      <c r="V9" s="69"/>
      <c r="W9" s="69"/>
      <c r="X9" s="69"/>
      <c r="Y9" s="69"/>
      <c r="Z9" s="69"/>
    </row>
    <row r="10" spans="1:26" ht="14.5" x14ac:dyDescent="0.35">
      <c r="A10" s="73" t="s">
        <v>1864</v>
      </c>
      <c r="B10" s="119">
        <f>SUM(B3:B9)</f>
        <v>107.63758041270158</v>
      </c>
      <c r="C10" s="119">
        <f>SUM(C3:C9)</f>
        <v>60.091929999999991</v>
      </c>
      <c r="D10" s="76">
        <f>1-F10/$C10</f>
        <v>0.52651809652311032</v>
      </c>
      <c r="E10" s="76">
        <f>1-G10/$C10</f>
        <v>0.37781239843686165</v>
      </c>
      <c r="F10" s="117">
        <f>SUM(F3:F9)</f>
        <v>28.452441400000005</v>
      </c>
      <c r="G10" s="117">
        <f>SUM(G3:G9)</f>
        <v>37.388453799999994</v>
      </c>
      <c r="H10" s="171">
        <f>IFERROR(B10*(1-'Unique State Inputs'!A$8),"")</f>
        <v>59.200669226985873</v>
      </c>
      <c r="I10" s="76">
        <f t="shared" si="1"/>
        <v>0.73566442788003683</v>
      </c>
      <c r="J10" s="76">
        <f t="shared" si="3"/>
        <v>0.65264498090122403</v>
      </c>
      <c r="K10" s="69" t="str">
        <f t="shared" si="2"/>
        <v>In a scenario limiting global warming to 1.5 °C, Arizona would need to cut its total (including land use) emissions by 65 to 74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114.07594041270158</v>
      </c>
      <c r="C11" s="119">
        <f>SUM(C3:C9)-C8</f>
        <v>66.530289999999994</v>
      </c>
      <c r="D11" s="76">
        <f>1-F11/$C11</f>
        <v>0.47556516888773503</v>
      </c>
      <c r="E11" s="76">
        <f>1-G11/$C11</f>
        <v>0.34125022151564344</v>
      </c>
      <c r="F11" s="117">
        <f>F10-F8</f>
        <v>34.890801400000008</v>
      </c>
      <c r="G11" s="117">
        <f>G10-G8</f>
        <v>43.826813799999996</v>
      </c>
      <c r="H11" s="171">
        <f>IFERROR(B11*(1-'Unique State Inputs'!A$8),"")</f>
        <v>62.741767226985878</v>
      </c>
      <c r="I11" s="76">
        <f t="shared" si="1"/>
        <v>0.69414408267183436</v>
      </c>
      <c r="J11" s="76">
        <f t="shared" si="3"/>
        <v>0.61581019063753273</v>
      </c>
      <c r="K11" s="69" t="str">
        <f t="shared" si="2"/>
        <v>In a scenario limiting global warming to 1.5 °C, Arizona would need to cut its total (excluding land use) emissions by 62 to 69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Arizona, the share of electricity among fuels used for heating in urban, residential buildings will rise from 3.1% to 6.8%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Arizona, the share of electricity among fuels used for heating in urban, residential buildings will rise from 3.1% to 6.8%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Arizona, the share of electricity among fuels used by appliances in urban, residential buildings will rise from 32.3% to 39.1%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Arizona, the share of electricity among fuels used by appliances in urban, residential buildings will rise from 32.3% to 39.1%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Arizona, the share of electricity among fuels used for heating in rural, residential buildings will rise from 3.1% to 6.8%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Arizona, the share of electricity among fuels used for heating in rural, residential buildings will rise from 3.1% to 6.8%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32.3% to 39.1%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32.3% to 39.1%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Arizona, the share of electricity among fuels used for heating in commercial buildings will rise from 0.2% to 0.3%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Arizona, the share of electricity among fuels used for heating in commercial buildings will rise from 0.2% to 0.3%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Arizona, the share of electricity among fuels used by appliances in commercial buildings will fall from 24.9% to 14.8%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Arizona, the share of electricity among fuels used by appliances in commercial buildings will fall from 24.9% to 14.8%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Arizona, the share of electricity among fuels used by other components in commercial buildings will rise from 64.7% to 82.6%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Arizona, the share of electricity among fuels used by other components in commercial buildings will rise from 64.7% to 82.6%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Arizona.//**Natural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Arizona.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Arizona.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Arizona declined by -22%.</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Arizona declined by -22%.</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declined by -22%.</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Arizona declined by -21%.</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Arizona declined by -21%.</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Arizona declined by -21%.</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Arizona declined by -21%.</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Arizona declined by -21%.</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Arizona declined by -21%.</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Arizona declined by -21%.</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Arizona declined by -21%.</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Arizona declined by -21%.</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Arizona declined by -21%.</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Arizona declined by -21%.</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Arizona declined by -21%.</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Arizona declined by -21%.</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Arizona declined by -21%.</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Arizona declined by -21%.</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Arizona declined by -21%.</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Arizona, a 100% setting provides for an additional 1765 MW of demand response capacity in 2050 (on top of a BAU quantity of 571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Arizona, a 100% setting provides for an additional 1765 MW of demand response capacity in 2050 (on top of a BAU quantity of 571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1765 MW of demand response capacity in 2050 (on top of a BAU quantity of 571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Arizona will retire 1892 MW of coal by 2050. Arizona currently has 3329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Arizona will retire 1892 MW of coal by 2050. Arizona currently has 3329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Arizona will retire 0 MW of gas non-peaking plants by 2050. Arizona currently has 9886MW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Arizona will retire 0 MW of gas non-peaking plants by 2050. Arizona currently has 9886MW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Arizona will retire 0 MW of nuclear capacity by 2050. Arizona currently has 3937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Arizona will retire 0 MW of nuclear capacity by 2050. Arizona currently has 3937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Arizona will retire 0 MW of biomass capacity by 2050. Arizona currently has 31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Arizona will retire 0 MW of petroleum capacity by 2050. Arizona currently has 89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Arizona will retire 220 MW of natural gas peaker capacity by 2050. Arizona currently has 4080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Arizona will retire 220 MW of natural gas peaker capacity by 2050. Arizona currently has 4080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Arizona will retire 0 MW of natural gas peaker capacity by 2050. Arizona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Arizona will retire 0 MW of natural gas peaker capacity by 2050. Arizona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c r="U255" s="305" t="str">
        <f>N255&amp;O255&amp;P255&amp;T255</f>
        <v>**Description:** This policy causes grid-scale electricity storage from chemical batteries to increase above the amount predicted in the BAU Scenario. // **Guidance for setting values: **In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Arizona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**Arizona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Arizona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**Arizona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Arizona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**Arizona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68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68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Arizona.//**Natural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Arizona.//**Natural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Arizona.//**Natural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Arizona.//**Natural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Arizona.//**Natural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Arizona.//**Natural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Arizona.//**Natural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Arizona.//**Natural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Arizona.//**Natural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Arizona.//**Natural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Arizona.//**Natural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Arizona.//**Natural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Arizona.//**Natural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Arizona.//**Natural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Arizona.//**Natural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Arizona.//**Natural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declined by -22%.</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1765 MW of demand response capacity in 2050 (on top of a BAU quantity of 571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3.1% to 6.8% through 2050.//**Urban Residential Appliances: **In the BAU case, in Arizona, the share of electricity among fuels used by appliances in urban, residential buildings will rise from 32.3% to 39.1% through 2050.//**Urban Residential Other Components: ** In the BAU case, the share of electricity among fuels used by other components in urban, residential buildings is 100%.//**Rural Residential Heating: **In the BAU case, in Arizona, the share of electricity among fuels used for heating in rural, residential buildings will rise from 3.1% to 6.8% through 2050.//**Rural Residential Appliances: **In the BAU case, in , the share of electricity among fuels used by appliances in rural, residential buildings will rise from 32.3% to 39.1% through 2050.//**Rural Residential Other Components: **In the United States, the share of electricity among fuels used by other components in urban, residential buildings is 100%.//**Commercial Heating: **In the BAU case, in Arizona, the share of electricity among fuels used for heating in commercial buildings will rise from 0.2% to 0.3% through 2050.//**Commercial Appliances: **In the BAU case, in Arizona, the share of electricity among fuels used by appliances in commercial buildings will fall from 24.9% to 14.8% through 2050.//**Commercial Other Components: **In the BAU case, in the Arizona, the share of electricity among fuels used by other components in commercial buildings will rise from 64.7% to 82.6%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Arizona.//**Natural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declined by -22%.</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declined by -21%.//**Natural Gas Nonpeaker : **From 2010-2018, electricity exports in Arizona declined by -21%.//**Nuclear : **From 2010-2018, electricity exports in Arizona declined by -21%.//**Hydro : **From 2010-2018, electricity exports in Arizona declined by -21%.//**Onshore Wind : **From 2010-2018, electricity exports in Arizona declined by -21%.//**Solar PV : **From 2010-2018, electricity exports in Arizona declined by -21%.//**Biomass : **From 2010-2018, electricity exports in Arizona declined by -21%.//**Petroleum : **From 2010-2018, electricity exports in Arizona declined by -21%.</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1765 MW of demand response capacity in 2050 (on top of a BAU quantity of 571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Arizona will retire 1892 MW of coal by 2050. Arizona currently has 3329 MW of coal capacity.//**Natural Gas Nonpeaker : **The EIA projects that Arizona will retire 0 MW of gas non-peaking plants by 2050. Arizona currently has 9886MW of natural gas non-peaking capacity.//**Nuclear : **The EIA projects that Arizona will retire 0 MW of nuclear capacity by 2050. Arizona currently has 3937 MW of nuclear capacity.//**Natural Gas Peaker : **The EIA projects that Arizona will retire 220 MW of natural gas peaker capacity by 2050. Arizona currently has 4080 MW of natural gas peaker capacity.//**Lignite : **The EIA projects that Arizona will retire 0 MW of natural gas peaker capacity by 2050. Arizona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**Arizona does not have a capacity construction subsidy for onshore wind. However, the Investment Tax Credit, a similar program for solar power, covers 30% of system costs through 2019, with declining amounts thereafter.//**Solar PV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**Arizona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1683 EV charging outlets, approximately 23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Arizona, the share of electricity among fuels used for heating in urban, residential buildings will rise from 3.1% to 6.8%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Arizona, the share of electricity among fuels used by appliances in urban, residential buildings will rise from 32.3% to 39.1%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Arizona, the share of electricity among fuels used for heating in rural, residential buildings will rise from 3.1% to 6.8%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32.3% to 39.1%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Arizona, the share of electricity among fuels used for heating in commercial buildings will rise from 0.2% to 0.3%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Arizona, the share of electricity among fuels used by appliances in commercial buildings will fall from 24.9% to 14.8%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Arizona, the share of electricity among fuels used by other components in commercial buildings will rise from 64.7% to 82.6%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Arizona.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15% in 2050 as a generation-weighted state average. Many states have different requirements for municipalities, co-ops, and investor owned utilities. In 2020, the value is 10%. To set a carbon-free electricity standard that starts ramping up in 2021, the Customize Implementation Schedule feature below allows users to customize the start year setting. Simply take the 10% value, divide by your chosen policy setting, and enter the resulting value in the 'Implementation %' box for 2020.  // **Guidance for setting values:** Multiple states have set 100% clean energy or renewable energy laws or goals, not includingArizona.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-22%.</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declined by -21%.</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1765 MW of demand response capacity in 2050 (on top of a BAU quantity of 571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Arizona will retire 1892 MW of coal by 2050. Arizona currently has 3329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Arizona will retire 0 MW of gas non-peaking plants by 2050. Arizona currently has 9886MW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Arizona will retire 0 MW of nuclear capacity by 2050. Arizona currently has 3937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Arizona will retire 0 MW of biomass capacity by 2050. Arizona currently has 31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Arizona will retire 0 MW of biomass capacity by 2050. Arizona currently has 31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Arizona will retire 0 MW of petroleum capacity by 2050. Arizona currently has 89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Arizona will retire 220 MW of natural gas peaker capacity by 2050. Arizona currently has 4080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Arizona will retire 0 MW of natural gas peaker capacity by 2050. Arizona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Arizona had about 78 of grid battery storage.  The BAU scenario is based on EIA AEO data and sees grid battery capacity reach 908 by 2050.  The additional potential is based on NREL's Renewable Electricity Futures Study (80% RE-ITI (2014) scenario) and suggests Arizona could reach 11563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Arizona</v>
      </c>
      <c r="B6" s="145">
        <f>SUMIFS(B7:B57,$A7:$A57,$A$6)</f>
        <v>1683</v>
      </c>
      <c r="C6" s="145">
        <f>SUMIFS(C7:C57,$A7:$A57,$A$6)</f>
        <v>7268694</v>
      </c>
      <c r="D6" s="145">
        <f>ROUND(SUMIFS(D7:D57,$A7:$A57,$A$6),2)</f>
        <v>23.15</v>
      </c>
      <c r="E6" s="145">
        <f t="shared" ref="E6:L6" si="0">SUMIFS(E7:E57,$A7:$A57,$A$6)</f>
        <v>0</v>
      </c>
      <c r="F6" s="145">
        <f t="shared" si="0"/>
        <v>0.1</v>
      </c>
      <c r="G6" s="145">
        <f t="shared" si="0"/>
        <v>0.15</v>
      </c>
      <c r="H6" s="145">
        <f t="shared" si="0"/>
        <v>0.15</v>
      </c>
      <c r="I6" s="145">
        <f t="shared" si="0"/>
        <v>87916</v>
      </c>
      <c r="J6" s="145">
        <f t="shared" si="0"/>
        <v>36968920</v>
      </c>
      <c r="K6" s="145">
        <f t="shared" si="0"/>
        <v>69643</v>
      </c>
      <c r="L6" s="145">
        <f t="shared" si="0"/>
        <v>28978507</v>
      </c>
      <c r="M6" s="145">
        <f>ROUND(SUMIFS(M7:M57,$A7:$A57,$A$6)*100,0)</f>
        <v>-21</v>
      </c>
      <c r="N6" s="145">
        <f>ROUND(SUMIFS(N7:N57,$A7:$A57,$A$6)*100,0)</f>
        <v>-22</v>
      </c>
      <c r="O6" s="145">
        <f t="shared" ref="O6:AM6" si="1">ROUND(SUMIFS(O7:O57,$A7:$A57,$A$6),0)</f>
        <v>1194</v>
      </c>
      <c r="P6" s="145">
        <f t="shared" si="1"/>
        <v>571</v>
      </c>
      <c r="Q6" s="145">
        <f t="shared" si="1"/>
        <v>1892</v>
      </c>
      <c r="R6" s="145">
        <f t="shared" si="1"/>
        <v>0</v>
      </c>
      <c r="S6" s="145">
        <f t="shared" si="1"/>
        <v>0</v>
      </c>
      <c r="T6" s="145">
        <f t="shared" si="1"/>
        <v>0</v>
      </c>
      <c r="U6" s="145">
        <f t="shared" si="1"/>
        <v>0</v>
      </c>
      <c r="V6" s="145">
        <f t="shared" si="1"/>
        <v>220</v>
      </c>
      <c r="W6" s="145">
        <f t="shared" si="1"/>
        <v>0</v>
      </c>
      <c r="X6" s="145">
        <f t="shared" si="1"/>
        <v>3329</v>
      </c>
      <c r="Y6" s="145">
        <f t="shared" si="1"/>
        <v>9886</v>
      </c>
      <c r="Z6" s="145">
        <f t="shared" si="1"/>
        <v>3937</v>
      </c>
      <c r="AA6" s="145">
        <f t="shared" si="1"/>
        <v>2721</v>
      </c>
      <c r="AB6" s="145">
        <f t="shared" si="1"/>
        <v>267</v>
      </c>
      <c r="AC6" s="145">
        <f t="shared" si="1"/>
        <v>1861</v>
      </c>
      <c r="AD6" s="145">
        <f t="shared" si="1"/>
        <v>296</v>
      </c>
      <c r="AE6" s="145">
        <f t="shared" si="1"/>
        <v>31</v>
      </c>
      <c r="AF6" s="145">
        <f t="shared" si="1"/>
        <v>0</v>
      </c>
      <c r="AG6" s="145">
        <f t="shared" si="1"/>
        <v>89</v>
      </c>
      <c r="AH6" s="145">
        <f t="shared" si="1"/>
        <v>4080</v>
      </c>
      <c r="AI6" s="145">
        <f t="shared" si="1"/>
        <v>0</v>
      </c>
      <c r="AJ6" s="145">
        <f t="shared" si="1"/>
        <v>0</v>
      </c>
      <c r="AK6" s="145">
        <f t="shared" si="1"/>
        <v>0</v>
      </c>
      <c r="AL6" s="145">
        <f t="shared" si="1"/>
        <v>0</v>
      </c>
      <c r="AM6" s="145">
        <f t="shared" si="1"/>
        <v>0</v>
      </c>
      <c r="AN6" s="380">
        <f>ROUND(SUMIFS(AN7:AN57,$A7:$A57,$A$6),)</f>
        <v>908</v>
      </c>
      <c r="AO6" s="145">
        <f t="shared" ref="AO6:AP6" si="2">ROUND(SUMIFS(AO7:AO57,$A7:$A57,$A$6),)</f>
        <v>11563</v>
      </c>
      <c r="AP6" s="145">
        <f t="shared" si="2"/>
        <v>78</v>
      </c>
      <c r="AQ6" s="145">
        <f>ROUND(SUMIFS(AQ7:AQ57,$A7:$A57,$A$6),0)</f>
        <v>68</v>
      </c>
      <c r="AR6" s="146">
        <f>SUMIFS(AR7:AR57,$A7:$A57,$A$6)</f>
        <v>0.25643741403026132</v>
      </c>
      <c r="AS6" s="145">
        <f>ROUND(SUMIFS(AS7:AS57,$A7:$A57,$A$6),0)</f>
        <v>425</v>
      </c>
      <c r="AT6" s="145">
        <f>ROUND(SUMIFS(AT7:AT57,$A7:$A57,$A$6),0)</f>
        <v>571</v>
      </c>
      <c r="AU6" s="145">
        <f>ROUND(SUMIFS(AU7:AU57,$A7:$A57,$A$6),0)</f>
        <v>1765</v>
      </c>
      <c r="AV6" s="145">
        <f>ROUND(SUMIFS(AV7:AV57,$A7:$A57,$A$6)*100,0)</f>
        <v>10</v>
      </c>
      <c r="AW6" s="145">
        <f>ROUND(SUMIFS(AW7:AW57,$A7:$A57,$A$6)*100,0)</f>
        <v>15</v>
      </c>
      <c r="AX6" s="145">
        <f>ROUND(SUMIFS(AX7:AX57,$A7:$A57,$A$6)*100,0)</f>
        <v>15</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AZ</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AZ</v>
      </c>
      <c r="D77" s="93">
        <v>2019</v>
      </c>
      <c r="E77" s="93">
        <v>2050</v>
      </c>
    </row>
    <row r="78" spans="1:40" ht="16" customHeight="1" x14ac:dyDescent="0.35">
      <c r="B78" s="93" t="s">
        <v>2056</v>
      </c>
      <c r="C78" s="93" t="s">
        <v>496</v>
      </c>
      <c r="D78" s="93" cm="1">
        <f t="array" ref="D78">ROUND(INDEX($B$95:$H$845,MATCH(1,($C78=$E$95:$E$845)*($B78=$F$95:$F$845)*($C$77=$B$95:$B$845),0),MATCH(D$77,$B$95:$H$95,0))*100,1)</f>
        <v>3.1</v>
      </c>
      <c r="E78" s="165" cm="1">
        <f t="array" ref="E78">ROUND(INDEX($B$95:$H$845,MATCH(1,($C78=$E$95:$E$845)*($B78=$F$95:$F$845)*($C$77=$B$95:$B$845),0),MATCH(E$77,$B$95:$H$95,0))*100,1)</f>
        <v>6.8</v>
      </c>
    </row>
    <row r="79" spans="1:40" ht="16" customHeight="1" x14ac:dyDescent="0.35">
      <c r="B79" s="165" t="s">
        <v>2056</v>
      </c>
      <c r="C79" s="93" t="s">
        <v>2055</v>
      </c>
      <c r="D79" s="165" cm="1">
        <f t="array" ref="D79">ROUND(INDEX($B$95:$H$845,MATCH(1,($C79=$E$95:$E$845)*($B79=$F$95:$F$845)*($C$77=$B$95:$B$845),0),MATCH(D$77,$B$95:$H$95,0))*100,1)</f>
        <v>32.299999999999997</v>
      </c>
      <c r="E79" s="165" cm="1">
        <f t="array" ref="E79">ROUND(INDEX($B$95:$H$845,MATCH(1,($C79=$E$95:$E$845)*($B79=$F$95:$F$845)*($C$77=$B$95:$B$845),0),MATCH(E$77,$B$95:$H$95,0))*100,1)</f>
        <v>39.1</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3.1</v>
      </c>
      <c r="E81" s="165" cm="1">
        <f t="array" ref="E81">ROUND(INDEX($B$95:$H$845,MATCH(1,($C81=$E$95:$E$845)*($B81=$F$95:$F$845)*($C$77=$B$95:$B$845),0),MATCH(E$77,$B$95:$H$95,0))*100,1)</f>
        <v>6.8</v>
      </c>
    </row>
    <row r="82" spans="2:26" ht="16" customHeight="1" x14ac:dyDescent="0.35">
      <c r="B82" s="165" t="s">
        <v>2053</v>
      </c>
      <c r="C82" s="165" t="s">
        <v>2055</v>
      </c>
      <c r="D82" s="165" cm="1">
        <f t="array" ref="D82">ROUND(INDEX($B$95:$H$845,MATCH(1,($C82=$E$95:$E$845)*($B82=$F$95:$F$845)*($C$77=$B$95:$B$845),0),MATCH(D$77,$B$95:$H$95,0))*100,1)</f>
        <v>32.299999999999997</v>
      </c>
      <c r="E82" s="165" cm="1">
        <f t="array" ref="E82">ROUND(INDEX($B$95:$H$845,MATCH(1,($C82=$E$95:$E$845)*($B82=$F$95:$F$845)*($C$77=$B$95:$B$845),0),MATCH(E$77,$B$95:$H$95,0))*100,1)</f>
        <v>39.1</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AZ</v>
      </c>
    </row>
    <row r="84" spans="2:26" ht="16" customHeight="1" x14ac:dyDescent="0.35">
      <c r="B84" s="93" t="s">
        <v>2057</v>
      </c>
      <c r="C84" s="165" t="s">
        <v>496</v>
      </c>
      <c r="D84" s="165" cm="1">
        <f t="array" ref="D84">ROUND(INDEX($B$95:$H$845,MATCH(1,($C84=$E$95:$E$845)*($B84=$F$95:$F$845)*($C$77=$B$95:$B$845),0),MATCH(D$77,$B$95:$H$95,0))*100,1)</f>
        <v>0.2</v>
      </c>
      <c r="E84" s="165" cm="1">
        <f t="array" ref="E84">ROUND(INDEX($B$95:$H$845,MATCH(1,($C84=$E$95:$E$845)*($B84=$F$95:$F$845)*($C$77=$B$95:$B$845),0),MATCH(E$77,$B$95:$H$95,0))*100,1)</f>
        <v>0.3</v>
      </c>
    </row>
    <row r="85" spans="2:26" ht="16" customHeight="1" x14ac:dyDescent="0.35">
      <c r="B85" s="165" t="s">
        <v>2057</v>
      </c>
      <c r="C85" s="165" t="s">
        <v>2055</v>
      </c>
      <c r="D85" s="165" cm="1">
        <f t="array" ref="D85">ROUND(INDEX($B$95:$H$845,MATCH(1,($C85=$E$95:$E$845)*($B85=$F$95:$F$845)*($C$77=$B$95:$B$845),0),MATCH(D$77,$B$95:$H$95,0))*100,1)</f>
        <v>24.9</v>
      </c>
      <c r="E85" s="165" cm="1">
        <f t="array" ref="E85">ROUND(INDEX($B$95:$H$845,MATCH(1,($C85=$E$95:$E$845)*($B85=$F$95:$F$845)*($C$77=$B$95:$B$845),0),MATCH(E$77,$B$95:$H$95,0))*100,1)</f>
        <v>14.8</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64.7</v>
      </c>
      <c r="E86" s="165" cm="1">
        <f t="array" ref="E86">ROUND(INDEX($B$95:$H$845,MATCH(1,($C86=$E$95:$E$845)*($B86=$F$95:$F$845)*($C$77=$B$95:$B$845),0),MATCH(E$77,$B$95:$H$95,0))*100,1)</f>
        <v>82.6</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Arizona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Arizona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Arizona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5.1118473583310289</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51.267379026491888</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11.609168436693921</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37.87415390873209</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5.4553256563434553</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14.110681388807681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2.7580660261091938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128.18662180150926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114.07594041270158</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2021-09-30T18:10:55Z</dcterms:modified>
</cp:coreProperties>
</file>