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AZ\elec\EIaE\"/>
    </mc:Choice>
  </mc:AlternateContent>
  <xr:revisionPtr revIDLastSave="0" documentId="8_{2CFBD303-405D-41B9-81A9-39AF0A85DE75}" xr6:coauthVersionLast="47" xr6:coauthVersionMax="47" xr10:uidLastSave="{00000000-0000-0000-0000-000000000000}"/>
  <bookViews>
    <workbookView xWindow="10" yWindow="10" windowWidth="13890" windowHeight="10070" firstSheet="22" activeTab="23"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Cambium22_MidCase_annual_state" sheetId="33" r:id="rId22"/>
    <sheet name="calcs" sheetId="34" r:id="rId23"/>
    <sheet name="Imports_new" sheetId="28" r:id="rId24"/>
    <sheet name="exports" sheetId="20" r:id="rId25"/>
    <sheet name="EIaE-BIE" sheetId="3" r:id="rId26"/>
    <sheet name="EIaE-BEE" sheetId="5" r:id="rId27"/>
    <sheet name="EIaE-IEP" sheetId="9" r:id="rId28"/>
    <sheet name="EIaE-BEEP" sheetId="10" r:id="rId29"/>
  </sheets>
  <definedNames>
    <definedName name="_xlnm._FilterDatabase" localSheetId="21" hidden="1">Cambium22_MidCase_annual_state!$A$6:$DQ$390</definedName>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2" i="20" l="1"/>
  <c r="N6" i="34"/>
  <c r="N7" i="34"/>
  <c r="N8" i="34"/>
  <c r="N9" i="34"/>
  <c r="N10" i="34"/>
  <c r="N11" i="34"/>
  <c r="N12" i="34"/>
  <c r="N13" i="34"/>
  <c r="N14" i="34"/>
  <c r="N15" i="34"/>
  <c r="N16" i="34"/>
  <c r="N17" i="34"/>
  <c r="N18" i="34"/>
  <c r="N19" i="34"/>
  <c r="N20" i="34"/>
  <c r="N21" i="34"/>
  <c r="N22" i="34"/>
  <c r="N23" i="34"/>
  <c r="N24" i="34"/>
  <c r="N25" i="34"/>
  <c r="N26" i="34"/>
  <c r="N27" i="34"/>
  <c r="N28" i="34"/>
  <c r="N29" i="34"/>
  <c r="N30" i="34"/>
  <c r="N31" i="34"/>
  <c r="N32" i="34"/>
  <c r="N33" i="34"/>
  <c r="N34" i="34"/>
  <c r="N35" i="34"/>
  <c r="N36" i="34"/>
  <c r="N37" i="34"/>
  <c r="N38" i="34"/>
  <c r="N39" i="34"/>
  <c r="N40" i="34"/>
  <c r="N41" i="34"/>
  <c r="N42" i="34"/>
  <c r="N43" i="34"/>
  <c r="N44" i="34"/>
  <c r="N45" i="34"/>
  <c r="N46" i="34"/>
  <c r="N47" i="34"/>
  <c r="N48" i="34"/>
  <c r="N49" i="34"/>
  <c r="N50" i="34"/>
  <c r="N51" i="34"/>
  <c r="N52" i="34"/>
  <c r="N53" i="34"/>
  <c r="N54" i="34"/>
  <c r="N5" i="34"/>
  <c r="M5" i="34"/>
  <c r="M6" i="34"/>
  <c r="M7" i="34"/>
  <c r="M8" i="34"/>
  <c r="M9" i="34"/>
  <c r="M10" i="34"/>
  <c r="M11" i="34"/>
  <c r="M12" i="34"/>
  <c r="M13" i="34"/>
  <c r="M14" i="34"/>
  <c r="M15" i="34"/>
  <c r="M16" i="34"/>
  <c r="M17" i="34"/>
  <c r="M18" i="34"/>
  <c r="M19" i="34"/>
  <c r="M20" i="34"/>
  <c r="M21" i="34"/>
  <c r="M22" i="34"/>
  <c r="M23" i="34"/>
  <c r="M24" i="34"/>
  <c r="M25" i="34"/>
  <c r="M26" i="34"/>
  <c r="M27" i="34"/>
  <c r="M28" i="34"/>
  <c r="M29" i="34"/>
  <c r="M30" i="34"/>
  <c r="M31" i="34"/>
  <c r="M32" i="34"/>
  <c r="M33" i="34"/>
  <c r="M34" i="34"/>
  <c r="M35" i="34"/>
  <c r="M36" i="34"/>
  <c r="M37" i="34"/>
  <c r="M38" i="34"/>
  <c r="M39" i="34"/>
  <c r="M40" i="34"/>
  <c r="M41" i="34"/>
  <c r="M42" i="34"/>
  <c r="M43" i="34"/>
  <c r="M44" i="34"/>
  <c r="M45" i="34"/>
  <c r="M46" i="34"/>
  <c r="M47" i="34"/>
  <c r="M48" i="34"/>
  <c r="M49" i="34"/>
  <c r="M50" i="34"/>
  <c r="M51" i="34"/>
  <c r="M52" i="34"/>
  <c r="M53" i="34"/>
  <c r="M54" i="34"/>
  <c r="K6" i="34"/>
  <c r="L6" i="34"/>
  <c r="K7" i="34"/>
  <c r="L7" i="34"/>
  <c r="K8" i="34"/>
  <c r="L8" i="34"/>
  <c r="K9" i="34"/>
  <c r="L9" i="34"/>
  <c r="K10" i="34"/>
  <c r="L10" i="34"/>
  <c r="K11" i="34"/>
  <c r="L11" i="34"/>
  <c r="K12" i="34"/>
  <c r="L12" i="34"/>
  <c r="K13" i="34"/>
  <c r="L13" i="34"/>
  <c r="K14" i="34"/>
  <c r="L14" i="34"/>
  <c r="K15" i="34"/>
  <c r="L15" i="34"/>
  <c r="K16" i="34"/>
  <c r="L16" i="34"/>
  <c r="K17" i="34"/>
  <c r="L17" i="34"/>
  <c r="K18" i="34"/>
  <c r="L18" i="34"/>
  <c r="K19" i="34"/>
  <c r="L19" i="34"/>
  <c r="K20" i="34"/>
  <c r="L20" i="34"/>
  <c r="K21" i="34"/>
  <c r="L21" i="34"/>
  <c r="K22" i="34"/>
  <c r="L22" i="34"/>
  <c r="K23" i="34"/>
  <c r="L23" i="34"/>
  <c r="K24" i="34"/>
  <c r="L24" i="34"/>
  <c r="K25" i="34"/>
  <c r="L25" i="34"/>
  <c r="K26" i="34"/>
  <c r="L26" i="34"/>
  <c r="K27" i="34"/>
  <c r="L27" i="34"/>
  <c r="K28" i="34"/>
  <c r="L28" i="34"/>
  <c r="K29" i="34"/>
  <c r="L29" i="34"/>
  <c r="K30" i="34"/>
  <c r="L30" i="34"/>
  <c r="K31" i="34"/>
  <c r="L31" i="34"/>
  <c r="K32" i="34"/>
  <c r="L32" i="34"/>
  <c r="K33" i="34"/>
  <c r="L33" i="34"/>
  <c r="K34" i="34"/>
  <c r="L34" i="34"/>
  <c r="K35" i="34"/>
  <c r="L35" i="34"/>
  <c r="K36" i="34"/>
  <c r="L36" i="34"/>
  <c r="K37" i="34"/>
  <c r="L37" i="34"/>
  <c r="K38" i="34"/>
  <c r="L38" i="34"/>
  <c r="K39" i="34"/>
  <c r="L39" i="34"/>
  <c r="K40" i="34"/>
  <c r="L40" i="34"/>
  <c r="K41" i="34"/>
  <c r="L41" i="34"/>
  <c r="K42" i="34"/>
  <c r="L42" i="34"/>
  <c r="K43" i="34"/>
  <c r="L43" i="34"/>
  <c r="K44" i="34"/>
  <c r="L44" i="34"/>
  <c r="K45" i="34"/>
  <c r="L45" i="34"/>
  <c r="K46" i="34"/>
  <c r="L46" i="34"/>
  <c r="K47" i="34"/>
  <c r="L47" i="34"/>
  <c r="K48" i="34"/>
  <c r="L48" i="34"/>
  <c r="K49" i="34"/>
  <c r="L49" i="34"/>
  <c r="K50" i="34"/>
  <c r="L50" i="34"/>
  <c r="K51" i="34"/>
  <c r="L51" i="34"/>
  <c r="K52" i="34"/>
  <c r="L52" i="34"/>
  <c r="K53" i="34"/>
  <c r="L53" i="34"/>
  <c r="K54" i="34"/>
  <c r="L54" i="34"/>
  <c r="K5" i="34"/>
  <c r="A6" i="34"/>
  <c r="G6" i="34" s="1"/>
  <c r="A7" i="34"/>
  <c r="G7" i="34" s="1"/>
  <c r="A8" i="34"/>
  <c r="F8" i="34" s="1"/>
  <c r="A9" i="34"/>
  <c r="F9" i="34" s="1"/>
  <c r="A10" i="34"/>
  <c r="G10" i="34" s="1"/>
  <c r="A11" i="34"/>
  <c r="G11" i="34" s="1"/>
  <c r="A12" i="34"/>
  <c r="G12" i="34" s="1"/>
  <c r="A13" i="34"/>
  <c r="G13" i="34" s="1"/>
  <c r="A14" i="34"/>
  <c r="G14" i="34" s="1"/>
  <c r="A15" i="34"/>
  <c r="G15" i="34" s="1"/>
  <c r="A16" i="34"/>
  <c r="F16" i="34" s="1"/>
  <c r="A17" i="34"/>
  <c r="F17" i="34" s="1"/>
  <c r="A18" i="34"/>
  <c r="G18" i="34" s="1"/>
  <c r="A19" i="34"/>
  <c r="G19" i="34" s="1"/>
  <c r="A20" i="34"/>
  <c r="G20" i="34" s="1"/>
  <c r="A21" i="34"/>
  <c r="G21" i="34" s="1"/>
  <c r="A22" i="34"/>
  <c r="G22" i="34" s="1"/>
  <c r="A23" i="34"/>
  <c r="G23" i="34" s="1"/>
  <c r="A24" i="34"/>
  <c r="F24" i="34" s="1"/>
  <c r="A25" i="34"/>
  <c r="F25" i="34" s="1"/>
  <c r="A26" i="34"/>
  <c r="G26" i="34" s="1"/>
  <c r="A27" i="34"/>
  <c r="G27" i="34" s="1"/>
  <c r="A28" i="34"/>
  <c r="G28" i="34" s="1"/>
  <c r="A29" i="34"/>
  <c r="G29" i="34" s="1"/>
  <c r="A30" i="34"/>
  <c r="G30" i="34" s="1"/>
  <c r="A31" i="34"/>
  <c r="G31" i="34" s="1"/>
  <c r="A32" i="34"/>
  <c r="F32" i="34" s="1"/>
  <c r="A33" i="34"/>
  <c r="F33" i="34" s="1"/>
  <c r="A34" i="34"/>
  <c r="G34" i="34" s="1"/>
  <c r="A35" i="34"/>
  <c r="G35" i="34" s="1"/>
  <c r="A36" i="34"/>
  <c r="G36" i="34" s="1"/>
  <c r="A37" i="34"/>
  <c r="G37" i="34" s="1"/>
  <c r="A38" i="34"/>
  <c r="G38" i="34" s="1"/>
  <c r="A39" i="34"/>
  <c r="G39" i="34" s="1"/>
  <c r="A40" i="34"/>
  <c r="F40" i="34" s="1"/>
  <c r="A41" i="34"/>
  <c r="F41" i="34" s="1"/>
  <c r="A42" i="34"/>
  <c r="G42" i="34" s="1"/>
  <c r="A43" i="34"/>
  <c r="G43" i="34" s="1"/>
  <c r="A44" i="34"/>
  <c r="G44" i="34" s="1"/>
  <c r="A45" i="34"/>
  <c r="G45" i="34" s="1"/>
  <c r="A46" i="34"/>
  <c r="G46" i="34" s="1"/>
  <c r="A47" i="34"/>
  <c r="G47" i="34" s="1"/>
  <c r="A48" i="34"/>
  <c r="F48" i="34" s="1"/>
  <c r="A49" i="34"/>
  <c r="F49" i="34" s="1"/>
  <c r="A50" i="34"/>
  <c r="G50" i="34" s="1"/>
  <c r="A51" i="34"/>
  <c r="G51" i="34" s="1"/>
  <c r="A52" i="34"/>
  <c r="G52" i="34" s="1"/>
  <c r="A53" i="34"/>
  <c r="G53" i="34" s="1"/>
  <c r="A54" i="34"/>
  <c r="G54" i="34" s="1"/>
  <c r="A5" i="34"/>
  <c r="G5" i="34" s="1"/>
  <c r="C49" i="34"/>
  <c r="C6" i="34"/>
  <c r="C7" i="34"/>
  <c r="C8" i="34"/>
  <c r="C9" i="34"/>
  <c r="C10" i="34"/>
  <c r="C11" i="34"/>
  <c r="C12" i="34"/>
  <c r="C13" i="34"/>
  <c r="C14" i="34"/>
  <c r="C15" i="34"/>
  <c r="C16" i="34"/>
  <c r="C17" i="34"/>
  <c r="C18" i="34"/>
  <c r="C19" i="34"/>
  <c r="C20" i="34"/>
  <c r="C21" i="34"/>
  <c r="C22" i="34"/>
  <c r="C23" i="34"/>
  <c r="C24" i="34"/>
  <c r="C25" i="34"/>
  <c r="C26" i="34"/>
  <c r="C27" i="34"/>
  <c r="C28" i="34"/>
  <c r="C29" i="34"/>
  <c r="C30" i="34"/>
  <c r="C31" i="34"/>
  <c r="C32" i="34"/>
  <c r="C33" i="34"/>
  <c r="C34" i="34"/>
  <c r="C35" i="34"/>
  <c r="C36" i="34"/>
  <c r="C37" i="34"/>
  <c r="C38" i="34"/>
  <c r="C39" i="34"/>
  <c r="C40" i="34"/>
  <c r="C41" i="34"/>
  <c r="C42" i="34"/>
  <c r="C43" i="34"/>
  <c r="C44" i="34"/>
  <c r="C45" i="34"/>
  <c r="C46" i="34"/>
  <c r="C47" i="34"/>
  <c r="C48" i="34"/>
  <c r="C50" i="34"/>
  <c r="C51" i="34"/>
  <c r="C52" i="34"/>
  <c r="C53" i="34"/>
  <c r="C54" i="34"/>
  <c r="C5" i="34"/>
  <c r="D6" i="34"/>
  <c r="D7" i="34"/>
  <c r="D8" i="34"/>
  <c r="D9" i="34"/>
  <c r="D10" i="34"/>
  <c r="D11" i="34"/>
  <c r="E11" i="34" s="1"/>
  <c r="D12" i="34"/>
  <c r="D13" i="34"/>
  <c r="D14" i="34"/>
  <c r="E14" i="34" s="1"/>
  <c r="D15" i="34"/>
  <c r="D16" i="34"/>
  <c r="D17" i="34"/>
  <c r="D18" i="34"/>
  <c r="D19" i="34"/>
  <c r="E19" i="34" s="1"/>
  <c r="D20" i="34"/>
  <c r="D21" i="34"/>
  <c r="D22" i="34"/>
  <c r="E22" i="34" s="1"/>
  <c r="D23" i="34"/>
  <c r="D24" i="34"/>
  <c r="D25" i="34"/>
  <c r="D26" i="34"/>
  <c r="D27" i="34"/>
  <c r="E27" i="34" s="1"/>
  <c r="D28" i="34"/>
  <c r="D29" i="34"/>
  <c r="D30" i="34"/>
  <c r="E30" i="34" s="1"/>
  <c r="D31" i="34"/>
  <c r="D32" i="34"/>
  <c r="D33" i="34"/>
  <c r="D34" i="34"/>
  <c r="D35" i="34"/>
  <c r="E35" i="34" s="1"/>
  <c r="D36" i="34"/>
  <c r="D37" i="34"/>
  <c r="D38" i="34"/>
  <c r="E38" i="34" s="1"/>
  <c r="D39" i="34"/>
  <c r="D40" i="34"/>
  <c r="D41" i="34"/>
  <c r="D42" i="34"/>
  <c r="D43" i="34"/>
  <c r="E43" i="34" s="1"/>
  <c r="D44" i="34"/>
  <c r="D45" i="34"/>
  <c r="D46" i="34"/>
  <c r="E46" i="34" s="1"/>
  <c r="D47" i="34"/>
  <c r="D48" i="34"/>
  <c r="D49" i="34"/>
  <c r="D50" i="34"/>
  <c r="D51" i="34"/>
  <c r="D52" i="34"/>
  <c r="D53" i="34"/>
  <c r="D54" i="34"/>
  <c r="D5"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E41" i="34" l="1"/>
  <c r="E33" i="34"/>
  <c r="E25" i="34"/>
  <c r="E17" i="34"/>
  <c r="E9" i="34"/>
  <c r="E50" i="34"/>
  <c r="E5" i="34"/>
  <c r="E6" i="34"/>
  <c r="F5" i="34"/>
  <c r="H5" i="34" s="1"/>
  <c r="F47" i="34"/>
  <c r="F39" i="34"/>
  <c r="F31" i="34"/>
  <c r="F23" i="34"/>
  <c r="H23" i="34" s="1"/>
  <c r="F15" i="34"/>
  <c r="F7" i="34"/>
  <c r="G49" i="34"/>
  <c r="G41" i="34"/>
  <c r="G33" i="34"/>
  <c r="G25" i="34"/>
  <c r="G17" i="34"/>
  <c r="G9" i="34"/>
  <c r="H9" i="34" s="1"/>
  <c r="I9" i="34" s="1"/>
  <c r="F54" i="34"/>
  <c r="F46" i="34"/>
  <c r="F38" i="34"/>
  <c r="F30" i="34"/>
  <c r="F22" i="34"/>
  <c r="H22" i="34" s="1"/>
  <c r="I22" i="34" s="1"/>
  <c r="F14" i="34"/>
  <c r="F6" i="34"/>
  <c r="G48" i="34"/>
  <c r="G40" i="34"/>
  <c r="G32" i="34"/>
  <c r="G24" i="34"/>
  <c r="G16" i="34"/>
  <c r="G8" i="34"/>
  <c r="F53" i="34"/>
  <c r="F45" i="34"/>
  <c r="F37" i="34"/>
  <c r="F29" i="34"/>
  <c r="F21" i="34"/>
  <c r="F13" i="34"/>
  <c r="F52" i="34"/>
  <c r="F44" i="34"/>
  <c r="H44" i="34" s="1"/>
  <c r="I44" i="34" s="1"/>
  <c r="F36" i="34"/>
  <c r="F28" i="34"/>
  <c r="F20" i="34"/>
  <c r="F12" i="34"/>
  <c r="H12" i="34" s="1"/>
  <c r="F51" i="34"/>
  <c r="F43" i="34"/>
  <c r="F35" i="34"/>
  <c r="F27" i="34"/>
  <c r="H27" i="34" s="1"/>
  <c r="I27" i="34" s="1"/>
  <c r="F19" i="34"/>
  <c r="F11" i="34"/>
  <c r="F50" i="34"/>
  <c r="H50" i="34" s="1"/>
  <c r="F42" i="34"/>
  <c r="F34" i="34"/>
  <c r="H34" i="34" s="1"/>
  <c r="F26" i="34"/>
  <c r="F18" i="34"/>
  <c r="H18" i="34" s="1"/>
  <c r="I18" i="34" s="1"/>
  <c r="F10" i="34"/>
  <c r="H10" i="34" s="1"/>
  <c r="I10" i="34" s="1"/>
  <c r="E49" i="34"/>
  <c r="E54" i="34"/>
  <c r="E53" i="34"/>
  <c r="E45" i="34"/>
  <c r="E37" i="34"/>
  <c r="E29" i="34"/>
  <c r="E21" i="34"/>
  <c r="E13" i="34"/>
  <c r="E52" i="34"/>
  <c r="E44" i="34"/>
  <c r="E36" i="34"/>
  <c r="E28" i="34"/>
  <c r="E20" i="34"/>
  <c r="E12" i="34"/>
  <c r="E51" i="34"/>
  <c r="E42" i="34"/>
  <c r="E34" i="34"/>
  <c r="E26" i="34"/>
  <c r="E18" i="34"/>
  <c r="E10" i="34"/>
  <c r="E48" i="34"/>
  <c r="E40" i="34"/>
  <c r="E32" i="34"/>
  <c r="E24" i="34"/>
  <c r="E16" i="34"/>
  <c r="E8" i="34"/>
  <c r="E47" i="34"/>
  <c r="E39" i="34"/>
  <c r="E31" i="34"/>
  <c r="E23" i="34"/>
  <c r="E15" i="34"/>
  <c r="E7" i="34"/>
  <c r="H36" i="34"/>
  <c r="H28" i="34"/>
  <c r="H16" i="34"/>
  <c r="H47" i="34"/>
  <c r="H39" i="34"/>
  <c r="H46" i="34"/>
  <c r="I46" i="34" s="1"/>
  <c r="H14" i="34"/>
  <c r="I14" i="34" s="1"/>
  <c r="H25" i="34"/>
  <c r="I25" i="34" s="1"/>
  <c r="BA130" i="28"/>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C5" i="28" s="1"/>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I50" i="34" l="1"/>
  <c r="I28" i="34"/>
  <c r="I39" i="34"/>
  <c r="I36" i="34"/>
  <c r="I47" i="34"/>
  <c r="I12" i="34"/>
  <c r="I16" i="34"/>
  <c r="I34" i="34"/>
  <c r="I5" i="34"/>
  <c r="I23" i="34"/>
  <c r="H13" i="34"/>
  <c r="I13" i="34" s="1"/>
  <c r="H32" i="34"/>
  <c r="I32" i="34" s="1"/>
  <c r="H45" i="34"/>
  <c r="I45" i="34" s="1"/>
  <c r="H17" i="34"/>
  <c r="I17" i="34" s="1"/>
  <c r="H54" i="34"/>
  <c r="I54" i="34" s="1"/>
  <c r="H21" i="34"/>
  <c r="I21" i="34" s="1"/>
  <c r="H52" i="34"/>
  <c r="I52" i="34" s="1"/>
  <c r="H26" i="34"/>
  <c r="I26" i="34" s="1"/>
  <c r="H31" i="34"/>
  <c r="I31" i="34" s="1"/>
  <c r="H29" i="34"/>
  <c r="I29" i="34" s="1"/>
  <c r="H8" i="34"/>
  <c r="I8" i="34" s="1"/>
  <c r="H19" i="34"/>
  <c r="I19" i="34" s="1"/>
  <c r="H33" i="34"/>
  <c r="I33" i="34" s="1"/>
  <c r="H30" i="34"/>
  <c r="I30" i="34" s="1"/>
  <c r="H35" i="34"/>
  <c r="I35" i="34" s="1"/>
  <c r="H48" i="34"/>
  <c r="I48" i="34" s="1"/>
  <c r="H51" i="34"/>
  <c r="I51" i="34" s="1"/>
  <c r="H41" i="34"/>
  <c r="I41" i="34" s="1"/>
  <c r="H53" i="34"/>
  <c r="I53" i="34" s="1"/>
  <c r="H24" i="34"/>
  <c r="I24" i="34" s="1"/>
  <c r="H49" i="34"/>
  <c r="I49" i="34" s="1"/>
  <c r="H38" i="34"/>
  <c r="I38" i="34" s="1"/>
  <c r="H11" i="34"/>
  <c r="I11" i="34" s="1"/>
  <c r="H43" i="34"/>
  <c r="I43" i="34" s="1"/>
  <c r="H37" i="34"/>
  <c r="I37" i="34" s="1"/>
  <c r="H6" i="34"/>
  <c r="I6" i="34" s="1"/>
  <c r="H42" i="34"/>
  <c r="I42" i="34" s="1"/>
  <c r="H15" i="34"/>
  <c r="I15" i="34" s="1"/>
  <c r="H20" i="34"/>
  <c r="I20" i="34" s="1"/>
  <c r="H40" i="34"/>
  <c r="I40" i="34" s="1"/>
  <c r="H7" i="34"/>
  <c r="I7" i="34" s="1"/>
  <c r="E2" i="10"/>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M2" i="10"/>
  <c r="X2" i="10"/>
  <c r="B10" i="26"/>
  <c r="D2" i="10"/>
  <c r="B11" i="26"/>
  <c r="B14" i="26"/>
  <c r="H2" i="10"/>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B5" i="28" l="1"/>
  <c r="L5" i="34"/>
  <c r="D2" i="20"/>
  <c r="B2" i="5" s="1"/>
  <c r="L101" i="25"/>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L57" i="25"/>
  <c r="M57" i="25" s="1"/>
  <c r="AB6" i="26"/>
  <c r="T6" i="26"/>
  <c r="L282" i="25"/>
  <c r="M282" i="25" s="1"/>
  <c r="L257" i="25"/>
  <c r="M257" i="25" s="1"/>
  <c r="R6" i="26"/>
  <c r="L29" i="25"/>
  <c r="M29" i="25" s="1"/>
  <c r="L38" i="25"/>
  <c r="M38" i="25" s="1"/>
  <c r="J6" i="26"/>
  <c r="L60" i="25"/>
  <c r="M60" i="25" s="1"/>
  <c r="L63" i="25"/>
  <c r="M63" i="25" s="1"/>
  <c r="AA10" i="26"/>
  <c r="AA14" i="26" s="1"/>
  <c r="AE7" i="26"/>
  <c r="L211" i="25"/>
  <c r="M211" i="25" s="1"/>
  <c r="L104" i="25"/>
  <c r="M104" i="25" s="1"/>
  <c r="L16" i="25"/>
  <c r="M16" i="25" s="1"/>
  <c r="E6" i="26"/>
  <c r="Q11" i="26"/>
  <c r="H11" i="26"/>
  <c r="AC10" i="26"/>
  <c r="Z10" i="26"/>
  <c r="W7" i="26"/>
  <c r="Y11" i="26"/>
  <c r="P11" i="26"/>
  <c r="R11" i="26"/>
  <c r="I11" i="26"/>
  <c r="AD10" i="26"/>
  <c r="S7" i="26"/>
  <c r="V6" i="26"/>
  <c r="L138" i="25"/>
  <c r="M138" i="25" s="1"/>
  <c r="L204" i="25"/>
  <c r="M204" i="25" s="1"/>
  <c r="L263" i="25"/>
  <c r="M263" i="25" s="1"/>
  <c r="J11" i="26"/>
  <c r="AE10" i="26"/>
  <c r="V10" i="26"/>
  <c r="Y6" i="26"/>
  <c r="N6" i="26"/>
  <c r="O11" i="26"/>
  <c r="X10" i="26"/>
  <c r="W10" i="26"/>
  <c r="W15" i="26" s="1"/>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AE14" i="26" s="1"/>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E7" i="26"/>
  <c r="L7" i="26"/>
  <c r="G11" i="26"/>
  <c r="G15" i="26" s="1"/>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L6" i="26"/>
  <c r="O10" i="26"/>
  <c r="K6" i="26"/>
  <c r="F10" i="26"/>
  <c r="N11" i="26"/>
  <c r="N14" i="26" s="1"/>
  <c r="U10" i="26"/>
  <c r="U14" i="26" s="1"/>
  <c r="Q6" i="26"/>
  <c r="S10" i="26"/>
  <c r="O6" i="26"/>
  <c r="R10" i="26"/>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D6" i="26"/>
  <c r="G10" i="26"/>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X15" i="26" s="1"/>
  <c r="T7" i="26"/>
  <c r="J7" i="26"/>
  <c r="E10" i="26"/>
  <c r="V11" i="26"/>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AB15" i="26" s="1"/>
  <c r="H6" i="26"/>
  <c r="L10" i="26"/>
  <c r="I15" i="26"/>
  <c r="AF10"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G14" i="26" l="1"/>
  <c r="P14" i="26"/>
  <c r="AC14" i="26"/>
  <c r="E14" i="26"/>
  <c r="W14" i="26"/>
  <c r="J14" i="26"/>
  <c r="H14" i="26"/>
  <c r="V15" i="26"/>
  <c r="AC15" i="26"/>
  <c r="AA15" i="26"/>
  <c r="D5" i="28"/>
  <c r="E5" i="28" s="1"/>
  <c r="E24" i="28" s="1"/>
  <c r="E16" i="3" s="1"/>
  <c r="E2" i="20"/>
  <c r="F2" i="20" s="1"/>
  <c r="I14" i="26"/>
  <c r="R15" i="26"/>
  <c r="Z15" i="26"/>
  <c r="AE15" i="26"/>
  <c r="N15" i="26"/>
  <c r="F15" i="26"/>
  <c r="Z14" i="26"/>
  <c r="D14" i="26"/>
  <c r="T14" i="26"/>
  <c r="L15" i="26"/>
  <c r="AD15" i="26"/>
  <c r="S15" i="26"/>
  <c r="Y15" i="26"/>
  <c r="O14" i="26"/>
  <c r="C15" i="26"/>
  <c r="K14" i="26"/>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D17" i="28" l="1"/>
  <c r="B17" i="28" s="1"/>
  <c r="B9" i="3" s="1"/>
  <c r="D12" i="28"/>
  <c r="B12" i="28" s="1"/>
  <c r="B4" i="3" s="1"/>
  <c r="D29" i="28"/>
  <c r="D21" i="3" s="1"/>
  <c r="D31" i="28"/>
  <c r="D23" i="3" s="1"/>
  <c r="D21" i="28"/>
  <c r="D13" i="3" s="1"/>
  <c r="D22" i="28"/>
  <c r="D14" i="3" s="1"/>
  <c r="D28" i="28"/>
  <c r="C28" i="28" s="1"/>
  <c r="D25" i="28"/>
  <c r="C25" i="28" s="1"/>
  <c r="D32" i="28"/>
  <c r="B32" i="28" s="1"/>
  <c r="B24" i="3" s="1"/>
  <c r="D26" i="28"/>
  <c r="D18" i="3" s="1"/>
  <c r="D33" i="28"/>
  <c r="C33" i="28" s="1"/>
  <c r="C25" i="3" s="1"/>
  <c r="D30" i="28"/>
  <c r="D22" i="3" s="1"/>
  <c r="D24" i="28"/>
  <c r="D16" i="3" s="1"/>
  <c r="D27" i="28"/>
  <c r="D19" i="3" s="1"/>
  <c r="C2" i="5"/>
  <c r="E22" i="28"/>
  <c r="E14" i="3" s="1"/>
  <c r="E29" i="28"/>
  <c r="E21" i="3" s="1"/>
  <c r="E12" i="28"/>
  <c r="E4" i="3" s="1"/>
  <c r="F5" i="28"/>
  <c r="F21" i="28" s="1"/>
  <c r="F13" i="3" s="1"/>
  <c r="E33" i="28"/>
  <c r="E25" i="3" s="1"/>
  <c r="E31" i="28"/>
  <c r="E23" i="3" s="1"/>
  <c r="E25" i="28"/>
  <c r="E17" i="3" s="1"/>
  <c r="E27" i="28"/>
  <c r="E19" i="3" s="1"/>
  <c r="E21" i="28"/>
  <c r="E13" i="3" s="1"/>
  <c r="E17" i="28"/>
  <c r="E9" i="3" s="1"/>
  <c r="E32" i="28"/>
  <c r="E24" i="3" s="1"/>
  <c r="E30" i="28"/>
  <c r="E22" i="3" s="1"/>
  <c r="E28" i="28"/>
  <c r="E20" i="3" s="1"/>
  <c r="E26" i="28"/>
  <c r="E18" i="3" s="1"/>
  <c r="G2" i="20"/>
  <c r="D2" i="5"/>
  <c r="AF14" i="26"/>
  <c r="AG11" i="26"/>
  <c r="AG15" i="26" s="1"/>
  <c r="AA125" i="28"/>
  <c r="AB119" i="28"/>
  <c r="AA134" i="28"/>
  <c r="AB121" i="28"/>
  <c r="AC116" i="28"/>
  <c r="AB133" i="28"/>
  <c r="AB132" i="28"/>
  <c r="AB130" i="28"/>
  <c r="AC117" i="28"/>
  <c r="AC120" i="28"/>
  <c r="AB126" i="28"/>
  <c r="AD114" i="28"/>
  <c r="AC128" i="28"/>
  <c r="AD118" i="28"/>
  <c r="AC127" i="28"/>
  <c r="AA129" i="28"/>
  <c r="AB115" i="28"/>
  <c r="AH10" i="26"/>
  <c r="Q54" i="25"/>
  <c r="R32" i="25" s="1"/>
  <c r="AA93" i="23"/>
  <c r="AB87" i="23"/>
  <c r="AA99" i="23"/>
  <c r="AB83" i="23"/>
  <c r="AA100" i="23"/>
  <c r="AA92" i="23"/>
  <c r="AB86" i="23"/>
  <c r="AD81" i="23"/>
  <c r="AC95" i="23"/>
  <c r="AB97" i="23"/>
  <c r="AC84" i="23"/>
  <c r="AA101" i="23"/>
  <c r="AB88" i="23"/>
  <c r="AA96" i="23"/>
  <c r="AB82" i="23"/>
  <c r="AD85" i="23"/>
  <c r="AC94" i="23"/>
  <c r="B28" i="28" l="1"/>
  <c r="D24" i="3"/>
  <c r="D9" i="3"/>
  <c r="C17" i="28"/>
  <c r="C9" i="3" s="1"/>
  <c r="B29" i="28"/>
  <c r="B21" i="3" s="1"/>
  <c r="B33" i="28"/>
  <c r="B25" i="3" s="1"/>
  <c r="C31" i="28"/>
  <c r="D20" i="3"/>
  <c r="D4" i="3"/>
  <c r="C12" i="28"/>
  <c r="C4" i="3" s="1"/>
  <c r="C26" i="28"/>
  <c r="C18" i="3" s="1"/>
  <c r="C27" i="28"/>
  <c r="C19" i="3" s="1"/>
  <c r="B22" i="28"/>
  <c r="AG14" i="26"/>
  <c r="AH11" i="26"/>
  <c r="AH14" i="26" s="1"/>
  <c r="B24" i="28"/>
  <c r="B16" i="3" s="1"/>
  <c r="B31" i="28"/>
  <c r="C32" i="28"/>
  <c r="C24" i="3" s="1"/>
  <c r="B26" i="28"/>
  <c r="B18" i="3" s="1"/>
  <c r="C29" i="28"/>
  <c r="C21" i="3" s="1"/>
  <c r="D17" i="3"/>
  <c r="B25" i="28"/>
  <c r="C22" i="28"/>
  <c r="C24" i="28"/>
  <c r="C16" i="3" s="1"/>
  <c r="B27" i="28"/>
  <c r="B19" i="3" s="1"/>
  <c r="C30" i="28"/>
  <c r="C22" i="3" s="1"/>
  <c r="B21" i="28"/>
  <c r="B13" i="3" s="1"/>
  <c r="B30" i="28"/>
  <c r="B22" i="3" s="1"/>
  <c r="D25" i="3"/>
  <c r="C21" i="28"/>
  <c r="C13" i="3" s="1"/>
  <c r="F12" i="28"/>
  <c r="F4" i="3" s="1"/>
  <c r="F24" i="28"/>
  <c r="F16" i="3" s="1"/>
  <c r="G5" i="28"/>
  <c r="G27" i="28" s="1"/>
  <c r="G19" i="3" s="1"/>
  <c r="F27" i="28"/>
  <c r="F19" i="3" s="1"/>
  <c r="F30" i="28"/>
  <c r="F22" i="3" s="1"/>
  <c r="F33" i="28"/>
  <c r="F25" i="3" s="1"/>
  <c r="F25" i="28"/>
  <c r="F17" i="3" s="1"/>
  <c r="F32" i="28"/>
  <c r="F24" i="3" s="1"/>
  <c r="F28" i="28"/>
  <c r="F20" i="3" s="1"/>
  <c r="F26" i="28"/>
  <c r="F18" i="3" s="1"/>
  <c r="F22" i="28"/>
  <c r="F14" i="3" s="1"/>
  <c r="F31" i="28"/>
  <c r="F23" i="3" s="1"/>
  <c r="F29" i="28"/>
  <c r="F21" i="3" s="1"/>
  <c r="F17" i="28"/>
  <c r="F9" i="3" s="1"/>
  <c r="H2" i="20"/>
  <c r="E2" i="5"/>
  <c r="C33" i="23"/>
  <c r="D33" i="23" s="1"/>
  <c r="B85" i="28"/>
  <c r="AB134" i="28"/>
  <c r="AC121" i="28"/>
  <c r="AE114" i="28"/>
  <c r="AD128" i="28"/>
  <c r="AE118" i="28"/>
  <c r="AD127" i="28"/>
  <c r="AD120" i="28"/>
  <c r="AC126" i="28"/>
  <c r="AB125" i="28"/>
  <c r="AC119" i="28"/>
  <c r="AC133" i="28"/>
  <c r="AC132" i="28"/>
  <c r="AD116" i="28"/>
  <c r="AC115" i="28"/>
  <c r="AB129" i="28"/>
  <c r="AD117" i="28"/>
  <c r="AC130" i="28"/>
  <c r="AI10"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AI11" i="26" l="1"/>
  <c r="AH15" i="26"/>
  <c r="G17" i="28"/>
  <c r="G9" i="3" s="1"/>
  <c r="H5" i="28"/>
  <c r="H22" i="28" s="1"/>
  <c r="H14" i="3" s="1"/>
  <c r="G25" i="28"/>
  <c r="G17" i="3" s="1"/>
  <c r="G29" i="28"/>
  <c r="G21" i="3" s="1"/>
  <c r="G21" i="28"/>
  <c r="G13" i="3" s="1"/>
  <c r="G26" i="28"/>
  <c r="G18" i="3" s="1"/>
  <c r="G28" i="28"/>
  <c r="G20" i="3" s="1"/>
  <c r="G22" i="28"/>
  <c r="G14" i="3" s="1"/>
  <c r="G24" i="28"/>
  <c r="G16" i="3" s="1"/>
  <c r="G30" i="28"/>
  <c r="G22" i="3" s="1"/>
  <c r="G32" i="28"/>
  <c r="G24" i="3" s="1"/>
  <c r="G12" i="28"/>
  <c r="G4" i="3" s="1"/>
  <c r="G31" i="28"/>
  <c r="G23" i="3" s="1"/>
  <c r="G33" i="28"/>
  <c r="G25" i="3" s="1"/>
  <c r="I2" i="20"/>
  <c r="F2" i="5"/>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H17" i="28" l="1"/>
  <c r="H9" i="3" s="1"/>
  <c r="H12" i="28"/>
  <c r="H4" i="3" s="1"/>
  <c r="H29" i="28"/>
  <c r="H21" i="3" s="1"/>
  <c r="H25" i="28"/>
  <c r="H17" i="3" s="1"/>
  <c r="H30" i="28"/>
  <c r="H22" i="3" s="1"/>
  <c r="H21" i="28"/>
  <c r="H13" i="3" s="1"/>
  <c r="H32" i="28"/>
  <c r="H24" i="3" s="1"/>
  <c r="H28" i="28"/>
  <c r="H20" i="3" s="1"/>
  <c r="H24" i="28"/>
  <c r="H16" i="3" s="1"/>
  <c r="I5" i="28"/>
  <c r="H26" i="28"/>
  <c r="H18" i="3" s="1"/>
  <c r="H31" i="28"/>
  <c r="H23" i="3" s="1"/>
  <c r="H33" i="28"/>
  <c r="H25" i="3" s="1"/>
  <c r="H27" i="28"/>
  <c r="H19" i="3" s="1"/>
  <c r="J2" i="20"/>
  <c r="G2" i="5"/>
  <c r="C41" i="28"/>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I23" i="28" s="1"/>
  <c r="I15" i="3" s="1"/>
  <c r="D44" i="28"/>
  <c r="E13" i="28" s="1"/>
  <c r="E5" i="3" s="1"/>
  <c r="D40" i="28"/>
  <c r="E10" i="28" s="1"/>
  <c r="H42" i="28"/>
  <c r="E42" i="28"/>
  <c r="F14" i="28" s="1"/>
  <c r="F6" i="3" s="1"/>
  <c r="I46" i="28"/>
  <c r="I42" i="28"/>
  <c r="H40" i="28"/>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26" i="28"/>
  <c r="I18" i="3" s="1"/>
  <c r="I30" i="28"/>
  <c r="I22" i="3" s="1"/>
  <c r="I28" i="28"/>
  <c r="I20" i="3" s="1"/>
  <c r="I32" i="28"/>
  <c r="I25" i="28"/>
  <c r="I17"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I19" i="28" l="1"/>
  <c r="I11" i="3" s="1"/>
  <c r="I11" i="28"/>
  <c r="I3" i="3" s="1"/>
  <c r="I10" i="28"/>
  <c r="I2" i="3" s="1"/>
  <c r="I24" i="28"/>
  <c r="I16" i="3" s="1"/>
  <c r="I22" i="28"/>
  <c r="I14" i="3" s="1"/>
  <c r="I20" i="28"/>
  <c r="I12" i="3" s="1"/>
  <c r="I15" i="28"/>
  <c r="I7" i="3" s="1"/>
  <c r="I18" i="28"/>
  <c r="I10" i="3" s="1"/>
  <c r="I33" i="28"/>
  <c r="I25" i="3" s="1"/>
  <c r="I31" i="28"/>
  <c r="I23" i="3" s="1"/>
  <c r="I17" i="28"/>
  <c r="I9" i="3" s="1"/>
  <c r="I29" i="28"/>
  <c r="I21" i="3" s="1"/>
  <c r="I27" i="28"/>
  <c r="I19" i="3" s="1"/>
  <c r="I12" i="28"/>
  <c r="I4" i="3" s="1"/>
  <c r="I14" i="28"/>
  <c r="I6" i="3" s="1"/>
  <c r="I21" i="28"/>
  <c r="I13" i="3" s="1"/>
  <c r="I16" i="28"/>
  <c r="I8" i="3" s="1"/>
  <c r="I13" i="28"/>
  <c r="I5" i="3" s="1"/>
  <c r="B10" i="28"/>
  <c r="B2" i="3" s="1"/>
  <c r="I50" i="28"/>
  <c r="K2" i="20"/>
  <c r="H2" i="5"/>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H1357" i="22" s="1"/>
  <c r="E9" i="23"/>
  <c r="G2" i="3"/>
  <c r="E40" i="23"/>
  <c r="G1242" i="22" s="1"/>
  <c r="E2" i="3"/>
  <c r="C50" i="28"/>
  <c r="D18" i="28"/>
  <c r="F2" i="3"/>
  <c r="C10" i="28"/>
  <c r="C2" i="3" s="1"/>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H1039" i="22" s="1"/>
  <c r="E4" i="23"/>
  <c r="E29" i="23"/>
  <c r="E8" i="23"/>
  <c r="E28" i="23"/>
  <c r="E21" i="23"/>
  <c r="E23" i="23"/>
  <c r="E43" i="23"/>
  <c r="E48" i="23"/>
  <c r="P1371" i="22" s="1"/>
  <c r="E52" i="23"/>
  <c r="E3" i="23"/>
  <c r="E42" i="23"/>
  <c r="E14" i="23"/>
  <c r="E11" i="23"/>
  <c r="E45" i="23"/>
  <c r="E44" i="23"/>
  <c r="J1312" i="22" s="1"/>
  <c r="E34" i="23"/>
  <c r="L1156" i="22" s="1"/>
  <c r="E37" i="23"/>
  <c r="E39" i="23"/>
  <c r="E30" i="23"/>
  <c r="E36" i="23"/>
  <c r="E17" i="23"/>
  <c r="E19" i="23"/>
  <c r="E38" i="23"/>
  <c r="E53" i="23"/>
  <c r="Q1443" i="22" s="1"/>
  <c r="E46" i="23"/>
  <c r="E32" i="23"/>
  <c r="E15" i="23"/>
  <c r="E33" i="23"/>
  <c r="E35" i="23"/>
  <c r="E25" i="23"/>
  <c r="E41" i="23"/>
  <c r="E50" i="23"/>
  <c r="M1403" i="22" s="1"/>
  <c r="E20" i="23"/>
  <c r="K950" i="22" s="1"/>
  <c r="E31" i="23"/>
  <c r="E49" i="23"/>
  <c r="P1245" i="22"/>
  <c r="Q1240" i="22"/>
  <c r="K1241" i="22"/>
  <c r="H1251" i="22"/>
  <c r="G1251" i="22"/>
  <c r="H1246" i="22"/>
  <c r="G1246" i="22"/>
  <c r="H1241" i="22"/>
  <c r="J1253" i="22"/>
  <c r="K1248" i="22"/>
  <c r="R1248" i="22"/>
  <c r="F1244"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G857" i="22"/>
  <c r="F863" i="22"/>
  <c r="F853"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G772"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J1055" i="22"/>
  <c r="K1050" i="22"/>
  <c r="L1045" i="22"/>
  <c r="Q1055" i="22"/>
  <c r="R1050" i="22"/>
  <c r="F1046" i="22"/>
  <c r="K1056" i="22"/>
  <c r="L1051" i="22"/>
  <c r="M1046" i="22"/>
  <c r="R1056" i="22"/>
  <c r="F1052" i="22"/>
  <c r="G1047" i="22"/>
  <c r="L1057" i="22"/>
  <c r="M1052" i="22"/>
  <c r="N1047" i="22"/>
  <c r="K1057" i="22"/>
  <c r="L1052" i="22"/>
  <c r="M1047" i="22"/>
  <c r="J1057" i="22"/>
  <c r="K1052" i="22"/>
  <c r="L1047" i="22"/>
  <c r="I1057" i="22"/>
  <c r="J1052" i="22"/>
  <c r="K1047" i="22"/>
  <c r="I1034" i="22"/>
  <c r="H1040" i="22"/>
  <c r="K1031"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O830" i="22"/>
  <c r="P825" i="22"/>
  <c r="Q820" i="22"/>
  <c r="I831" i="22"/>
  <c r="J826" i="22"/>
  <c r="K821" i="22"/>
  <c r="H831" i="22"/>
  <c r="I826" i="22"/>
  <c r="J821" i="22"/>
  <c r="G831" i="22"/>
  <c r="H826" i="22"/>
  <c r="I821" i="22"/>
  <c r="F831" i="22"/>
  <c r="G826" i="22"/>
  <c r="H821" i="22"/>
  <c r="L831" i="22"/>
  <c r="M826" i="22"/>
  <c r="N821" i="22"/>
  <c r="F832" i="22"/>
  <c r="G827" i="22"/>
  <c r="H822" i="22"/>
  <c r="M823" i="22"/>
  <c r="M831" i="22"/>
  <c r="O82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J1160" i="22"/>
  <c r="M1151" i="22"/>
  <c r="L1157"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O906" i="22"/>
  <c r="P901" i="22"/>
  <c r="Q896" i="22"/>
  <c r="N906" i="22"/>
  <c r="O901" i="22"/>
  <c r="P896" i="22"/>
  <c r="M906" i="22"/>
  <c r="N901" i="22"/>
  <c r="O896" i="22"/>
  <c r="G907" i="22"/>
  <c r="H902" i="22"/>
  <c r="I897" i="22"/>
  <c r="N907" i="22"/>
  <c r="O902" i="22"/>
  <c r="P897" i="22"/>
  <c r="H908" i="22"/>
  <c r="I903" i="22"/>
  <c r="J898" i="22"/>
  <c r="O908" i="22"/>
  <c r="P903" i="22"/>
  <c r="Q898" i="22"/>
  <c r="N908" i="22"/>
  <c r="O903" i="22"/>
  <c r="P898"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O1308" i="22"/>
  <c r="L1307" i="22"/>
  <c r="M1302" i="22"/>
  <c r="M1313" i="22"/>
  <c r="N1308" i="22"/>
  <c r="O1303" i="22"/>
  <c r="L1302" i="22"/>
  <c r="I1312" i="22"/>
  <c r="M1308" i="22"/>
  <c r="N1303" i="22"/>
  <c r="K1313" i="22"/>
  <c r="H1312" i="22"/>
  <c r="I1307" i="22"/>
  <c r="M1303" i="22"/>
  <c r="R1313" i="22"/>
  <c r="F1309" i="22"/>
  <c r="P1307" i="22"/>
  <c r="Q1302" i="22"/>
  <c r="H1299" i="22"/>
  <c r="L1309" i="22"/>
  <c r="M1304" i="22"/>
  <c r="J1303" i="22"/>
  <c r="O1313" i="22"/>
  <c r="F1310" i="22"/>
  <c r="G1305" i="22"/>
  <c r="H1300" i="22"/>
  <c r="H1310" i="22"/>
  <c r="F1304" i="22"/>
  <c r="O1307" i="22"/>
  <c r="P131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Q1366" i="22"/>
  <c r="F1363" i="22"/>
  <c r="R1365" i="22"/>
  <c r="Q1362" i="22"/>
  <c r="G1360" i="22"/>
  <c r="O1360" i="22"/>
  <c r="Q1222" i="22"/>
  <c r="N1221" i="22"/>
  <c r="O1216" i="22"/>
  <c r="F1213" i="22"/>
  <c r="P1222" i="22"/>
  <c r="M1221" i="22"/>
  <c r="Q1217" i="22"/>
  <c r="N1216" i="22"/>
  <c r="O1211" i="22"/>
  <c r="J1223" i="22"/>
  <c r="K1218" i="22"/>
  <c r="H1217" i="22"/>
  <c r="L1213" i="22"/>
  <c r="I1212" i="22"/>
  <c r="Q1223" i="22"/>
  <c r="N1222" i="22"/>
  <c r="R1218" i="22"/>
  <c r="F1214" i="22"/>
  <c r="P1212" i="22"/>
  <c r="G1209" i="22"/>
  <c r="H1223" i="22"/>
  <c r="L1219" i="22"/>
  <c r="I1218" i="22"/>
  <c r="M1214" i="22"/>
  <c r="N1209" i="22"/>
  <c r="O1223" i="22"/>
  <c r="F1220" i="22"/>
  <c r="P1218" i="22"/>
  <c r="G1215" i="22"/>
  <c r="Q1213" i="22"/>
  <c r="H1210" i="22"/>
  <c r="R1219" i="22"/>
  <c r="O1218" i="22"/>
  <c r="F1215" i="22"/>
  <c r="P1213" i="22"/>
  <c r="G1210" i="22"/>
  <c r="M1223" i="22"/>
  <c r="Q1219" i="22"/>
  <c r="R1214" i="22"/>
  <c r="O1213" i="22"/>
  <c r="F1210" i="22"/>
  <c r="I1443" i="22"/>
  <c r="O1437" i="22"/>
  <c r="L1447" i="22"/>
  <c r="R1441" i="22"/>
  <c r="P1435" i="22"/>
  <c r="R1444" i="22"/>
  <c r="K1439" i="22"/>
  <c r="M1448" i="22"/>
  <c r="F1443" i="22"/>
  <c r="L1437" i="22"/>
  <c r="I1447" i="22"/>
  <c r="J1442" i="22"/>
  <c r="K1437" i="22"/>
  <c r="O1447" i="22"/>
  <c r="P1442" i="22"/>
  <c r="Q1437" i="22"/>
  <c r="I1448" i="22"/>
  <c r="J1443" i="22"/>
  <c r="K1438" i="22"/>
  <c r="H1447" i="22"/>
  <c r="G1436" i="22"/>
  <c r="L1443" i="22"/>
  <c r="R1329"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R1176" i="22"/>
  <c r="J1176" i="22"/>
  <c r="O1175" i="22"/>
  <c r="G1175" i="22"/>
  <c r="L1174" i="22"/>
  <c r="F1172" i="22"/>
  <c r="K1171" i="22"/>
  <c r="P1170" i="22"/>
  <c r="H1170" i="22"/>
  <c r="M1169" i="22"/>
  <c r="R1168" i="22"/>
  <c r="J1168" i="22"/>
  <c r="G1167" i="22"/>
  <c r="L1166" i="22"/>
  <c r="Q1165" i="22"/>
  <c r="I1165" i="22"/>
  <c r="N1164" i="22"/>
  <c r="F1164" i="22"/>
  <c r="O1178" i="22"/>
  <c r="L1177" i="22"/>
  <c r="Q1176" i="22"/>
  <c r="I1176" i="22"/>
  <c r="N1175" i="22"/>
  <c r="F1175" i="22"/>
  <c r="K1174" i="22"/>
  <c r="P1173" i="22"/>
  <c r="M1172" i="22"/>
  <c r="R1171" i="22"/>
  <c r="J1171" i="22"/>
  <c r="O1170" i="22"/>
  <c r="G1170" i="22"/>
  <c r="L1169" i="22"/>
  <c r="Q1168" i="22"/>
  <c r="N1167" i="22"/>
  <c r="F1167" i="22"/>
  <c r="K1166" i="22"/>
  <c r="P1165" i="22"/>
  <c r="H1165" i="22"/>
  <c r="M1164" i="22"/>
  <c r="N1178" i="22"/>
  <c r="K1177" i="22"/>
  <c r="P1176" i="22"/>
  <c r="H1176" i="22"/>
  <c r="M1175" i="22"/>
  <c r="R1174" i="22"/>
  <c r="J1174" i="22"/>
  <c r="O1173" i="22"/>
  <c r="L1172" i="22"/>
  <c r="Q1171" i="22"/>
  <c r="I1171" i="22"/>
  <c r="N1170" i="22"/>
  <c r="F1170" i="22"/>
  <c r="K1169" i="22"/>
  <c r="P1168" i="22"/>
  <c r="M1167" i="22"/>
  <c r="R1166" i="22"/>
  <c r="J1166" i="22"/>
  <c r="O1165" i="22"/>
  <c r="G1165" i="22"/>
  <c r="L1164" i="22"/>
  <c r="M1178"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I1298" i="22"/>
  <c r="N1297" i="22"/>
  <c r="F1297" i="22"/>
  <c r="K1296" i="22"/>
  <c r="P1295" i="22"/>
  <c r="H1295" i="22"/>
  <c r="M1294" i="22"/>
  <c r="J1293" i="22"/>
  <c r="O1292" i="22"/>
  <c r="G1292" i="22"/>
  <c r="L1291" i="22"/>
  <c r="Q1290" i="22"/>
  <c r="I1290" i="22"/>
  <c r="N1289" i="22"/>
  <c r="K1288" i="22"/>
  <c r="P1287" i="22"/>
  <c r="H1287" i="22"/>
  <c r="M1286" i="22"/>
  <c r="R1285" i="22"/>
  <c r="J1285" i="22"/>
  <c r="O1284" i="22"/>
  <c r="P1298" i="22"/>
  <c r="H1298" i="22"/>
  <c r="M1297" i="22"/>
  <c r="R1296" i="22"/>
  <c r="J1296" i="22"/>
  <c r="O1295" i="22"/>
  <c r="G1295" i="22"/>
  <c r="Q1293" i="22"/>
  <c r="I1293" i="22"/>
  <c r="N1292" i="22"/>
  <c r="F1292" i="22"/>
  <c r="K1291" i="22"/>
  <c r="P1290" i="22"/>
  <c r="H1290"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L1400" i="22"/>
  <c r="I1399" i="22"/>
  <c r="Q1401" i="22"/>
  <c r="K1400" i="22"/>
  <c r="K1396" i="22"/>
  <c r="H1395" i="22"/>
  <c r="L1391" i="22"/>
  <c r="I1390" i="22"/>
  <c r="P1401" i="22"/>
  <c r="J1400" i="22"/>
  <c r="J1396" i="22"/>
  <c r="G1395" i="22"/>
  <c r="K1391" i="22"/>
  <c r="H1390" i="22"/>
  <c r="R1400" i="22"/>
  <c r="M1399" i="22"/>
  <c r="N1395" i="22"/>
  <c r="K1394" i="22"/>
  <c r="O1390" i="22"/>
  <c r="L1389" i="22"/>
  <c r="H1400" i="22"/>
  <c r="P1398" i="22"/>
  <c r="R1394" i="22"/>
  <c r="O1393" i="22"/>
  <c r="F1390" i="22"/>
  <c r="N1403" i="22"/>
  <c r="K1399" i="22"/>
  <c r="R1397" i="22"/>
  <c r="I1394" i="22"/>
  <c r="F1393" i="22"/>
  <c r="J1389" i="22"/>
  <c r="O1402" i="22"/>
  <c r="L1398" i="22"/>
  <c r="H1397" i="22"/>
  <c r="L1393" i="22"/>
  <c r="I1392" i="22"/>
  <c r="J1403" i="22"/>
  <c r="R1401" i="22"/>
  <c r="O1389" i="22"/>
  <c r="J1399" i="22"/>
  <c r="G1399" i="22"/>
  <c r="F1394" i="22"/>
  <c r="M1393" i="22"/>
  <c r="K1401" i="22"/>
  <c r="O1397" i="22"/>
  <c r="P1392" i="22"/>
  <c r="Q1389" i="22"/>
  <c r="R1392" i="22"/>
  <c r="L945" i="22"/>
  <c r="M940" i="22"/>
  <c r="R939" i="22"/>
  <c r="O949" i="22"/>
  <c r="L940" i="22"/>
  <c r="Q950" i="22"/>
  <c r="I950" i="22"/>
  <c r="J945" i="22"/>
  <c r="K951" i="22"/>
  <c r="L946" i="22"/>
  <c r="Q945" i="22"/>
  <c r="R940" i="22"/>
  <c r="F947" i="22"/>
  <c r="K946" i="22"/>
  <c r="G942" i="22"/>
  <c r="L941" i="22"/>
  <c r="Q951" i="22"/>
  <c r="N942" i="22"/>
  <c r="F942" i="22"/>
  <c r="K952" i="22"/>
  <c r="P951" i="22"/>
  <c r="Q946" i="22"/>
  <c r="J952" i="22"/>
  <c r="O951" i="22"/>
  <c r="K947" i="22"/>
  <c r="P946" i="22"/>
  <c r="Q941"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O1341" i="22" l="1"/>
  <c r="Q1329" i="22"/>
  <c r="J1336" i="22"/>
  <c r="H1336" i="22"/>
  <c r="I1340" i="22"/>
  <c r="K1331" i="22"/>
  <c r="N1330" i="22"/>
  <c r="J1335" i="22"/>
  <c r="I1335" i="22"/>
  <c r="P1339" i="22"/>
  <c r="K1330" i="22"/>
  <c r="G1329" i="22"/>
  <c r="Q1334" i="22"/>
  <c r="O1340" i="22"/>
  <c r="L1336" i="22"/>
  <c r="G1338" i="22"/>
  <c r="O1339" i="22"/>
  <c r="Q1330" i="22"/>
  <c r="N1206" i="22"/>
  <c r="F1199" i="22"/>
  <c r="G1208" i="22"/>
  <c r="L1200" i="22"/>
  <c r="H1208" i="22"/>
  <c r="R1201" i="22"/>
  <c r="P1207" i="22"/>
  <c r="F1202" i="22"/>
  <c r="P1195" i="22"/>
  <c r="N1201" i="22"/>
  <c r="N1194" i="22"/>
  <c r="G1203" i="22"/>
  <c r="L1195" i="22"/>
  <c r="L1205" i="22"/>
  <c r="I1197" i="22"/>
  <c r="G1424" i="22"/>
  <c r="N1430" i="22"/>
  <c r="M1420" i="22"/>
  <c r="L942" i="22"/>
  <c r="L947" i="22"/>
  <c r="L952" i="22"/>
  <c r="M941" i="22"/>
  <c r="R945" i="22"/>
  <c r="J950" i="22"/>
  <c r="M1332" i="22"/>
  <c r="F1312" i="22"/>
  <c r="P1308" i="22"/>
  <c r="H1313" i="22"/>
  <c r="J1302" i="22"/>
  <c r="J1307" i="22"/>
  <c r="I1245" i="22"/>
  <c r="N1249" i="22"/>
  <c r="K1242" i="22"/>
  <c r="K1247" i="22"/>
  <c r="K1252" i="22"/>
  <c r="N1343" i="22"/>
  <c r="K1206" i="22"/>
  <c r="F1221" i="22"/>
  <c r="G1216" i="22"/>
  <c r="H1211" i="22"/>
  <c r="R1220" i="22"/>
  <c r="F1216" i="22"/>
  <c r="G1211" i="22"/>
  <c r="L1221" i="22"/>
  <c r="M1216" i="22"/>
  <c r="N1211" i="22"/>
  <c r="F1222" i="22"/>
  <c r="G1217" i="22"/>
  <c r="H1212" i="22"/>
  <c r="M1222" i="22"/>
  <c r="N1217" i="22"/>
  <c r="O1212" i="22"/>
  <c r="G1223" i="22"/>
  <c r="H1218" i="22"/>
  <c r="I1213" i="22"/>
  <c r="F1223" i="22"/>
  <c r="G1218" i="22"/>
  <c r="H1213" i="22"/>
  <c r="R1222" i="22"/>
  <c r="F1218" i="22"/>
  <c r="G1213" i="22"/>
  <c r="K1220" i="22"/>
  <c r="L1215" i="22"/>
  <c r="M1210" i="22"/>
  <c r="J1220" i="22"/>
  <c r="K1215" i="22"/>
  <c r="L1210" i="22"/>
  <c r="Q1220" i="22"/>
  <c r="R1215" i="22"/>
  <c r="F1211" i="22"/>
  <c r="K1221" i="22"/>
  <c r="L1216" i="22"/>
  <c r="M1211" i="22"/>
  <c r="R1221" i="22"/>
  <c r="F1217" i="22"/>
  <c r="G1212" i="22"/>
  <c r="L1222" i="22"/>
  <c r="M1217" i="22"/>
  <c r="N1212" i="22"/>
  <c r="K1222" i="22"/>
  <c r="L1217" i="22"/>
  <c r="M1212" i="22"/>
  <c r="J1222" i="22"/>
  <c r="K1217" i="22"/>
  <c r="L1212" i="22"/>
  <c r="P1219" i="22"/>
  <c r="Q1214" i="22"/>
  <c r="R1209" i="22"/>
  <c r="O1219" i="22"/>
  <c r="P1214" i="22"/>
  <c r="Q1209" i="22"/>
  <c r="I1220" i="22"/>
  <c r="J1215" i="22"/>
  <c r="K1210" i="22"/>
  <c r="P1220" i="22"/>
  <c r="Q1215" i="22"/>
  <c r="R1210" i="22"/>
  <c r="J1221" i="22"/>
  <c r="K1216" i="22"/>
  <c r="L1211" i="22"/>
  <c r="Q1221" i="22"/>
  <c r="R1216" i="22"/>
  <c r="F1212" i="22"/>
  <c r="P1221" i="22"/>
  <c r="Q1216" i="22"/>
  <c r="R1211" i="22"/>
  <c r="O1221" i="22"/>
  <c r="P1216" i="22"/>
  <c r="Q1211" i="22"/>
  <c r="H1219" i="22"/>
  <c r="I1214" i="22"/>
  <c r="J1209" i="22"/>
  <c r="G1219" i="22"/>
  <c r="H1214" i="22"/>
  <c r="I1209" i="22"/>
  <c r="N1219" i="22"/>
  <c r="O1214" i="22"/>
  <c r="P1209" i="22"/>
  <c r="H1220" i="22"/>
  <c r="I1215" i="22"/>
  <c r="J1210" i="22"/>
  <c r="O1220" i="22"/>
  <c r="P1215" i="22"/>
  <c r="Q1210" i="22"/>
  <c r="I1221" i="22"/>
  <c r="J1216" i="22"/>
  <c r="K1211" i="22"/>
  <c r="H1221" i="22"/>
  <c r="I1216" i="22"/>
  <c r="J1211" i="22"/>
  <c r="G1221" i="22"/>
  <c r="H1216" i="22"/>
  <c r="I1211" i="22"/>
  <c r="L1223" i="22"/>
  <c r="M1218" i="22"/>
  <c r="N1213" i="22"/>
  <c r="K1223" i="22"/>
  <c r="L1218" i="22"/>
  <c r="M1213" i="22"/>
  <c r="R1223" i="22"/>
  <c r="F1219" i="22"/>
  <c r="G1214" i="22"/>
  <c r="H1209" i="22"/>
  <c r="M1219" i="22"/>
  <c r="N1214" i="22"/>
  <c r="O1209" i="22"/>
  <c r="G1220" i="22"/>
  <c r="H1215" i="22"/>
  <c r="I1210" i="22"/>
  <c r="N1220" i="22"/>
  <c r="O1215" i="22"/>
  <c r="P1210" i="22"/>
  <c r="M1220" i="22"/>
  <c r="N1215" i="22"/>
  <c r="O1210" i="22"/>
  <c r="L1220" i="22"/>
  <c r="M1215" i="22"/>
  <c r="N1210" i="22"/>
  <c r="I1222" i="22"/>
  <c r="J1217" i="22"/>
  <c r="K1212" i="22"/>
  <c r="H1222" i="22"/>
  <c r="I1217" i="22"/>
  <c r="J1212" i="22"/>
  <c r="O1222" i="22"/>
  <c r="P1217" i="22"/>
  <c r="Q1212" i="22"/>
  <c r="I1223" i="22"/>
  <c r="J1218" i="22"/>
  <c r="K1213" i="22"/>
  <c r="P1223" i="22"/>
  <c r="Q1218" i="22"/>
  <c r="R1213" i="22"/>
  <c r="F1209" i="22"/>
  <c r="K1219" i="22"/>
  <c r="L1214" i="22"/>
  <c r="M1209" i="22"/>
  <c r="J1219" i="22"/>
  <c r="K1214" i="22"/>
  <c r="L1209" i="22"/>
  <c r="I1219" i="22"/>
  <c r="J1214" i="22"/>
  <c r="K1209" i="22"/>
  <c r="P1311" i="22"/>
  <c r="Q1306" i="22"/>
  <c r="R1301" i="22"/>
  <c r="O1311" i="22"/>
  <c r="P1306" i="22"/>
  <c r="Q1301" i="22"/>
  <c r="N1311" i="22"/>
  <c r="O1306" i="22"/>
  <c r="P1301" i="22"/>
  <c r="M1311" i="22"/>
  <c r="N1306" i="22"/>
  <c r="O1301" i="22"/>
  <c r="G1312" i="22"/>
  <c r="H1307" i="22"/>
  <c r="I1302" i="22"/>
  <c r="M1312" i="22"/>
  <c r="N1307" i="22"/>
  <c r="O1302" i="22"/>
  <c r="G1313" i="22"/>
  <c r="H1308" i="22"/>
  <c r="I1303" i="22"/>
  <c r="I1305" i="22"/>
  <c r="G1299" i="22"/>
  <c r="G1307" i="22"/>
  <c r="H1311" i="22"/>
  <c r="I1306" i="22"/>
  <c r="J1301" i="22"/>
  <c r="G1311" i="22"/>
  <c r="H1306" i="22"/>
  <c r="I1301" i="22"/>
  <c r="F1311" i="22"/>
  <c r="G1306" i="22"/>
  <c r="H1301" i="22"/>
  <c r="R1310" i="22"/>
  <c r="F1306" i="22"/>
  <c r="G1301" i="22"/>
  <c r="L1311" i="22"/>
  <c r="M1306" i="22"/>
  <c r="N1301" i="22"/>
  <c r="R1311" i="22"/>
  <c r="F1307" i="22"/>
  <c r="G1302" i="22"/>
  <c r="L1312" i="22"/>
  <c r="M1307" i="22"/>
  <c r="N1302" i="22"/>
  <c r="J1300" i="22"/>
  <c r="I1313" i="22"/>
  <c r="H1302" i="22"/>
  <c r="M1310" i="22"/>
  <c r="N1305" i="22"/>
  <c r="O1300" i="22"/>
  <c r="L1310" i="22"/>
  <c r="M1305" i="22"/>
  <c r="N1300" i="22"/>
  <c r="K1310" i="22"/>
  <c r="L1305" i="22"/>
  <c r="M1300" i="22"/>
  <c r="J1310" i="22"/>
  <c r="K1305" i="22"/>
  <c r="L1300" i="22"/>
  <c r="Q1310" i="22"/>
  <c r="R1305" i="22"/>
  <c r="F1301" i="22"/>
  <c r="J1311" i="22"/>
  <c r="K1306" i="22"/>
  <c r="L1301" i="22"/>
  <c r="Q1311" i="22"/>
  <c r="R1306" i="22"/>
  <c r="F1302" i="22"/>
  <c r="M1309" i="22"/>
  <c r="J1308" i="22"/>
  <c r="K1311" i="22"/>
  <c r="R1309" i="22"/>
  <c r="F1305" i="22"/>
  <c r="G1300" i="22"/>
  <c r="Q1309" i="22"/>
  <c r="R1304" i="22"/>
  <c r="F1300" i="22"/>
  <c r="P1309" i="22"/>
  <c r="Q1304" i="22"/>
  <c r="R1299" i="22"/>
  <c r="O1309" i="22"/>
  <c r="P1304" i="22"/>
  <c r="Q1299" i="22"/>
  <c r="I1310" i="22"/>
  <c r="J1305" i="22"/>
  <c r="K1300" i="22"/>
  <c r="O1310" i="22"/>
  <c r="P1305" i="22"/>
  <c r="Q1300" i="22"/>
  <c r="I1311" i="22"/>
  <c r="J1306" i="22"/>
  <c r="K1301" i="22"/>
  <c r="N1304" i="22"/>
  <c r="K1303" i="22"/>
  <c r="L1306" i="22"/>
  <c r="J1309" i="22"/>
  <c r="K1304" i="22"/>
  <c r="L1299" i="22"/>
  <c r="I1309" i="22"/>
  <c r="J1304" i="22"/>
  <c r="K1299" i="22"/>
  <c r="H1309" i="22"/>
  <c r="I1304" i="22"/>
  <c r="J1299" i="22"/>
  <c r="G1309" i="22"/>
  <c r="H1304" i="22"/>
  <c r="I1299" i="22"/>
  <c r="N1309" i="22"/>
  <c r="O1304" i="22"/>
  <c r="P1299" i="22"/>
  <c r="G1310" i="22"/>
  <c r="H1305" i="22"/>
  <c r="I1300" i="22"/>
  <c r="N1310" i="22"/>
  <c r="O1305" i="22"/>
  <c r="P1300" i="22"/>
  <c r="O1299" i="22"/>
  <c r="N1312" i="22"/>
  <c r="M1301" i="22"/>
  <c r="F1313" i="22"/>
  <c r="G1308" i="22"/>
  <c r="H1303" i="22"/>
  <c r="R1312" i="22"/>
  <c r="F1308" i="22"/>
  <c r="G1303" i="22"/>
  <c r="Q1312" i="22"/>
  <c r="R1307" i="22"/>
  <c r="F1303" i="22"/>
  <c r="P1312" i="22"/>
  <c r="Q1307" i="22"/>
  <c r="R1302" i="22"/>
  <c r="J1313" i="22"/>
  <c r="K1308" i="22"/>
  <c r="L1303" i="22"/>
  <c r="P1313" i="22"/>
  <c r="Q1308" i="22"/>
  <c r="R1303" i="22"/>
  <c r="F1299" i="22"/>
  <c r="K1309" i="22"/>
  <c r="L1304" i="22"/>
  <c r="M1299" i="22"/>
  <c r="R1308" i="22"/>
  <c r="P1302" i="22"/>
  <c r="Q1305" i="22"/>
  <c r="Q1298" i="22"/>
  <c r="R1293" i="22"/>
  <c r="F1289" i="22"/>
  <c r="G1284" i="22"/>
  <c r="L1294" i="22"/>
  <c r="M1289" i="22"/>
  <c r="G1250" i="22"/>
  <c r="H1245" i="22"/>
  <c r="I1240" i="22"/>
  <c r="N1250" i="22"/>
  <c r="O1245" i="22"/>
  <c r="P1240" i="22"/>
  <c r="M1250" i="22"/>
  <c r="N1245" i="22"/>
  <c r="O1240" i="22"/>
  <c r="L1250" i="22"/>
  <c r="M1245" i="22"/>
  <c r="N1240" i="22"/>
  <c r="K1250" i="22"/>
  <c r="L1245" i="22"/>
  <c r="M1240" i="22"/>
  <c r="J1250" i="22"/>
  <c r="K1245" i="22"/>
  <c r="O1252" i="22"/>
  <c r="P1247" i="22"/>
  <c r="Q1242" i="22"/>
  <c r="I1253" i="22"/>
  <c r="J1248" i="22"/>
  <c r="K1243" i="22"/>
  <c r="I1239" i="22"/>
  <c r="L1249" i="22"/>
  <c r="M1244" i="22"/>
  <c r="N1239" i="22"/>
  <c r="F1250" i="22"/>
  <c r="G1245" i="22"/>
  <c r="H1240" i="22"/>
  <c r="R1249" i="22"/>
  <c r="F1245" i="22"/>
  <c r="G1240" i="22"/>
  <c r="Q1249" i="22"/>
  <c r="R1244" i="22"/>
  <c r="F1240" i="22"/>
  <c r="P1249" i="22"/>
  <c r="Q1244" i="22"/>
  <c r="R1239" i="22"/>
  <c r="O1249" i="22"/>
  <c r="P1244" i="22"/>
  <c r="G1252" i="22"/>
  <c r="H1247" i="22"/>
  <c r="I1242" i="22"/>
  <c r="N1252" i="22"/>
  <c r="O1247" i="22"/>
  <c r="P1242" i="22"/>
  <c r="O1241" i="22"/>
  <c r="P1253" i="22"/>
  <c r="Q1248" i="22"/>
  <c r="R1243" i="22"/>
  <c r="F1239" i="22"/>
  <c r="K1249" i="22"/>
  <c r="L1244" i="22"/>
  <c r="M1239" i="22"/>
  <c r="J1249" i="22"/>
  <c r="K1244" i="22"/>
  <c r="L1239" i="22"/>
  <c r="I1249" i="22"/>
  <c r="J1244" i="22"/>
  <c r="K1239" i="22"/>
  <c r="H1249" i="22"/>
  <c r="I1244" i="22"/>
  <c r="J1239" i="22"/>
  <c r="G1249" i="22"/>
  <c r="H1244" i="22"/>
  <c r="L1251" i="22"/>
  <c r="M1246" i="22"/>
  <c r="N1241" i="22"/>
  <c r="F1252" i="22"/>
  <c r="G1247" i="22"/>
  <c r="H1242" i="22"/>
  <c r="G1241" i="22"/>
  <c r="H1253" i="22"/>
  <c r="I1248" i="22"/>
  <c r="J1243" i="22"/>
  <c r="O1253" i="22"/>
  <c r="P1248" i="22"/>
  <c r="Q1243" i="22"/>
  <c r="N1253" i="22"/>
  <c r="O1248" i="22"/>
  <c r="P1243" i="22"/>
  <c r="M1253" i="22"/>
  <c r="N1248" i="22"/>
  <c r="O1243" i="22"/>
  <c r="L1253" i="22"/>
  <c r="M1248" i="22"/>
  <c r="N1243" i="22"/>
  <c r="K1253" i="22"/>
  <c r="L1248" i="22"/>
  <c r="M1243" i="22"/>
  <c r="Q1250" i="22"/>
  <c r="R1245" i="22"/>
  <c r="F1241" i="22"/>
  <c r="K1251" i="22"/>
  <c r="L1246" i="22"/>
  <c r="M1241" i="22"/>
  <c r="L1240" i="22"/>
  <c r="M1252" i="22"/>
  <c r="N1247" i="22"/>
  <c r="O1242" i="22"/>
  <c r="G1253" i="22"/>
  <c r="H1248" i="22"/>
  <c r="I1243" i="22"/>
  <c r="F1253" i="22"/>
  <c r="G1248" i="22"/>
  <c r="H1243" i="22"/>
  <c r="R1252" i="22"/>
  <c r="F1248" i="22"/>
  <c r="G1243" i="22"/>
  <c r="Q1252" i="22"/>
  <c r="R1247" i="22"/>
  <c r="F1243" i="22"/>
  <c r="P1252" i="22"/>
  <c r="Q1247" i="22"/>
  <c r="R1242" i="22"/>
  <c r="I1250" i="22"/>
  <c r="J1245" i="22"/>
  <c r="K1240" i="22"/>
  <c r="P1250" i="22"/>
  <c r="Q1245" i="22"/>
  <c r="R1240" i="22"/>
  <c r="Q1239" i="22"/>
  <c r="J1251" i="22"/>
  <c r="K1246" i="22"/>
  <c r="L1241" i="22"/>
  <c r="Q1251" i="22"/>
  <c r="R1246" i="22"/>
  <c r="F1242" i="22"/>
  <c r="P1251" i="22"/>
  <c r="Q1246" i="22"/>
  <c r="R1241" i="22"/>
  <c r="O1251" i="22"/>
  <c r="P1246" i="22"/>
  <c r="Q1241" i="22"/>
  <c r="N1251" i="22"/>
  <c r="O1246" i="22"/>
  <c r="P1241" i="22"/>
  <c r="M1251" i="22"/>
  <c r="N1246" i="22"/>
  <c r="R1253" i="22"/>
  <c r="F1249" i="22"/>
  <c r="G1244" i="22"/>
  <c r="H1239" i="22"/>
  <c r="M1249" i="22"/>
  <c r="N1244" i="22"/>
  <c r="O1239" i="22"/>
  <c r="K1203" i="22"/>
  <c r="H1250" i="22"/>
  <c r="J1242" i="22"/>
  <c r="J1247" i="22"/>
  <c r="J1252" i="22"/>
  <c r="N1242" i="22"/>
  <c r="F1247" i="22"/>
  <c r="P950" i="22"/>
  <c r="Q939" i="22"/>
  <c r="Q944" i="22"/>
  <c r="N1218" i="22"/>
  <c r="N1223" i="22"/>
  <c r="J1213" i="22"/>
  <c r="O1217" i="22"/>
  <c r="G1222" i="22"/>
  <c r="P1211" i="22"/>
  <c r="G1198" i="22"/>
  <c r="Q1313" i="22"/>
  <c r="N1299" i="22"/>
  <c r="G1304" i="22"/>
  <c r="L1308" i="22"/>
  <c r="L1313" i="22"/>
  <c r="P1303" i="22"/>
  <c r="Q1253" i="22"/>
  <c r="F1246" i="22"/>
  <c r="F1251" i="22"/>
  <c r="J1241" i="22"/>
  <c r="J1246" i="22"/>
  <c r="O1250" i="22"/>
  <c r="I1341" i="22"/>
  <c r="R1196" i="22"/>
  <c r="P1239" i="22"/>
  <c r="I1247" i="22"/>
  <c r="I1252" i="22"/>
  <c r="M1242" i="22"/>
  <c r="M1247" i="22"/>
  <c r="R1251" i="22"/>
  <c r="R946" i="22"/>
  <c r="K940" i="22"/>
  <c r="P949" i="22"/>
  <c r="P1335" i="22"/>
  <c r="G1239" i="22"/>
  <c r="L1243" i="22"/>
  <c r="R1250" i="22"/>
  <c r="I1241" i="22"/>
  <c r="I1246" i="22"/>
  <c r="I1251" i="22"/>
  <c r="R941" i="22"/>
  <c r="J951" i="22"/>
  <c r="P944" i="22"/>
  <c r="N940" i="22"/>
  <c r="M942" i="22"/>
  <c r="M947" i="22"/>
  <c r="R951" i="22"/>
  <c r="F941" i="22"/>
  <c r="K945" i="22"/>
  <c r="P1334" i="22"/>
  <c r="R1212" i="22"/>
  <c r="R1217" i="22"/>
  <c r="R1300" i="22"/>
  <c r="Q1303" i="22"/>
  <c r="I1308" i="22"/>
  <c r="O1312" i="22"/>
  <c r="K1302" i="22"/>
  <c r="K1307" i="22"/>
  <c r="K1312" i="22"/>
  <c r="J1240" i="22"/>
  <c r="O1244" i="22"/>
  <c r="H1252" i="22"/>
  <c r="L1242" i="22"/>
  <c r="L1247" i="22"/>
  <c r="L1252" i="22"/>
  <c r="I35" i="28"/>
  <c r="P1447" i="22"/>
  <c r="K1440" i="22"/>
  <c r="J1437" i="22"/>
  <c r="H1437" i="22"/>
  <c r="G1442" i="22"/>
  <c r="F1447" i="22"/>
  <c r="N1436" i="22"/>
  <c r="M1441" i="22"/>
  <c r="L1446" i="22"/>
  <c r="H1436" i="22"/>
  <c r="G1441" i="22"/>
  <c r="F1446" i="22"/>
  <c r="I1436" i="22"/>
  <c r="P1441" i="22"/>
  <c r="J1447" i="22"/>
  <c r="H1438" i="22"/>
  <c r="O1443" i="22"/>
  <c r="M1434" i="22"/>
  <c r="G1440" i="22"/>
  <c r="N1445" i="22"/>
  <c r="L1436" i="22"/>
  <c r="F1442" i="22"/>
  <c r="H1448" i="22"/>
  <c r="M1361" i="22"/>
  <c r="N1361" i="22"/>
  <c r="G1367" i="22"/>
  <c r="J1371" i="22"/>
  <c r="G1369" i="22"/>
  <c r="F1368" i="22"/>
  <c r="J1162" i="22"/>
  <c r="F1157" i="22"/>
  <c r="L1150" i="22"/>
  <c r="J1030" i="22"/>
  <c r="G1039" i="22"/>
  <c r="K1034" i="22"/>
  <c r="K1395" i="22"/>
  <c r="I1395" i="22"/>
  <c r="G1391" i="22"/>
  <c r="L1396" i="22"/>
  <c r="L1403" i="22"/>
  <c r="N1402" i="22"/>
  <c r="Q1392" i="22"/>
  <c r="P1397" i="22"/>
  <c r="K1403" i="22"/>
  <c r="N1393" i="22"/>
  <c r="O1398" i="22"/>
  <c r="K1389" i="22"/>
  <c r="J1394" i="22"/>
  <c r="L1399" i="22"/>
  <c r="G1390" i="22"/>
  <c r="F1395" i="22"/>
  <c r="I1400" i="22"/>
  <c r="P1390" i="22"/>
  <c r="O1395" i="22"/>
  <c r="F1401" i="22"/>
  <c r="Q1390" i="22"/>
  <c r="P1395" i="22"/>
  <c r="H1401" i="22"/>
  <c r="Q1399" i="22"/>
  <c r="M1438" i="22"/>
  <c r="J1445" i="22"/>
  <c r="I1442" i="22"/>
  <c r="P1437" i="22"/>
  <c r="O1442" i="22"/>
  <c r="N1447" i="22"/>
  <c r="I1437" i="22"/>
  <c r="H1442" i="22"/>
  <c r="G1447" i="22"/>
  <c r="P1436" i="22"/>
  <c r="O1441" i="22"/>
  <c r="N1446" i="22"/>
  <c r="Q1436" i="22"/>
  <c r="K1442" i="22"/>
  <c r="R1447" i="22"/>
  <c r="P1438" i="22"/>
  <c r="J1444" i="22"/>
  <c r="H1435" i="22"/>
  <c r="O1440" i="22"/>
  <c r="Q1446" i="22"/>
  <c r="G1437" i="22"/>
  <c r="N1442" i="22"/>
  <c r="P1448" i="22"/>
  <c r="R1359" i="22"/>
  <c r="O1373" i="22"/>
  <c r="H1361" i="22"/>
  <c r="O1364" i="22"/>
  <c r="P1372" i="22"/>
  <c r="R1372" i="22"/>
  <c r="M1152" i="22"/>
  <c r="R1161" i="22"/>
  <c r="K1155" i="22"/>
  <c r="I1035" i="22"/>
  <c r="J1029" i="22"/>
  <c r="J1039" i="22"/>
  <c r="J1392" i="22"/>
  <c r="M1400" i="22"/>
  <c r="F1396" i="22"/>
  <c r="P1402" i="22"/>
  <c r="H1392" i="22"/>
  <c r="H1389" i="22"/>
  <c r="G1394" i="22"/>
  <c r="H1399" i="22"/>
  <c r="R1389" i="22"/>
  <c r="Q1394" i="22"/>
  <c r="G1400" i="22"/>
  <c r="N1390" i="22"/>
  <c r="M1395" i="22"/>
  <c r="Q1400" i="22"/>
  <c r="J1391" i="22"/>
  <c r="I1396" i="22"/>
  <c r="N1401" i="22"/>
  <c r="F1392" i="22"/>
  <c r="R1396" i="22"/>
  <c r="L1402" i="22"/>
  <c r="G1392" i="22"/>
  <c r="F1397" i="22"/>
  <c r="M1402" i="22"/>
  <c r="G1401" i="22"/>
  <c r="H1439" i="22"/>
  <c r="K1448" i="22"/>
  <c r="F1441" i="22"/>
  <c r="G1434" i="22"/>
  <c r="F1439" i="22"/>
  <c r="R1443" i="22"/>
  <c r="Q1448" i="22"/>
  <c r="L1438" i="22"/>
  <c r="K1443" i="22"/>
  <c r="J1448" i="22"/>
  <c r="F1438" i="22"/>
  <c r="R1442" i="22"/>
  <c r="Q1447" i="22"/>
  <c r="G1438" i="22"/>
  <c r="N1443" i="22"/>
  <c r="L1434" i="22"/>
  <c r="F1440" i="22"/>
  <c r="M1445" i="22"/>
  <c r="F1437" i="22"/>
  <c r="M1442" i="22"/>
  <c r="G1448" i="22"/>
  <c r="J1438" i="22"/>
  <c r="I1363" i="22"/>
  <c r="R1368" i="22"/>
  <c r="I1360" i="22"/>
  <c r="N1369" i="22"/>
  <c r="O1366" i="22"/>
  <c r="K1152" i="22"/>
  <c r="K1162" i="22"/>
  <c r="J1036" i="22"/>
  <c r="P1029" i="22"/>
  <c r="O1445" i="22"/>
  <c r="P1440" i="22"/>
  <c r="Q1435" i="22"/>
  <c r="I1446" i="22"/>
  <c r="J1441" i="22"/>
  <c r="K1436" i="22"/>
  <c r="H1446" i="22"/>
  <c r="I1441" i="22"/>
  <c r="J1436" i="22"/>
  <c r="G1446" i="22"/>
  <c r="H1441" i="22"/>
  <c r="G1445" i="22"/>
  <c r="K1163" i="22"/>
  <c r="L1158" i="22"/>
  <c r="M1153" i="22"/>
  <c r="R1163" i="22"/>
  <c r="F1159" i="22"/>
  <c r="G1154" i="22"/>
  <c r="H1149" i="22"/>
  <c r="M1159" i="22"/>
  <c r="N1154" i="22"/>
  <c r="O1149" i="22"/>
  <c r="G1160" i="22"/>
  <c r="H1155" i="22"/>
  <c r="I1150" i="22"/>
  <c r="N1160" i="22"/>
  <c r="O1155" i="22"/>
  <c r="P1150" i="22"/>
  <c r="M1160" i="22"/>
  <c r="N1155" i="22"/>
  <c r="O1150" i="22"/>
  <c r="L1160" i="22"/>
  <c r="M1155" i="22"/>
  <c r="N1150" i="22"/>
  <c r="K1160" i="22"/>
  <c r="L1155" i="22"/>
  <c r="M1150" i="22"/>
  <c r="P1162" i="22"/>
  <c r="Q1157" i="22"/>
  <c r="R1152" i="22"/>
  <c r="J1163" i="22"/>
  <c r="K1158" i="22"/>
  <c r="L1153" i="22"/>
  <c r="Q1163" i="22"/>
  <c r="R1158" i="22"/>
  <c r="F1154" i="22"/>
  <c r="G1149" i="22"/>
  <c r="L1159" i="22"/>
  <c r="M1154" i="22"/>
  <c r="N1149" i="22"/>
  <c r="F1160" i="22"/>
  <c r="G1155" i="22"/>
  <c r="H1150" i="22"/>
  <c r="R1159" i="22"/>
  <c r="F1155" i="22"/>
  <c r="G1150" i="22"/>
  <c r="Q1159" i="22"/>
  <c r="R1154" i="22"/>
  <c r="F1150" i="22"/>
  <c r="P1159" i="22"/>
  <c r="Q1154" i="22"/>
  <c r="R1149" i="22"/>
  <c r="H1162" i="22"/>
  <c r="I1157" i="22"/>
  <c r="J1152" i="22"/>
  <c r="O1162" i="22"/>
  <c r="P1157" i="22"/>
  <c r="Q1152" i="22"/>
  <c r="I1163" i="22"/>
  <c r="J1158" i="22"/>
  <c r="K1153" i="22"/>
  <c r="P1163" i="22"/>
  <c r="Q1158" i="22"/>
  <c r="R1153" i="22"/>
  <c r="F1149" i="22"/>
  <c r="K1159" i="22"/>
  <c r="L1154" i="22"/>
  <c r="M1149" i="22"/>
  <c r="J1159" i="22"/>
  <c r="K1154" i="22"/>
  <c r="L1149" i="22"/>
  <c r="I1159" i="22"/>
  <c r="J1154" i="22"/>
  <c r="K1149" i="22"/>
  <c r="H1159" i="22"/>
  <c r="I1154" i="22"/>
  <c r="J1149" i="22"/>
  <c r="M1161" i="22"/>
  <c r="N1156" i="22"/>
  <c r="O1151" i="22"/>
  <c r="G1162" i="22"/>
  <c r="H1157" i="22"/>
  <c r="I1152" i="22"/>
  <c r="N1162" i="22"/>
  <c r="O1157" i="22"/>
  <c r="P1152" i="22"/>
  <c r="H1163" i="22"/>
  <c r="I1158" i="22"/>
  <c r="J1153" i="22"/>
  <c r="O1163" i="22"/>
  <c r="P1158" i="22"/>
  <c r="Q1153" i="22"/>
  <c r="N1163" i="22"/>
  <c r="O1158" i="22"/>
  <c r="P1153" i="22"/>
  <c r="M1163" i="22"/>
  <c r="N1158" i="22"/>
  <c r="O1153" i="22"/>
  <c r="L1163" i="22"/>
  <c r="M1158" i="22"/>
  <c r="N1153" i="22"/>
  <c r="R1160" i="22"/>
  <c r="F1156" i="22"/>
  <c r="G1151" i="22"/>
  <c r="L1161" i="22"/>
  <c r="M1156" i="22"/>
  <c r="N1151" i="22"/>
  <c r="F1162" i="22"/>
  <c r="G1157" i="22"/>
  <c r="H1152" i="22"/>
  <c r="M1162" i="22"/>
  <c r="N1157" i="22"/>
  <c r="O1152" i="22"/>
  <c r="G1163" i="22"/>
  <c r="H1158" i="22"/>
  <c r="I1153" i="22"/>
  <c r="F1163" i="22"/>
  <c r="G1158" i="22"/>
  <c r="H1153" i="22"/>
  <c r="R1162" i="22"/>
  <c r="F1158" i="22"/>
  <c r="G1153" i="22"/>
  <c r="Q1162" i="22"/>
  <c r="R1157" i="22"/>
  <c r="F1153" i="22"/>
  <c r="O1159" i="22"/>
  <c r="P1154" i="22"/>
  <c r="Q1149" i="22"/>
  <c r="I1160" i="22"/>
  <c r="J1155" i="22"/>
  <c r="K1150" i="22"/>
  <c r="P1160" i="22"/>
  <c r="Q1155" i="22"/>
  <c r="R1150" i="22"/>
  <c r="J1161" i="22"/>
  <c r="K1156" i="22"/>
  <c r="L1151" i="22"/>
  <c r="Q1161" i="22"/>
  <c r="R1156" i="22"/>
  <c r="F1152" i="22"/>
  <c r="P1161" i="22"/>
  <c r="Q1156" i="22"/>
  <c r="R1151" i="22"/>
  <c r="O1161" i="22"/>
  <c r="P1156" i="22"/>
  <c r="Q1151" i="22"/>
  <c r="N1161" i="22"/>
  <c r="O1156" i="22"/>
  <c r="P1151" i="22"/>
  <c r="G1159" i="22"/>
  <c r="H1154" i="22"/>
  <c r="I1149" i="22"/>
  <c r="N1159" i="22"/>
  <c r="O1154" i="22"/>
  <c r="P1149" i="22"/>
  <c r="H1160" i="22"/>
  <c r="I1155" i="22"/>
  <c r="J1150" i="22"/>
  <c r="O1160" i="22"/>
  <c r="P1155" i="22"/>
  <c r="Q1150" i="22"/>
  <c r="I1161" i="22"/>
  <c r="J1156" i="22"/>
  <c r="K1151" i="22"/>
  <c r="H1161" i="22"/>
  <c r="I1156" i="22"/>
  <c r="J1151" i="22"/>
  <c r="G1161" i="22"/>
  <c r="H1156" i="22"/>
  <c r="I1151" i="22"/>
  <c r="F1161" i="22"/>
  <c r="G1156" i="22"/>
  <c r="H1151" i="22"/>
  <c r="R1369" i="22"/>
  <c r="F1365" i="22"/>
  <c r="G1371" i="22"/>
  <c r="H1366" i="22"/>
  <c r="I1361" i="22"/>
  <c r="P1369" i="22"/>
  <c r="Q1364" i="22"/>
  <c r="R1370" i="22"/>
  <c r="F1366" i="22"/>
  <c r="O1372" i="22"/>
  <c r="P1367" i="22"/>
  <c r="H1373" i="22"/>
  <c r="I1368" i="22"/>
  <c r="J1363" i="22"/>
  <c r="F1370" i="22"/>
  <c r="F1359" i="22"/>
  <c r="J1360" i="22"/>
  <c r="F1361" i="22"/>
  <c r="M1362" i="22"/>
  <c r="J1366" i="22"/>
  <c r="N1370" i="22"/>
  <c r="H1359" i="22"/>
  <c r="L1360" i="22"/>
  <c r="J1368" i="22"/>
  <c r="J1369" i="22"/>
  <c r="K1364" i="22"/>
  <c r="L1370" i="22"/>
  <c r="M1365" i="22"/>
  <c r="N1360" i="22"/>
  <c r="H1369" i="22"/>
  <c r="I1364" i="22"/>
  <c r="J1370" i="22"/>
  <c r="K1365" i="22"/>
  <c r="G1372" i="22"/>
  <c r="H1367" i="22"/>
  <c r="M1372" i="22"/>
  <c r="N1367" i="22"/>
  <c r="O1362" i="22"/>
  <c r="M1367" i="22"/>
  <c r="F1372" i="22"/>
  <c r="M1359" i="22"/>
  <c r="H1360" i="22"/>
  <c r="O1361" i="22"/>
  <c r="Q1363" i="22"/>
  <c r="H1368" i="22"/>
  <c r="N1372" i="22"/>
  <c r="P1359" i="22"/>
  <c r="Q1365" i="22"/>
  <c r="N1373" i="22"/>
  <c r="O1368" i="22"/>
  <c r="P1363" i="22"/>
  <c r="Q1369" i="22"/>
  <c r="R1364" i="22"/>
  <c r="L1373" i="22"/>
  <c r="M1368" i="22"/>
  <c r="N1363" i="22"/>
  <c r="O1369" i="22"/>
  <c r="P1364" i="22"/>
  <c r="L1371" i="22"/>
  <c r="M1366" i="22"/>
  <c r="R1371" i="22"/>
  <c r="F1367" i="22"/>
  <c r="G1362" i="22"/>
  <c r="G1365" i="22"/>
  <c r="M1369" i="22"/>
  <c r="Q1371" i="22"/>
  <c r="L1359" i="22"/>
  <c r="R1360" i="22"/>
  <c r="K1362" i="22"/>
  <c r="O1365" i="22"/>
  <c r="H1370" i="22"/>
  <c r="G1359" i="22"/>
  <c r="J1362" i="22"/>
  <c r="F1373" i="22"/>
  <c r="G1368" i="22"/>
  <c r="H1363" i="22"/>
  <c r="I1369" i="22"/>
  <c r="J1364" i="22"/>
  <c r="K1372" i="22"/>
  <c r="L1367" i="22"/>
  <c r="M1373" i="22"/>
  <c r="N1368" i="22"/>
  <c r="O1363" i="22"/>
  <c r="I1372" i="22"/>
  <c r="J1367" i="22"/>
  <c r="K1373" i="22"/>
  <c r="L1368" i="22"/>
  <c r="M1363" i="22"/>
  <c r="I1370" i="22"/>
  <c r="J1365" i="22"/>
  <c r="O1370" i="22"/>
  <c r="P1365" i="22"/>
  <c r="Q1360" i="22"/>
  <c r="F1362" i="22"/>
  <c r="N1364" i="22"/>
  <c r="R1366" i="22"/>
  <c r="K1371" i="22"/>
  <c r="K1359" i="22"/>
  <c r="P1360" i="22"/>
  <c r="I1362" i="22"/>
  <c r="I1365" i="22"/>
  <c r="I1373" i="22"/>
  <c r="L1363" i="22"/>
  <c r="H1371" i="22"/>
  <c r="I1366" i="22"/>
  <c r="J1372" i="22"/>
  <c r="K1367" i="22"/>
  <c r="L1362" i="22"/>
  <c r="F1371" i="22"/>
  <c r="G1366" i="22"/>
  <c r="H1372" i="22"/>
  <c r="I1367" i="22"/>
  <c r="R1373" i="22"/>
  <c r="F1369" i="22"/>
  <c r="G1364" i="22"/>
  <c r="L1369" i="22"/>
  <c r="M1364" i="22"/>
  <c r="N1359" i="22"/>
  <c r="K1360" i="22"/>
  <c r="R1361" i="22"/>
  <c r="N1362" i="22"/>
  <c r="L1366" i="22"/>
  <c r="I1371" i="22"/>
  <c r="J1359" i="22"/>
  <c r="M1360" i="22"/>
  <c r="H1362" i="22"/>
  <c r="P1370" i="22"/>
  <c r="M1370" i="22"/>
  <c r="N1365" i="22"/>
  <c r="O1371" i="22"/>
  <c r="P1366" i="22"/>
  <c r="Q1361" i="22"/>
  <c r="K1370" i="22"/>
  <c r="L1365" i="22"/>
  <c r="M1371" i="22"/>
  <c r="N1366" i="22"/>
  <c r="J1373" i="22"/>
  <c r="K1368" i="22"/>
  <c r="P1373" i="22"/>
  <c r="Q1368" i="22"/>
  <c r="R1363" i="22"/>
  <c r="L1372" i="22"/>
  <c r="O1359" i="22"/>
  <c r="G1361" i="22"/>
  <c r="P1361" i="22"/>
  <c r="F1364" i="22"/>
  <c r="P1368" i="22"/>
  <c r="G1373" i="22"/>
  <c r="Q1359" i="22"/>
  <c r="J1361" i="22"/>
  <c r="I1359" i="22"/>
  <c r="K1042" i="22"/>
  <c r="L1037" i="22"/>
  <c r="M1032" i="22"/>
  <c r="J1042" i="22"/>
  <c r="K1037" i="22"/>
  <c r="L1032" i="22"/>
  <c r="I1042" i="22"/>
  <c r="J1037" i="22"/>
  <c r="K1032" i="22"/>
  <c r="H1042" i="22"/>
  <c r="I1037" i="22"/>
  <c r="J1032" i="22"/>
  <c r="O1042" i="22"/>
  <c r="P1037" i="22"/>
  <c r="Q1032" i="22"/>
  <c r="I1043" i="22"/>
  <c r="J1038" i="22"/>
  <c r="K1033" i="22"/>
  <c r="P1043" i="22"/>
  <c r="Q1038" i="22"/>
  <c r="R1033" i="22"/>
  <c r="F1029" i="22"/>
  <c r="K1039" i="22"/>
  <c r="L1034" i="22"/>
  <c r="M1029" i="22"/>
  <c r="P1041" i="22"/>
  <c r="Q1036" i="22"/>
  <c r="R1031" i="22"/>
  <c r="O1041" i="22"/>
  <c r="P1036" i="22"/>
  <c r="Q1031" i="22"/>
  <c r="N1041" i="22"/>
  <c r="O1036" i="22"/>
  <c r="P1031" i="22"/>
  <c r="M1041" i="22"/>
  <c r="N1036" i="22"/>
  <c r="O1031" i="22"/>
  <c r="G1042" i="22"/>
  <c r="H1037" i="22"/>
  <c r="I1032" i="22"/>
  <c r="N1042" i="22"/>
  <c r="O1037" i="22"/>
  <c r="P1032" i="22"/>
  <c r="H1043" i="22"/>
  <c r="I1038" i="22"/>
  <c r="J1033" i="22"/>
  <c r="O1043" i="22"/>
  <c r="P1038" i="22"/>
  <c r="Q1033" i="22"/>
  <c r="H1041" i="22"/>
  <c r="I1036" i="22"/>
  <c r="J1031" i="22"/>
  <c r="G1041" i="22"/>
  <c r="H1036" i="22"/>
  <c r="I1031" i="22"/>
  <c r="F1041" i="22"/>
  <c r="G1036" i="22"/>
  <c r="H1031" i="22"/>
  <c r="R1040" i="22"/>
  <c r="F1036" i="22"/>
  <c r="G1031" i="22"/>
  <c r="L1041" i="22"/>
  <c r="M1036" i="22"/>
  <c r="N1031" i="22"/>
  <c r="F1042" i="22"/>
  <c r="G1037" i="22"/>
  <c r="H1032" i="22"/>
  <c r="M1042" i="22"/>
  <c r="N1037" i="22"/>
  <c r="O1032" i="22"/>
  <c r="G1043" i="22"/>
  <c r="H1038" i="22"/>
  <c r="I1033" i="22"/>
  <c r="M1040" i="22"/>
  <c r="N1035" i="22"/>
  <c r="O1030" i="22"/>
  <c r="L1040" i="22"/>
  <c r="M1035" i="22"/>
  <c r="N1030" i="22"/>
  <c r="K1040" i="22"/>
  <c r="L1035" i="22"/>
  <c r="M1030" i="22"/>
  <c r="J1040" i="22"/>
  <c r="K1035" i="22"/>
  <c r="L1030" i="22"/>
  <c r="Q1040" i="22"/>
  <c r="R1035" i="22"/>
  <c r="F1031" i="22"/>
  <c r="K1041" i="22"/>
  <c r="L1036" i="22"/>
  <c r="M1031" i="22"/>
  <c r="R1041" i="22"/>
  <c r="F1037" i="22"/>
  <c r="G1032" i="22"/>
  <c r="L1042" i="22"/>
  <c r="M1037" i="22"/>
  <c r="N1032" i="22"/>
  <c r="R1039" i="22"/>
  <c r="F1035" i="22"/>
  <c r="G1030" i="22"/>
  <c r="Q1039" i="22"/>
  <c r="R1034" i="22"/>
  <c r="F1030" i="22"/>
  <c r="P1039" i="22"/>
  <c r="Q1034" i="22"/>
  <c r="R1029" i="22"/>
  <c r="O1039" i="22"/>
  <c r="P1034" i="22"/>
  <c r="Q1029" i="22"/>
  <c r="I1040" i="22"/>
  <c r="J1035" i="22"/>
  <c r="K1030" i="22"/>
  <c r="P1040" i="22"/>
  <c r="Q1035" i="22"/>
  <c r="R1030" i="22"/>
  <c r="J1041" i="22"/>
  <c r="K1036" i="22"/>
  <c r="L1031" i="22"/>
  <c r="Q1041" i="22"/>
  <c r="R1036" i="22"/>
  <c r="F1032" i="22"/>
  <c r="N1043" i="22"/>
  <c r="O1038" i="22"/>
  <c r="P1033" i="22"/>
  <c r="M1043" i="22"/>
  <c r="N1038" i="22"/>
  <c r="O1033" i="22"/>
  <c r="L1043" i="22"/>
  <c r="M1038" i="22"/>
  <c r="N1033" i="22"/>
  <c r="K1043" i="22"/>
  <c r="L1038" i="22"/>
  <c r="M1033" i="22"/>
  <c r="R1043" i="22"/>
  <c r="F1039" i="22"/>
  <c r="G1034" i="22"/>
  <c r="H1029" i="22"/>
  <c r="M1039" i="22"/>
  <c r="N1034" i="22"/>
  <c r="O1029" i="22"/>
  <c r="G1040" i="22"/>
  <c r="H1035" i="22"/>
  <c r="I1030" i="22"/>
  <c r="N1040" i="22"/>
  <c r="O1035" i="22"/>
  <c r="P1030" i="22"/>
  <c r="F1043" i="22"/>
  <c r="G1038" i="22"/>
  <c r="H1033" i="22"/>
  <c r="R1042" i="22"/>
  <c r="F1038" i="22"/>
  <c r="G1033" i="22"/>
  <c r="Q1042" i="22"/>
  <c r="R1037" i="22"/>
  <c r="F1033" i="22"/>
  <c r="P1042" i="22"/>
  <c r="Q1037" i="22"/>
  <c r="R1032" i="22"/>
  <c r="J1043" i="22"/>
  <c r="K1038" i="22"/>
  <c r="L1033" i="22"/>
  <c r="Q1043" i="22"/>
  <c r="R1038" i="22"/>
  <c r="F1034" i="22"/>
  <c r="G1029" i="22"/>
  <c r="L1039" i="22"/>
  <c r="M1034" i="22"/>
  <c r="N1029" i="22"/>
  <c r="F1040" i="22"/>
  <c r="G1035" i="22"/>
  <c r="H1030" i="22"/>
  <c r="P1394" i="22"/>
  <c r="R1390" i="22"/>
  <c r="M1398" i="22"/>
  <c r="I1389" i="22"/>
  <c r="N1394" i="22"/>
  <c r="P1389" i="22"/>
  <c r="O1394" i="22"/>
  <c r="R1399" i="22"/>
  <c r="M1390" i="22"/>
  <c r="L1395" i="22"/>
  <c r="P1400" i="22"/>
  <c r="I1391" i="22"/>
  <c r="H1396" i="22"/>
  <c r="M1401" i="22"/>
  <c r="R1391" i="22"/>
  <c r="Q1396" i="22"/>
  <c r="K1402" i="22"/>
  <c r="N1392" i="22"/>
  <c r="M1397" i="22"/>
  <c r="H1403" i="22"/>
  <c r="O1392" i="22"/>
  <c r="N1397" i="22"/>
  <c r="I1403" i="22"/>
  <c r="O1401" i="22"/>
  <c r="I1434" i="22"/>
  <c r="Q1434" i="22"/>
  <c r="R1445" i="22"/>
  <c r="O1434" i="22"/>
  <c r="N1439" i="22"/>
  <c r="M1444" i="22"/>
  <c r="H1434" i="22"/>
  <c r="G1439" i="22"/>
  <c r="F1444" i="22"/>
  <c r="R1448" i="22"/>
  <c r="N1438" i="22"/>
  <c r="M1443" i="22"/>
  <c r="L1448" i="22"/>
  <c r="O1438" i="22"/>
  <c r="I1444" i="22"/>
  <c r="G1435" i="22"/>
  <c r="N1440" i="22"/>
  <c r="P1446" i="22"/>
  <c r="N1437" i="22"/>
  <c r="H1443" i="22"/>
  <c r="O1448" i="22"/>
  <c r="R1438" i="22"/>
  <c r="L1444" i="22"/>
  <c r="O1367" i="22"/>
  <c r="Q1373" i="22"/>
  <c r="L1361" i="22"/>
  <c r="Q1370" i="22"/>
  <c r="R1367" i="22"/>
  <c r="J1157" i="22"/>
  <c r="N1152" i="22"/>
  <c r="K1161" i="22"/>
  <c r="I1041" i="22"/>
  <c r="O1034" i="22"/>
  <c r="K1029" i="22"/>
  <c r="Q1397" i="22"/>
  <c r="O1391" i="22"/>
  <c r="J1395" i="22"/>
  <c r="G1396" i="22"/>
  <c r="P1396" i="22"/>
  <c r="I1402" i="22"/>
  <c r="G1403" i="22"/>
  <c r="I1393" i="22"/>
  <c r="I1398" i="22"/>
  <c r="Q1403" i="22"/>
  <c r="J1393" i="22"/>
  <c r="J1398" i="22"/>
  <c r="R1403" i="22"/>
  <c r="J1402" i="22"/>
  <c r="G1444" i="22"/>
  <c r="P1439" i="22"/>
  <c r="O1436" i="22"/>
  <c r="J1435" i="22"/>
  <c r="I1440" i="22"/>
  <c r="H1445" i="22"/>
  <c r="P1434" i="22"/>
  <c r="O1439" i="22"/>
  <c r="N1444" i="22"/>
  <c r="J1434" i="22"/>
  <c r="I1439" i="22"/>
  <c r="H1444" i="22"/>
  <c r="K1434" i="22"/>
  <c r="J1439" i="22"/>
  <c r="Q1444" i="22"/>
  <c r="O1435" i="22"/>
  <c r="Q1441" i="22"/>
  <c r="K1447" i="22"/>
  <c r="I1438" i="22"/>
  <c r="P1443" i="22"/>
  <c r="F1434" i="22"/>
  <c r="M1439" i="22"/>
  <c r="J1446" i="22"/>
  <c r="K1361" i="22"/>
  <c r="L1364" i="22"/>
  <c r="H1365" i="22"/>
  <c r="R1362" i="22"/>
  <c r="N1371" i="22"/>
  <c r="I1162" i="22"/>
  <c r="M1157" i="22"/>
  <c r="F1151" i="22"/>
  <c r="Q1030" i="22"/>
  <c r="N1039" i="22"/>
  <c r="J1034" i="22"/>
  <c r="K1393" i="22"/>
  <c r="K1390" i="22"/>
  <c r="H1391" i="22"/>
  <c r="Q1391" i="22"/>
  <c r="L1397" i="22"/>
  <c r="O1400" i="22"/>
  <c r="F1400" i="22"/>
  <c r="Q1395" i="22"/>
  <c r="G1389" i="22"/>
  <c r="H1394" i="22"/>
  <c r="P1399" i="22"/>
  <c r="F1391" i="22"/>
  <c r="R1395" i="22"/>
  <c r="J1401" i="22"/>
  <c r="P1391" i="22"/>
  <c r="O1396" i="22"/>
  <c r="H1402" i="22"/>
  <c r="L1392" i="22"/>
  <c r="K1397" i="22"/>
  <c r="F1403" i="22"/>
  <c r="H1393" i="22"/>
  <c r="H1398" i="22"/>
  <c r="P1403" i="22"/>
  <c r="Q1393" i="22"/>
  <c r="R1398" i="22"/>
  <c r="F1389" i="22"/>
  <c r="R1393" i="22"/>
  <c r="F1399" i="22"/>
  <c r="F1398" i="22"/>
  <c r="R1402" i="22"/>
  <c r="R1437" i="22"/>
  <c r="O1444" i="22"/>
  <c r="N1441" i="22"/>
  <c r="R1435" i="22"/>
  <c r="Q1440" i="22"/>
  <c r="P1445" i="22"/>
  <c r="K1435" i="22"/>
  <c r="J1440" i="22"/>
  <c r="I1445" i="22"/>
  <c r="R1434" i="22"/>
  <c r="Q1439" i="22"/>
  <c r="P1444" i="22"/>
  <c r="F1435" i="22"/>
  <c r="R1439" i="22"/>
  <c r="L1445" i="22"/>
  <c r="R1436" i="22"/>
  <c r="L1442" i="22"/>
  <c r="F1448" i="22"/>
  <c r="Q1438" i="22"/>
  <c r="K1444" i="22"/>
  <c r="N1434" i="22"/>
  <c r="H1440" i="22"/>
  <c r="C64" i="23" s="1"/>
  <c r="R1446" i="22"/>
  <c r="K1363" i="22"/>
  <c r="K1369" i="22"/>
  <c r="K1366" i="22"/>
  <c r="H1364" i="22"/>
  <c r="Q1372" i="22"/>
  <c r="L1152" i="22"/>
  <c r="L1162" i="22"/>
  <c r="R1155" i="22"/>
  <c r="P1035" i="22"/>
  <c r="I1029" i="22"/>
  <c r="I1039" i="22"/>
  <c r="I1397" i="22"/>
  <c r="G1402" i="22"/>
  <c r="G1397" i="22"/>
  <c r="N1400" i="22"/>
  <c r="L1401" i="22"/>
  <c r="M1392" i="22"/>
  <c r="L1390" i="22"/>
  <c r="J1390" i="22"/>
  <c r="K1398" i="22"/>
  <c r="M1391" i="22"/>
  <c r="N1396" i="22"/>
  <c r="I1401" i="22"/>
  <c r="N1391" i="22"/>
  <c r="M1396" i="22"/>
  <c r="F1402" i="22"/>
  <c r="K1392" i="22"/>
  <c r="J1397" i="22"/>
  <c r="Q1402" i="22"/>
  <c r="G1393" i="22"/>
  <c r="G1398" i="22"/>
  <c r="O1403" i="22"/>
  <c r="P1393" i="22"/>
  <c r="Q1398" i="22"/>
  <c r="M1389" i="22"/>
  <c r="L1394" i="22"/>
  <c r="N1399" i="22"/>
  <c r="N1389" i="22"/>
  <c r="M1394" i="22"/>
  <c r="O1399" i="22"/>
  <c r="N1398" i="22"/>
  <c r="Q1442" i="22"/>
  <c r="L1435" i="22"/>
  <c r="M1446" i="22"/>
  <c r="M1436" i="22"/>
  <c r="L1441" i="22"/>
  <c r="K1446" i="22"/>
  <c r="F1436" i="22"/>
  <c r="R1440" i="22"/>
  <c r="Q1445" i="22"/>
  <c r="M1435" i="22"/>
  <c r="L1440" i="22"/>
  <c r="K1445" i="22"/>
  <c r="N1435" i="22"/>
  <c r="M1440" i="22"/>
  <c r="O1446" i="22"/>
  <c r="M1437" i="22"/>
  <c r="G1443" i="22"/>
  <c r="N1448" i="22"/>
  <c r="L1439" i="22"/>
  <c r="F1445" i="22"/>
  <c r="I1435" i="22"/>
  <c r="K1441" i="22"/>
  <c r="M1447" i="22"/>
  <c r="F1360" i="22"/>
  <c r="P1362" i="22"/>
  <c r="G1370" i="22"/>
  <c r="Q1367" i="22"/>
  <c r="G1363" i="22"/>
  <c r="K1157" i="22"/>
  <c r="G1152" i="22"/>
  <c r="Q1160" i="22"/>
  <c r="O1040" i="22"/>
  <c r="H1034" i="22"/>
  <c r="L1029" i="22"/>
  <c r="D2" i="3"/>
  <c r="H949" i="22"/>
  <c r="I944" i="22"/>
  <c r="J939" i="22"/>
  <c r="G949" i="22"/>
  <c r="H944" i="22"/>
  <c r="I939" i="22"/>
  <c r="N949" i="22"/>
  <c r="O944" i="22"/>
  <c r="P939" i="22"/>
  <c r="H950" i="22"/>
  <c r="I945" i="22"/>
  <c r="J940" i="22"/>
  <c r="O950" i="22"/>
  <c r="P945" i="22"/>
  <c r="Q940" i="22"/>
  <c r="I951" i="22"/>
  <c r="J946" i="22"/>
  <c r="K941" i="22"/>
  <c r="H951" i="22"/>
  <c r="I946" i="22"/>
  <c r="J941" i="22"/>
  <c r="G951" i="22"/>
  <c r="H946" i="22"/>
  <c r="I941" i="22"/>
  <c r="L953" i="22"/>
  <c r="N943" i="22"/>
  <c r="L948" i="22"/>
  <c r="R953" i="22"/>
  <c r="G944" i="22"/>
  <c r="M949" i="22"/>
  <c r="O939" i="22"/>
  <c r="H945" i="22"/>
  <c r="N950" i="22"/>
  <c r="P940" i="22"/>
  <c r="N945" i="22"/>
  <c r="L950" i="22"/>
  <c r="M948" i="22"/>
  <c r="K953" i="22"/>
  <c r="M943" i="22"/>
  <c r="F949" i="22"/>
  <c r="H939" i="22"/>
  <c r="N944" i="22"/>
  <c r="G950" i="22"/>
  <c r="I940" i="22"/>
  <c r="O945" i="22"/>
  <c r="M950" i="22"/>
  <c r="O940" i="22"/>
  <c r="M945" i="22"/>
  <c r="Q952" i="22"/>
  <c r="R947" i="22"/>
  <c r="F943" i="22"/>
  <c r="P952" i="22"/>
  <c r="Q947" i="22"/>
  <c r="R942" i="22"/>
  <c r="J953" i="22"/>
  <c r="K948" i="22"/>
  <c r="L943" i="22"/>
  <c r="Q953" i="22"/>
  <c r="R948" i="22"/>
  <c r="F944" i="22"/>
  <c r="G939" i="22"/>
  <c r="L949" i="22"/>
  <c r="M944" i="22"/>
  <c r="N939" i="22"/>
  <c r="F950" i="22"/>
  <c r="G945" i="22"/>
  <c r="H940" i="22"/>
  <c r="R949" i="22"/>
  <c r="F945" i="22"/>
  <c r="G940" i="22"/>
  <c r="Q949" i="22"/>
  <c r="R944" i="22"/>
  <c r="F940" i="22"/>
  <c r="O946" i="22"/>
  <c r="N946" i="22"/>
  <c r="G952" i="22"/>
  <c r="N952" i="22"/>
  <c r="H953" i="22"/>
  <c r="O953" i="22"/>
  <c r="N953" i="22"/>
  <c r="M953" i="22"/>
  <c r="I952" i="22"/>
  <c r="J947" i="22"/>
  <c r="K942" i="22"/>
  <c r="H952" i="22"/>
  <c r="I947" i="22"/>
  <c r="J942" i="22"/>
  <c r="O952" i="22"/>
  <c r="P947" i="22"/>
  <c r="Q942" i="22"/>
  <c r="I953" i="22"/>
  <c r="J948" i="22"/>
  <c r="K943" i="22"/>
  <c r="P953" i="22"/>
  <c r="Q948" i="22"/>
  <c r="R943" i="22"/>
  <c r="F939" i="22"/>
  <c r="K949" i="22"/>
  <c r="L944" i="22"/>
  <c r="M939" i="22"/>
  <c r="J949" i="22"/>
  <c r="K944" i="22"/>
  <c r="L939" i="22"/>
  <c r="I949" i="22"/>
  <c r="J944" i="22"/>
  <c r="K939" i="22"/>
  <c r="N951" i="22"/>
  <c r="M951" i="22"/>
  <c r="H947" i="22"/>
  <c r="O947" i="22"/>
  <c r="I948" i="22"/>
  <c r="P948" i="22"/>
  <c r="O948" i="22"/>
  <c r="N948" i="22"/>
  <c r="P941" i="22"/>
  <c r="O941" i="22"/>
  <c r="I942" i="22"/>
  <c r="P942" i="22"/>
  <c r="J943" i="22"/>
  <c r="Q943" i="22"/>
  <c r="P943" i="22"/>
  <c r="O943" i="22"/>
  <c r="F951" i="22"/>
  <c r="G946" i="22"/>
  <c r="H941" i="22"/>
  <c r="R950" i="22"/>
  <c r="F946" i="22"/>
  <c r="G941" i="22"/>
  <c r="L951" i="22"/>
  <c r="M946" i="22"/>
  <c r="N941" i="22"/>
  <c r="F952" i="22"/>
  <c r="G947" i="22"/>
  <c r="H942" i="22"/>
  <c r="M952" i="22"/>
  <c r="N947" i="22"/>
  <c r="O942" i="22"/>
  <c r="G953" i="22"/>
  <c r="H948" i="22"/>
  <c r="I943" i="22"/>
  <c r="F953" i="22"/>
  <c r="G948" i="22"/>
  <c r="H943" i="22"/>
  <c r="R952" i="22"/>
  <c r="F948" i="22"/>
  <c r="G943" i="22"/>
  <c r="R1339" i="22"/>
  <c r="F1335" i="22"/>
  <c r="G1330" i="22"/>
  <c r="Q1339" i="22"/>
  <c r="R1334" i="22"/>
  <c r="F1330" i="22"/>
  <c r="F1343" i="22"/>
  <c r="L1337" i="22"/>
  <c r="R1331" i="22"/>
  <c r="G1341" i="22"/>
  <c r="M1335" i="22"/>
  <c r="K1329" i="22"/>
  <c r="H1339" i="22"/>
  <c r="I1334" i="22"/>
  <c r="J1329" i="22"/>
  <c r="G1339" i="22"/>
  <c r="H1334" i="22"/>
  <c r="I1329" i="22"/>
  <c r="N1339" i="22"/>
  <c r="O1334" i="22"/>
  <c r="P1329" i="22"/>
  <c r="G1340" i="22"/>
  <c r="H1335" i="22"/>
  <c r="I1330" i="22"/>
  <c r="N1340" i="22"/>
  <c r="O1335" i="22"/>
  <c r="P1330" i="22"/>
  <c r="J1330" i="22"/>
  <c r="I1343" i="22"/>
  <c r="M1331" i="22"/>
  <c r="K1342" i="22"/>
  <c r="Q1336" i="22"/>
  <c r="J1331" i="22"/>
  <c r="L1340" i="22"/>
  <c r="J1334" i="22"/>
  <c r="L1343" i="22"/>
  <c r="M1338" i="22"/>
  <c r="N1333" i="22"/>
  <c r="K1343" i="22"/>
  <c r="L1338" i="22"/>
  <c r="M1333" i="22"/>
  <c r="R1343" i="22"/>
  <c r="F1339" i="22"/>
  <c r="G1334" i="22"/>
  <c r="H1329" i="22"/>
  <c r="L1339" i="22"/>
  <c r="M1334" i="22"/>
  <c r="N1329" i="22"/>
  <c r="F1340" i="22"/>
  <c r="G1335" i="22"/>
  <c r="H1330" i="22"/>
  <c r="M1339" i="22"/>
  <c r="J1338" i="22"/>
  <c r="N1342" i="22"/>
  <c r="P1341" i="22"/>
  <c r="I1336" i="22"/>
  <c r="O1330" i="22"/>
  <c r="I1339" i="22"/>
  <c r="O1333" i="22"/>
  <c r="Q1342" i="22"/>
  <c r="R1337" i="22"/>
  <c r="F1333" i="22"/>
  <c r="P1342" i="22"/>
  <c r="Q1337" i="22"/>
  <c r="R1332" i="22"/>
  <c r="J1343" i="22"/>
  <c r="K1338" i="22"/>
  <c r="L1333" i="22"/>
  <c r="P1343" i="22"/>
  <c r="Q1338" i="22"/>
  <c r="R1333" i="22"/>
  <c r="F1329" i="22"/>
  <c r="K1339" i="22"/>
  <c r="L1334" i="22"/>
  <c r="M1329" i="22"/>
  <c r="N1334" i="22"/>
  <c r="K1333" i="22"/>
  <c r="O1337" i="22"/>
  <c r="H1341" i="22"/>
  <c r="N1335" i="22"/>
  <c r="L1329" i="22"/>
  <c r="N1338" i="22"/>
  <c r="G1333" i="22"/>
  <c r="I1342" i="22"/>
  <c r="J1337" i="22"/>
  <c r="K1332" i="22"/>
  <c r="H1342" i="22"/>
  <c r="I1337" i="22"/>
  <c r="J1332" i="22"/>
  <c r="O1342" i="22"/>
  <c r="P1337" i="22"/>
  <c r="Q1332" i="22"/>
  <c r="H1343" i="22"/>
  <c r="I1338" i="22"/>
  <c r="J1333" i="22"/>
  <c r="O1343" i="22"/>
  <c r="P1338" i="22"/>
  <c r="Q1333" i="22"/>
  <c r="P1340" i="22"/>
  <c r="O1329" i="22"/>
  <c r="F1342" i="22"/>
  <c r="P1332" i="22"/>
  <c r="M1340" i="22"/>
  <c r="K1334" i="22"/>
  <c r="M1343" i="22"/>
  <c r="F1338" i="22"/>
  <c r="L1332" i="22"/>
  <c r="N1341" i="22"/>
  <c r="O1336" i="22"/>
  <c r="P1331" i="22"/>
  <c r="M1341" i="22"/>
  <c r="N1336" i="22"/>
  <c r="O1331" i="22"/>
  <c r="G1342" i="22"/>
  <c r="H1337" i="22"/>
  <c r="I1332" i="22"/>
  <c r="M1342" i="22"/>
  <c r="N1337" i="22"/>
  <c r="O1332" i="22"/>
  <c r="G1343" i="22"/>
  <c r="H1338" i="22"/>
  <c r="I1333" i="22"/>
  <c r="Q1335" i="22"/>
  <c r="Q1343" i="22"/>
  <c r="G1337" i="22"/>
  <c r="J1339" i="22"/>
  <c r="P1333" i="22"/>
  <c r="R1342" i="22"/>
  <c r="K1337" i="22"/>
  <c r="Q1331" i="22"/>
  <c r="F1341" i="22"/>
  <c r="G1336" i="22"/>
  <c r="H1331" i="22"/>
  <c r="R1340" i="22"/>
  <c r="F1336" i="22"/>
  <c r="G1331" i="22"/>
  <c r="L1341" i="22"/>
  <c r="M1336" i="22"/>
  <c r="N1331" i="22"/>
  <c r="R1341" i="22"/>
  <c r="F1337" i="22"/>
  <c r="G1332" i="22"/>
  <c r="L1342" i="22"/>
  <c r="M1337" i="22"/>
  <c r="N1332" i="22"/>
  <c r="R1330" i="22"/>
  <c r="R1338" i="22"/>
  <c r="H1332" i="22"/>
  <c r="O1338" i="22"/>
  <c r="H1333" i="22"/>
  <c r="J1342" i="22"/>
  <c r="P1336" i="22"/>
  <c r="I1331" i="22"/>
  <c r="K1340" i="22"/>
  <c r="L1335" i="22"/>
  <c r="M1330" i="22"/>
  <c r="J1340" i="22"/>
  <c r="K1335" i="22"/>
  <c r="L1330" i="22"/>
  <c r="Q1340" i="22"/>
  <c r="R1335" i="22"/>
  <c r="F1331" i="22"/>
  <c r="J1341" i="22"/>
  <c r="K1336" i="22"/>
  <c r="L1331" i="22"/>
  <c r="Q1341" i="22"/>
  <c r="R1336" i="22"/>
  <c r="F1332" i="22"/>
  <c r="H1340" i="22"/>
  <c r="F1334" i="22"/>
  <c r="K1341" i="22"/>
  <c r="F1205" i="22"/>
  <c r="G1200" i="22"/>
  <c r="H1195" i="22"/>
  <c r="R1204" i="22"/>
  <c r="F1200" i="22"/>
  <c r="G1195" i="22"/>
  <c r="Q1204" i="22"/>
  <c r="R1199" i="22"/>
  <c r="F1195" i="22"/>
  <c r="P1204" i="22"/>
  <c r="Q1199" i="22"/>
  <c r="R1194" i="22"/>
  <c r="O1204" i="22"/>
  <c r="P1199" i="22"/>
  <c r="Q1194" i="22"/>
  <c r="I1205" i="22"/>
  <c r="J1200" i="22"/>
  <c r="K1195" i="22"/>
  <c r="P1205" i="22"/>
  <c r="Q1200" i="22"/>
  <c r="R1195" i="22"/>
  <c r="J1206" i="22"/>
  <c r="K1201" i="22"/>
  <c r="L1196" i="22"/>
  <c r="K1204" i="22"/>
  <c r="L1199" i="22"/>
  <c r="M1194" i="22"/>
  <c r="J1204" i="22"/>
  <c r="K1199" i="22"/>
  <c r="L1194" i="22"/>
  <c r="I1204" i="22"/>
  <c r="J1199" i="22"/>
  <c r="K1194" i="22"/>
  <c r="H1204" i="22"/>
  <c r="I1199" i="22"/>
  <c r="J1194" i="22"/>
  <c r="G1204" i="22"/>
  <c r="H1199" i="22"/>
  <c r="I1194" i="22"/>
  <c r="N1204" i="22"/>
  <c r="O1199" i="22"/>
  <c r="P1194" i="22"/>
  <c r="H1205" i="22"/>
  <c r="I1200" i="22"/>
  <c r="J1195" i="22"/>
  <c r="O1205" i="22"/>
  <c r="P1200" i="22"/>
  <c r="Q1195" i="22"/>
  <c r="L1207" i="22"/>
  <c r="J1201" i="22"/>
  <c r="N1208" i="22"/>
  <c r="L1202" i="22"/>
  <c r="J1196" i="22"/>
  <c r="N1203" i="22"/>
  <c r="L1197" i="22"/>
  <c r="F1206" i="22"/>
  <c r="N1198" i="22"/>
  <c r="H1207" i="22"/>
  <c r="F1201" i="22"/>
  <c r="R1208" i="22"/>
  <c r="P1202" i="22"/>
  <c r="N1196" i="22"/>
  <c r="M1204" i="22"/>
  <c r="K1198" i="22"/>
  <c r="M1207" i="22"/>
  <c r="H1200" i="22"/>
  <c r="F1194" i="22"/>
  <c r="Q1206" i="22"/>
  <c r="O1200" i="22"/>
  <c r="F1208" i="22"/>
  <c r="Q1201" i="22"/>
  <c r="O1195" i="22"/>
  <c r="F1203" i="22"/>
  <c r="Q1196" i="22"/>
  <c r="K1205" i="22"/>
  <c r="F1198" i="22"/>
  <c r="M1206" i="22"/>
  <c r="K1200" i="22"/>
  <c r="J1208" i="22"/>
  <c r="H1202" i="22"/>
  <c r="F1196" i="22"/>
  <c r="R1203" i="22"/>
  <c r="P1197" i="22"/>
  <c r="R1206" i="22"/>
  <c r="M1199" i="22"/>
  <c r="I1206" i="22"/>
  <c r="Q1198" i="22"/>
  <c r="K1207" i="22"/>
  <c r="I1201" i="22"/>
  <c r="M1208" i="22"/>
  <c r="K1202" i="22"/>
  <c r="I1196" i="22"/>
  <c r="M1203" i="22"/>
  <c r="K1197" i="22"/>
  <c r="R1205" i="22"/>
  <c r="M1198" i="22"/>
  <c r="O1207" i="22"/>
  <c r="M1201" i="22"/>
  <c r="H1194" i="22"/>
  <c r="J1203" i="22"/>
  <c r="H1197" i="22"/>
  <c r="G1205" i="22"/>
  <c r="R1198" i="22"/>
  <c r="N1205" i="22"/>
  <c r="I1198" i="22"/>
  <c r="P1206" i="22"/>
  <c r="N1200" i="22"/>
  <c r="R1207" i="22"/>
  <c r="P1201" i="22"/>
  <c r="N1195" i="22"/>
  <c r="R1202" i="22"/>
  <c r="P1196" i="22"/>
  <c r="J1205" i="22"/>
  <c r="R1197" i="22"/>
  <c r="G1207" i="22"/>
  <c r="R1200" i="22"/>
  <c r="Q1208" i="22"/>
  <c r="O1202" i="22"/>
  <c r="M1196" i="22"/>
  <c r="L1204" i="22"/>
  <c r="J1198" i="22"/>
  <c r="P1203" i="22"/>
  <c r="N1197" i="22"/>
  <c r="H1206" i="22"/>
  <c r="P1198" i="22"/>
  <c r="J1207" i="22"/>
  <c r="H1201" i="22"/>
  <c r="L1208" i="22"/>
  <c r="J1202" i="22"/>
  <c r="H1196" i="22"/>
  <c r="L1203" i="22"/>
  <c r="J1197" i="22"/>
  <c r="L1206" i="22"/>
  <c r="G1199" i="22"/>
  <c r="I1208" i="22"/>
  <c r="G1202" i="22"/>
  <c r="O1194" i="22"/>
  <c r="Q1203" i="22"/>
  <c r="O1197" i="22"/>
  <c r="H1203" i="22"/>
  <c r="F1197" i="22"/>
  <c r="M1205" i="22"/>
  <c r="H1198" i="22"/>
  <c r="O1206" i="22"/>
  <c r="M1200" i="22"/>
  <c r="Q1207" i="22"/>
  <c r="O1201" i="22"/>
  <c r="M1195" i="22"/>
  <c r="Q1202" i="22"/>
  <c r="O1196" i="22"/>
  <c r="Q1205" i="22"/>
  <c r="L1198" i="22"/>
  <c r="N1207" i="22"/>
  <c r="L1201" i="22"/>
  <c r="G1194" i="22"/>
  <c r="I1203" i="22"/>
  <c r="G1197" i="22"/>
  <c r="O1208" i="22"/>
  <c r="M1202" i="22"/>
  <c r="K1196" i="22"/>
  <c r="O1203" i="22"/>
  <c r="M1197" i="22"/>
  <c r="G1206" i="22"/>
  <c r="O1198" i="22"/>
  <c r="I1207" i="22"/>
  <c r="G1201" i="22"/>
  <c r="K1208" i="22"/>
  <c r="I1202" i="22"/>
  <c r="G1196" i="22"/>
  <c r="F1204" i="22"/>
  <c r="Q1197" i="22"/>
  <c r="F1207" i="22"/>
  <c r="N1199" i="22"/>
  <c r="P1208" i="22"/>
  <c r="N1202" i="22"/>
  <c r="I1195" i="22"/>
  <c r="P1432" i="22"/>
  <c r="Q1427" i="22"/>
  <c r="R1422" i="22"/>
  <c r="J1433" i="22"/>
  <c r="K1428" i="22"/>
  <c r="L1423" i="22"/>
  <c r="Q1433" i="22"/>
  <c r="R1428" i="22"/>
  <c r="F1424" i="22"/>
  <c r="G1419" i="22"/>
  <c r="L1429" i="22"/>
  <c r="M1424" i="22"/>
  <c r="N1419" i="22"/>
  <c r="F1430" i="22"/>
  <c r="G1425" i="22"/>
  <c r="H1420" i="22"/>
  <c r="Q1429" i="22"/>
  <c r="R1424" i="22"/>
  <c r="F1420" i="22"/>
  <c r="P1429" i="22"/>
  <c r="Q1424" i="22"/>
  <c r="R1419" i="22"/>
  <c r="H1431" i="22"/>
  <c r="G1420" i="22"/>
  <c r="L1419" i="22"/>
  <c r="H1432" i="22"/>
  <c r="I1427" i="22"/>
  <c r="J1422" i="22"/>
  <c r="O1432" i="22"/>
  <c r="P1427" i="22"/>
  <c r="Q1422" i="22"/>
  <c r="I1433" i="22"/>
  <c r="J1428" i="22"/>
  <c r="K1423" i="22"/>
  <c r="P1433" i="22"/>
  <c r="Q1428" i="22"/>
  <c r="R1423" i="22"/>
  <c r="F1419" i="22"/>
  <c r="K1429" i="22"/>
  <c r="L1424" i="22"/>
  <c r="M1419" i="22"/>
  <c r="I1429" i="22"/>
  <c r="J1424" i="22"/>
  <c r="K1419" i="22"/>
  <c r="H1429" i="22"/>
  <c r="I1424" i="22"/>
  <c r="J1419" i="22"/>
  <c r="I1426" i="22"/>
  <c r="N1433" i="22"/>
  <c r="J1429" i="22"/>
  <c r="M1431" i="22"/>
  <c r="N1426" i="22"/>
  <c r="O1421" i="22"/>
  <c r="G1432" i="22"/>
  <c r="H1427" i="22"/>
  <c r="I1422" i="22"/>
  <c r="N1432" i="22"/>
  <c r="O1427" i="22"/>
  <c r="P1422" i="22"/>
  <c r="H1433" i="22"/>
  <c r="I1428" i="22"/>
  <c r="J1423" i="22"/>
  <c r="O1433" i="22"/>
  <c r="P1428" i="22"/>
  <c r="Q1423" i="22"/>
  <c r="M1433" i="22"/>
  <c r="N1428" i="22"/>
  <c r="O1423" i="22"/>
  <c r="L1433" i="22"/>
  <c r="M1428" i="22"/>
  <c r="N1423" i="22"/>
  <c r="K1432" i="22"/>
  <c r="J1421" i="22"/>
  <c r="O1428" i="22"/>
  <c r="R1430" i="22"/>
  <c r="F1426" i="22"/>
  <c r="G1421" i="22"/>
  <c r="L1431" i="22"/>
  <c r="M1426" i="22"/>
  <c r="N1421" i="22"/>
  <c r="F1432" i="22"/>
  <c r="G1427" i="22"/>
  <c r="H1422" i="22"/>
  <c r="M1432" i="22"/>
  <c r="N1427" i="22"/>
  <c r="O1422" i="22"/>
  <c r="G1433" i="22"/>
  <c r="H1428" i="22"/>
  <c r="I1423" i="22"/>
  <c r="R1432" i="22"/>
  <c r="F1428" i="22"/>
  <c r="G1423" i="22"/>
  <c r="Q1432" i="22"/>
  <c r="R1427" i="22"/>
  <c r="F1423" i="22"/>
  <c r="L1427" i="22"/>
  <c r="M1430" i="22"/>
  <c r="P1423" i="22"/>
  <c r="J1430" i="22"/>
  <c r="K1425" i="22"/>
  <c r="L1420" i="22"/>
  <c r="Q1430" i="22"/>
  <c r="R1425" i="22"/>
  <c r="F1421" i="22"/>
  <c r="K1431" i="22"/>
  <c r="L1426" i="22"/>
  <c r="M1421" i="22"/>
  <c r="R1431" i="22"/>
  <c r="F1427" i="22"/>
  <c r="G1422" i="22"/>
  <c r="L1432" i="22"/>
  <c r="M1427" i="22"/>
  <c r="N1422" i="22"/>
  <c r="J1432" i="22"/>
  <c r="K1427" i="22"/>
  <c r="L1422" i="22"/>
  <c r="I1432" i="22"/>
  <c r="J1427" i="22"/>
  <c r="K1422" i="22"/>
  <c r="M1422" i="22"/>
  <c r="N1425" i="22"/>
  <c r="F1433" i="22"/>
  <c r="O1429" i="22"/>
  <c r="P1424" i="22"/>
  <c r="Q1419" i="22"/>
  <c r="I1430" i="22"/>
  <c r="J1425" i="22"/>
  <c r="K1420" i="22"/>
  <c r="P1430" i="22"/>
  <c r="Q1425" i="22"/>
  <c r="R1420" i="22"/>
  <c r="J1431" i="22"/>
  <c r="K1426" i="22"/>
  <c r="L1421" i="22"/>
  <c r="Q1431" i="22"/>
  <c r="R1426" i="22"/>
  <c r="F1422" i="22"/>
  <c r="O1431" i="22"/>
  <c r="P1426" i="22"/>
  <c r="Q1421" i="22"/>
  <c r="N1431" i="22"/>
  <c r="O1426" i="22"/>
  <c r="P1421" i="22"/>
  <c r="P1431" i="22"/>
  <c r="O1420" i="22"/>
  <c r="G1428" i="22"/>
  <c r="G1429" i="22"/>
  <c r="H1424" i="22"/>
  <c r="I1419" i="22"/>
  <c r="N1429" i="22"/>
  <c r="O1424" i="22"/>
  <c r="P1419" i="22"/>
  <c r="H1430" i="22"/>
  <c r="I1425" i="22"/>
  <c r="J1420" i="22"/>
  <c r="O1430" i="22"/>
  <c r="P1425" i="22"/>
  <c r="Q1420" i="22"/>
  <c r="I1431" i="22"/>
  <c r="J1426" i="22"/>
  <c r="K1421" i="22"/>
  <c r="G1431" i="22"/>
  <c r="H1426" i="22"/>
  <c r="I1421" i="22"/>
  <c r="F1431" i="22"/>
  <c r="G1426" i="22"/>
  <c r="H1421" i="22"/>
  <c r="Q1426" i="22"/>
  <c r="R1429" i="22"/>
  <c r="H1423" i="22"/>
  <c r="H1419" i="22"/>
  <c r="O1425" i="22"/>
  <c r="R1421" i="22"/>
  <c r="M1429" i="22"/>
  <c r="P1420" i="22"/>
  <c r="F1425" i="22"/>
  <c r="K1433" i="22"/>
  <c r="N1424" i="22"/>
  <c r="L1430" i="22"/>
  <c r="K1424" i="22"/>
  <c r="L1428" i="22"/>
  <c r="O1419" i="22"/>
  <c r="M1425" i="22"/>
  <c r="M1423" i="22"/>
  <c r="G1430" i="22"/>
  <c r="N1420" i="22"/>
  <c r="R1433" i="22"/>
  <c r="H1425" i="22"/>
  <c r="K1430" i="22"/>
  <c r="F1429" i="22"/>
  <c r="I1420" i="22"/>
  <c r="L1425" i="22"/>
  <c r="H740" i="22"/>
  <c r="H743" i="22"/>
  <c r="L737" i="22"/>
  <c r="R732" i="22"/>
  <c r="I738" i="22"/>
  <c r="M732" i="22"/>
  <c r="L735" i="22"/>
  <c r="J733" i="22"/>
  <c r="G736" i="22"/>
  <c r="I740" i="22"/>
  <c r="J737" i="22"/>
  <c r="L740" i="22"/>
  <c r="J735" i="22"/>
  <c r="K739" i="22"/>
  <c r="M735" i="22"/>
  <c r="K730" i="22"/>
  <c r="P740" i="22"/>
  <c r="L734" i="22"/>
  <c r="N730" i="22"/>
  <c r="Q735" i="22"/>
  <c r="M729" i="22"/>
  <c r="P742" i="22"/>
  <c r="R730" i="22"/>
  <c r="K742" i="22"/>
  <c r="F771" i="22"/>
  <c r="H767" i="22"/>
  <c r="P766" i="22"/>
  <c r="P763" i="22"/>
  <c r="N772" i="22"/>
  <c r="H762" i="22"/>
  <c r="G765" i="22"/>
  <c r="N771" i="22"/>
  <c r="O767" i="22"/>
  <c r="L763" i="22"/>
  <c r="O766" i="22"/>
  <c r="M772" i="22"/>
  <c r="H768" i="22"/>
  <c r="M771" i="22"/>
  <c r="N767" i="22"/>
  <c r="H759" i="22"/>
  <c r="N766" i="22"/>
  <c r="K772" i="22"/>
  <c r="N762" i="22"/>
  <c r="O761" i="22"/>
  <c r="L767" i="22"/>
  <c r="F761" i="22"/>
  <c r="O771" i="22"/>
  <c r="K760" i="22"/>
  <c r="Q860" i="22"/>
  <c r="R855" i="22"/>
  <c r="F851" i="22"/>
  <c r="K861" i="22"/>
  <c r="L856" i="22"/>
  <c r="M851" i="22"/>
  <c r="R861" i="22"/>
  <c r="F857" i="22"/>
  <c r="G852" i="22"/>
  <c r="L862" i="22"/>
  <c r="M857" i="22"/>
  <c r="N852" i="22"/>
  <c r="K862" i="22"/>
  <c r="L857" i="22"/>
  <c r="M852" i="22"/>
  <c r="J862" i="22"/>
  <c r="K857" i="22"/>
  <c r="L852" i="22"/>
  <c r="I862" i="22"/>
  <c r="J857" i="22"/>
  <c r="K852" i="22"/>
  <c r="H862" i="22"/>
  <c r="I857" i="22"/>
  <c r="J852" i="22"/>
  <c r="I860" i="22"/>
  <c r="J855" i="22"/>
  <c r="K850" i="22"/>
  <c r="P860" i="22"/>
  <c r="Q855" i="22"/>
  <c r="R850" i="22"/>
  <c r="J861" i="22"/>
  <c r="K856" i="22"/>
  <c r="L851" i="22"/>
  <c r="Q861" i="22"/>
  <c r="R856" i="22"/>
  <c r="F852" i="22"/>
  <c r="P861" i="22"/>
  <c r="Q856" i="22"/>
  <c r="R851" i="22"/>
  <c r="O861" i="22"/>
  <c r="P856" i="22"/>
  <c r="Q851" i="22"/>
  <c r="N861" i="22"/>
  <c r="O856" i="22"/>
  <c r="P851" i="22"/>
  <c r="M861" i="22"/>
  <c r="N856" i="22"/>
  <c r="O851" i="22"/>
  <c r="N859" i="22"/>
  <c r="O854" i="22"/>
  <c r="P849" i="22"/>
  <c r="H860" i="22"/>
  <c r="I855" i="22"/>
  <c r="J850" i="22"/>
  <c r="O860" i="22"/>
  <c r="P855" i="22"/>
  <c r="Q850" i="22"/>
  <c r="I861" i="22"/>
  <c r="J856" i="22"/>
  <c r="K851" i="22"/>
  <c r="H861" i="22"/>
  <c r="I856" i="22"/>
  <c r="J851" i="22"/>
  <c r="G861" i="22"/>
  <c r="H856" i="22"/>
  <c r="I851" i="22"/>
  <c r="F861" i="22"/>
  <c r="G856" i="22"/>
  <c r="H851" i="22"/>
  <c r="R860" i="22"/>
  <c r="F856" i="22"/>
  <c r="G851" i="22"/>
  <c r="R863" i="22"/>
  <c r="F859" i="22"/>
  <c r="G854" i="22"/>
  <c r="H849" i="22"/>
  <c r="M859" i="22"/>
  <c r="N854" i="22"/>
  <c r="O849" i="22"/>
  <c r="G860" i="22"/>
  <c r="H855" i="22"/>
  <c r="I850" i="22"/>
  <c r="N860" i="22"/>
  <c r="O855" i="22"/>
  <c r="P850" i="22"/>
  <c r="M860" i="22"/>
  <c r="N855" i="22"/>
  <c r="O850" i="22"/>
  <c r="L860" i="22"/>
  <c r="M855" i="22"/>
  <c r="N850" i="22"/>
  <c r="K860" i="22"/>
  <c r="L855" i="22"/>
  <c r="M850" i="22"/>
  <c r="J860" i="22"/>
  <c r="K855" i="22"/>
  <c r="L850" i="22"/>
  <c r="J863" i="22"/>
  <c r="K858" i="22"/>
  <c r="L853" i="22"/>
  <c r="Q863" i="22"/>
  <c r="R858" i="22"/>
  <c r="F854" i="22"/>
  <c r="G849" i="22"/>
  <c r="L859" i="22"/>
  <c r="M854" i="22"/>
  <c r="N849" i="22"/>
  <c r="F860" i="22"/>
  <c r="G855" i="22"/>
  <c r="H850" i="22"/>
  <c r="R859" i="22"/>
  <c r="F855" i="22"/>
  <c r="G850" i="22"/>
  <c r="Q859" i="22"/>
  <c r="R854" i="22"/>
  <c r="F850" i="22"/>
  <c r="P859" i="22"/>
  <c r="Q854" i="22"/>
  <c r="R849" i="22"/>
  <c r="O859" i="22"/>
  <c r="P854" i="22"/>
  <c r="Q849" i="22"/>
  <c r="O862" i="22"/>
  <c r="P857" i="22"/>
  <c r="Q852" i="22"/>
  <c r="I863" i="22"/>
  <c r="J858" i="22"/>
  <c r="K853" i="22"/>
  <c r="P863" i="22"/>
  <c r="Q858" i="22"/>
  <c r="R853" i="22"/>
  <c r="F849" i="22"/>
  <c r="K859" i="22"/>
  <c r="L854" i="22"/>
  <c r="M849" i="22"/>
  <c r="J859" i="22"/>
  <c r="K854" i="22"/>
  <c r="L849" i="22"/>
  <c r="I859" i="22"/>
  <c r="J854" i="22"/>
  <c r="K849" i="22"/>
  <c r="H859" i="22"/>
  <c r="I854" i="22"/>
  <c r="J849" i="22"/>
  <c r="G859" i="22"/>
  <c r="H854" i="22"/>
  <c r="I849" i="22"/>
  <c r="G862" i="22"/>
  <c r="H857" i="22"/>
  <c r="I852" i="22"/>
  <c r="N862" i="22"/>
  <c r="O857" i="22"/>
  <c r="P852" i="22"/>
  <c r="H863" i="22"/>
  <c r="I858" i="22"/>
  <c r="J853" i="22"/>
  <c r="O863" i="22"/>
  <c r="P858" i="22"/>
  <c r="Q853" i="22"/>
  <c r="N863" i="22"/>
  <c r="O858" i="22"/>
  <c r="P853" i="22"/>
  <c r="M863" i="22"/>
  <c r="N858" i="22"/>
  <c r="O853" i="22"/>
  <c r="L863" i="22"/>
  <c r="M858" i="22"/>
  <c r="N853" i="22"/>
  <c r="K863" i="22"/>
  <c r="L858" i="22"/>
  <c r="M853" i="22"/>
  <c r="H852" i="22"/>
  <c r="G858" i="22"/>
  <c r="P862" i="22"/>
  <c r="M862" i="22"/>
  <c r="H853" i="22"/>
  <c r="Q857" i="22"/>
  <c r="N857" i="22"/>
  <c r="R862" i="22"/>
  <c r="R852" i="22"/>
  <c r="L861" i="22"/>
  <c r="O852" i="22"/>
  <c r="F858" i="22"/>
  <c r="M856" i="22"/>
  <c r="G863" i="22"/>
  <c r="G853" i="22"/>
  <c r="N851" i="22"/>
  <c r="H858" i="22"/>
  <c r="Q862" i="22"/>
  <c r="F862" i="22"/>
  <c r="I853" i="22"/>
  <c r="R857" i="22"/>
  <c r="Q737" i="22"/>
  <c r="M1177" i="22"/>
  <c r="N1172" i="22"/>
  <c r="O1167" i="22"/>
  <c r="G1178" i="22"/>
  <c r="H1173" i="22"/>
  <c r="I1168" i="22"/>
  <c r="F1178" i="22"/>
  <c r="G1173" i="22"/>
  <c r="H1168" i="22"/>
  <c r="R1177" i="22"/>
  <c r="P1178" i="22"/>
  <c r="Q1173" i="22"/>
  <c r="H1178" i="22"/>
  <c r="I1173" i="22"/>
  <c r="Q904" i="22"/>
  <c r="R899" i="22"/>
  <c r="F895" i="22"/>
  <c r="P904" i="22"/>
  <c r="Q899" i="22"/>
  <c r="R894" i="22"/>
  <c r="O904" i="22"/>
  <c r="P899" i="22"/>
  <c r="Q894" i="22"/>
  <c r="I905" i="22"/>
  <c r="J900" i="22"/>
  <c r="K895" i="22"/>
  <c r="P905" i="22"/>
  <c r="Q900" i="22"/>
  <c r="R895" i="22"/>
  <c r="J906" i="22"/>
  <c r="K901" i="22"/>
  <c r="L896" i="22"/>
  <c r="Q906" i="22"/>
  <c r="R901" i="22"/>
  <c r="F897" i="22"/>
  <c r="P906" i="22"/>
  <c r="Q901" i="22"/>
  <c r="R896" i="22"/>
  <c r="I904" i="22"/>
  <c r="J899" i="22"/>
  <c r="K894" i="22"/>
  <c r="H904" i="22"/>
  <c r="I899" i="22"/>
  <c r="J894" i="22"/>
  <c r="G904" i="22"/>
  <c r="H899" i="22"/>
  <c r="I894" i="22"/>
  <c r="N904" i="22"/>
  <c r="O899" i="22"/>
  <c r="P894" i="22"/>
  <c r="H905" i="22"/>
  <c r="I900" i="22"/>
  <c r="J895" i="22"/>
  <c r="O905" i="22"/>
  <c r="P900" i="22"/>
  <c r="Q895" i="22"/>
  <c r="I906" i="22"/>
  <c r="J901" i="22"/>
  <c r="K896" i="22"/>
  <c r="H906" i="22"/>
  <c r="I901" i="22"/>
  <c r="J896" i="22"/>
  <c r="M908" i="22"/>
  <c r="N903" i="22"/>
  <c r="O898" i="22"/>
  <c r="L908" i="22"/>
  <c r="M903" i="22"/>
  <c r="N898" i="22"/>
  <c r="K908" i="22"/>
  <c r="L903" i="22"/>
  <c r="M898" i="22"/>
  <c r="R908" i="22"/>
  <c r="F904" i="22"/>
  <c r="G899" i="22"/>
  <c r="H894" i="22"/>
  <c r="M904" i="22"/>
  <c r="N899" i="22"/>
  <c r="O894" i="22"/>
  <c r="G905" i="22"/>
  <c r="H900" i="22"/>
  <c r="I895" i="22"/>
  <c r="N905" i="22"/>
  <c r="O900" i="22"/>
  <c r="P895" i="22"/>
  <c r="M905" i="22"/>
  <c r="N900" i="22"/>
  <c r="O895" i="22"/>
  <c r="R907" i="22"/>
  <c r="F903" i="22"/>
  <c r="G898" i="22"/>
  <c r="Q907" i="22"/>
  <c r="R902" i="22"/>
  <c r="F898" i="22"/>
  <c r="P907" i="22"/>
  <c r="Q902" i="22"/>
  <c r="R897" i="22"/>
  <c r="J908" i="22"/>
  <c r="K903" i="22"/>
  <c r="L898" i="22"/>
  <c r="Q908" i="22"/>
  <c r="R903" i="22"/>
  <c r="F899" i="22"/>
  <c r="G894" i="22"/>
  <c r="L904" i="22"/>
  <c r="M899" i="22"/>
  <c r="N894" i="22"/>
  <c r="F905" i="22"/>
  <c r="G900" i="22"/>
  <c r="H895" i="22"/>
  <c r="R904" i="22"/>
  <c r="F900" i="22"/>
  <c r="G895" i="22"/>
  <c r="J907" i="22"/>
  <c r="K902" i="22"/>
  <c r="L897" i="22"/>
  <c r="I907" i="22"/>
  <c r="J902" i="22"/>
  <c r="K897" i="22"/>
  <c r="H907" i="22"/>
  <c r="I902" i="22"/>
  <c r="J897" i="22"/>
  <c r="O907" i="22"/>
  <c r="P902" i="22"/>
  <c r="Q897" i="22"/>
  <c r="I908" i="22"/>
  <c r="J903" i="22"/>
  <c r="K898" i="22"/>
  <c r="P908" i="22"/>
  <c r="Q903" i="22"/>
  <c r="R898" i="22"/>
  <c r="F894" i="22"/>
  <c r="K904" i="22"/>
  <c r="L899" i="22"/>
  <c r="M894" i="22"/>
  <c r="J904" i="22"/>
  <c r="K899" i="22"/>
  <c r="L894" i="22"/>
  <c r="G906" i="22"/>
  <c r="H901" i="22"/>
  <c r="I896" i="22"/>
  <c r="F906" i="22"/>
  <c r="G901" i="22"/>
  <c r="H896" i="22"/>
  <c r="R905" i="22"/>
  <c r="F901" i="22"/>
  <c r="G896" i="22"/>
  <c r="L906" i="22"/>
  <c r="M901" i="22"/>
  <c r="N896" i="22"/>
  <c r="F907" i="22"/>
  <c r="G902" i="22"/>
  <c r="H897" i="22"/>
  <c r="M907" i="22"/>
  <c r="N902" i="22"/>
  <c r="O897" i="22"/>
  <c r="G908" i="22"/>
  <c r="H903" i="22"/>
  <c r="I898" i="22"/>
  <c r="F908" i="22"/>
  <c r="G903" i="22"/>
  <c r="H898" i="22"/>
  <c r="L905" i="22"/>
  <c r="M900" i="22"/>
  <c r="N895" i="22"/>
  <c r="K905" i="22"/>
  <c r="L900" i="22"/>
  <c r="M895" i="22"/>
  <c r="J905" i="22"/>
  <c r="K900" i="22"/>
  <c r="L895" i="22"/>
  <c r="Q905" i="22"/>
  <c r="R900" i="22"/>
  <c r="F896" i="22"/>
  <c r="K906" i="22"/>
  <c r="L901" i="22"/>
  <c r="M896" i="22"/>
  <c r="R906" i="22"/>
  <c r="F902" i="22"/>
  <c r="G897" i="22"/>
  <c r="L907" i="22"/>
  <c r="M902" i="22"/>
  <c r="N897" i="22"/>
  <c r="K907" i="22"/>
  <c r="L902" i="22"/>
  <c r="M897" i="22"/>
  <c r="P833" i="22"/>
  <c r="Q828" i="22"/>
  <c r="R823" i="22"/>
  <c r="F819" i="22"/>
  <c r="K829" i="22"/>
  <c r="L824" i="22"/>
  <c r="M819" i="22"/>
  <c r="J829" i="22"/>
  <c r="K824" i="22"/>
  <c r="L819" i="22"/>
  <c r="I829" i="22"/>
  <c r="J824" i="22"/>
  <c r="K819" i="22"/>
  <c r="H829" i="22"/>
  <c r="I824" i="22"/>
  <c r="J819" i="22"/>
  <c r="N829" i="22"/>
  <c r="O824" i="22"/>
  <c r="P819" i="22"/>
  <c r="H830" i="22"/>
  <c r="I825" i="22"/>
  <c r="J820" i="22"/>
  <c r="R822" i="22"/>
  <c r="J830" i="22"/>
  <c r="G829" i="22"/>
  <c r="H833" i="22"/>
  <c r="I828" i="22"/>
  <c r="J823" i="22"/>
  <c r="O833" i="22"/>
  <c r="P828" i="22"/>
  <c r="Q823" i="22"/>
  <c r="N833" i="22"/>
  <c r="O828" i="22"/>
  <c r="P823" i="22"/>
  <c r="M833" i="22"/>
  <c r="N828" i="22"/>
  <c r="O823" i="22"/>
  <c r="L833" i="22"/>
  <c r="M828" i="22"/>
  <c r="N823" i="22"/>
  <c r="R833" i="22"/>
  <c r="F829" i="22"/>
  <c r="G824" i="22"/>
  <c r="H819" i="22"/>
  <c r="M829" i="22"/>
  <c r="N824" i="22"/>
  <c r="O819" i="22"/>
  <c r="H832" i="22"/>
  <c r="R830" i="22"/>
  <c r="H824" i="22"/>
  <c r="M832" i="22"/>
  <c r="N827" i="22"/>
  <c r="O822" i="22"/>
  <c r="G833" i="22"/>
  <c r="H828" i="22"/>
  <c r="I823" i="22"/>
  <c r="F833" i="22"/>
  <c r="G828" i="22"/>
  <c r="H823" i="22"/>
  <c r="R832" i="22"/>
  <c r="F828" i="22"/>
  <c r="G823" i="22"/>
  <c r="Q832" i="22"/>
  <c r="R827" i="22"/>
  <c r="F823" i="22"/>
  <c r="J833" i="22"/>
  <c r="K828" i="22"/>
  <c r="L823" i="22"/>
  <c r="Q833" i="22"/>
  <c r="R828" i="22"/>
  <c r="F824" i="22"/>
  <c r="G819" i="22"/>
  <c r="I827" i="22"/>
  <c r="F826" i="22"/>
  <c r="I819" i="22"/>
  <c r="R831" i="22"/>
  <c r="F827" i="22"/>
  <c r="G822" i="22"/>
  <c r="L832" i="22"/>
  <c r="M827" i="22"/>
  <c r="N822" i="22"/>
  <c r="K832" i="22"/>
  <c r="L827" i="22"/>
  <c r="M822" i="22"/>
  <c r="J832" i="22"/>
  <c r="K827" i="22"/>
  <c r="L822" i="22"/>
  <c r="I832" i="22"/>
  <c r="J827" i="22"/>
  <c r="K822" i="22"/>
  <c r="O832" i="22"/>
  <c r="P827" i="22"/>
  <c r="Q822" i="22"/>
  <c r="I833" i="22"/>
  <c r="J828" i="22"/>
  <c r="K823" i="22"/>
  <c r="K833" i="22"/>
  <c r="J822" i="22"/>
  <c r="G821" i="22"/>
  <c r="J831" i="22"/>
  <c r="K826" i="22"/>
  <c r="L821" i="22"/>
  <c r="Q831" i="22"/>
  <c r="R826" i="22"/>
  <c r="F822" i="22"/>
  <c r="P831" i="22"/>
  <c r="Q826" i="22"/>
  <c r="R821" i="22"/>
  <c r="O831" i="22"/>
  <c r="P826" i="22"/>
  <c r="Q821" i="22"/>
  <c r="N831" i="22"/>
  <c r="O826" i="22"/>
  <c r="P821" i="22"/>
  <c r="G832" i="22"/>
  <c r="H827" i="22"/>
  <c r="I822" i="22"/>
  <c r="N832" i="22"/>
  <c r="O827" i="22"/>
  <c r="P822" i="22"/>
  <c r="L828" i="22"/>
  <c r="K825" i="22"/>
  <c r="L820" i="22"/>
  <c r="G830" i="22"/>
  <c r="H825" i="22"/>
  <c r="I820" i="22"/>
  <c r="N830" i="22"/>
  <c r="O825" i="22"/>
  <c r="P820" i="22"/>
  <c r="M830" i="22"/>
  <c r="N825" i="22"/>
  <c r="O820" i="22"/>
  <c r="L830" i="22"/>
  <c r="M825" i="22"/>
  <c r="N820" i="22"/>
  <c r="K830" i="22"/>
  <c r="L825" i="22"/>
  <c r="M820" i="22"/>
  <c r="Q830" i="22"/>
  <c r="R825" i="22"/>
  <c r="F821" i="22"/>
  <c r="K831" i="22"/>
  <c r="L826" i="22"/>
  <c r="M821" i="22"/>
  <c r="P832" i="22"/>
  <c r="N826" i="22"/>
  <c r="P824" i="22"/>
  <c r="E54" i="23"/>
  <c r="L829" i="22"/>
  <c r="M824" i="22"/>
  <c r="N819" i="22"/>
  <c r="F830" i="22"/>
  <c r="G825" i="22"/>
  <c r="H820" i="22"/>
  <c r="R829" i="22"/>
  <c r="F825" i="22"/>
  <c r="G820" i="22"/>
  <c r="Q829" i="22"/>
  <c r="R824" i="22"/>
  <c r="F820" i="22"/>
  <c r="P829" i="22"/>
  <c r="Q824" i="22"/>
  <c r="R819" i="22"/>
  <c r="I830" i="22"/>
  <c r="J825" i="22"/>
  <c r="K820" i="22"/>
  <c r="P830" i="22"/>
  <c r="Q825" i="22"/>
  <c r="R820" i="22"/>
  <c r="Q827" i="22"/>
  <c r="O821" i="22"/>
  <c r="Q819" i="22"/>
  <c r="K1058" i="22"/>
  <c r="L1053" i="22"/>
  <c r="M1048" i="22"/>
  <c r="R1058" i="22"/>
  <c r="F1054" i="22"/>
  <c r="G1049" i="22"/>
  <c r="H1044" i="22"/>
  <c r="M1054" i="22"/>
  <c r="N1049" i="22"/>
  <c r="O1044" i="22"/>
  <c r="G1055" i="22"/>
  <c r="H1050" i="22"/>
  <c r="I1045" i="22"/>
  <c r="N1055" i="22"/>
  <c r="O1050" i="22"/>
  <c r="P1045" i="22"/>
  <c r="M1055" i="22"/>
  <c r="N1050" i="22"/>
  <c r="O1045" i="22"/>
  <c r="L1055" i="22"/>
  <c r="M1050" i="22"/>
  <c r="N1045" i="22"/>
  <c r="K1055" i="22"/>
  <c r="L1050" i="22"/>
  <c r="M1045" i="22"/>
  <c r="P1057" i="22"/>
  <c r="Q1052" i="22"/>
  <c r="R1047" i="22"/>
  <c r="J1058" i="22"/>
  <c r="K1053" i="22"/>
  <c r="L1048" i="22"/>
  <c r="Q1058" i="22"/>
  <c r="R1053" i="22"/>
  <c r="F1049" i="22"/>
  <c r="G1044" i="22"/>
  <c r="L1054" i="22"/>
  <c r="M1049" i="22"/>
  <c r="N1044" i="22"/>
  <c r="F1055" i="22"/>
  <c r="G1050" i="22"/>
  <c r="B64" i="23" s="1"/>
  <c r="H1045" i="22"/>
  <c r="R1054" i="22"/>
  <c r="F1050" i="22"/>
  <c r="G1045" i="22"/>
  <c r="Q1054" i="22"/>
  <c r="R1049" i="22"/>
  <c r="F1045" i="22"/>
  <c r="P1054" i="22"/>
  <c r="Q1049" i="22"/>
  <c r="R1044" i="22"/>
  <c r="H1057" i="22"/>
  <c r="I1052" i="22"/>
  <c r="J1047" i="22"/>
  <c r="O1057" i="22"/>
  <c r="P1052" i="22"/>
  <c r="Q1047" i="22"/>
  <c r="I1058" i="22"/>
  <c r="J1053" i="22"/>
  <c r="K1048" i="22"/>
  <c r="P1058" i="22"/>
  <c r="Q1053" i="22"/>
  <c r="R1048" i="22"/>
  <c r="F1044" i="22"/>
  <c r="K1054" i="22"/>
  <c r="L1049" i="22"/>
  <c r="M1044" i="22"/>
  <c r="J1054" i="22"/>
  <c r="K1049" i="22"/>
  <c r="L1044" i="22"/>
  <c r="I1054" i="22"/>
  <c r="J1049" i="22"/>
  <c r="K1044" i="22"/>
  <c r="H1054" i="22"/>
  <c r="I1049" i="22"/>
  <c r="J1044" i="22"/>
  <c r="M1056" i="22"/>
  <c r="N1051" i="22"/>
  <c r="O1046" i="22"/>
  <c r="G1057" i="22"/>
  <c r="H1052" i="22"/>
  <c r="I1047" i="22"/>
  <c r="N1057" i="22"/>
  <c r="O1052" i="22"/>
  <c r="P1047" i="22"/>
  <c r="H1058" i="22"/>
  <c r="I1053" i="22"/>
  <c r="J1048" i="22"/>
  <c r="O1058" i="22"/>
  <c r="P1053" i="22"/>
  <c r="Q1048" i="22"/>
  <c r="N1058" i="22"/>
  <c r="O1053" i="22"/>
  <c r="P1048" i="22"/>
  <c r="M1058" i="22"/>
  <c r="N1053" i="22"/>
  <c r="O1048" i="22"/>
  <c r="L1058" i="22"/>
  <c r="M1053" i="22"/>
  <c r="N1048" i="22"/>
  <c r="R1055" i="22"/>
  <c r="F1051" i="22"/>
  <c r="G1046" i="22"/>
  <c r="L1056" i="22"/>
  <c r="M1051" i="22"/>
  <c r="N1046" i="22"/>
  <c r="F1057" i="22"/>
  <c r="G1052" i="22"/>
  <c r="H1047" i="22"/>
  <c r="M1057" i="22"/>
  <c r="N1052" i="22"/>
  <c r="O1047" i="22"/>
  <c r="G1058" i="22"/>
  <c r="H1053" i="22"/>
  <c r="I1048" i="22"/>
  <c r="F1058" i="22"/>
  <c r="G1053" i="22"/>
  <c r="H1048" i="22"/>
  <c r="R1057" i="22"/>
  <c r="F1053" i="22"/>
  <c r="G1048" i="22"/>
  <c r="Q1057" i="22"/>
  <c r="R1052" i="22"/>
  <c r="F1048" i="22"/>
  <c r="O1054" i="22"/>
  <c r="P1049" i="22"/>
  <c r="Q1044" i="22"/>
  <c r="I1055" i="22"/>
  <c r="J1050" i="22"/>
  <c r="K1045" i="22"/>
  <c r="P1055" i="22"/>
  <c r="Q1050" i="22"/>
  <c r="R1045" i="22"/>
  <c r="J1056" i="22"/>
  <c r="K1051" i="22"/>
  <c r="L1046" i="22"/>
  <c r="Q1056" i="22"/>
  <c r="R1051" i="22"/>
  <c r="F1047" i="22"/>
  <c r="P1056" i="22"/>
  <c r="Q1051" i="22"/>
  <c r="R1046" i="22"/>
  <c r="O1056" i="22"/>
  <c r="P1051" i="22"/>
  <c r="Q1046" i="22"/>
  <c r="N1056" i="22"/>
  <c r="O1051" i="22"/>
  <c r="P1046" i="22"/>
  <c r="G1054" i="22"/>
  <c r="H1049" i="22"/>
  <c r="I1044" i="22"/>
  <c r="N1054" i="22"/>
  <c r="O1049" i="22"/>
  <c r="P1044" i="22"/>
  <c r="H1055" i="22"/>
  <c r="I1050" i="22"/>
  <c r="J1045" i="22"/>
  <c r="O1055" i="22"/>
  <c r="P1050" i="22"/>
  <c r="Q1045" i="22"/>
  <c r="I1056" i="22"/>
  <c r="J1051" i="22"/>
  <c r="K1046" i="22"/>
  <c r="H1056" i="22"/>
  <c r="I1051" i="22"/>
  <c r="J1046" i="22"/>
  <c r="G1056" i="22"/>
  <c r="H1051" i="22"/>
  <c r="I1046" i="22"/>
  <c r="D66" i="23" s="1"/>
  <c r="F1056" i="22"/>
  <c r="G1051" i="22"/>
  <c r="H1046" i="22"/>
  <c r="F731" i="22"/>
  <c r="R735" i="22"/>
  <c r="Q740" i="22"/>
  <c r="P739" i="22"/>
  <c r="M733" i="22"/>
  <c r="L738" i="22"/>
  <c r="K743" i="22"/>
  <c r="I731" i="22"/>
  <c r="H736" i="22"/>
  <c r="G741" i="22"/>
  <c r="K740" i="22"/>
  <c r="H733" i="22"/>
  <c r="G738" i="22"/>
  <c r="B62" i="23" s="1"/>
  <c r="F743" i="22"/>
  <c r="H730" i="22"/>
  <c r="G735" i="22"/>
  <c r="F740" i="22"/>
  <c r="F729" i="22"/>
  <c r="R733" i="22"/>
  <c r="Q738" i="22"/>
  <c r="P743" i="22"/>
  <c r="M731" i="22"/>
  <c r="L736" i="22"/>
  <c r="K741" i="22"/>
  <c r="L759" i="22"/>
  <c r="F770" i="22"/>
  <c r="O765" i="22"/>
  <c r="H761" i="22"/>
  <c r="H763" i="22"/>
  <c r="J763" i="22"/>
  <c r="R759" i="22"/>
  <c r="G773" i="22"/>
  <c r="K764" i="22"/>
  <c r="Q762" i="22"/>
  <c r="K767" i="22"/>
  <c r="J772" i="22"/>
  <c r="G768" i="22"/>
  <c r="F773" i="22"/>
  <c r="I768" i="22"/>
  <c r="H773" i="22"/>
  <c r="J768" i="22"/>
  <c r="I773" i="22"/>
  <c r="P767" i="22"/>
  <c r="O772" i="22"/>
  <c r="J762" i="22"/>
  <c r="I767" i="22"/>
  <c r="H772" i="22"/>
  <c r="J767" i="22"/>
  <c r="I772" i="22"/>
  <c r="L1352" i="22"/>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K1358" i="22"/>
  <c r="N731" i="22"/>
  <c r="M736" i="22"/>
  <c r="L741" i="22"/>
  <c r="I729" i="22"/>
  <c r="H734" i="22"/>
  <c r="G739" i="22"/>
  <c r="F733" i="22"/>
  <c r="Q731" i="22"/>
  <c r="P736" i="22"/>
  <c r="O741" i="22"/>
  <c r="I742" i="22"/>
  <c r="P733" i="22"/>
  <c r="O738" i="22"/>
  <c r="N743" i="22"/>
  <c r="P730" i="22"/>
  <c r="O735" i="22"/>
  <c r="N740" i="22"/>
  <c r="N729" i="22"/>
  <c r="M734" i="22"/>
  <c r="L739" i="22"/>
  <c r="R729" i="22"/>
  <c r="H732" i="22"/>
  <c r="G737" i="22"/>
  <c r="F742" i="22"/>
  <c r="H760" i="22"/>
  <c r="M759" i="22"/>
  <c r="N770" i="22"/>
  <c r="Q761" i="22"/>
  <c r="I771" i="22"/>
  <c r="F764" i="22"/>
  <c r="N760" i="22"/>
  <c r="J759" i="22"/>
  <c r="P768" i="22"/>
  <c r="N763" i="22"/>
  <c r="F768" i="22"/>
  <c r="R772" i="22"/>
  <c r="O768" i="22"/>
  <c r="N773" i="22"/>
  <c r="Q768" i="22"/>
  <c r="P773" i="22"/>
  <c r="R768" i="22"/>
  <c r="Q773" i="22"/>
  <c r="K768" i="22"/>
  <c r="J773" i="22"/>
  <c r="R762" i="22"/>
  <c r="Q767" i="22"/>
  <c r="P772" i="22"/>
  <c r="R767" i="22"/>
  <c r="Q772" i="22"/>
  <c r="J1346" i="22"/>
  <c r="F1358" i="22"/>
  <c r="F1350" i="22"/>
  <c r="H1346" i="22"/>
  <c r="G1351" i="22"/>
  <c r="F1356" i="22"/>
  <c r="I1346" i="22"/>
  <c r="H1351" i="22"/>
  <c r="G1356" i="22"/>
  <c r="K1346" i="22"/>
  <c r="J1351" i="22"/>
  <c r="I1356" i="22"/>
  <c r="Q1345" i="22"/>
  <c r="P1350" i="22"/>
  <c r="O1355" i="22"/>
  <c r="J1345" i="22"/>
  <c r="I1350" i="22"/>
  <c r="H1355" i="22"/>
  <c r="P1344" i="22"/>
  <c r="O1349" i="22"/>
  <c r="N1354" i="22"/>
  <c r="I1344" i="22"/>
  <c r="H1349" i="22"/>
  <c r="G1354" i="22"/>
  <c r="M730" i="22"/>
  <c r="I732" i="22"/>
  <c r="H737" i="22"/>
  <c r="G742" i="22"/>
  <c r="Q729" i="22"/>
  <c r="P734" i="22"/>
  <c r="O739" i="22"/>
  <c r="O736" i="22"/>
  <c r="L732" i="22"/>
  <c r="K737" i="22"/>
  <c r="J742" i="22"/>
  <c r="L729" i="22"/>
  <c r="K734" i="22"/>
  <c r="J739" i="22"/>
  <c r="H731" i="22"/>
  <c r="K731" i="22"/>
  <c r="J736" i="22"/>
  <c r="I741" i="22"/>
  <c r="I730" i="22"/>
  <c r="H735" i="22"/>
  <c r="G740" i="22"/>
  <c r="N733" i="22"/>
  <c r="P732" i="22"/>
  <c r="O737" i="22"/>
  <c r="N742" i="22"/>
  <c r="Q760" i="22"/>
  <c r="I760" i="22"/>
  <c r="J760" i="22"/>
  <c r="M762" i="22"/>
  <c r="G759" i="22"/>
  <c r="M767" i="22"/>
  <c r="J761" i="22"/>
  <c r="F760" i="22"/>
  <c r="O773" i="22"/>
  <c r="L764" i="22"/>
  <c r="N768" i="22"/>
  <c r="M773" i="22"/>
  <c r="J769" i="22"/>
  <c r="M764" i="22"/>
  <c r="L769" i="22"/>
  <c r="N764" i="22"/>
  <c r="M769" i="22"/>
  <c r="G764" i="22"/>
  <c r="F769" i="22"/>
  <c r="R773" i="22"/>
  <c r="M763" i="22"/>
  <c r="L768" i="22"/>
  <c r="K773" i="22"/>
  <c r="M768" i="22"/>
  <c r="L773" i="22"/>
  <c r="I1351" i="22"/>
  <c r="P1348" i="22"/>
  <c r="R1354" i="22"/>
  <c r="P1346" i="22"/>
  <c r="O1351" i="22"/>
  <c r="N1356" i="22"/>
  <c r="Q1346" i="22"/>
  <c r="P1351" i="22"/>
  <c r="O1356" i="22"/>
  <c r="F1347" i="22"/>
  <c r="R1351" i="22"/>
  <c r="Q1356" i="22"/>
  <c r="L1346" i="22"/>
  <c r="K1351" i="22"/>
  <c r="J1356" i="22"/>
  <c r="R1345" i="22"/>
  <c r="Q1350" i="22"/>
  <c r="P1355" i="22"/>
  <c r="K1345" i="22"/>
  <c r="J1350" i="22"/>
  <c r="I1355" i="22"/>
  <c r="Q1344" i="22"/>
  <c r="P1349" i="22"/>
  <c r="O1354" i="22"/>
  <c r="Q734" i="22"/>
  <c r="Q732" i="22"/>
  <c r="P737" i="22"/>
  <c r="O742" i="22"/>
  <c r="L730" i="22"/>
  <c r="K735" i="22"/>
  <c r="J740" i="22"/>
  <c r="F741" i="22"/>
  <c r="G733" i="22"/>
  <c r="F738" i="22"/>
  <c r="R742" i="22"/>
  <c r="G730" i="22"/>
  <c r="F735" i="22"/>
  <c r="R739" i="22"/>
  <c r="I734" i="22"/>
  <c r="F732" i="22"/>
  <c r="R736" i="22"/>
  <c r="Q741" i="22"/>
  <c r="Q730" i="22"/>
  <c r="P735" i="22"/>
  <c r="O740" i="22"/>
  <c r="H739" i="22"/>
  <c r="K733" i="22"/>
  <c r="J738" i="22"/>
  <c r="I743" i="22"/>
  <c r="M761" i="22"/>
  <c r="R760" i="22"/>
  <c r="L762" i="22"/>
  <c r="I763" i="22"/>
  <c r="P759" i="22"/>
  <c r="L772" i="22"/>
  <c r="F762" i="22"/>
  <c r="O760" i="22"/>
  <c r="K759" i="22"/>
  <c r="K769" i="22"/>
  <c r="I769" i="22"/>
  <c r="F765" i="22"/>
  <c r="R769" i="22"/>
  <c r="H765" i="22"/>
  <c r="G770" i="22"/>
  <c r="I765" i="22"/>
  <c r="H770" i="22"/>
  <c r="O764" i="22"/>
  <c r="N769" i="22"/>
  <c r="I759" i="22"/>
  <c r="H764" i="22"/>
  <c r="G769" i="22"/>
  <c r="I764" i="22"/>
  <c r="H769" i="22"/>
  <c r="H1356" i="22"/>
  <c r="O1353" i="22"/>
  <c r="O1345" i="22"/>
  <c r="K1347" i="22"/>
  <c r="J1352" i="22"/>
  <c r="I1357" i="22"/>
  <c r="L1347" i="22"/>
  <c r="K1352" i="22"/>
  <c r="J1357" i="22"/>
  <c r="N1347" i="22"/>
  <c r="M1352" i="22"/>
  <c r="L1357" i="22"/>
  <c r="G1347" i="22"/>
  <c r="F1352" i="22"/>
  <c r="R1356" i="22"/>
  <c r="M1346" i="22"/>
  <c r="L1351" i="22"/>
  <c r="K1356" i="22"/>
  <c r="F1346" i="22"/>
  <c r="R1350" i="22"/>
  <c r="Q1355" i="22"/>
  <c r="L1345" i="22"/>
  <c r="K1350" i="22"/>
  <c r="J1355" i="22"/>
  <c r="M738" i="22"/>
  <c r="L733" i="22"/>
  <c r="K738" i="22"/>
  <c r="J743" i="22"/>
  <c r="G731" i="22"/>
  <c r="F736" i="22"/>
  <c r="R740" i="22"/>
  <c r="Q742" i="22"/>
  <c r="O733" i="22"/>
  <c r="N738" i="22"/>
  <c r="M743" i="22"/>
  <c r="O730" i="22"/>
  <c r="N735" i="22"/>
  <c r="M740" i="22"/>
  <c r="R737" i="22"/>
  <c r="M70" i="23" s="1"/>
  <c r="N732" i="22"/>
  <c r="M737" i="22"/>
  <c r="L742" i="22"/>
  <c r="L731" i="22"/>
  <c r="K736" i="22"/>
  <c r="J741" i="22"/>
  <c r="G729" i="22"/>
  <c r="F734" i="22"/>
  <c r="R738" i="22"/>
  <c r="Q743" i="22"/>
  <c r="I762" i="22"/>
  <c r="N761" i="22"/>
  <c r="J766" i="22"/>
  <c r="R763" i="22"/>
  <c r="M760" i="22"/>
  <c r="N759" i="22"/>
  <c r="O762" i="22"/>
  <c r="K761" i="22"/>
  <c r="G760" i="22"/>
  <c r="R764" i="22"/>
  <c r="Q769" i="22"/>
  <c r="N765" i="22"/>
  <c r="M770" i="22"/>
  <c r="P765" i="22"/>
  <c r="O770" i="22"/>
  <c r="Q765" i="22"/>
  <c r="P770" i="22"/>
  <c r="J765" i="22"/>
  <c r="I770" i="22"/>
  <c r="Q759" i="22"/>
  <c r="P764" i="22"/>
  <c r="O769" i="22"/>
  <c r="Q764" i="22"/>
  <c r="P769" i="22"/>
  <c r="K72" i="23" s="1"/>
  <c r="R1346" i="22"/>
  <c r="N1358" i="22"/>
  <c r="N1350" i="22"/>
  <c r="F1348" i="22"/>
  <c r="R1352" i="22"/>
  <c r="Q1357" i="22"/>
  <c r="G1348" i="22"/>
  <c r="F1353" i="22"/>
  <c r="R1357" i="22"/>
  <c r="I1348" i="22"/>
  <c r="H1353" i="22"/>
  <c r="G1358" i="22"/>
  <c r="O1347" i="22"/>
  <c r="N1352" i="22"/>
  <c r="M1357" i="22"/>
  <c r="H1347" i="22"/>
  <c r="G1352" i="22"/>
  <c r="F1357" i="22"/>
  <c r="N1346" i="22"/>
  <c r="M1351" i="22"/>
  <c r="L1356" i="22"/>
  <c r="G1346" i="22"/>
  <c r="F1351" i="22"/>
  <c r="R1355" i="22"/>
  <c r="H729" i="22"/>
  <c r="G734" i="22"/>
  <c r="F739" i="22"/>
  <c r="R743" i="22"/>
  <c r="O731" i="22"/>
  <c r="N736" i="22"/>
  <c r="M741" i="22"/>
  <c r="K729" i="22"/>
  <c r="J734" i="22"/>
  <c r="I739" i="22"/>
  <c r="J729" i="22"/>
  <c r="J731" i="22"/>
  <c r="I736" i="22"/>
  <c r="H741" i="22"/>
  <c r="N741" i="22"/>
  <c r="I733" i="22"/>
  <c r="H738" i="22"/>
  <c r="G743" i="22"/>
  <c r="G732" i="22"/>
  <c r="F737" i="22"/>
  <c r="R741" i="22"/>
  <c r="O729" i="22"/>
  <c r="N734" i="22"/>
  <c r="M739" i="22"/>
  <c r="F763" i="22"/>
  <c r="K762" i="22"/>
  <c r="F759" i="22"/>
  <c r="R766" i="22"/>
  <c r="I761" i="22"/>
  <c r="P761" i="22"/>
  <c r="K763" i="22"/>
  <c r="G762" i="22"/>
  <c r="P760" i="22"/>
  <c r="M765" i="22"/>
  <c r="L770" i="22"/>
  <c r="I766" i="22"/>
  <c r="H771" i="22"/>
  <c r="K766" i="22"/>
  <c r="J771" i="22"/>
  <c r="L766" i="22"/>
  <c r="K771" i="22"/>
  <c r="R765" i="22"/>
  <c r="Q770" i="22"/>
  <c r="L760" i="22"/>
  <c r="G60" i="23" s="1"/>
  <c r="K765" i="22"/>
  <c r="J770" i="22"/>
  <c r="L765" i="22"/>
  <c r="K770" i="22"/>
  <c r="Q1351" i="22"/>
  <c r="L1344" i="22"/>
  <c r="M1355" i="22"/>
  <c r="N1348" i="22"/>
  <c r="M1353" i="22"/>
  <c r="L1358" i="22"/>
  <c r="O1348" i="22"/>
  <c r="N1353" i="22"/>
  <c r="M1358" i="22"/>
  <c r="Q1348" i="22"/>
  <c r="P1353" i="22"/>
  <c r="O1358" i="22"/>
  <c r="J1348" i="22"/>
  <c r="I1353" i="22"/>
  <c r="H1358" i="22"/>
  <c r="P1347" i="22"/>
  <c r="O1352" i="22"/>
  <c r="N1357" i="22"/>
  <c r="I1347" i="22"/>
  <c r="H1352" i="22"/>
  <c r="G1357" i="22"/>
  <c r="O1346" i="22"/>
  <c r="N1351" i="22"/>
  <c r="M1356" i="22"/>
  <c r="L2" i="20"/>
  <c r="I2" i="5"/>
  <c r="P729" i="22"/>
  <c r="O734" i="22"/>
  <c r="N739" i="22"/>
  <c r="K732" i="22"/>
  <c r="F68" i="23" s="1"/>
  <c r="J732" i="22"/>
  <c r="I737" i="22"/>
  <c r="H742" i="22"/>
  <c r="F730" i="22"/>
  <c r="R734" i="22"/>
  <c r="Q739" i="22"/>
  <c r="P731" i="22"/>
  <c r="R731" i="22"/>
  <c r="Q736" i="22"/>
  <c r="P741" i="22"/>
  <c r="L743" i="22"/>
  <c r="Q733" i="22"/>
  <c r="P738" i="22"/>
  <c r="O743" i="22"/>
  <c r="O732" i="22"/>
  <c r="N737" i="22"/>
  <c r="M742" i="22"/>
  <c r="J730" i="22"/>
  <c r="I735" i="22"/>
  <c r="O763" i="22"/>
  <c r="G763" i="22"/>
  <c r="O759" i="22"/>
  <c r="Q771" i="22"/>
  <c r="R761" i="22"/>
  <c r="Q763" i="22"/>
  <c r="J764" i="22"/>
  <c r="P762" i="22"/>
  <c r="L761" i="22"/>
  <c r="H766" i="22"/>
  <c r="G771" i="22"/>
  <c r="Q766" i="22"/>
  <c r="P771" i="22"/>
  <c r="K65" i="23" s="1"/>
  <c r="F767" i="22"/>
  <c r="R771" i="22"/>
  <c r="G767" i="22"/>
  <c r="F772" i="22"/>
  <c r="M766" i="22"/>
  <c r="L771" i="22"/>
  <c r="G761" i="22"/>
  <c r="F766" i="22"/>
  <c r="R770" i="22"/>
  <c r="G766" i="22"/>
  <c r="K1357" i="22"/>
  <c r="P1356" i="22"/>
  <c r="K1349" i="22"/>
  <c r="J1344" i="22"/>
  <c r="I1349" i="22"/>
  <c r="H1354" i="22"/>
  <c r="K1344" i="22"/>
  <c r="J1349" i="22"/>
  <c r="I1354" i="22"/>
  <c r="M1344" i="22"/>
  <c r="L1349" i="22"/>
  <c r="K1354" i="22"/>
  <c r="F1344" i="22"/>
  <c r="R1348" i="22"/>
  <c r="Q1353" i="22"/>
  <c r="P1358" i="22"/>
  <c r="K1348" i="22"/>
  <c r="J1353" i="22"/>
  <c r="I1358" i="22"/>
  <c r="Q1347" i="22"/>
  <c r="P1352" i="22"/>
  <c r="O1357" i="22"/>
  <c r="J1347" i="22"/>
  <c r="I1352" i="22"/>
  <c r="G35" i="28"/>
  <c r="F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G73" i="23"/>
  <c r="K70" i="23"/>
  <c r="H73" i="23"/>
  <c r="AM10" i="26"/>
  <c r="AL14" i="26"/>
  <c r="AL15" i="26"/>
  <c r="AM11" i="26"/>
  <c r="AF93" i="23"/>
  <c r="AG87" i="23"/>
  <c r="AG93" i="23" s="1"/>
  <c r="AF101" i="23"/>
  <c r="AG88" i="23"/>
  <c r="AG101" i="23" s="1"/>
  <c r="AF96" i="23"/>
  <c r="AG82" i="23"/>
  <c r="AG96" i="23" s="1"/>
  <c r="AF100" i="23"/>
  <c r="AF99" i="23"/>
  <c r="AG83" i="23"/>
  <c r="AF92" i="23"/>
  <c r="AG86" i="23"/>
  <c r="AG92" i="23" s="1"/>
  <c r="E70" i="23" l="1"/>
  <c r="B61" i="23"/>
  <c r="H62" i="23"/>
  <c r="C73" i="23"/>
  <c r="I62" i="23"/>
  <c r="M68" i="23"/>
  <c r="M67" i="23"/>
  <c r="D62" i="23"/>
  <c r="G61" i="23"/>
  <c r="H60" i="23"/>
  <c r="C66" i="23"/>
  <c r="L70" i="23"/>
  <c r="B73" i="23"/>
  <c r="G70" i="23"/>
  <c r="L60" i="23"/>
  <c r="H67" i="23"/>
  <c r="B63" i="23"/>
  <c r="D63" i="23"/>
  <c r="H70" i="23"/>
  <c r="K64" i="23"/>
  <c r="K66" i="23"/>
  <c r="B67" i="23"/>
  <c r="G62" i="23"/>
  <c r="E62" i="23"/>
  <c r="G67" i="23"/>
  <c r="J72" i="23"/>
  <c r="C68" i="23"/>
  <c r="J62" i="23"/>
  <c r="G72" i="23"/>
  <c r="H64" i="23"/>
  <c r="B65" i="23"/>
  <c r="E64" i="23"/>
  <c r="G66" i="23"/>
  <c r="I72" i="23"/>
  <c r="G68" i="23"/>
  <c r="L65" i="23"/>
  <c r="H63" i="23"/>
  <c r="E72" i="23"/>
  <c r="K73" i="23"/>
  <c r="F60" i="23"/>
  <c r="F67" i="23"/>
  <c r="I61" i="23"/>
  <c r="C65" i="23"/>
  <c r="G64" i="23"/>
  <c r="J73" i="23"/>
  <c r="I68" i="23"/>
  <c r="L68" i="23"/>
  <c r="J67" i="23"/>
  <c r="L72" i="23"/>
  <c r="E66" i="23"/>
  <c r="H61" i="23"/>
  <c r="L67" i="23"/>
  <c r="B66" i="23"/>
  <c r="B68" i="23"/>
  <c r="C63" i="23"/>
  <c r="F64" i="23"/>
  <c r="F61" i="23"/>
  <c r="F66" i="23"/>
  <c r="J61" i="23"/>
  <c r="C60" i="23"/>
  <c r="I73" i="23"/>
  <c r="K61" i="23"/>
  <c r="J65" i="23"/>
  <c r="M61" i="23"/>
  <c r="K62" i="23"/>
  <c r="D73" i="23"/>
  <c r="B70" i="23"/>
  <c r="K68" i="23"/>
  <c r="B60" i="23"/>
  <c r="M60" i="23"/>
  <c r="H68" i="23"/>
  <c r="L62" i="23"/>
  <c r="M73" i="23"/>
  <c r="L63" i="23"/>
  <c r="L61" i="23"/>
  <c r="I63" i="23"/>
  <c r="J68" i="23"/>
  <c r="E73" i="23"/>
  <c r="I64" i="23"/>
  <c r="M72" i="23"/>
  <c r="B72" i="23"/>
  <c r="E60" i="23"/>
  <c r="C61" i="23"/>
  <c r="I66" i="23"/>
  <c r="H72" i="23"/>
  <c r="J64" i="23"/>
  <c r="M63" i="23"/>
  <c r="F73" i="23"/>
  <c r="L73" i="23"/>
  <c r="I70" i="23"/>
  <c r="J66" i="23"/>
  <c r="I67" i="23"/>
  <c r="F62" i="23"/>
  <c r="I60" i="23"/>
  <c r="E67" i="23"/>
  <c r="M64" i="23"/>
  <c r="D72" i="23"/>
  <c r="D64" i="23"/>
  <c r="G65" i="23"/>
  <c r="J70" i="23"/>
  <c r="F65" i="23"/>
  <c r="K60" i="23"/>
  <c r="F1449" i="22"/>
  <c r="C62" i="23"/>
  <c r="E63" i="23"/>
  <c r="M66" i="23"/>
  <c r="D68" i="23"/>
  <c r="F63" i="23"/>
  <c r="J63" i="23"/>
  <c r="I65" i="23"/>
  <c r="F70" i="23"/>
  <c r="P1449" i="22"/>
  <c r="K1449" i="22"/>
  <c r="M62" i="23"/>
  <c r="E65" i="23"/>
  <c r="H1449" i="22"/>
  <c r="G63" i="23"/>
  <c r="F72" i="23"/>
  <c r="M65" i="23"/>
  <c r="C67" i="23"/>
  <c r="H65" i="23"/>
  <c r="C72" i="23"/>
  <c r="O1449" i="22"/>
  <c r="D65" i="23"/>
  <c r="G1449" i="22"/>
  <c r="Q1449" i="22"/>
  <c r="L64" i="23"/>
  <c r="D61" i="23"/>
  <c r="D60" i="23"/>
  <c r="C70" i="23"/>
  <c r="K67" i="23"/>
  <c r="E61" i="23"/>
  <c r="L66" i="23"/>
  <c r="K63" i="23"/>
  <c r="D67" i="23"/>
  <c r="D70" i="23"/>
  <c r="H66" i="23"/>
  <c r="J1449" i="22"/>
  <c r="R1449" i="22"/>
  <c r="M2" i="20"/>
  <c r="J2" i="5"/>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K2" i="5"/>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L2" i="5"/>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M2" i="5"/>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N2" i="5"/>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O2" i="5"/>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P2" i="5"/>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Q2" i="5"/>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R2" i="5"/>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S2" i="5"/>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T2" i="5"/>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U2" i="5"/>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V2" i="5"/>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W2" i="5"/>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X2" i="5"/>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Y2" i="5"/>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Z2" i="5"/>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A2" i="5"/>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B2" i="5"/>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C2" i="5"/>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D2" i="5"/>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AE2" i="5"/>
  <c r="BH15" i="26"/>
  <c r="BI11" i="26"/>
  <c r="BH14" i="26"/>
  <c r="BI10" i="26"/>
  <c r="BI15" i="26" l="1"/>
  <c r="BJ11" i="26"/>
  <c r="BI14" i="26"/>
  <c r="BJ10" i="26"/>
  <c r="BK10" i="26" l="1"/>
  <c r="BJ14" i="26"/>
  <c r="BJ15" i="26"/>
  <c r="BK11" i="26"/>
  <c r="BK15" i="26" l="1"/>
  <c r="BK14" i="26"/>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<sst xmlns="http://schemas.openxmlformats.org/spreadsheetml/2006/main" count="15052" uniqueCount="1062">
  <si>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</si>
  <si>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</si>
  <si>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</si>
  <si>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</si>
  <si>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</si>
  <si>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</si>
  <si>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</si>
  <si>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</si>
  <si>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</si>
  <si>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</si>
  <si>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</si>
  <si>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</si>
  <si>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</si>
  <si>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</si>
  <si>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</si>
  <si>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</si>
  <si>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</si>
  <si>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</si>
  <si>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</si>
  <si>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</si>
  <si>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</si>
  <si>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</si>
  <si>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</si>
  <si>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</si>
  <si>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</si>
  <si>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</si>
  <si>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</si>
  <si>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</si>
  <si>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</si>
  <si>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</si>
  <si>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</si>
  <si>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</si>
  <si>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</si>
  <si>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</si>
  <si>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</si>
  <si>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</si>
  <si>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</si>
  <si>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</si>
  <si>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</si>
  <si>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</si>
  <si>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</si>
  <si>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</si>
  <si>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</si>
  <si>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</si>
  <si>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</si>
  <si>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</si>
  <si>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</si>
  <si>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</si>
  <si>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</si>
  <si>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</si>
  <si>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</si>
  <si>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</si>
  <si>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</si>
  <si>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</si>
  <si>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</si>
  <si>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</si>
  <si>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</si>
  <si>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</si>
  <si>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</si>
  <si>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</si>
  <si>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</si>
  <si>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</si>
  <si>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</si>
  <si>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</si>
  <si>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</si>
  <si>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</si>
  <si>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</si>
  <si>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</si>
  <si>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</si>
  <si>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</si>
  <si>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</si>
  <si>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</si>
  <si>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</si>
  <si>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</si>
  <si>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</si>
  <si>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</si>
  <si>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</si>
  <si>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</si>
  <si>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</si>
  <si>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</si>
  <si>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</si>
  <si>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</si>
  <si>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</si>
  <si>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</si>
  <si>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</si>
  <si>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</si>
  <si>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</si>
  <si>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</si>
  <si>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</si>
  <si>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</si>
  <si>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</si>
  <si>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</si>
  <si>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</si>
  <si>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</si>
  <si>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</si>
  <si>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</si>
  <si>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</si>
  <si>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</si>
  <si>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</si>
  <si>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</si>
  <si>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</si>
  <si>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</si>
  <si>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</si>
  <si>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</si>
  <si>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</si>
  <si>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</si>
  <si>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</si>
  <si>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</si>
  <si>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</si>
  <si>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</si>
  <si>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</si>
  <si>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</si>
  <si>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</si>
  <si>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</si>
  <si>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</si>
  <si>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</si>
  <si>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</si>
  <si>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</si>
  <si>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</si>
  <si>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</si>
  <si>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</si>
  <si>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</si>
  <si>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</si>
  <si>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</si>
  <si>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</si>
  <si>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</si>
  <si>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</si>
  <si>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</si>
  <si>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</si>
  <si>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</si>
  <si>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</si>
  <si>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</si>
  <si>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</si>
  <si>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</si>
  <si>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</si>
  <si>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</si>
  <si>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</si>
  <si>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</si>
  <si>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</si>
  <si>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</si>
  <si>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</si>
  <si>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</si>
  <si>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</si>
  <si>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</si>
  <si>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</si>
  <si>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</si>
  <si>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</si>
  <si>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</si>
  <si>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</si>
  <si>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</si>
  <si>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</si>
  <si>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</si>
  <si>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</si>
  <si>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</si>
  <si>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</si>
  <si>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</si>
  <si>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</si>
  <si>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</si>
  <si>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</si>
  <si>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</si>
  <si>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</si>
  <si>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</si>
  <si>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</si>
  <si>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</si>
  <si>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</si>
  <si>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</si>
  <si>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</si>
  <si>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</si>
  <si>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</si>
  <si>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</si>
  <si>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</si>
  <si>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</si>
  <si>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</si>
  <si>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</si>
  <si>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</si>
  <si>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</si>
  <si>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</si>
  <si>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</si>
  <si>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</si>
  <si>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</si>
  <si>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</si>
  <si>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</si>
  <si>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</si>
  <si>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</si>
  <si>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</si>
  <si>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</si>
  <si>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</si>
  <si>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</si>
  <si>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</si>
  <si>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</si>
  <si>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</si>
  <si>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</si>
  <si>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</si>
  <si>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</si>
  <si>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</si>
  <si>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</si>
  <si>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</si>
  <si>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</si>
  <si>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</si>
  <si>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</si>
  <si>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</si>
  <si>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</si>
  <si>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</si>
  <si>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</si>
  <si>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</si>
  <si>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</si>
  <si>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</si>
  <si>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</si>
  <si>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</si>
  <si>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</si>
  <si>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</si>
  <si>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</si>
  <si>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</si>
  <si>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</si>
  <si>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</si>
  <si>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</si>
  <si>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</si>
  <si>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</si>
  <si>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</si>
  <si>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</si>
  <si>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</si>
  <si>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</si>
  <si>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</si>
  <si>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</si>
  <si>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</si>
  <si>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</si>
  <si>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</si>
  <si>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</si>
  <si>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</si>
  <si>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</si>
  <si>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</si>
  <si>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</si>
  <si>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</si>
  <si>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</si>
  <si>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</si>
  <si>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</si>
  <si>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</si>
  <si>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</si>
  <si>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</si>
  <si>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</si>
  <si>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</si>
  <si>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</si>
  <si>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</si>
  <si>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</si>
  <si>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</si>
  <si>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</si>
  <si>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</si>
  <si>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</si>
  <si>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</si>
  <si>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</si>
  <si>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</si>
  <si>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</si>
  <si>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</si>
  <si>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</si>
  <si>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</si>
  <si>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</si>
  <si>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</si>
  <si>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</si>
  <si>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</si>
  <si>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</si>
  <si>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</si>
  <si>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</si>
  <si>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</si>
  <si>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</si>
  <si>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</si>
  <si>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</si>
  <si>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</si>
  <si>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</si>
  <si>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</si>
  <si>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</si>
  <si>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</si>
  <si>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</si>
  <si>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</si>
  <si>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</si>
  <si>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</si>
  <si>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</si>
  <si>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</si>
  <si>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</si>
  <si>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</si>
  <si>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</si>
  <si>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</si>
  <si>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</si>
  <si>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</si>
  <si>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</si>
  <si>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</si>
  <si>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</si>
  <si>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</si>
  <si>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</si>
  <si>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</si>
  <si>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</si>
  <si>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</si>
  <si>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</si>
  <si>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</si>
  <si>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</si>
  <si>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</si>
  <si>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</si>
  <si>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</si>
  <si>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</si>
  <si>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</si>
  <si>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</si>
  <si>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</si>
  <si>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</si>
  <si>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</si>
  <si>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</si>
  <si>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</si>
  <si>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</si>
  <si>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</si>
  <si>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</si>
  <si>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</si>
  <si>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</si>
  <si>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</si>
  <si>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</si>
  <si>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</si>
  <si>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</si>
  <si>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</si>
  <si>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</si>
  <si>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</si>
  <si>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</si>
  <si>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</si>
  <si>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</si>
  <si>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</si>
  <si>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</si>
  <si>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</si>
  <si>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</si>
  <si>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</si>
  <si>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</si>
  <si>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</si>
  <si>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</si>
  <si>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</si>
  <si>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</si>
  <si>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</si>
  <si>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</si>
  <si>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</si>
  <si>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</si>
  <si>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</si>
  <si>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</si>
  <si>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</si>
  <si>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</si>
  <si>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</si>
  <si>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</si>
  <si>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</si>
  <si>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</si>
  <si>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</si>
  <si>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</si>
  <si>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</si>
  <si>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</si>
  <si>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</si>
  <si>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</si>
  <si>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</si>
  <si>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</si>
  <si>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</si>
  <si>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</si>
  <si>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</si>
  <si>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</si>
  <si>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</si>
  <si>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</si>
  <si>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</si>
  <si>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</si>
  <si>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</si>
  <si>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</si>
  <si>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</si>
  <si>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</si>
  <si>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</si>
  <si>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</si>
  <si>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</si>
  <si>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</si>
  <si>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</si>
  <si>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</si>
  <si>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</si>
  <si>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</si>
  <si>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</si>
  <si>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</si>
  <si>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</si>
  <si>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</si>
  <si>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</si>
  <si>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</si>
  <si>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</si>
  <si>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</si>
  <si>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</si>
  <si>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</si>
  <si>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</si>
  <si>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</si>
  <si>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</si>
  <si>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</si>
  <si>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</si>
  <si>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</si>
  <si>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</si>
  <si>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</si>
  <si>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</si>
  <si>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</si>
  <si>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</si>
  <si>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</si>
  <si>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</si>
  <si>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</si>
  <si>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</si>
  <si>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</si>
  <si>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</si>
  <si>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</si>
  <si>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</si>
  <si>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</si>
  <si>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</si>
  <si>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</si>
  <si>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</si>
  <si>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</si>
  <si>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</si>
  <si>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</si>
  <si>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</si>
  <si>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</si>
  <si>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</si>
  <si>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</si>
  <si>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</si>
  <si>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</si>
  <si>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</si>
  <si>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</si>
  <si>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</si>
  <si>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</si>
  <si>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</si>
  <si>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</si>
  <si>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</si>
  <si>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</si>
  <si>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</si>
  <si>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</si>
  <si>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</si>
  <si>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</si>
  <si>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</si>
  <si>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</si>
  <si>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</si>
  <si>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</si>
  <si>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</si>
  <si>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</si>
  <si>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</si>
  <si>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</si>
  <si>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</si>
  <si>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</si>
  <si>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</si>
  <si>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</si>
  <si>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</si>
  <si>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</si>
  <si>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</si>
  <si>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</si>
  <si>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</si>
  <si>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</si>
  <si>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</si>
  <si>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</si>
  <si>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</si>
  <si>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</si>
  <si>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</si>
  <si>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</si>
  <si>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</si>
  <si>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</si>
  <si>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</si>
  <si>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</si>
  <si>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</si>
  <si>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</si>
  <si>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</si>
  <si>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</si>
  <si>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</si>
  <si>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</si>
  <si>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</si>
  <si>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</si>
  <si>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</si>
  <si>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</si>
  <si>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</si>
  <si>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</si>
  <si>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</si>
  <si>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</si>
  <si>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</si>
  <si>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</si>
  <si>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</si>
  <si>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</si>
  <si>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</si>
  <si>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</si>
  <si>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</si>
  <si>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</si>
  <si>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</si>
  <si>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</si>
  <si>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</si>
  <si>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</si>
  <si>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</si>
  <si>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</si>
  <si>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</si>
  <si>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</si>
  <si>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</si>
  <si>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</si>
  <si>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</si>
  <si>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</si>
  <si>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</si>
  <si>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</si>
  <si>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</si>
  <si>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</si>
  <si>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</si>
  <si>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</si>
  <si>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</si>
  <si>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</si>
  <si>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</si>
  <si>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</si>
  <si>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</si>
  <si>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</si>
  <si>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</si>
  <si>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</si>
  <si>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</si>
  <si>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</si>
  <si>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</si>
  <si>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</si>
  <si>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</si>
  <si>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</si>
  <si>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</si>
  <si>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</si>
  <si>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</si>
  <si>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</si>
  <si>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</si>
  <si>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</si>
  <si>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</si>
  <si>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</si>
  <si>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</si>
  <si>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</si>
  <si>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</si>
  <si>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</si>
  <si>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</si>
  <si>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</si>
  <si>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</si>
  <si>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</si>
  <si>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</si>
  <si>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</si>
  <si>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</si>
  <si>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</si>
  <si>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</si>
  <si>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</si>
  <si>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</si>
  <si>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</si>
  <si>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</si>
  <si>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</si>
  <si>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</si>
  <si>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</si>
  <si>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</si>
  <si>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</si>
  <si>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</si>
  <si>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</si>
  <si>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</si>
  <si>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</si>
  <si>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</si>
  <si>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</si>
  <si>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</si>
  <si>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</si>
  <si>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</si>
  <si>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</si>
  <si>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</si>
  <si>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</si>
  <si>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</si>
  <si>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</si>
  <si>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</si>
  <si>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</si>
  <si>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</si>
  <si>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</si>
  <si>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</si>
  <si>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</si>
  <si>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</si>
  <si>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</si>
  <si>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</si>
  <si>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</si>
  <si>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</si>
  <si>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</si>
  <si>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</si>
  <si>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</si>
  <si>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</si>
  <si>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</si>
  <si>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</si>
  <si>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</si>
  <si>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</si>
  <si>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</si>
  <si>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</si>
  <si>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</si>
  <si>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</si>
  <si>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</si>
  <si>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</si>
  <si>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</si>
  <si>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</si>
  <si>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</si>
  <si>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</si>
  <si>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</si>
  <si>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</si>
  <si>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</si>
  <si>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</si>
  <si>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</si>
  <si>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</si>
  <si>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</si>
  <si>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</si>
  <si>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</si>
  <si>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</si>
  <si>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</si>
  <si>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</si>
  <si>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</si>
  <si>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</si>
  <si>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</si>
  <si>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</si>
  <si>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</si>
  <si>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</si>
  <si>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</si>
  <si>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</si>
  <si>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</si>
  <si>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</si>
  <si>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</si>
  <si>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</si>
  <si>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</si>
  <si>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</si>
  <si>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</si>
  <si>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</si>
  <si>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</si>
  <si>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</si>
  <si>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</si>
  <si>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</si>
  <si>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</si>
  <si>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</si>
  <si>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</si>
  <si>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</si>
  <si>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</si>
  <si>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</si>
  <si>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</si>
  <si>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</si>
  <si>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</si>
  <si>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</si>
  <si>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</si>
  <si>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</si>
  <si>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</si>
  <si>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</si>
  <si>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</si>
  <si>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</si>
  <si>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</si>
  <si>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</si>
  <si>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</si>
  <si>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</si>
  <si>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</si>
  <si>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</si>
  <si>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</si>
  <si>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</si>
  <si>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</si>
  <si>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</si>
  <si>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</si>
  <si>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</si>
  <si>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</si>
  <si>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</si>
  <si>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</si>
  <si>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</si>
  <si>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</si>
  <si>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</si>
  <si>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</si>
  <si>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</si>
  <si>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</si>
  <si>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</si>
  <si>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</si>
  <si>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</si>
  <si>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</si>
  <si>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</si>
  <si>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</si>
  <si>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</si>
  <si>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</si>
  <si>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</si>
  <si>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</si>
  <si>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</si>
  <si>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</si>
  <si>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</si>
  <si>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</si>
  <si>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</si>
  <si>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</si>
  <si>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</si>
  <si>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</si>
  <si>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</si>
  <si>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</si>
  <si>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</si>
  <si>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</si>
  <si>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</si>
  <si>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</si>
  <si>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</si>
  <si>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</si>
  <si>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</si>
  <si>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</si>
  <si>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</si>
  <si>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</si>
  <si>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</si>
  <si>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</si>
  <si>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</si>
  <si>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</si>
  <si>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</si>
  <si>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</si>
  <si>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</si>
  <si>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</si>
  <si>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</si>
  <si>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</si>
  <si>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</si>
  <si>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</si>
  <si>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</si>
  <si>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</si>
  <si>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</si>
  <si>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</si>
  <si>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</si>
  <si>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</si>
  <si>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</si>
  <si>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</si>
  <si>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</si>
  <si>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</si>
  <si>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</si>
  <si>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</si>
  <si>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</si>
  <si>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</si>
  <si>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</si>
  <si>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</si>
  <si>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</si>
  <si>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</si>
  <si>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</si>
  <si>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</si>
  <si>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</si>
  <si>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</si>
  <si>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</si>
  <si>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</si>
  <si>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</si>
  <si>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</si>
  <si>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</si>
  <si>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</si>
  <si>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</si>
  <si>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</si>
  <si>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</si>
  <si>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</si>
  <si>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</si>
  <si>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</si>
  <si>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</si>
  <si>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</si>
  <si>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</si>
  <si>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</si>
  <si>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</si>
  <si>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</si>
  <si>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</si>
  <si>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</si>
  <si>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</si>
  <si>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</si>
  <si>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</si>
  <si>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</si>
  <si>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</si>
  <si>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</si>
  <si>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</si>
  <si>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</si>
  <si>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</si>
  <si>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</si>
  <si>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</si>
  <si>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</si>
  <si>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</si>
  <si>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</si>
  <si>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</si>
  <si>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</si>
  <si>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</si>
  <si>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</si>
  <si>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</si>
  <si>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</si>
  <si>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</si>
  <si>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</si>
  <si>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</si>
  <si>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</si>
  <si>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</si>
  <si>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</si>
  <si>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</si>
  <si>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</si>
  <si>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</si>
  <si>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</si>
  <si>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</si>
  <si>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</si>
  <si>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</si>
  <si>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</si>
  <si>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</si>
  <si>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</si>
  <si>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</si>
  <si>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</si>
  <si>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</si>
  <si>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</si>
  <si>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</si>
  <si>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</si>
  <si>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</si>
  <si>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</si>
  <si>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</si>
  <si>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</si>
  <si>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</si>
  <si>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</si>
  <si>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</si>
  <si>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</si>
  <si>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</si>
  <si>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</si>
  <si>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</si>
  <si>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</si>
  <si>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</si>
  <si>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</si>
  <si>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</si>
  <si>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</si>
  <si>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</si>
  <si>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</si>
  <si>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</si>
  <si>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</si>
  <si>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</si>
  <si>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</si>
  <si>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</si>
  <si>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</si>
  <si>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</si>
  <si>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</si>
  <si>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</si>
  <si>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</si>
  <si>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</si>
  <si>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</si>
  <si>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</si>
  <si>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</si>
  <si>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</si>
  <si>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</si>
  <si>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</si>
  <si>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</si>
  <si>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</si>
  <si>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</si>
  <si>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</si>
  <si>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</si>
  <si>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</si>
  <si>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</si>
  <si>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</si>
  <si>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</si>
  <si>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</si>
  <si>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</si>
  <si>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</si>
  <si>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</si>
  <si>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</si>
  <si>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</si>
  <si>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</si>
  <si>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</si>
  <si>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</si>
  <si>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</si>
  <si>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</si>
  <si>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</si>
  <si>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</si>
  <si>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</si>
  <si>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</si>
  <si>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</si>
  <si>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</si>
  <si>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</si>
  <si>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</si>
  <si>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</si>
  <si>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</si>
  <si>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</si>
  <si>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</si>
  <si>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</si>
  <si>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</si>
  <si>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</si>
  <si>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</si>
  <si>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</si>
  <si>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</si>
  <si>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</si>
  <si>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</si>
  <si>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</si>
  <si>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</si>
  <si>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</si>
  <si>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</si>
  <si>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</si>
  <si>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</si>
  <si>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</si>
  <si>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</si>
  <si>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</si>
  <si>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</si>
  <si>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</si>
  <si>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</si>
  <si>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</si>
  <si>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</si>
  <si>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</si>
  <si>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</si>
  <si>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</si>
  <si>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</si>
  <si>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</si>
  <si>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</si>
  <si>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</si>
  <si>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</si>
  <si>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</si>
  <si>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</si>
  <si>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</si>
  <si>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</si>
  <si>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</si>
  <si>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</si>
  <si>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</si>
  <si>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</si>
  <si>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</si>
  <si>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</si>
  <si>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</si>
  <si>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</si>
  <si>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</si>
  <si>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</si>
  <si>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</si>
  <si>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</si>
  <si>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</si>
  <si>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</si>
  <si>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</si>
  <si>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</si>
  <si>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</si>
  <si>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</si>
  <si>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</si>
  <si>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</si>
  <si>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</si>
  <si>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</si>
  <si>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</si>
  <si>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</si>
  <si>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</si>
  <si>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</si>
  <si>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</si>
  <si>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</si>
  <si>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</si>
  <si>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</si>
  <si>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</si>
  <si>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</si>
  <si>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</si>
  <si>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</si>
  <si>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</si>
  <si>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</si>
  <si>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</si>
  <si>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</si>
  <si>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</si>
  <si>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</si>
  <si>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</si>
  <si>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</si>
  <si>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</si>
  <si>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</si>
  <si>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</si>
  <si>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</si>
  <si>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</si>
  <si>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</si>
  <si>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</si>
  <si>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</si>
  <si>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</si>
  <si>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</si>
  <si>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</si>
  <si>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</si>
  <si>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</si>
  <si>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</si>
  <si>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</si>
  <si>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</si>
  <si>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</si>
  <si>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</si>
  <si>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</si>
  <si>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</si>
  <si>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</si>
  <si>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</si>
  <si>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</si>
  <si>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</si>
  <si>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</si>
  <si>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</si>
  <si>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</si>
  <si>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</si>
  <si>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</si>
  <si>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</si>
  <si>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</si>
  <si>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</si>
  <si>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</si>
  <si>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</si>
  <si>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</si>
  <si>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</si>
  <si>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</si>
  <si>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</si>
  <si>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</si>
  <si>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</si>
  <si>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</si>
  <si>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</si>
  <si>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</si>
  <si>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</si>
  <si>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</si>
  <si>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</si>
  <si>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</si>
  <si>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</si>
  <si>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</si>
  <si>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</si>
  <si>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</si>
  <si>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</si>
  <si>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</si>
  <si>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</si>
  <si>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</si>
  <si>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</si>
  <si>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</si>
  <si>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</si>
  <si>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</si>
  <si>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</si>
  <si>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</si>
  <si>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</si>
  <si>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</si>
  <si>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</si>
  <si>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</si>
  <si>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</si>
  <si>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</si>
  <si>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</si>
  <si>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</si>
  <si>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</si>
  <si>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</si>
  <si>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</si>
  <si>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</si>
  <si>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</si>
  <si>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</si>
  <si>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</si>
  <si>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</si>
  <si>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</si>
  <si>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</si>
  <si>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</si>
  <si>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</si>
  <si>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</si>
  <si>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</si>
  <si>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</si>
  <si>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</si>
  <si>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</si>
  <si>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</si>
  <si>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</si>
  <si>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</si>
  <si>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</si>
  <si>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</si>
  <si>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</si>
  <si>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</si>
  <si>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</si>
  <si>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</si>
  <si>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</si>
  <si>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</si>
  <si>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</si>
  <si>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</si>
  <si>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</si>
  <si>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</si>
  <si>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</si>
  <si>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</si>
  <si>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</si>
  <si>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</si>
  <si>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</si>
  <si>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</si>
  <si>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</si>
  <si>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</si>
  <si>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</si>
  <si>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</si>
  <si>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</si>
  <si>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</si>
  <si>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</si>
  <si>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</si>
  <si>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</si>
  <si>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</si>
  <si>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</si>
  <si>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</si>
  <si>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</si>
  <si>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</si>
  <si>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</si>
  <si>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</si>
  <si>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</si>
  <si>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</si>
  <si>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</si>
  <si>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</si>
  <si>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</si>
  <si>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</si>
  <si>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</si>
  <si>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</si>
  <si>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</si>
  <si>
    <t>EIA net importer</t>
  </si>
  <si>
    <t>EIA net exporter</t>
  </si>
  <si>
    <t>IMPORT CALCS</t>
  </si>
  <si>
    <t>EXPORT CALCS</t>
  </si>
  <si>
    <t>CAMBIUM</t>
  </si>
  <si>
    <t>EIA</t>
  </si>
  <si>
    <t>net import/export</t>
  </si>
  <si>
    <t>CAMBIUM/EIA AGREE?</t>
  </si>
  <si>
    <t>CAMBIUM EIA CALCS</t>
  </si>
  <si>
    <t>IMPORT</t>
  </si>
  <si>
    <t>EXPORT</t>
  </si>
  <si>
    <t>FINAL</t>
  </si>
  <si>
    <t>USE EIA?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</si>
</sst>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9">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
      <patternFill patternType="solid">
        <fgColor theme="2" tint="-0.499984740745262"/>
        <bgColor indexed="64"/>
      </patternFill>
    </fill>
    <fill>
      <patternFill patternType="solid">
        <fgColor theme="2" tint="-9.9978637043366805E-2"/>
        <bgColor indexed="64"/>
      </patternFill>
    </fill>
    <fill>
      <patternFill patternType="solid">
        <fgColor theme="6" tint="0.59999389629810485"/>
        <bgColor indexed="64"/>
      </patternFill>
    </fill>
    <fill>
      <patternFill patternType="solid">
        <fgColor theme="4" tint="0.59999389629810485"/>
        <bgColor indexed="64"/>
      </patternFill>
    </fill>
    <fill>
      <patternFill patternType="solid">
        <fgColor theme="8" tint="0.39997558519241921"/>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207">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23" borderId="0" xfId="0" applyFont="1" applyFill="1"/>
    <xf numFmtId="167" fontId="0" fillId="3" borderId="0" xfId="10" applyNumberFormat="1" applyFont="1" applyFill="1"/>
    <xf numFmtId="0" fontId="0" fillId="24" borderId="0" xfId="0" applyFill="1"/>
    <xf numFmtId="167" fontId="0" fillId="0" borderId="0" xfId="10" applyNumberFormat="1" applyFont="1"/>
    <xf numFmtId="167" fontId="0" fillId="0" borderId="0" xfId="10" applyNumberFormat="1" applyFont="1" applyFill="1"/>
    <xf numFmtId="167" fontId="11" fillId="3" borderId="0" xfId="10" applyNumberFormat="1" applyFill="1"/>
    <xf numFmtId="167" fontId="0" fillId="7" borderId="0" xfId="10" applyNumberFormat="1" applyFont="1" applyFill="1"/>
    <xf numFmtId="167" fontId="0" fillId="22" borderId="0" xfId="10" applyNumberFormat="1" applyFont="1" applyFill="1"/>
    <xf numFmtId="0" fontId="0" fillId="25" borderId="0" xfId="0" applyFill="1"/>
    <xf numFmtId="167" fontId="0" fillId="25" borderId="0" xfId="10" applyNumberFormat="1" applyFont="1" applyFill="1"/>
    <xf numFmtId="167" fontId="1" fillId="27" borderId="0" xfId="10" applyNumberFormat="1" applyFont="1" applyFill="1"/>
    <xf numFmtId="0" fontId="1" fillId="26" borderId="0" xfId="0" applyFont="1" applyFill="1"/>
    <xf numFmtId="167" fontId="1" fillId="0" borderId="0" xfId="10" applyNumberFormat="1" applyFont="1"/>
    <xf numFmtId="167" fontId="1" fillId="26" borderId="0" xfId="10" applyNumberFormat="1" applyFont="1" applyFill="1"/>
    <xf numFmtId="9" fontId="0" fillId="0" borderId="0" xfId="41" applyFont="1" applyFill="1"/>
    <xf numFmtId="0" fontId="48" fillId="0" borderId="0" xfId="0" applyFont="1"/>
    <xf numFmtId="167" fontId="49" fillId="0" borderId="0" xfId="10" applyNumberFormat="1" applyFont="1"/>
    <xf numFmtId="167" fontId="49" fillId="0" borderId="0" xfId="0" applyNumberFormat="1" applyFont="1"/>
    <xf numFmtId="0" fontId="48" fillId="2" borderId="0" xfId="0" applyFont="1" applyFill="1"/>
    <xf numFmtId="0" fontId="1" fillId="28" borderId="0" xfId="0" applyFont="1" applyFill="1"/>
    <xf numFmtId="167" fontId="0" fillId="28" borderId="0" xfId="10" applyNumberFormat="1"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4.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topLeftCell="C1" workbookViewId="0">
      <selection activeCell="N1" sqref="N1"/>
    </sheetView>
  </sheetViews>
  <sheetFormatPr defaultRowHeight="14.75"/>
  <cols>
    <col min="2" max="2" width="70.1328125" customWidth="1"/>
    <col min="3" max="3" width="10.7265625" bestFit="1" customWidth="1"/>
    <col min="13" max="14" width="8.7265625" style="163"/>
  </cols>
  <sheetData>
    <row r="1" spans="1:13">
      <c r="A1" s="1" t="s">
        <v>0</v>
      </c>
      <c r="B1" s="85" t="s">
        <v>532</v>
      </c>
      <c r="C1" s="86">
        <v>45310</v>
      </c>
      <c r="D1" s="87"/>
      <c r="E1" s="87"/>
      <c r="F1" s="87"/>
      <c r="G1" s="87"/>
      <c r="H1" s="87"/>
      <c r="I1" s="87"/>
      <c r="J1" s="87"/>
      <c r="K1" s="85" t="s">
        <v>534</v>
      </c>
      <c r="L1" s="85" t="s">
        <v>536</v>
      </c>
      <c r="M1" s="163" t="s">
        <v>1054</v>
      </c>
    </row>
    <row r="2" spans="1:13">
      <c r="A2" s="1" t="s">
        <v>1</v>
      </c>
      <c r="B2" s="87" t="str">
        <f>LOOKUP(B1,K1:L50,L1:L50)</f>
        <v>AZ</v>
      </c>
      <c r="C2" s="87"/>
      <c r="D2" s="87"/>
      <c r="E2" s="87"/>
      <c r="F2" s="87"/>
      <c r="G2" s="87"/>
      <c r="H2" s="87"/>
      <c r="I2" s="87"/>
      <c r="J2" s="87"/>
      <c r="K2" s="85" t="s">
        <v>533</v>
      </c>
      <c r="L2" s="85" t="s">
        <v>537</v>
      </c>
      <c r="M2" s="163" t="s">
        <v>1054</v>
      </c>
    </row>
    <row r="3" spans="1:13">
      <c r="A3" s="1" t="s">
        <v>273</v>
      </c>
      <c r="K3" s="85" t="s">
        <v>532</v>
      </c>
      <c r="L3" s="85" t="s">
        <v>538</v>
      </c>
      <c r="M3" s="163" t="s">
        <v>1054</v>
      </c>
    </row>
    <row r="4" spans="1:13">
      <c r="A4" s="1" t="s">
        <v>274</v>
      </c>
      <c r="K4" s="85" t="s">
        <v>531</v>
      </c>
      <c r="L4" s="85" t="s">
        <v>539</v>
      </c>
      <c r="M4" s="163" t="s">
        <v>1054</v>
      </c>
    </row>
    <row r="5" spans="1:13">
      <c r="K5" s="85" t="s">
        <v>530</v>
      </c>
      <c r="L5" s="85" t="s">
        <v>540</v>
      </c>
      <c r="M5" s="163" t="s">
        <v>1054</v>
      </c>
    </row>
    <row r="6" spans="1:13">
      <c r="A6" s="1" t="s">
        <v>2</v>
      </c>
      <c r="B6" s="3" t="s">
        <v>110</v>
      </c>
      <c r="E6" s="87"/>
      <c r="K6" s="85" t="s">
        <v>529</v>
      </c>
      <c r="L6" s="85" t="s">
        <v>541</v>
      </c>
      <c r="M6" s="163" t="s">
        <v>1054</v>
      </c>
    </row>
    <row r="7" spans="1:13">
      <c r="B7" t="s">
        <v>3</v>
      </c>
      <c r="E7" s="88" t="s">
        <v>586</v>
      </c>
      <c r="K7" s="85" t="s">
        <v>528</v>
      </c>
      <c r="L7" s="85" t="s">
        <v>542</v>
      </c>
      <c r="M7" s="163" t="s">
        <v>1054</v>
      </c>
    </row>
    <row r="8" spans="1:13">
      <c r="B8" s="2" t="s">
        <v>344</v>
      </c>
      <c r="E8" s="87" t="s">
        <v>587</v>
      </c>
      <c r="K8" s="85" t="s">
        <v>527</v>
      </c>
      <c r="L8" s="85" t="s">
        <v>543</v>
      </c>
      <c r="M8" s="163" t="s">
        <v>1054</v>
      </c>
    </row>
    <row r="9" spans="1:13">
      <c r="B9" t="s">
        <v>345</v>
      </c>
      <c r="E9" s="87" t="s">
        <v>588</v>
      </c>
      <c r="K9" s="85" t="s">
        <v>526</v>
      </c>
      <c r="L9" s="85" t="s">
        <v>544</v>
      </c>
      <c r="M9" s="163" t="s">
        <v>1054</v>
      </c>
    </row>
    <row r="10" spans="1:13">
      <c r="B10" s="4" t="s">
        <v>312</v>
      </c>
      <c r="E10" s="87"/>
      <c r="K10" s="85" t="s">
        <v>525</v>
      </c>
      <c r="L10" s="85" t="s">
        <v>545</v>
      </c>
      <c r="M10" s="163" t="s">
        <v>1054</v>
      </c>
    </row>
    <row r="11" spans="1:13">
      <c r="B11" t="s">
        <v>4</v>
      </c>
      <c r="E11" s="87"/>
      <c r="K11" s="85" t="s">
        <v>524</v>
      </c>
      <c r="L11" s="85" t="s">
        <v>546</v>
      </c>
      <c r="M11" s="163" t="s">
        <v>1054</v>
      </c>
    </row>
    <row r="12" spans="1:13">
      <c r="E12" s="87"/>
      <c r="K12" s="85" t="s">
        <v>523</v>
      </c>
      <c r="L12" s="85" t="s">
        <v>547</v>
      </c>
      <c r="M12" s="163" t="s">
        <v>1054</v>
      </c>
    </row>
    <row r="13" spans="1:13">
      <c r="B13" s="3" t="s">
        <v>111</v>
      </c>
      <c r="E13" s="87"/>
      <c r="K13" s="85" t="s">
        <v>522</v>
      </c>
      <c r="L13" s="85" t="s">
        <v>548</v>
      </c>
      <c r="M13" s="163" t="s">
        <v>1054</v>
      </c>
    </row>
    <row r="14" spans="1:13">
      <c r="B14" t="s">
        <v>112</v>
      </c>
      <c r="E14" s="88" t="s">
        <v>589</v>
      </c>
      <c r="K14" s="85" t="s">
        <v>521</v>
      </c>
      <c r="L14" s="85" t="s">
        <v>549</v>
      </c>
      <c r="M14" s="163" t="s">
        <v>1054</v>
      </c>
    </row>
    <row r="15" spans="1:13">
      <c r="B15" s="2">
        <v>2021</v>
      </c>
      <c r="E15" s="87" t="s">
        <v>3</v>
      </c>
      <c r="K15" s="85" t="s">
        <v>520</v>
      </c>
      <c r="L15" s="85" t="s">
        <v>550</v>
      </c>
      <c r="M15" s="163" t="s">
        <v>1054</v>
      </c>
    </row>
    <row r="16" spans="1:13">
      <c r="B16" t="s">
        <v>346</v>
      </c>
      <c r="E16" s="89">
        <v>2019</v>
      </c>
      <c r="K16" s="85" t="s">
        <v>519</v>
      </c>
      <c r="L16" s="85" t="s">
        <v>551</v>
      </c>
      <c r="M16" s="163" t="s">
        <v>1054</v>
      </c>
    </row>
    <row r="17" spans="2:13">
      <c r="B17" s="4" t="s">
        <v>113</v>
      </c>
      <c r="E17" s="87" t="s">
        <v>590</v>
      </c>
      <c r="K17" s="85" t="s">
        <v>518</v>
      </c>
      <c r="L17" s="85" t="s">
        <v>552</v>
      </c>
      <c r="M17" s="163" t="s">
        <v>1054</v>
      </c>
    </row>
    <row r="18" spans="2:13">
      <c r="B18" t="s">
        <v>114</v>
      </c>
      <c r="E18" s="90" t="s">
        <v>591</v>
      </c>
      <c r="K18" s="85" t="s">
        <v>517</v>
      </c>
      <c r="L18" s="85" t="s">
        <v>553</v>
      </c>
      <c r="M18" s="163" t="s">
        <v>1054</v>
      </c>
    </row>
    <row r="19" spans="2:13">
      <c r="E19" s="87"/>
      <c r="K19" s="85" t="s">
        <v>516</v>
      </c>
      <c r="L19" s="85" t="s">
        <v>554</v>
      </c>
      <c r="M19" s="163" t="s">
        <v>1054</v>
      </c>
    </row>
    <row r="20" spans="2:13">
      <c r="B20" s="3" t="s">
        <v>268</v>
      </c>
      <c r="E20" s="87"/>
      <c r="K20" s="85" t="s">
        <v>503</v>
      </c>
      <c r="L20" s="85" t="s">
        <v>555</v>
      </c>
      <c r="M20" s="163" t="s">
        <v>1054</v>
      </c>
    </row>
    <row r="21" spans="2:13">
      <c r="B21" t="s">
        <v>3</v>
      </c>
      <c r="E21" s="88" t="s">
        <v>592</v>
      </c>
      <c r="K21" s="85" t="s">
        <v>502</v>
      </c>
      <c r="L21" s="85" t="s">
        <v>556</v>
      </c>
      <c r="M21" s="163" t="s">
        <v>1054</v>
      </c>
    </row>
    <row r="22" spans="2:13">
      <c r="B22" s="2" t="s">
        <v>344</v>
      </c>
      <c r="E22" s="87" t="s">
        <v>593</v>
      </c>
      <c r="K22" s="85" t="s">
        <v>501</v>
      </c>
      <c r="L22" s="85" t="s">
        <v>557</v>
      </c>
      <c r="M22" s="163" t="s">
        <v>1054</v>
      </c>
    </row>
    <row r="23" spans="2:13">
      <c r="B23" t="s">
        <v>345</v>
      </c>
      <c r="E23" s="87">
        <v>2016</v>
      </c>
      <c r="K23" s="85" t="s">
        <v>500</v>
      </c>
      <c r="L23" s="85" t="s">
        <v>558</v>
      </c>
      <c r="M23" s="163" t="s">
        <v>1054</v>
      </c>
    </row>
    <row r="24" spans="2:13">
      <c r="B24" s="4" t="s">
        <v>312</v>
      </c>
      <c r="E24" s="87" t="s">
        <v>594</v>
      </c>
      <c r="K24" s="85" t="s">
        <v>499</v>
      </c>
      <c r="L24" s="85" t="s">
        <v>559</v>
      </c>
      <c r="M24" s="163" t="s">
        <v>1054</v>
      </c>
    </row>
    <row r="25" spans="2:13">
      <c r="B25" t="s">
        <v>269</v>
      </c>
      <c r="E25" s="87" t="s">
        <v>595</v>
      </c>
      <c r="K25" s="85" t="s">
        <v>498</v>
      </c>
      <c r="L25" s="85" t="s">
        <v>560</v>
      </c>
      <c r="M25" s="163" t="s">
        <v>1054</v>
      </c>
    </row>
    <row r="26" spans="2:13">
      <c r="E26" s="87" t="s">
        <v>596</v>
      </c>
      <c r="K26" s="85" t="s">
        <v>515</v>
      </c>
      <c r="L26" s="85" t="s">
        <v>561</v>
      </c>
      <c r="M26" s="163" t="s">
        <v>1054</v>
      </c>
    </row>
    <row r="27" spans="2:13">
      <c r="B27" s="3" t="s">
        <v>392</v>
      </c>
      <c r="K27" s="85" t="s">
        <v>514</v>
      </c>
      <c r="L27" s="85" t="s">
        <v>562</v>
      </c>
      <c r="M27" s="163" t="s">
        <v>1054</v>
      </c>
    </row>
    <row r="28" spans="2:13">
      <c r="B28" t="s">
        <v>393</v>
      </c>
      <c r="K28" s="85" t="s">
        <v>513</v>
      </c>
      <c r="L28" s="85" t="s">
        <v>563</v>
      </c>
      <c r="M28" s="163" t="s">
        <v>1054</v>
      </c>
    </row>
    <row r="29" spans="2:13">
      <c r="B29" s="2">
        <v>2022</v>
      </c>
      <c r="K29" s="85" t="s">
        <v>512</v>
      </c>
      <c r="L29" s="85" t="s">
        <v>564</v>
      </c>
      <c r="M29" s="163" t="s">
        <v>1054</v>
      </c>
    </row>
    <row r="30" spans="2:13">
      <c r="B30" t="s">
        <v>394</v>
      </c>
      <c r="K30" s="85" t="s">
        <v>511</v>
      </c>
      <c r="L30" s="85" t="s">
        <v>565</v>
      </c>
      <c r="M30" s="163" t="s">
        <v>1054</v>
      </c>
    </row>
    <row r="31" spans="2:13">
      <c r="B31" s="4" t="s">
        <v>395</v>
      </c>
      <c r="K31" s="85" t="s">
        <v>510</v>
      </c>
      <c r="L31" s="85" t="s">
        <v>566</v>
      </c>
      <c r="M31" s="163" t="s">
        <v>1054</v>
      </c>
    </row>
    <row r="32" spans="2:13">
      <c r="B32" s="44" t="s">
        <v>396</v>
      </c>
      <c r="K32" s="85" t="s">
        <v>509</v>
      </c>
      <c r="L32" s="85" t="s">
        <v>567</v>
      </c>
      <c r="M32" s="163" t="s">
        <v>1054</v>
      </c>
    </row>
    <row r="33" spans="1:13">
      <c r="K33" s="85" t="s">
        <v>508</v>
      </c>
      <c r="L33" s="85" t="s">
        <v>568</v>
      </c>
      <c r="M33" s="163" t="s">
        <v>1054</v>
      </c>
    </row>
    <row r="34" spans="1:13">
      <c r="B34" s="3" t="s">
        <v>1045</v>
      </c>
      <c r="K34" s="85" t="s">
        <v>507</v>
      </c>
      <c r="L34" s="85" t="s">
        <v>569</v>
      </c>
      <c r="M34" s="163" t="s">
        <v>1054</v>
      </c>
    </row>
    <row r="35" spans="1:13">
      <c r="B35" t="s">
        <v>1046</v>
      </c>
      <c r="K35" s="85" t="s">
        <v>506</v>
      </c>
      <c r="L35" s="85" t="s">
        <v>570</v>
      </c>
      <c r="M35" s="163" t="s">
        <v>1054</v>
      </c>
    </row>
    <row r="36" spans="1:13">
      <c r="B36" s="2">
        <v>2023</v>
      </c>
      <c r="K36" s="85" t="s">
        <v>505</v>
      </c>
      <c r="L36" s="85" t="s">
        <v>571</v>
      </c>
      <c r="M36" s="163" t="s">
        <v>1054</v>
      </c>
    </row>
    <row r="37" spans="1:13">
      <c r="B37" t="s">
        <v>1047</v>
      </c>
      <c r="K37" s="85" t="s">
        <v>504</v>
      </c>
      <c r="L37" s="85" t="s">
        <v>572</v>
      </c>
      <c r="M37" s="163" t="s">
        <v>1054</v>
      </c>
    </row>
    <row r="38" spans="1:13">
      <c r="B38" t="s">
        <v>1048</v>
      </c>
      <c r="K38" s="85" t="s">
        <v>497</v>
      </c>
      <c r="L38" s="85" t="s">
        <v>573</v>
      </c>
      <c r="M38" s="163" t="s">
        <v>1054</v>
      </c>
    </row>
    <row r="39" spans="1:13">
      <c r="K39" s="85" t="s">
        <v>496</v>
      </c>
      <c r="L39" s="85" t="s">
        <v>574</v>
      </c>
      <c r="M39" s="163" t="s">
        <v>1054</v>
      </c>
    </row>
    <row r="40" spans="1:13">
      <c r="K40" s="85" t="s">
        <v>495</v>
      </c>
      <c r="L40" s="85" t="s">
        <v>575</v>
      </c>
      <c r="M40" s="163" t="s">
        <v>1054</v>
      </c>
    </row>
    <row r="41" spans="1:13">
      <c r="K41" s="85" t="s">
        <v>494</v>
      </c>
      <c r="L41" s="85" t="s">
        <v>576</v>
      </c>
      <c r="M41" s="163" t="s">
        <v>1054</v>
      </c>
    </row>
    <row r="42" spans="1:13">
      <c r="A42" s="1" t="s">
        <v>115</v>
      </c>
      <c r="K42" s="85" t="s">
        <v>493</v>
      </c>
      <c r="L42" s="85" t="s">
        <v>577</v>
      </c>
      <c r="M42" s="163" t="s">
        <v>1054</v>
      </c>
    </row>
    <row r="43" spans="1:13">
      <c r="A43" t="s">
        <v>119</v>
      </c>
      <c r="K43" s="85" t="s">
        <v>492</v>
      </c>
      <c r="L43" s="85" t="s">
        <v>578</v>
      </c>
      <c r="M43" s="163" t="s">
        <v>1054</v>
      </c>
    </row>
    <row r="44" spans="1:13">
      <c r="A44" t="s">
        <v>120</v>
      </c>
      <c r="K44" s="85" t="s">
        <v>491</v>
      </c>
      <c r="L44" s="85" t="s">
        <v>579</v>
      </c>
      <c r="M44" s="163" t="s">
        <v>1054</v>
      </c>
    </row>
    <row r="45" spans="1:13">
      <c r="A45" t="s">
        <v>121</v>
      </c>
      <c r="K45" s="85" t="s">
        <v>490</v>
      </c>
      <c r="L45" s="85" t="s">
        <v>580</v>
      </c>
      <c r="M45" s="163" t="s">
        <v>1054</v>
      </c>
    </row>
    <row r="46" spans="1:13">
      <c r="A46" t="s">
        <v>122</v>
      </c>
      <c r="K46" s="85" t="s">
        <v>489</v>
      </c>
      <c r="L46" s="85" t="s">
        <v>581</v>
      </c>
      <c r="M46" s="163" t="s">
        <v>1054</v>
      </c>
    </row>
    <row r="47" spans="1:13">
      <c r="A47" t="s">
        <v>123</v>
      </c>
      <c r="K47" s="85" t="s">
        <v>488</v>
      </c>
      <c r="L47" s="85" t="s">
        <v>582</v>
      </c>
      <c r="M47" s="163" t="s">
        <v>1054</v>
      </c>
    </row>
    <row r="48" spans="1:13">
      <c r="K48" s="85" t="s">
        <v>487</v>
      </c>
      <c r="L48" s="85" t="s">
        <v>583</v>
      </c>
      <c r="M48" s="163" t="s">
        <v>1054</v>
      </c>
    </row>
    <row r="49" spans="1:13">
      <c r="A49" t="s">
        <v>124</v>
      </c>
      <c r="K49" s="85" t="s">
        <v>486</v>
      </c>
      <c r="L49" s="85" t="s">
        <v>584</v>
      </c>
      <c r="M49" s="163" t="s">
        <v>1054</v>
      </c>
    </row>
    <row r="50" spans="1:13">
      <c r="A50" t="s">
        <v>125</v>
      </c>
      <c r="K50" s="85" t="s">
        <v>485</v>
      </c>
      <c r="L50" s="85" t="s">
        <v>585</v>
      </c>
      <c r="M50" s="163" t="s">
        <v>1054</v>
      </c>
    </row>
    <row r="52" spans="1:13">
      <c r="A52" t="s">
        <v>116</v>
      </c>
    </row>
    <row r="53" spans="1:13">
      <c r="A53" t="s">
        <v>117</v>
      </c>
    </row>
    <row r="54" spans="1:13">
      <c r="A54" t="s">
        <v>118</v>
      </c>
    </row>
    <row r="56" spans="1:13">
      <c r="A56" t="s">
        <v>134</v>
      </c>
    </row>
    <row r="57" spans="1:13">
      <c r="A57" t="s">
        <v>127</v>
      </c>
    </row>
    <row r="58" spans="1:13">
      <c r="A58" t="s">
        <v>126</v>
      </c>
    </row>
    <row r="60" spans="1:13">
      <c r="A60" s="1" t="s">
        <v>270</v>
      </c>
    </row>
    <row r="61" spans="1:13">
      <c r="A61" t="s">
        <v>271</v>
      </c>
    </row>
    <row r="62" spans="1:13">
      <c r="A62" t="s">
        <v>275</v>
      </c>
    </row>
    <row r="63" spans="1:13">
      <c r="A63" t="s">
        <v>272</v>
      </c>
    </row>
    <row r="65" spans="1:2">
      <c r="A65" s="1" t="s">
        <v>277</v>
      </c>
    </row>
    <row r="66" spans="1:2">
      <c r="A66" s="10">
        <v>2.931E-7</v>
      </c>
      <c r="B66" t="s">
        <v>276</v>
      </c>
    </row>
    <row r="67" spans="1:2">
      <c r="A67" s="11">
        <v>0.88711067149387013</v>
      </c>
      <c r="B67" t="s">
        <v>343</v>
      </c>
    </row>
    <row r="68" spans="1:2">
      <c r="A68" s="11">
        <v>0.84730412960844359</v>
      </c>
      <c r="B68" t="s">
        <v>342</v>
      </c>
    </row>
    <row r="70" spans="1:2">
      <c r="A70" s="90" t="s">
        <v>597</v>
      </c>
    </row>
    <row r="71" spans="1:2">
      <c r="A71" s="87" t="s">
        <v>598</v>
      </c>
    </row>
    <row r="72" spans="1:2">
      <c r="A72" s="87" t="s">
        <v>599</v>
      </c>
    </row>
    <row r="73" spans="1:2">
      <c r="A73" s="87"/>
    </row>
    <row r="74" spans="1:2">
      <c r="A74" s="87" t="s">
        <v>600</v>
      </c>
    </row>
    <row r="75" spans="1:2">
      <c r="A75" s="87" t="s">
        <v>601</v>
      </c>
    </row>
    <row r="76" spans="1:2">
      <c r="A76" s="87"/>
    </row>
    <row r="77" spans="1:2">
      <c r="A77" s="90" t="s">
        <v>602</v>
      </c>
    </row>
    <row r="78" spans="1:2">
      <c r="A78" s="87" t="s">
        <v>603</v>
      </c>
    </row>
    <row r="79" spans="1:2">
      <c r="A79" s="85" t="s">
        <v>604</v>
      </c>
    </row>
    <row r="80" spans="1:2">
      <c r="A80" s="87"/>
    </row>
    <row r="81" spans="1:1">
      <c r="A81" s="90" t="s">
        <v>605</v>
      </c>
    </row>
    <row r="82" spans="1:1">
      <c r="A82" s="87"/>
    </row>
    <row r="83" spans="1:1">
      <c r="A83" s="87" t="s">
        <v>606</v>
      </c>
    </row>
    <row r="84" spans="1:1">
      <c r="A84" s="87" t="s">
        <v>607</v>
      </c>
    </row>
    <row r="85" spans="1:1">
      <c r="A85" s="87"/>
    </row>
  </sheetData>
  <phoneticPr fontId="16" type="noConversion"/>
  <conditionalFormatting sqref="L1:M1048576">
    <cfRule type="duplicateValues" dxfId="5"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4.75"/>
  <cols>
    <col min="4" max="4" width="13.5429687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4" priority="1" operator="containsText" text="true">
      <formula>NOT(ISERROR(SEARCH("true",A1)))</formula>
    </cfRule>
  </conditionalFormatting>
  <conditionalFormatting sqref="C2:C51">
    <cfRule type="duplicateValues" dxfId="3"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92"/>
      <c r="C112" s="192"/>
      <c r="D112" s="192"/>
      <c r="E112" s="192"/>
      <c r="F112" s="192"/>
      <c r="G112" s="192"/>
      <c r="H112" s="192"/>
      <c r="I112" s="192"/>
      <c r="J112" s="192"/>
      <c r="K112" s="192"/>
      <c r="L112" s="192"/>
      <c r="M112" s="192"/>
      <c r="N112" s="192"/>
      <c r="O112" s="192"/>
      <c r="P112" s="192"/>
      <c r="Q112" s="192"/>
      <c r="R112" s="192"/>
      <c r="S112" s="192"/>
      <c r="T112" s="192"/>
      <c r="U112" s="192"/>
      <c r="V112" s="192"/>
      <c r="W112" s="192"/>
      <c r="X112" s="192"/>
      <c r="Y112" s="192"/>
      <c r="Z112" s="192"/>
      <c r="AA112" s="192"/>
      <c r="AB112" s="192"/>
      <c r="AC112" s="192"/>
      <c r="AD112" s="192"/>
      <c r="AE112" s="192"/>
      <c r="AF112" s="192"/>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92"/>
      <c r="C308" s="192"/>
      <c r="D308" s="192"/>
      <c r="E308" s="192"/>
      <c r="F308" s="192"/>
      <c r="G308" s="192"/>
      <c r="H308" s="192"/>
      <c r="I308" s="192"/>
      <c r="J308" s="192"/>
      <c r="K308" s="192"/>
      <c r="L308" s="192"/>
      <c r="M308" s="192"/>
      <c r="N308" s="192"/>
      <c r="O308" s="192"/>
      <c r="P308" s="192"/>
      <c r="Q308" s="192"/>
      <c r="R308" s="192"/>
      <c r="S308" s="192"/>
      <c r="T308" s="192"/>
      <c r="U308" s="192"/>
      <c r="V308" s="192"/>
      <c r="W308" s="192"/>
      <c r="X308" s="192"/>
      <c r="Y308" s="192"/>
      <c r="Z308" s="192"/>
      <c r="AA308" s="192"/>
      <c r="AB308" s="192"/>
      <c r="AC308" s="192"/>
      <c r="AD308" s="192"/>
      <c r="AE308" s="192"/>
      <c r="AF308" s="192"/>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93"/>
      <c r="C500" s="192"/>
      <c r="D500" s="192"/>
      <c r="E500" s="192"/>
      <c r="F500" s="192"/>
      <c r="G500" s="192"/>
      <c r="H500" s="192"/>
      <c r="I500" s="192"/>
      <c r="J500" s="192"/>
      <c r="K500" s="192"/>
      <c r="L500" s="192"/>
      <c r="M500" s="192"/>
      <c r="N500" s="192"/>
      <c r="O500" s="192"/>
      <c r="P500" s="192"/>
      <c r="Q500" s="192"/>
      <c r="R500" s="192"/>
      <c r="S500" s="192"/>
      <c r="T500" s="192"/>
      <c r="U500" s="192"/>
      <c r="V500" s="192"/>
      <c r="W500" s="192"/>
      <c r="X500" s="192"/>
      <c r="Y500" s="192"/>
      <c r="Z500" s="192"/>
      <c r="AA500" s="192"/>
      <c r="AB500" s="192"/>
      <c r="AC500" s="192"/>
      <c r="AD500" s="192"/>
      <c r="AE500" s="192"/>
      <c r="AF500" s="192"/>
      <c r="AG500" s="192"/>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92"/>
      <c r="C511" s="192"/>
      <c r="D511" s="192"/>
      <c r="E511" s="192"/>
      <c r="F511" s="192"/>
      <c r="G511" s="192"/>
      <c r="H511" s="192"/>
      <c r="I511" s="192"/>
      <c r="J511" s="192"/>
      <c r="K511" s="192"/>
      <c r="L511" s="192"/>
      <c r="M511" s="192"/>
      <c r="N511" s="192"/>
      <c r="O511" s="192"/>
      <c r="P511" s="192"/>
      <c r="Q511" s="192"/>
      <c r="R511" s="192"/>
      <c r="S511" s="192"/>
      <c r="T511" s="192"/>
      <c r="U511" s="192"/>
      <c r="V511" s="192"/>
      <c r="W511" s="192"/>
      <c r="X511" s="192"/>
      <c r="Y511" s="192"/>
      <c r="Z511" s="192"/>
      <c r="AA511" s="192"/>
      <c r="AB511" s="192"/>
      <c r="AC511" s="192"/>
      <c r="AD511" s="192"/>
      <c r="AE511" s="192"/>
      <c r="AF511" s="192"/>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92"/>
      <c r="C712" s="192"/>
      <c r="D712" s="192"/>
      <c r="E712" s="192"/>
      <c r="F712" s="192"/>
      <c r="G712" s="192"/>
      <c r="H712" s="192"/>
      <c r="I712" s="192"/>
      <c r="J712" s="192"/>
      <c r="K712" s="192"/>
      <c r="L712" s="192"/>
      <c r="M712" s="192"/>
      <c r="N712" s="192"/>
      <c r="O712" s="192"/>
      <c r="P712" s="192"/>
      <c r="Q712" s="192"/>
      <c r="R712" s="192"/>
      <c r="S712" s="192"/>
      <c r="T712" s="192"/>
      <c r="U712" s="192"/>
      <c r="V712" s="192"/>
      <c r="W712" s="192"/>
      <c r="X712" s="192"/>
      <c r="Y712" s="192"/>
      <c r="Z712" s="192"/>
      <c r="AA712" s="192"/>
      <c r="AB712" s="192"/>
      <c r="AC712" s="192"/>
      <c r="AD712" s="192"/>
      <c r="AE712" s="192"/>
      <c r="AF712" s="192"/>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92"/>
      <c r="C887" s="192"/>
      <c r="D887" s="192"/>
      <c r="E887" s="192"/>
      <c r="F887" s="192"/>
      <c r="G887" s="192"/>
      <c r="H887" s="192"/>
      <c r="I887" s="192"/>
      <c r="J887" s="192"/>
      <c r="K887" s="192"/>
      <c r="L887" s="192"/>
      <c r="M887" s="192"/>
      <c r="N887" s="192"/>
      <c r="O887" s="192"/>
      <c r="P887" s="192"/>
      <c r="Q887" s="192"/>
      <c r="R887" s="192"/>
      <c r="S887" s="192"/>
      <c r="T887" s="192"/>
      <c r="U887" s="192"/>
      <c r="V887" s="192"/>
      <c r="W887" s="192"/>
      <c r="X887" s="192"/>
      <c r="Y887" s="192"/>
      <c r="Z887" s="192"/>
      <c r="AA887" s="192"/>
      <c r="AB887" s="192"/>
      <c r="AC887" s="192"/>
      <c r="AD887" s="192"/>
      <c r="AE887" s="192"/>
      <c r="AF887" s="192"/>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92"/>
      <c r="C1101" s="192"/>
      <c r="D1101" s="192"/>
      <c r="E1101" s="192"/>
      <c r="F1101" s="192"/>
      <c r="G1101" s="192"/>
      <c r="H1101" s="192"/>
      <c r="I1101" s="192"/>
      <c r="J1101" s="192"/>
      <c r="K1101" s="192"/>
      <c r="L1101" s="192"/>
      <c r="M1101" s="192"/>
      <c r="N1101" s="192"/>
      <c r="O1101" s="192"/>
      <c r="P1101" s="192"/>
      <c r="Q1101" s="192"/>
      <c r="R1101" s="192"/>
      <c r="S1101" s="192"/>
      <c r="T1101" s="192"/>
      <c r="U1101" s="192"/>
      <c r="V1101" s="192"/>
      <c r="W1101" s="192"/>
      <c r="X1101" s="192"/>
      <c r="Y1101" s="192"/>
      <c r="Z1101" s="192"/>
      <c r="AA1101" s="192"/>
      <c r="AB1101" s="192"/>
      <c r="AC1101" s="192"/>
      <c r="AD1101" s="192"/>
      <c r="AE1101" s="192"/>
      <c r="AF1101" s="192"/>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92"/>
      <c r="C1229" s="192"/>
      <c r="D1229" s="192"/>
      <c r="E1229" s="192"/>
      <c r="F1229" s="192"/>
      <c r="G1229" s="192"/>
      <c r="H1229" s="192"/>
      <c r="I1229" s="192"/>
      <c r="J1229" s="192"/>
      <c r="K1229" s="192"/>
      <c r="L1229" s="192"/>
      <c r="M1229" s="192"/>
      <c r="N1229" s="192"/>
      <c r="O1229" s="192"/>
      <c r="P1229" s="192"/>
      <c r="Q1229" s="192"/>
      <c r="R1229" s="192"/>
      <c r="S1229" s="192"/>
      <c r="T1229" s="192"/>
      <c r="U1229" s="192"/>
      <c r="V1229" s="192"/>
      <c r="W1229" s="192"/>
      <c r="X1229" s="192"/>
      <c r="Y1229" s="192"/>
      <c r="Z1229" s="192"/>
      <c r="AA1229" s="192"/>
      <c r="AB1229" s="192"/>
      <c r="AC1229" s="192"/>
      <c r="AD1229" s="192"/>
      <c r="AE1229" s="192"/>
      <c r="AF1229" s="192"/>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92"/>
      <c r="C1390" s="192"/>
      <c r="D1390" s="192"/>
      <c r="E1390" s="192"/>
      <c r="F1390" s="192"/>
      <c r="G1390" s="192"/>
      <c r="H1390" s="192"/>
      <c r="I1390" s="192"/>
      <c r="J1390" s="192"/>
      <c r="K1390" s="192"/>
      <c r="L1390" s="192"/>
      <c r="M1390" s="192"/>
      <c r="N1390" s="192"/>
      <c r="O1390" s="192"/>
      <c r="P1390" s="192"/>
      <c r="Q1390" s="192"/>
      <c r="R1390" s="192"/>
      <c r="S1390" s="192"/>
      <c r="T1390" s="192"/>
      <c r="U1390" s="192"/>
      <c r="V1390" s="192"/>
      <c r="W1390" s="192"/>
      <c r="X1390" s="192"/>
      <c r="Y1390" s="192"/>
      <c r="Z1390" s="192"/>
      <c r="AA1390" s="192"/>
      <c r="AB1390" s="192"/>
      <c r="AC1390" s="192"/>
      <c r="AD1390" s="192"/>
      <c r="AE1390" s="192"/>
      <c r="AF1390" s="192"/>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92"/>
      <c r="C1502" s="192"/>
      <c r="D1502" s="192"/>
      <c r="E1502" s="192"/>
      <c r="F1502" s="192"/>
      <c r="G1502" s="192"/>
      <c r="H1502" s="192"/>
      <c r="I1502" s="192"/>
      <c r="J1502" s="192"/>
      <c r="K1502" s="192"/>
      <c r="L1502" s="192"/>
      <c r="M1502" s="192"/>
      <c r="N1502" s="192"/>
      <c r="O1502" s="192"/>
      <c r="P1502" s="192"/>
      <c r="Q1502" s="192"/>
      <c r="R1502" s="192"/>
      <c r="S1502" s="192"/>
      <c r="T1502" s="192"/>
      <c r="U1502" s="192"/>
      <c r="V1502" s="192"/>
      <c r="W1502" s="192"/>
      <c r="X1502" s="192"/>
      <c r="Y1502" s="192"/>
      <c r="Z1502" s="192"/>
      <c r="AA1502" s="192"/>
      <c r="AB1502" s="192"/>
      <c r="AC1502" s="192"/>
      <c r="AD1502" s="192"/>
      <c r="AE1502" s="192"/>
      <c r="AF1502" s="192"/>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92"/>
      <c r="C1604" s="192"/>
      <c r="D1604" s="192"/>
      <c r="E1604" s="192"/>
      <c r="F1604" s="192"/>
      <c r="G1604" s="192"/>
      <c r="H1604" s="192"/>
      <c r="I1604" s="192"/>
      <c r="J1604" s="192"/>
      <c r="K1604" s="192"/>
      <c r="L1604" s="192"/>
      <c r="M1604" s="192"/>
      <c r="N1604" s="192"/>
      <c r="O1604" s="192"/>
      <c r="P1604" s="192"/>
      <c r="Q1604" s="192"/>
      <c r="R1604" s="192"/>
      <c r="S1604" s="192"/>
      <c r="T1604" s="192"/>
      <c r="U1604" s="192"/>
      <c r="V1604" s="192"/>
      <c r="W1604" s="192"/>
      <c r="X1604" s="192"/>
      <c r="Y1604" s="192"/>
      <c r="Z1604" s="192"/>
      <c r="AA1604" s="192"/>
      <c r="AB1604" s="192"/>
      <c r="AC1604" s="192"/>
      <c r="AD1604" s="192"/>
      <c r="AE1604" s="192"/>
      <c r="AF1604" s="192"/>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92"/>
      <c r="C1699" s="192"/>
      <c r="D1699" s="192"/>
      <c r="E1699" s="192"/>
      <c r="F1699" s="192"/>
      <c r="G1699" s="192"/>
      <c r="H1699" s="192"/>
      <c r="I1699" s="192"/>
      <c r="J1699" s="192"/>
      <c r="K1699" s="192"/>
      <c r="L1699" s="192"/>
      <c r="M1699" s="192"/>
      <c r="N1699" s="192"/>
      <c r="O1699" s="192"/>
      <c r="P1699" s="192"/>
      <c r="Q1699" s="192"/>
      <c r="R1699" s="192"/>
      <c r="S1699" s="192"/>
      <c r="T1699" s="192"/>
      <c r="U1699" s="192"/>
      <c r="V1699" s="192"/>
      <c r="W1699" s="192"/>
      <c r="X1699" s="192"/>
      <c r="Y1699" s="192"/>
      <c r="Z1699" s="192"/>
      <c r="AA1699" s="192"/>
      <c r="AB1699" s="192"/>
      <c r="AC1699" s="192"/>
      <c r="AD1699" s="192"/>
      <c r="AE1699" s="192"/>
      <c r="AF1699" s="192"/>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92"/>
      <c r="C1945" s="192"/>
      <c r="D1945" s="192"/>
      <c r="E1945" s="192"/>
      <c r="F1945" s="192"/>
      <c r="G1945" s="192"/>
      <c r="H1945" s="192"/>
      <c r="I1945" s="192"/>
      <c r="J1945" s="192"/>
      <c r="K1945" s="192"/>
      <c r="L1945" s="192"/>
      <c r="M1945" s="192"/>
      <c r="N1945" s="192"/>
      <c r="O1945" s="192"/>
      <c r="P1945" s="192"/>
      <c r="Q1945" s="192"/>
      <c r="R1945" s="192"/>
      <c r="S1945" s="192"/>
      <c r="T1945" s="192"/>
      <c r="U1945" s="192"/>
      <c r="V1945" s="192"/>
      <c r="W1945" s="192"/>
      <c r="X1945" s="192"/>
      <c r="Y1945" s="192"/>
      <c r="Z1945" s="192"/>
      <c r="AA1945" s="192"/>
      <c r="AB1945" s="192"/>
      <c r="AC1945" s="192"/>
      <c r="AD1945" s="192"/>
      <c r="AE1945" s="192"/>
      <c r="AF1945" s="192"/>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92"/>
      <c r="C2031" s="192"/>
      <c r="D2031" s="192"/>
      <c r="E2031" s="192"/>
      <c r="F2031" s="192"/>
      <c r="G2031" s="192"/>
      <c r="H2031" s="192"/>
      <c r="I2031" s="192"/>
      <c r="J2031" s="192"/>
      <c r="K2031" s="192"/>
      <c r="L2031" s="192"/>
      <c r="M2031" s="192"/>
      <c r="N2031" s="192"/>
      <c r="O2031" s="192"/>
      <c r="P2031" s="192"/>
      <c r="Q2031" s="192"/>
      <c r="R2031" s="192"/>
      <c r="S2031" s="192"/>
      <c r="T2031" s="192"/>
      <c r="U2031" s="192"/>
      <c r="V2031" s="192"/>
      <c r="W2031" s="192"/>
      <c r="X2031" s="192"/>
      <c r="Y2031" s="192"/>
      <c r="Z2031" s="192"/>
      <c r="AA2031" s="192"/>
      <c r="AB2031" s="192"/>
      <c r="AC2031" s="192"/>
      <c r="AD2031" s="192"/>
      <c r="AE2031" s="192"/>
      <c r="AF2031" s="192"/>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92"/>
      <c r="C2153" s="192"/>
      <c r="D2153" s="192"/>
      <c r="E2153" s="192"/>
      <c r="F2153" s="192"/>
      <c r="G2153" s="192"/>
      <c r="H2153" s="192"/>
      <c r="I2153" s="192"/>
      <c r="J2153" s="192"/>
      <c r="K2153" s="192"/>
      <c r="L2153" s="192"/>
      <c r="M2153" s="192"/>
      <c r="N2153" s="192"/>
      <c r="O2153" s="192"/>
      <c r="P2153" s="192"/>
      <c r="Q2153" s="192"/>
      <c r="R2153" s="192"/>
      <c r="S2153" s="192"/>
      <c r="T2153" s="192"/>
      <c r="U2153" s="192"/>
      <c r="V2153" s="192"/>
      <c r="W2153" s="192"/>
      <c r="X2153" s="192"/>
      <c r="Y2153" s="192"/>
      <c r="Z2153" s="192"/>
      <c r="AA2153" s="192"/>
      <c r="AB2153" s="192"/>
      <c r="AC2153" s="192"/>
      <c r="AD2153" s="192"/>
      <c r="AE2153" s="192"/>
      <c r="AF2153" s="192"/>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92"/>
      <c r="C2317" s="192"/>
      <c r="D2317" s="192"/>
      <c r="E2317" s="192"/>
      <c r="F2317" s="192"/>
      <c r="G2317" s="192"/>
      <c r="H2317" s="192"/>
      <c r="I2317" s="192"/>
      <c r="J2317" s="192"/>
      <c r="K2317" s="192"/>
      <c r="L2317" s="192"/>
      <c r="M2317" s="192"/>
      <c r="N2317" s="192"/>
      <c r="O2317" s="192"/>
      <c r="P2317" s="192"/>
      <c r="Q2317" s="192"/>
      <c r="R2317" s="192"/>
      <c r="S2317" s="192"/>
      <c r="T2317" s="192"/>
      <c r="U2317" s="192"/>
      <c r="V2317" s="192"/>
      <c r="W2317" s="192"/>
      <c r="X2317" s="192"/>
      <c r="Y2317" s="192"/>
      <c r="Z2317" s="192"/>
      <c r="AA2317" s="192"/>
      <c r="AB2317" s="192"/>
      <c r="AC2317" s="192"/>
      <c r="AD2317" s="192"/>
      <c r="AE2317" s="192"/>
      <c r="AF2317" s="192"/>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92"/>
      <c r="C2419" s="192"/>
      <c r="D2419" s="192"/>
      <c r="E2419" s="192"/>
      <c r="F2419" s="192"/>
      <c r="G2419" s="192"/>
      <c r="H2419" s="192"/>
      <c r="I2419" s="192"/>
      <c r="J2419" s="192"/>
      <c r="K2419" s="192"/>
      <c r="L2419" s="192"/>
      <c r="M2419" s="192"/>
      <c r="N2419" s="192"/>
      <c r="O2419" s="192"/>
      <c r="P2419" s="192"/>
      <c r="Q2419" s="192"/>
      <c r="R2419" s="192"/>
      <c r="S2419" s="192"/>
      <c r="T2419" s="192"/>
      <c r="U2419" s="192"/>
      <c r="V2419" s="192"/>
      <c r="W2419" s="192"/>
      <c r="X2419" s="192"/>
      <c r="Y2419" s="192"/>
      <c r="Z2419" s="192"/>
      <c r="AA2419" s="192"/>
      <c r="AB2419" s="192"/>
      <c r="AC2419" s="192"/>
      <c r="AD2419" s="192"/>
      <c r="AE2419" s="192"/>
      <c r="AF2419" s="192"/>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92"/>
      <c r="C2509" s="192"/>
      <c r="D2509" s="192"/>
      <c r="E2509" s="192"/>
      <c r="F2509" s="192"/>
      <c r="G2509" s="192"/>
      <c r="H2509" s="192"/>
      <c r="I2509" s="192"/>
      <c r="J2509" s="192"/>
      <c r="K2509" s="192"/>
      <c r="L2509" s="192"/>
      <c r="M2509" s="192"/>
      <c r="N2509" s="192"/>
      <c r="O2509" s="192"/>
      <c r="P2509" s="192"/>
      <c r="Q2509" s="192"/>
      <c r="R2509" s="192"/>
      <c r="S2509" s="192"/>
      <c r="T2509" s="192"/>
      <c r="U2509" s="192"/>
      <c r="V2509" s="192"/>
      <c r="W2509" s="192"/>
      <c r="X2509" s="192"/>
      <c r="Y2509" s="192"/>
      <c r="Z2509" s="192"/>
      <c r="AA2509" s="192"/>
      <c r="AB2509" s="192"/>
      <c r="AC2509" s="192"/>
      <c r="AD2509" s="192"/>
      <c r="AE2509" s="192"/>
      <c r="AF2509" s="192"/>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92"/>
      <c r="C2598" s="192"/>
      <c r="D2598" s="192"/>
      <c r="E2598" s="192"/>
      <c r="F2598" s="192"/>
      <c r="G2598" s="192"/>
      <c r="H2598" s="192"/>
      <c r="I2598" s="192"/>
      <c r="J2598" s="192"/>
      <c r="K2598" s="192"/>
      <c r="L2598" s="192"/>
      <c r="M2598" s="192"/>
      <c r="N2598" s="192"/>
      <c r="O2598" s="192"/>
      <c r="P2598" s="192"/>
      <c r="Q2598" s="192"/>
      <c r="R2598" s="192"/>
      <c r="S2598" s="192"/>
      <c r="T2598" s="192"/>
      <c r="U2598" s="192"/>
      <c r="V2598" s="192"/>
      <c r="W2598" s="192"/>
      <c r="X2598" s="192"/>
      <c r="Y2598" s="192"/>
      <c r="Z2598" s="192"/>
      <c r="AA2598" s="192"/>
      <c r="AB2598" s="192"/>
      <c r="AC2598" s="192"/>
      <c r="AD2598" s="192"/>
      <c r="AE2598" s="192"/>
      <c r="AF2598" s="192"/>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92"/>
      <c r="C2719" s="192"/>
      <c r="D2719" s="192"/>
      <c r="E2719" s="192"/>
      <c r="F2719" s="192"/>
      <c r="G2719" s="192"/>
      <c r="H2719" s="192"/>
      <c r="I2719" s="192"/>
      <c r="J2719" s="192"/>
      <c r="K2719" s="192"/>
      <c r="L2719" s="192"/>
      <c r="M2719" s="192"/>
      <c r="N2719" s="192"/>
      <c r="O2719" s="192"/>
      <c r="P2719" s="192"/>
      <c r="Q2719" s="192"/>
      <c r="R2719" s="192"/>
      <c r="S2719" s="192"/>
      <c r="T2719" s="192"/>
      <c r="U2719" s="192"/>
      <c r="V2719" s="192"/>
      <c r="W2719" s="192"/>
      <c r="X2719" s="192"/>
      <c r="Y2719" s="192"/>
      <c r="Z2719" s="192"/>
      <c r="AA2719" s="192"/>
      <c r="AB2719" s="192"/>
      <c r="AC2719" s="192"/>
      <c r="AD2719" s="192"/>
      <c r="AE2719" s="192"/>
      <c r="AF2719" s="192"/>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92"/>
      <c r="C2837" s="192"/>
      <c r="D2837" s="192"/>
      <c r="E2837" s="192"/>
      <c r="F2837" s="192"/>
      <c r="G2837" s="192"/>
      <c r="H2837" s="192"/>
      <c r="I2837" s="192"/>
      <c r="J2837" s="192"/>
      <c r="K2837" s="192"/>
      <c r="L2837" s="192"/>
      <c r="M2837" s="192"/>
      <c r="N2837" s="192"/>
      <c r="O2837" s="192"/>
      <c r="P2837" s="192"/>
      <c r="Q2837" s="192"/>
      <c r="R2837" s="192"/>
      <c r="S2837" s="192"/>
      <c r="T2837" s="192"/>
      <c r="U2837" s="192"/>
      <c r="V2837" s="192"/>
      <c r="W2837" s="192"/>
      <c r="X2837" s="192"/>
      <c r="Y2837" s="192"/>
      <c r="Z2837" s="192"/>
      <c r="AA2837" s="192"/>
      <c r="AB2837" s="192"/>
      <c r="AC2837" s="192"/>
      <c r="AD2837" s="192"/>
      <c r="AE2837" s="192"/>
      <c r="AF2837" s="192"/>
    </row>
    <row r="2838" spans="2:32" ht="15" customHeight="1"/>
    <row r="2839" spans="2:32" ht="15" customHeight="1"/>
    <row r="2840" spans="2:32" ht="15" customHeight="1"/>
    <row r="2841" spans="2:32" ht="15" customHeight="1"/>
  </sheetData>
  <mergeCells count="21">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94"/>
      <c r="C112" s="194"/>
      <c r="D112" s="194"/>
      <c r="E112" s="194"/>
      <c r="F112" s="194"/>
      <c r="G112" s="194"/>
      <c r="H112" s="194"/>
      <c r="I112" s="194"/>
      <c r="J112" s="194"/>
      <c r="K112" s="194"/>
      <c r="L112" s="194"/>
      <c r="M112" s="194"/>
      <c r="N112" s="194"/>
      <c r="O112" s="194"/>
      <c r="P112" s="194"/>
      <c r="Q112" s="194"/>
      <c r="R112" s="194"/>
      <c r="S112" s="194"/>
      <c r="T112" s="194"/>
      <c r="U112" s="194"/>
      <c r="V112" s="194"/>
      <c r="W112" s="194"/>
      <c r="X112" s="194"/>
      <c r="Y112" s="194"/>
      <c r="Z112" s="194"/>
      <c r="AA112" s="194"/>
      <c r="AB112" s="194"/>
      <c r="AC112" s="194"/>
      <c r="AD112" s="194"/>
      <c r="AE112" s="194"/>
      <c r="AF112" s="194"/>
      <c r="AG112" s="194"/>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94"/>
      <c r="C308" s="194"/>
      <c r="D308" s="194"/>
      <c r="E308" s="194"/>
      <c r="F308" s="194"/>
      <c r="G308" s="194"/>
      <c r="H308" s="194"/>
      <c r="I308" s="194"/>
      <c r="J308" s="194"/>
      <c r="K308" s="194"/>
      <c r="L308" s="194"/>
      <c r="M308" s="194"/>
      <c r="N308" s="194"/>
      <c r="O308" s="194"/>
      <c r="P308" s="194"/>
      <c r="Q308" s="194"/>
      <c r="R308" s="194"/>
      <c r="S308" s="194"/>
      <c r="T308" s="194"/>
      <c r="U308" s="194"/>
      <c r="V308" s="194"/>
      <c r="W308" s="194"/>
      <c r="X308" s="194"/>
      <c r="Y308" s="194"/>
      <c r="Z308" s="194"/>
      <c r="AA308" s="194"/>
      <c r="AB308" s="194"/>
      <c r="AC308" s="194"/>
      <c r="AD308" s="194"/>
      <c r="AE308" s="194"/>
      <c r="AF308" s="194"/>
      <c r="AG308" s="194"/>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94"/>
      <c r="C511" s="194"/>
      <c r="D511" s="194"/>
      <c r="E511" s="194"/>
      <c r="F511" s="194"/>
      <c r="G511" s="194"/>
      <c r="H511" s="194"/>
      <c r="I511" s="194"/>
      <c r="J511" s="194"/>
      <c r="K511" s="194"/>
      <c r="L511" s="194"/>
      <c r="M511" s="194"/>
      <c r="N511" s="194"/>
      <c r="O511" s="194"/>
      <c r="P511" s="194"/>
      <c r="Q511" s="194"/>
      <c r="R511" s="194"/>
      <c r="S511" s="194"/>
      <c r="T511" s="194"/>
      <c r="U511" s="194"/>
      <c r="V511" s="194"/>
      <c r="W511" s="194"/>
      <c r="X511" s="194"/>
      <c r="Y511" s="194"/>
      <c r="Z511" s="194"/>
      <c r="AA511" s="194"/>
      <c r="AB511" s="194"/>
      <c r="AC511" s="194"/>
      <c r="AD511" s="194"/>
      <c r="AE511" s="194"/>
      <c r="AF511" s="194"/>
      <c r="AG511" s="194"/>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94"/>
      <c r="C712" s="194"/>
      <c r="D712" s="194"/>
      <c r="E712" s="194"/>
      <c r="F712" s="194"/>
      <c r="G712" s="194"/>
      <c r="H712" s="194"/>
      <c r="I712" s="194"/>
      <c r="J712" s="194"/>
      <c r="K712" s="194"/>
      <c r="L712" s="194"/>
      <c r="M712" s="194"/>
      <c r="N712" s="194"/>
      <c r="O712" s="194"/>
      <c r="P712" s="194"/>
      <c r="Q712" s="194"/>
      <c r="R712" s="194"/>
      <c r="S712" s="194"/>
      <c r="T712" s="194"/>
      <c r="U712" s="194"/>
      <c r="V712" s="194"/>
      <c r="W712" s="194"/>
      <c r="X712" s="194"/>
      <c r="Y712" s="194"/>
      <c r="Z712" s="194"/>
      <c r="AA712" s="194"/>
      <c r="AB712" s="194"/>
      <c r="AC712" s="194"/>
      <c r="AD712" s="194"/>
      <c r="AE712" s="194"/>
      <c r="AF712" s="194"/>
      <c r="AG712" s="194"/>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94"/>
      <c r="C887" s="194"/>
      <c r="D887" s="194"/>
      <c r="E887" s="194"/>
      <c r="F887" s="194"/>
      <c r="G887" s="194"/>
      <c r="H887" s="194"/>
      <c r="I887" s="194"/>
      <c r="J887" s="194"/>
      <c r="K887" s="194"/>
      <c r="L887" s="194"/>
      <c r="M887" s="194"/>
      <c r="N887" s="194"/>
      <c r="O887" s="194"/>
      <c r="P887" s="194"/>
      <c r="Q887" s="194"/>
      <c r="R887" s="194"/>
      <c r="S887" s="194"/>
      <c r="T887" s="194"/>
      <c r="U887" s="194"/>
      <c r="V887" s="194"/>
      <c r="W887" s="194"/>
      <c r="X887" s="194"/>
      <c r="Y887" s="194"/>
      <c r="Z887" s="194"/>
      <c r="AA887" s="194"/>
      <c r="AB887" s="194"/>
      <c r="AC887" s="194"/>
      <c r="AD887" s="194"/>
      <c r="AE887" s="194"/>
      <c r="AF887" s="194"/>
      <c r="AG887" s="194"/>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94"/>
      <c r="C1100" s="194"/>
      <c r="D1100" s="194"/>
      <c r="E1100" s="194"/>
      <c r="F1100" s="194"/>
      <c r="G1100" s="194"/>
      <c r="H1100" s="194"/>
      <c r="I1100" s="194"/>
      <c r="J1100" s="194"/>
      <c r="K1100" s="194"/>
      <c r="L1100" s="194"/>
      <c r="M1100" s="194"/>
      <c r="N1100" s="194"/>
      <c r="O1100" s="194"/>
      <c r="P1100" s="194"/>
      <c r="Q1100" s="194"/>
      <c r="R1100" s="194"/>
      <c r="S1100" s="194"/>
      <c r="T1100" s="194"/>
      <c r="U1100" s="194"/>
      <c r="V1100" s="194"/>
      <c r="W1100" s="194"/>
      <c r="X1100" s="194"/>
      <c r="Y1100" s="194"/>
      <c r="Z1100" s="194"/>
      <c r="AA1100" s="194"/>
      <c r="AB1100" s="194"/>
      <c r="AC1100" s="194"/>
      <c r="AD1100" s="194"/>
      <c r="AE1100" s="194"/>
      <c r="AF1100" s="194"/>
      <c r="AG1100" s="194"/>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94"/>
      <c r="C1227" s="194"/>
      <c r="D1227" s="194"/>
      <c r="E1227" s="194"/>
      <c r="F1227" s="194"/>
      <c r="G1227" s="194"/>
      <c r="H1227" s="194"/>
      <c r="I1227" s="194"/>
      <c r="J1227" s="194"/>
      <c r="K1227" s="194"/>
      <c r="L1227" s="194"/>
      <c r="M1227" s="194"/>
      <c r="N1227" s="194"/>
      <c r="O1227" s="194"/>
      <c r="P1227" s="194"/>
      <c r="Q1227" s="194"/>
      <c r="R1227" s="194"/>
      <c r="S1227" s="194"/>
      <c r="T1227" s="194"/>
      <c r="U1227" s="194"/>
      <c r="V1227" s="194"/>
      <c r="W1227" s="194"/>
      <c r="X1227" s="194"/>
      <c r="Y1227" s="194"/>
      <c r="Z1227" s="194"/>
      <c r="AA1227" s="194"/>
      <c r="AB1227" s="194"/>
      <c r="AC1227" s="194"/>
      <c r="AD1227" s="194"/>
      <c r="AE1227" s="194"/>
      <c r="AF1227" s="194"/>
      <c r="AG1227" s="194"/>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94"/>
      <c r="C1390" s="194"/>
      <c r="D1390" s="194"/>
      <c r="E1390" s="194"/>
      <c r="F1390" s="194"/>
      <c r="G1390" s="194"/>
      <c r="H1390" s="194"/>
      <c r="I1390" s="194"/>
      <c r="J1390" s="194"/>
      <c r="K1390" s="194"/>
      <c r="L1390" s="194"/>
      <c r="M1390" s="194"/>
      <c r="N1390" s="194"/>
      <c r="O1390" s="194"/>
      <c r="P1390" s="194"/>
      <c r="Q1390" s="194"/>
      <c r="R1390" s="194"/>
      <c r="S1390" s="194"/>
      <c r="T1390" s="194"/>
      <c r="U1390" s="194"/>
      <c r="V1390" s="194"/>
      <c r="W1390" s="194"/>
      <c r="X1390" s="194"/>
      <c r="Y1390" s="194"/>
      <c r="Z1390" s="194"/>
      <c r="AA1390" s="194"/>
      <c r="AB1390" s="194"/>
      <c r="AC1390" s="194"/>
      <c r="AD1390" s="194"/>
      <c r="AE1390" s="194"/>
      <c r="AF1390" s="194"/>
      <c r="AG1390" s="194"/>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94"/>
      <c r="C1502" s="194"/>
      <c r="D1502" s="194"/>
      <c r="E1502" s="194"/>
      <c r="F1502" s="194"/>
      <c r="G1502" s="194"/>
      <c r="H1502" s="194"/>
      <c r="I1502" s="194"/>
      <c r="J1502" s="194"/>
      <c r="K1502" s="194"/>
      <c r="L1502" s="194"/>
      <c r="M1502" s="194"/>
      <c r="N1502" s="194"/>
      <c r="O1502" s="194"/>
      <c r="P1502" s="194"/>
      <c r="Q1502" s="194"/>
      <c r="R1502" s="194"/>
      <c r="S1502" s="194"/>
      <c r="T1502" s="194"/>
      <c r="U1502" s="194"/>
      <c r="V1502" s="194"/>
      <c r="W1502" s="194"/>
      <c r="X1502" s="194"/>
      <c r="Y1502" s="194"/>
      <c r="Z1502" s="194"/>
      <c r="AA1502" s="194"/>
      <c r="AB1502" s="194"/>
      <c r="AC1502" s="194"/>
      <c r="AD1502" s="194"/>
      <c r="AE1502" s="194"/>
      <c r="AF1502" s="194"/>
      <c r="AG1502" s="194"/>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94"/>
      <c r="C1604" s="194"/>
      <c r="D1604" s="194"/>
      <c r="E1604" s="194"/>
      <c r="F1604" s="194"/>
      <c r="G1604" s="194"/>
      <c r="H1604" s="194"/>
      <c r="I1604" s="194"/>
      <c r="J1604" s="194"/>
      <c r="K1604" s="194"/>
      <c r="L1604" s="194"/>
      <c r="M1604" s="194"/>
      <c r="N1604" s="194"/>
      <c r="O1604" s="194"/>
      <c r="P1604" s="194"/>
      <c r="Q1604" s="194"/>
      <c r="R1604" s="194"/>
      <c r="S1604" s="194"/>
      <c r="T1604" s="194"/>
      <c r="U1604" s="194"/>
      <c r="V1604" s="194"/>
      <c r="W1604" s="194"/>
      <c r="X1604" s="194"/>
      <c r="Y1604" s="194"/>
      <c r="Z1604" s="194"/>
      <c r="AA1604" s="194"/>
      <c r="AB1604" s="194"/>
      <c r="AC1604" s="194"/>
      <c r="AD1604" s="194"/>
      <c r="AE1604" s="194"/>
      <c r="AF1604" s="194"/>
      <c r="AG1604" s="194"/>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94"/>
      <c r="C1698" s="194"/>
      <c r="D1698" s="194"/>
      <c r="E1698" s="194"/>
      <c r="F1698" s="194"/>
      <c r="G1698" s="194"/>
      <c r="H1698" s="194"/>
      <c r="I1698" s="194"/>
      <c r="J1698" s="194"/>
      <c r="K1698" s="194"/>
      <c r="L1698" s="194"/>
      <c r="M1698" s="194"/>
      <c r="N1698" s="194"/>
      <c r="O1698" s="194"/>
      <c r="P1698" s="194"/>
      <c r="Q1698" s="194"/>
      <c r="R1698" s="194"/>
      <c r="S1698" s="194"/>
      <c r="T1698" s="194"/>
      <c r="U1698" s="194"/>
      <c r="V1698" s="194"/>
      <c r="W1698" s="194"/>
      <c r="X1698" s="194"/>
      <c r="Y1698" s="194"/>
      <c r="Z1698" s="194"/>
      <c r="AA1698" s="194"/>
      <c r="AB1698" s="194"/>
      <c r="AC1698" s="194"/>
      <c r="AD1698" s="194"/>
      <c r="AE1698" s="194"/>
      <c r="AF1698" s="194"/>
      <c r="AG1698" s="194"/>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94"/>
      <c r="C1945" s="194"/>
      <c r="D1945" s="194"/>
      <c r="E1945" s="194"/>
      <c r="F1945" s="194"/>
      <c r="G1945" s="194"/>
      <c r="H1945" s="194"/>
      <c r="I1945" s="194"/>
      <c r="J1945" s="194"/>
      <c r="K1945" s="194"/>
      <c r="L1945" s="194"/>
      <c r="M1945" s="194"/>
      <c r="N1945" s="194"/>
      <c r="O1945" s="194"/>
      <c r="P1945" s="194"/>
      <c r="Q1945" s="194"/>
      <c r="R1945" s="194"/>
      <c r="S1945" s="194"/>
      <c r="T1945" s="194"/>
      <c r="U1945" s="194"/>
      <c r="V1945" s="194"/>
      <c r="W1945" s="194"/>
      <c r="X1945" s="194"/>
      <c r="Y1945" s="194"/>
      <c r="Z1945" s="194"/>
      <c r="AA1945" s="194"/>
      <c r="AB1945" s="194"/>
      <c r="AC1945" s="194"/>
      <c r="AD1945" s="194"/>
      <c r="AE1945" s="194"/>
      <c r="AF1945" s="194"/>
      <c r="AG1945" s="194"/>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94"/>
      <c r="C2031" s="194"/>
      <c r="D2031" s="194"/>
      <c r="E2031" s="194"/>
      <c r="F2031" s="194"/>
      <c r="G2031" s="194"/>
      <c r="H2031" s="194"/>
      <c r="I2031" s="194"/>
      <c r="J2031" s="194"/>
      <c r="K2031" s="194"/>
      <c r="L2031" s="194"/>
      <c r="M2031" s="194"/>
      <c r="N2031" s="194"/>
      <c r="O2031" s="194"/>
      <c r="P2031" s="194"/>
      <c r="Q2031" s="194"/>
      <c r="R2031" s="194"/>
      <c r="S2031" s="194"/>
      <c r="T2031" s="194"/>
      <c r="U2031" s="194"/>
      <c r="V2031" s="194"/>
      <c r="W2031" s="194"/>
      <c r="X2031" s="194"/>
      <c r="Y2031" s="194"/>
      <c r="Z2031" s="194"/>
      <c r="AA2031" s="194"/>
      <c r="AB2031" s="194"/>
      <c r="AC2031" s="194"/>
      <c r="AD2031" s="194"/>
      <c r="AE2031" s="194"/>
      <c r="AF2031" s="194"/>
      <c r="AG2031" s="194"/>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94"/>
      <c r="C2153" s="194"/>
      <c r="D2153" s="194"/>
      <c r="E2153" s="194"/>
      <c r="F2153" s="194"/>
      <c r="G2153" s="194"/>
      <c r="H2153" s="194"/>
      <c r="I2153" s="194"/>
      <c r="J2153" s="194"/>
      <c r="K2153" s="194"/>
      <c r="L2153" s="194"/>
      <c r="M2153" s="194"/>
      <c r="N2153" s="194"/>
      <c r="O2153" s="194"/>
      <c r="P2153" s="194"/>
      <c r="Q2153" s="194"/>
      <c r="R2153" s="194"/>
      <c r="S2153" s="194"/>
      <c r="T2153" s="194"/>
      <c r="U2153" s="194"/>
      <c r="V2153" s="194"/>
      <c r="W2153" s="194"/>
      <c r="X2153" s="194"/>
      <c r="Y2153" s="194"/>
      <c r="Z2153" s="194"/>
      <c r="AA2153" s="194"/>
      <c r="AB2153" s="194"/>
      <c r="AC2153" s="194"/>
      <c r="AD2153" s="194"/>
      <c r="AE2153" s="194"/>
      <c r="AF2153" s="194"/>
      <c r="AG2153" s="194"/>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94"/>
      <c r="C2317" s="194"/>
      <c r="D2317" s="194"/>
      <c r="E2317" s="194"/>
      <c r="F2317" s="194"/>
      <c r="G2317" s="194"/>
      <c r="H2317" s="194"/>
      <c r="I2317" s="194"/>
      <c r="J2317" s="194"/>
      <c r="K2317" s="194"/>
      <c r="L2317" s="194"/>
      <c r="M2317" s="194"/>
      <c r="N2317" s="194"/>
      <c r="O2317" s="194"/>
      <c r="P2317" s="194"/>
      <c r="Q2317" s="194"/>
      <c r="R2317" s="194"/>
      <c r="S2317" s="194"/>
      <c r="T2317" s="194"/>
      <c r="U2317" s="194"/>
      <c r="V2317" s="194"/>
      <c r="W2317" s="194"/>
      <c r="X2317" s="194"/>
      <c r="Y2317" s="194"/>
      <c r="Z2317" s="194"/>
      <c r="AA2317" s="194"/>
      <c r="AB2317" s="194"/>
      <c r="AC2317" s="194"/>
      <c r="AD2317" s="194"/>
      <c r="AE2317" s="194"/>
      <c r="AF2317" s="194"/>
      <c r="AG2317" s="194"/>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94"/>
      <c r="C2419" s="194"/>
      <c r="D2419" s="194"/>
      <c r="E2419" s="194"/>
      <c r="F2419" s="194"/>
      <c r="G2419" s="194"/>
      <c r="H2419" s="194"/>
      <c r="I2419" s="194"/>
      <c r="J2419" s="194"/>
      <c r="K2419" s="194"/>
      <c r="L2419" s="194"/>
      <c r="M2419" s="194"/>
      <c r="N2419" s="194"/>
      <c r="O2419" s="194"/>
      <c r="P2419" s="194"/>
      <c r="Q2419" s="194"/>
      <c r="R2419" s="194"/>
      <c r="S2419" s="194"/>
      <c r="T2419" s="194"/>
      <c r="U2419" s="194"/>
      <c r="V2419" s="194"/>
      <c r="W2419" s="194"/>
      <c r="X2419" s="194"/>
      <c r="Y2419" s="194"/>
      <c r="Z2419" s="194"/>
      <c r="AA2419" s="194"/>
      <c r="AB2419" s="194"/>
      <c r="AC2419" s="194"/>
      <c r="AD2419" s="194"/>
      <c r="AE2419" s="194"/>
      <c r="AF2419" s="194"/>
      <c r="AG2419" s="194"/>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94"/>
      <c r="C2509" s="194"/>
      <c r="D2509" s="194"/>
      <c r="E2509" s="194"/>
      <c r="F2509" s="194"/>
      <c r="G2509" s="194"/>
      <c r="H2509" s="194"/>
      <c r="I2509" s="194"/>
      <c r="J2509" s="194"/>
      <c r="K2509" s="194"/>
      <c r="L2509" s="194"/>
      <c r="M2509" s="194"/>
      <c r="N2509" s="194"/>
      <c r="O2509" s="194"/>
      <c r="P2509" s="194"/>
      <c r="Q2509" s="194"/>
      <c r="R2509" s="194"/>
      <c r="S2509" s="194"/>
      <c r="T2509" s="194"/>
      <c r="U2509" s="194"/>
      <c r="V2509" s="194"/>
      <c r="W2509" s="194"/>
      <c r="X2509" s="194"/>
      <c r="Y2509" s="194"/>
      <c r="Z2509" s="194"/>
      <c r="AA2509" s="194"/>
      <c r="AB2509" s="194"/>
      <c r="AC2509" s="194"/>
      <c r="AD2509" s="194"/>
      <c r="AE2509" s="194"/>
      <c r="AF2509" s="194"/>
      <c r="AG2509" s="194"/>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94"/>
      <c r="C2598" s="194"/>
      <c r="D2598" s="194"/>
      <c r="E2598" s="194"/>
      <c r="F2598" s="194"/>
      <c r="G2598" s="194"/>
      <c r="H2598" s="194"/>
      <c r="I2598" s="194"/>
      <c r="J2598" s="194"/>
      <c r="K2598" s="194"/>
      <c r="L2598" s="194"/>
      <c r="M2598" s="194"/>
      <c r="N2598" s="194"/>
      <c r="O2598" s="194"/>
      <c r="P2598" s="194"/>
      <c r="Q2598" s="194"/>
      <c r="R2598" s="194"/>
      <c r="S2598" s="194"/>
      <c r="T2598" s="194"/>
      <c r="U2598" s="194"/>
      <c r="V2598" s="194"/>
      <c r="W2598" s="194"/>
      <c r="X2598" s="194"/>
      <c r="Y2598" s="194"/>
      <c r="Z2598" s="194"/>
      <c r="AA2598" s="194"/>
      <c r="AB2598" s="194"/>
      <c r="AC2598" s="194"/>
      <c r="AD2598" s="194"/>
      <c r="AE2598" s="194"/>
      <c r="AF2598" s="194"/>
      <c r="AG2598" s="194"/>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94"/>
      <c r="C2719" s="194"/>
      <c r="D2719" s="194"/>
      <c r="E2719" s="194"/>
      <c r="F2719" s="194"/>
      <c r="G2719" s="194"/>
      <c r="H2719" s="194"/>
      <c r="I2719" s="194"/>
      <c r="J2719" s="194"/>
      <c r="K2719" s="194"/>
      <c r="L2719" s="194"/>
      <c r="M2719" s="194"/>
      <c r="N2719" s="194"/>
      <c r="O2719" s="194"/>
      <c r="P2719" s="194"/>
      <c r="Q2719" s="194"/>
      <c r="R2719" s="194"/>
      <c r="S2719" s="194"/>
      <c r="T2719" s="194"/>
      <c r="U2719" s="194"/>
      <c r="V2719" s="194"/>
      <c r="W2719" s="194"/>
      <c r="X2719" s="194"/>
      <c r="Y2719" s="194"/>
      <c r="Z2719" s="194"/>
      <c r="AA2719" s="194"/>
      <c r="AB2719" s="194"/>
      <c r="AC2719" s="194"/>
      <c r="AD2719" s="194"/>
      <c r="AE2719" s="194"/>
      <c r="AF2719" s="194"/>
      <c r="AG2719" s="194"/>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94"/>
      <c r="C2837" s="194"/>
      <c r="D2837" s="194"/>
      <c r="E2837" s="194"/>
      <c r="F2837" s="194"/>
      <c r="G2837" s="194"/>
      <c r="H2837" s="194"/>
      <c r="I2837" s="194"/>
      <c r="J2837" s="194"/>
      <c r="K2837" s="194"/>
      <c r="L2837" s="194"/>
      <c r="M2837" s="194"/>
      <c r="N2837" s="194"/>
      <c r="O2837" s="194"/>
      <c r="P2837" s="194"/>
      <c r="Q2837" s="194"/>
      <c r="R2837" s="194"/>
      <c r="S2837" s="194"/>
      <c r="T2837" s="194"/>
      <c r="U2837" s="194"/>
      <c r="V2837" s="194"/>
      <c r="W2837" s="194"/>
      <c r="X2837" s="194"/>
      <c r="Y2837" s="194"/>
      <c r="Z2837" s="194"/>
      <c r="AA2837" s="194"/>
      <c r="AB2837" s="194"/>
      <c r="AC2837" s="194"/>
      <c r="AD2837" s="194"/>
      <c r="AE2837" s="194"/>
      <c r="AF2837" s="194"/>
      <c r="AG2837" s="194"/>
    </row>
    <row r="2838" spans="2:33" ht="15" customHeight="1"/>
    <row r="2839" spans="2:33" ht="15" customHeight="1"/>
    <row r="2840" spans="2:33" ht="15" customHeight="1"/>
    <row r="2841" spans="2:33" ht="15" customHeight="1"/>
  </sheetData>
  <mergeCells count="20">
    <mergeCell ref="B2719:AG2719"/>
    <mergeCell ref="B2837:AG2837"/>
    <mergeCell ref="B2031:AG2031"/>
    <mergeCell ref="B2153:AG2153"/>
    <mergeCell ref="B2317:AG2317"/>
    <mergeCell ref="B2419:AG2419"/>
    <mergeCell ref="B2509:AG2509"/>
    <mergeCell ref="B2598:AG2598"/>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6953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ht="14.75">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ht="14.75">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ht="14.75">
      <c r="B34" s="16" t="s">
        <v>24</v>
      </c>
    </row>
    <row r="35" spans="1:34" ht="14.75">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ht="14.75">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ht="14.75">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5" thickBot="1"/>
    <row r="39" spans="1:34" ht="14.75">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ht="14.75">
      <c r="B40" s="7" t="s">
        <v>308</v>
      </c>
    </row>
    <row r="41" spans="1:34" ht="14.75">
      <c r="B41" s="7" t="s">
        <v>281</v>
      </c>
    </row>
    <row r="42" spans="1:34" ht="14.75">
      <c r="B42" s="7" t="s">
        <v>31</v>
      </c>
    </row>
    <row r="43" spans="1:34" ht="14.75">
      <c r="B43" s="7" t="s">
        <v>30</v>
      </c>
    </row>
    <row r="44" spans="1:34" ht="14.75">
      <c r="B44" s="7" t="s">
        <v>309</v>
      </c>
    </row>
    <row r="45" spans="1:34" ht="14.75">
      <c r="B45" s="7" t="s">
        <v>310</v>
      </c>
    </row>
    <row r="46" spans="1:34" ht="14.75">
      <c r="B46" s="7" t="s">
        <v>311</v>
      </c>
    </row>
    <row r="112" spans="2:34" ht="15" customHeight="1">
      <c r="B112" s="194"/>
      <c r="C112" s="194"/>
      <c r="D112" s="194"/>
      <c r="E112" s="194"/>
      <c r="F112" s="194"/>
      <c r="G112" s="194"/>
      <c r="H112" s="194"/>
      <c r="I112" s="194"/>
      <c r="J112" s="194"/>
      <c r="K112" s="194"/>
      <c r="L112" s="194"/>
      <c r="M112" s="194"/>
      <c r="N112" s="194"/>
      <c r="O112" s="194"/>
      <c r="P112" s="194"/>
      <c r="Q112" s="194"/>
      <c r="R112" s="194"/>
      <c r="S112" s="194"/>
      <c r="T112" s="194"/>
      <c r="U112" s="194"/>
      <c r="V112" s="194"/>
      <c r="W112" s="194"/>
      <c r="X112" s="194"/>
      <c r="Y112" s="194"/>
      <c r="Z112" s="194"/>
      <c r="AA112" s="194"/>
      <c r="AB112" s="194"/>
      <c r="AC112" s="194"/>
      <c r="AD112" s="194"/>
      <c r="AE112" s="194"/>
      <c r="AF112" s="194"/>
      <c r="AG112" s="194"/>
      <c r="AH112" s="194"/>
    </row>
    <row r="308" spans="2:34" ht="15" customHeight="1">
      <c r="B308" s="194"/>
      <c r="C308" s="194"/>
      <c r="D308" s="194"/>
      <c r="E308" s="194"/>
      <c r="F308" s="194"/>
      <c r="G308" s="194"/>
      <c r="H308" s="194"/>
      <c r="I308" s="194"/>
      <c r="J308" s="194"/>
      <c r="K308" s="194"/>
      <c r="L308" s="194"/>
      <c r="M308" s="194"/>
      <c r="N308" s="194"/>
      <c r="O308" s="194"/>
      <c r="P308" s="194"/>
      <c r="Q308" s="194"/>
      <c r="R308" s="194"/>
      <c r="S308" s="194"/>
      <c r="T308" s="194"/>
      <c r="U308" s="194"/>
      <c r="V308" s="194"/>
      <c r="W308" s="194"/>
      <c r="X308" s="194"/>
      <c r="Y308" s="194"/>
      <c r="Z308" s="194"/>
      <c r="AA308" s="194"/>
      <c r="AB308" s="194"/>
      <c r="AC308" s="194"/>
      <c r="AD308" s="194"/>
      <c r="AE308" s="194"/>
      <c r="AF308" s="194"/>
      <c r="AG308" s="194"/>
      <c r="AH308" s="194"/>
    </row>
    <row r="500" spans="2:34" ht="15" customHeight="1">
      <c r="B500" s="195"/>
      <c r="C500" s="194"/>
      <c r="D500" s="194"/>
      <c r="E500" s="194"/>
      <c r="F500" s="194"/>
      <c r="G500" s="194"/>
      <c r="H500" s="194"/>
      <c r="I500" s="194"/>
      <c r="J500" s="194"/>
      <c r="K500" s="194"/>
      <c r="L500" s="194"/>
      <c r="M500" s="194"/>
      <c r="N500" s="194"/>
      <c r="O500" s="194"/>
      <c r="P500" s="194"/>
      <c r="Q500" s="194"/>
      <c r="R500" s="194"/>
      <c r="S500" s="194"/>
      <c r="T500" s="194"/>
      <c r="U500" s="194"/>
      <c r="V500" s="194"/>
      <c r="W500" s="194"/>
      <c r="X500" s="194"/>
      <c r="Y500" s="194"/>
      <c r="Z500" s="194"/>
      <c r="AA500" s="194"/>
      <c r="AB500" s="194"/>
      <c r="AC500" s="194"/>
      <c r="AD500" s="194"/>
      <c r="AE500" s="194"/>
      <c r="AF500" s="194"/>
      <c r="AG500" s="194"/>
    </row>
    <row r="511" spans="2:34" ht="15" customHeight="1">
      <c r="B511" s="194"/>
      <c r="C511" s="194"/>
      <c r="D511" s="194"/>
      <c r="E511" s="194"/>
      <c r="F511" s="194"/>
      <c r="G511" s="194"/>
      <c r="H511" s="194"/>
      <c r="I511" s="194"/>
      <c r="J511" s="194"/>
      <c r="K511" s="194"/>
      <c r="L511" s="194"/>
      <c r="M511" s="194"/>
      <c r="N511" s="194"/>
      <c r="O511" s="194"/>
      <c r="P511" s="194"/>
      <c r="Q511" s="194"/>
      <c r="R511" s="194"/>
      <c r="S511" s="194"/>
      <c r="T511" s="194"/>
      <c r="U511" s="194"/>
      <c r="V511" s="194"/>
      <c r="W511" s="194"/>
      <c r="X511" s="194"/>
      <c r="Y511" s="194"/>
      <c r="Z511" s="194"/>
      <c r="AA511" s="194"/>
      <c r="AB511" s="194"/>
      <c r="AC511" s="194"/>
      <c r="AD511" s="194"/>
      <c r="AE511" s="194"/>
      <c r="AF511" s="194"/>
      <c r="AG511" s="194"/>
      <c r="AH511" s="194"/>
    </row>
    <row r="712" spans="2:34" ht="15" customHeight="1">
      <c r="B712" s="194"/>
      <c r="C712" s="194"/>
      <c r="D712" s="194"/>
      <c r="E712" s="194"/>
      <c r="F712" s="194"/>
      <c r="G712" s="194"/>
      <c r="H712" s="194"/>
      <c r="I712" s="194"/>
      <c r="J712" s="194"/>
      <c r="K712" s="194"/>
      <c r="L712" s="194"/>
      <c r="M712" s="194"/>
      <c r="N712" s="194"/>
      <c r="O712" s="194"/>
      <c r="P712" s="194"/>
      <c r="Q712" s="194"/>
      <c r="R712" s="194"/>
      <c r="S712" s="194"/>
      <c r="T712" s="194"/>
      <c r="U712" s="194"/>
      <c r="V712" s="194"/>
      <c r="W712" s="194"/>
      <c r="X712" s="194"/>
      <c r="Y712" s="194"/>
      <c r="Z712" s="194"/>
      <c r="AA712" s="194"/>
      <c r="AB712" s="194"/>
      <c r="AC712" s="194"/>
      <c r="AD712" s="194"/>
      <c r="AE712" s="194"/>
      <c r="AF712" s="194"/>
      <c r="AG712" s="194"/>
      <c r="AH712" s="194"/>
    </row>
    <row r="887" spans="2:34" ht="15" customHeight="1">
      <c r="B887" s="194"/>
      <c r="C887" s="194"/>
      <c r="D887" s="194"/>
      <c r="E887" s="194"/>
      <c r="F887" s="194"/>
      <c r="G887" s="194"/>
      <c r="H887" s="194"/>
      <c r="I887" s="194"/>
      <c r="J887" s="194"/>
      <c r="K887" s="194"/>
      <c r="L887" s="194"/>
      <c r="M887" s="194"/>
      <c r="N887" s="194"/>
      <c r="O887" s="194"/>
      <c r="P887" s="194"/>
      <c r="Q887" s="194"/>
      <c r="R887" s="194"/>
      <c r="S887" s="194"/>
      <c r="T887" s="194"/>
      <c r="U887" s="194"/>
      <c r="V887" s="194"/>
      <c r="W887" s="194"/>
      <c r="X887" s="194"/>
      <c r="Y887" s="194"/>
      <c r="Z887" s="194"/>
      <c r="AA887" s="194"/>
      <c r="AB887" s="194"/>
      <c r="AC887" s="194"/>
      <c r="AD887" s="194"/>
      <c r="AE887" s="194"/>
      <c r="AF887" s="194"/>
      <c r="AG887" s="194"/>
      <c r="AH887" s="194"/>
    </row>
    <row r="1100" spans="2:34" ht="15" customHeight="1">
      <c r="B1100" s="194"/>
      <c r="C1100" s="194"/>
      <c r="D1100" s="194"/>
      <c r="E1100" s="194"/>
      <c r="F1100" s="194"/>
      <c r="G1100" s="194"/>
      <c r="H1100" s="194"/>
      <c r="I1100" s="194"/>
      <c r="J1100" s="194"/>
      <c r="K1100" s="194"/>
      <c r="L1100" s="194"/>
      <c r="M1100" s="194"/>
      <c r="N1100" s="194"/>
      <c r="O1100" s="194"/>
      <c r="P1100" s="194"/>
      <c r="Q1100" s="194"/>
      <c r="R1100" s="194"/>
      <c r="S1100" s="194"/>
      <c r="T1100" s="194"/>
      <c r="U1100" s="194"/>
      <c r="V1100" s="194"/>
      <c r="W1100" s="194"/>
      <c r="X1100" s="194"/>
      <c r="Y1100" s="194"/>
      <c r="Z1100" s="194"/>
      <c r="AA1100" s="194"/>
      <c r="AB1100" s="194"/>
      <c r="AC1100" s="194"/>
      <c r="AD1100" s="194"/>
      <c r="AE1100" s="194"/>
      <c r="AF1100" s="194"/>
      <c r="AG1100" s="194"/>
      <c r="AH1100" s="194"/>
    </row>
    <row r="1227" spans="2:34" ht="15" customHeight="1">
      <c r="B1227" s="194"/>
      <c r="C1227" s="194"/>
      <c r="D1227" s="194"/>
      <c r="E1227" s="194"/>
      <c r="F1227" s="194"/>
      <c r="G1227" s="194"/>
      <c r="H1227" s="194"/>
      <c r="I1227" s="194"/>
      <c r="J1227" s="194"/>
      <c r="K1227" s="194"/>
      <c r="L1227" s="194"/>
      <c r="M1227" s="194"/>
      <c r="N1227" s="194"/>
      <c r="O1227" s="194"/>
      <c r="P1227" s="194"/>
      <c r="Q1227" s="194"/>
      <c r="R1227" s="194"/>
      <c r="S1227" s="194"/>
      <c r="T1227" s="194"/>
      <c r="U1227" s="194"/>
      <c r="V1227" s="194"/>
      <c r="W1227" s="194"/>
      <c r="X1227" s="194"/>
      <c r="Y1227" s="194"/>
      <c r="Z1227" s="194"/>
      <c r="AA1227" s="194"/>
      <c r="AB1227" s="194"/>
      <c r="AC1227" s="194"/>
      <c r="AD1227" s="194"/>
      <c r="AE1227" s="194"/>
      <c r="AF1227" s="194"/>
      <c r="AG1227" s="194"/>
      <c r="AH1227" s="194"/>
    </row>
    <row r="1390" spans="2:34" ht="15" customHeight="1">
      <c r="B1390" s="194"/>
      <c r="C1390" s="194"/>
      <c r="D1390" s="194"/>
      <c r="E1390" s="194"/>
      <c r="F1390" s="194"/>
      <c r="G1390" s="194"/>
      <c r="H1390" s="194"/>
      <c r="I1390" s="194"/>
      <c r="J1390" s="194"/>
      <c r="K1390" s="194"/>
      <c r="L1390" s="194"/>
      <c r="M1390" s="194"/>
      <c r="N1390" s="194"/>
      <c r="O1390" s="194"/>
      <c r="P1390" s="194"/>
      <c r="Q1390" s="194"/>
      <c r="R1390" s="194"/>
      <c r="S1390" s="194"/>
      <c r="T1390" s="194"/>
      <c r="U1390" s="194"/>
      <c r="V1390" s="194"/>
      <c r="W1390" s="194"/>
      <c r="X1390" s="194"/>
      <c r="Y1390" s="194"/>
      <c r="Z1390" s="194"/>
      <c r="AA1390" s="194"/>
      <c r="AB1390" s="194"/>
      <c r="AC1390" s="194"/>
      <c r="AD1390" s="194"/>
      <c r="AE1390" s="194"/>
      <c r="AF1390" s="194"/>
      <c r="AG1390" s="194"/>
      <c r="AH1390" s="194"/>
    </row>
    <row r="1502" spans="2:34" ht="15" customHeight="1">
      <c r="B1502" s="194"/>
      <c r="C1502" s="194"/>
      <c r="D1502" s="194"/>
      <c r="E1502" s="194"/>
      <c r="F1502" s="194"/>
      <c r="G1502" s="194"/>
      <c r="H1502" s="194"/>
      <c r="I1502" s="194"/>
      <c r="J1502" s="194"/>
      <c r="K1502" s="194"/>
      <c r="L1502" s="194"/>
      <c r="M1502" s="194"/>
      <c r="N1502" s="194"/>
      <c r="O1502" s="194"/>
      <c r="P1502" s="194"/>
      <c r="Q1502" s="194"/>
      <c r="R1502" s="194"/>
      <c r="S1502" s="194"/>
      <c r="T1502" s="194"/>
      <c r="U1502" s="194"/>
      <c r="V1502" s="194"/>
      <c r="W1502" s="194"/>
      <c r="X1502" s="194"/>
      <c r="Y1502" s="194"/>
      <c r="Z1502" s="194"/>
      <c r="AA1502" s="194"/>
      <c r="AB1502" s="194"/>
      <c r="AC1502" s="194"/>
      <c r="AD1502" s="194"/>
      <c r="AE1502" s="194"/>
      <c r="AF1502" s="194"/>
      <c r="AG1502" s="194"/>
      <c r="AH1502" s="194"/>
    </row>
    <row r="1604" spans="2:34" ht="15" customHeight="1">
      <c r="B1604" s="194"/>
      <c r="C1604" s="194"/>
      <c r="D1604" s="194"/>
      <c r="E1604" s="194"/>
      <c r="F1604" s="194"/>
      <c r="G1604" s="194"/>
      <c r="H1604" s="194"/>
      <c r="I1604" s="194"/>
      <c r="J1604" s="194"/>
      <c r="K1604" s="194"/>
      <c r="L1604" s="194"/>
      <c r="M1604" s="194"/>
      <c r="N1604" s="194"/>
      <c r="O1604" s="194"/>
      <c r="P1604" s="194"/>
      <c r="Q1604" s="194"/>
      <c r="R1604" s="194"/>
      <c r="S1604" s="194"/>
      <c r="T1604" s="194"/>
      <c r="U1604" s="194"/>
      <c r="V1604" s="194"/>
      <c r="W1604" s="194"/>
      <c r="X1604" s="194"/>
      <c r="Y1604" s="194"/>
      <c r="Z1604" s="194"/>
      <c r="AA1604" s="194"/>
      <c r="AB1604" s="194"/>
      <c r="AC1604" s="194"/>
      <c r="AD1604" s="194"/>
      <c r="AE1604" s="194"/>
      <c r="AF1604" s="194"/>
      <c r="AG1604" s="194"/>
      <c r="AH1604" s="194"/>
    </row>
    <row r="1698" spans="2:34" ht="15" customHeight="1">
      <c r="B1698" s="194"/>
      <c r="C1698" s="194"/>
      <c r="D1698" s="194"/>
      <c r="E1698" s="194"/>
      <c r="F1698" s="194"/>
      <c r="G1698" s="194"/>
      <c r="H1698" s="194"/>
      <c r="I1698" s="194"/>
      <c r="J1698" s="194"/>
      <c r="K1698" s="194"/>
      <c r="L1698" s="194"/>
      <c r="M1698" s="194"/>
      <c r="N1698" s="194"/>
      <c r="O1698" s="194"/>
      <c r="P1698" s="194"/>
      <c r="Q1698" s="194"/>
      <c r="R1698" s="194"/>
      <c r="S1698" s="194"/>
      <c r="T1698" s="194"/>
      <c r="U1698" s="194"/>
      <c r="V1698" s="194"/>
      <c r="W1698" s="194"/>
      <c r="X1698" s="194"/>
      <c r="Y1698" s="194"/>
      <c r="Z1698" s="194"/>
      <c r="AA1698" s="194"/>
      <c r="AB1698" s="194"/>
      <c r="AC1698" s="194"/>
      <c r="AD1698" s="194"/>
      <c r="AE1698" s="194"/>
      <c r="AF1698" s="194"/>
      <c r="AG1698" s="194"/>
      <c r="AH1698" s="194"/>
    </row>
    <row r="1945" spans="2:34" ht="15" customHeight="1">
      <c r="B1945" s="194"/>
      <c r="C1945" s="194"/>
      <c r="D1945" s="194"/>
      <c r="E1945" s="194"/>
      <c r="F1945" s="194"/>
      <c r="G1945" s="194"/>
      <c r="H1945" s="194"/>
      <c r="I1945" s="194"/>
      <c r="J1945" s="194"/>
      <c r="K1945" s="194"/>
      <c r="L1945" s="194"/>
      <c r="M1945" s="194"/>
      <c r="N1945" s="194"/>
      <c r="O1945" s="194"/>
      <c r="P1945" s="194"/>
      <c r="Q1945" s="194"/>
      <c r="R1945" s="194"/>
      <c r="S1945" s="194"/>
      <c r="T1945" s="194"/>
      <c r="U1945" s="194"/>
      <c r="V1945" s="194"/>
      <c r="W1945" s="194"/>
      <c r="X1945" s="194"/>
      <c r="Y1945" s="194"/>
      <c r="Z1945" s="194"/>
      <c r="AA1945" s="194"/>
      <c r="AB1945" s="194"/>
      <c r="AC1945" s="194"/>
      <c r="AD1945" s="194"/>
      <c r="AE1945" s="194"/>
      <c r="AF1945" s="194"/>
      <c r="AG1945" s="194"/>
      <c r="AH1945" s="194"/>
    </row>
    <row r="2031" spans="2:34" ht="15" customHeight="1">
      <c r="B2031" s="194"/>
      <c r="C2031" s="194"/>
      <c r="D2031" s="194"/>
      <c r="E2031" s="194"/>
      <c r="F2031" s="194"/>
      <c r="G2031" s="194"/>
      <c r="H2031" s="194"/>
      <c r="I2031" s="194"/>
      <c r="J2031" s="194"/>
      <c r="K2031" s="194"/>
      <c r="L2031" s="194"/>
      <c r="M2031" s="194"/>
      <c r="N2031" s="194"/>
      <c r="O2031" s="194"/>
      <c r="P2031" s="194"/>
      <c r="Q2031" s="194"/>
      <c r="R2031" s="194"/>
      <c r="S2031" s="194"/>
      <c r="T2031" s="194"/>
      <c r="U2031" s="194"/>
      <c r="V2031" s="194"/>
      <c r="W2031" s="194"/>
      <c r="X2031" s="194"/>
      <c r="Y2031" s="194"/>
      <c r="Z2031" s="194"/>
      <c r="AA2031" s="194"/>
      <c r="AB2031" s="194"/>
      <c r="AC2031" s="194"/>
      <c r="AD2031" s="194"/>
      <c r="AE2031" s="194"/>
      <c r="AF2031" s="194"/>
      <c r="AG2031" s="194"/>
      <c r="AH2031" s="194"/>
    </row>
    <row r="2153" spans="2:34" ht="15" customHeight="1">
      <c r="B2153" s="194"/>
      <c r="C2153" s="194"/>
      <c r="D2153" s="194"/>
      <c r="E2153" s="194"/>
      <c r="F2153" s="194"/>
      <c r="G2153" s="194"/>
      <c r="H2153" s="194"/>
      <c r="I2153" s="194"/>
      <c r="J2153" s="194"/>
      <c r="K2153" s="194"/>
      <c r="L2153" s="194"/>
      <c r="M2153" s="194"/>
      <c r="N2153" s="194"/>
      <c r="O2153" s="194"/>
      <c r="P2153" s="194"/>
      <c r="Q2153" s="194"/>
      <c r="R2153" s="194"/>
      <c r="S2153" s="194"/>
      <c r="T2153" s="194"/>
      <c r="U2153" s="194"/>
      <c r="V2153" s="194"/>
      <c r="W2153" s="194"/>
      <c r="X2153" s="194"/>
      <c r="Y2153" s="194"/>
      <c r="Z2153" s="194"/>
      <c r="AA2153" s="194"/>
      <c r="AB2153" s="194"/>
      <c r="AC2153" s="194"/>
      <c r="AD2153" s="194"/>
      <c r="AE2153" s="194"/>
      <c r="AF2153" s="194"/>
      <c r="AG2153" s="194"/>
      <c r="AH2153" s="194"/>
    </row>
    <row r="2317" spans="2:34" ht="15" customHeight="1">
      <c r="B2317" s="194"/>
      <c r="C2317" s="194"/>
      <c r="D2317" s="194"/>
      <c r="E2317" s="194"/>
      <c r="F2317" s="194"/>
      <c r="G2317" s="194"/>
      <c r="H2317" s="194"/>
      <c r="I2317" s="194"/>
      <c r="J2317" s="194"/>
      <c r="K2317" s="194"/>
      <c r="L2317" s="194"/>
      <c r="M2317" s="194"/>
      <c r="N2317" s="194"/>
      <c r="O2317" s="194"/>
      <c r="P2317" s="194"/>
      <c r="Q2317" s="194"/>
      <c r="R2317" s="194"/>
      <c r="S2317" s="194"/>
      <c r="T2317" s="194"/>
      <c r="U2317" s="194"/>
      <c r="V2317" s="194"/>
      <c r="W2317" s="194"/>
      <c r="X2317" s="194"/>
      <c r="Y2317" s="194"/>
      <c r="Z2317" s="194"/>
      <c r="AA2317" s="194"/>
      <c r="AB2317" s="194"/>
      <c r="AC2317" s="194"/>
      <c r="AD2317" s="194"/>
      <c r="AE2317" s="194"/>
      <c r="AF2317" s="194"/>
      <c r="AG2317" s="194"/>
      <c r="AH2317" s="194"/>
    </row>
    <row r="2419" spans="2:34" ht="15" customHeight="1">
      <c r="B2419" s="194"/>
      <c r="C2419" s="194"/>
      <c r="D2419" s="194"/>
      <c r="E2419" s="194"/>
      <c r="F2419" s="194"/>
      <c r="G2419" s="194"/>
      <c r="H2419" s="194"/>
      <c r="I2419" s="194"/>
      <c r="J2419" s="194"/>
      <c r="K2419" s="194"/>
      <c r="L2419" s="194"/>
      <c r="M2419" s="194"/>
      <c r="N2419" s="194"/>
      <c r="O2419" s="194"/>
      <c r="P2419" s="194"/>
      <c r="Q2419" s="194"/>
      <c r="R2419" s="194"/>
      <c r="S2419" s="194"/>
      <c r="T2419" s="194"/>
      <c r="U2419" s="194"/>
      <c r="V2419" s="194"/>
      <c r="W2419" s="194"/>
      <c r="X2419" s="194"/>
      <c r="Y2419" s="194"/>
      <c r="Z2419" s="194"/>
      <c r="AA2419" s="194"/>
      <c r="AB2419" s="194"/>
      <c r="AC2419" s="194"/>
      <c r="AD2419" s="194"/>
      <c r="AE2419" s="194"/>
      <c r="AF2419" s="194"/>
      <c r="AG2419" s="194"/>
      <c r="AH2419" s="194"/>
    </row>
    <row r="2509" spans="2:34" ht="15" customHeight="1">
      <c r="B2509" s="194"/>
      <c r="C2509" s="194"/>
      <c r="D2509" s="194"/>
      <c r="E2509" s="194"/>
      <c r="F2509" s="194"/>
      <c r="G2509" s="194"/>
      <c r="H2509" s="194"/>
      <c r="I2509" s="194"/>
      <c r="J2509" s="194"/>
      <c r="K2509" s="194"/>
      <c r="L2509" s="194"/>
      <c r="M2509" s="194"/>
      <c r="N2509" s="194"/>
      <c r="O2509" s="194"/>
      <c r="P2509" s="194"/>
      <c r="Q2509" s="194"/>
      <c r="R2509" s="194"/>
      <c r="S2509" s="194"/>
      <c r="T2509" s="194"/>
      <c r="U2509" s="194"/>
      <c r="V2509" s="194"/>
      <c r="W2509" s="194"/>
      <c r="X2509" s="194"/>
      <c r="Y2509" s="194"/>
      <c r="Z2509" s="194"/>
      <c r="AA2509" s="194"/>
      <c r="AB2509" s="194"/>
      <c r="AC2509" s="194"/>
      <c r="AD2509" s="194"/>
      <c r="AE2509" s="194"/>
      <c r="AF2509" s="194"/>
      <c r="AG2509" s="194"/>
      <c r="AH2509" s="194"/>
    </row>
    <row r="2598" spans="2:34" ht="15" customHeight="1">
      <c r="B2598" s="194"/>
      <c r="C2598" s="194"/>
      <c r="D2598" s="194"/>
      <c r="E2598" s="194"/>
      <c r="F2598" s="194"/>
      <c r="G2598" s="194"/>
      <c r="H2598" s="194"/>
      <c r="I2598" s="194"/>
      <c r="J2598" s="194"/>
      <c r="K2598" s="194"/>
      <c r="L2598" s="194"/>
      <c r="M2598" s="194"/>
      <c r="N2598" s="194"/>
      <c r="O2598" s="194"/>
      <c r="P2598" s="194"/>
      <c r="Q2598" s="194"/>
      <c r="R2598" s="194"/>
      <c r="S2598" s="194"/>
      <c r="T2598" s="194"/>
      <c r="U2598" s="194"/>
      <c r="V2598" s="194"/>
      <c r="W2598" s="194"/>
      <c r="X2598" s="194"/>
      <c r="Y2598" s="194"/>
      <c r="Z2598" s="194"/>
      <c r="AA2598" s="194"/>
      <c r="AB2598" s="194"/>
      <c r="AC2598" s="194"/>
      <c r="AD2598" s="194"/>
      <c r="AE2598" s="194"/>
      <c r="AF2598" s="194"/>
      <c r="AG2598" s="194"/>
      <c r="AH2598" s="194"/>
    </row>
    <row r="2719" spans="2:34" ht="15" customHeight="1">
      <c r="B2719" s="194"/>
      <c r="C2719" s="194"/>
      <c r="D2719" s="194"/>
      <c r="E2719" s="194"/>
      <c r="F2719" s="194"/>
      <c r="G2719" s="194"/>
      <c r="H2719" s="194"/>
      <c r="I2719" s="194"/>
      <c r="J2719" s="194"/>
      <c r="K2719" s="194"/>
      <c r="L2719" s="194"/>
      <c r="M2719" s="194"/>
      <c r="N2719" s="194"/>
      <c r="O2719" s="194"/>
      <c r="P2719" s="194"/>
      <c r="Q2719" s="194"/>
      <c r="R2719" s="194"/>
      <c r="S2719" s="194"/>
      <c r="T2719" s="194"/>
      <c r="U2719" s="194"/>
      <c r="V2719" s="194"/>
      <c r="W2719" s="194"/>
      <c r="X2719" s="194"/>
      <c r="Y2719" s="194"/>
      <c r="Z2719" s="194"/>
      <c r="AA2719" s="194"/>
      <c r="AB2719" s="194"/>
      <c r="AC2719" s="194"/>
      <c r="AD2719" s="194"/>
      <c r="AE2719" s="194"/>
      <c r="AF2719" s="194"/>
      <c r="AG2719" s="194"/>
      <c r="AH2719" s="194"/>
    </row>
    <row r="2837" spans="2:34" ht="15" customHeight="1">
      <c r="B2837" s="194"/>
      <c r="C2837" s="194"/>
      <c r="D2837" s="194"/>
      <c r="E2837" s="194"/>
      <c r="F2837" s="194"/>
      <c r="G2837" s="194"/>
      <c r="H2837" s="194"/>
      <c r="I2837" s="194"/>
      <c r="J2837" s="194"/>
      <c r="K2837" s="194"/>
      <c r="L2837" s="194"/>
      <c r="M2837" s="194"/>
      <c r="N2837" s="194"/>
      <c r="O2837" s="194"/>
      <c r="P2837" s="194"/>
      <c r="Q2837" s="194"/>
      <c r="R2837" s="194"/>
      <c r="S2837" s="194"/>
      <c r="T2837" s="194"/>
      <c r="U2837" s="194"/>
      <c r="V2837" s="194"/>
      <c r="W2837" s="194"/>
      <c r="X2837" s="194"/>
      <c r="Y2837" s="194"/>
      <c r="Z2837" s="194"/>
      <c r="AA2837" s="194"/>
      <c r="AB2837" s="194"/>
      <c r="AC2837" s="194"/>
      <c r="AD2837" s="194"/>
      <c r="AE2837" s="194"/>
      <c r="AF2837" s="194"/>
      <c r="AG2837" s="194"/>
      <c r="AH2837" s="194"/>
    </row>
  </sheetData>
  <mergeCells count="21">
    <mergeCell ref="B112:AH112"/>
    <mergeCell ref="B308:AH308"/>
    <mergeCell ref="B500:AG500"/>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4.75"/>
  <cols>
    <col min="1" max="1" width="26.26953125" customWidth="1"/>
  </cols>
  <sheetData>
    <row r="1" spans="1:47" ht="21">
      <c r="A1" s="34" t="s">
        <v>330</v>
      </c>
    </row>
    <row r="2" spans="1:47" ht="21">
      <c r="A2" s="34" t="s">
        <v>37</v>
      </c>
    </row>
    <row r="3" spans="1:47" ht="21">
      <c r="A3" s="34" t="s">
        <v>331</v>
      </c>
    </row>
    <row r="4" spans="1:47" ht="21">
      <c r="A4" s="34" t="s">
        <v>38</v>
      </c>
    </row>
    <row r="7" spans="1:47" ht="18.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328125" defaultRowHeight="14.75"/>
  <cols>
    <col min="1" max="1" width="28.7265625" customWidth="1"/>
    <col min="2" max="13" width="15.7265625" customWidth="1"/>
    <col min="14" max="14" width="27.406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4.7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96" t="s">
        <v>409</v>
      </c>
      <c r="C146" s="197"/>
      <c r="D146" s="197"/>
      <c r="E146" s="197"/>
      <c r="F146" s="197"/>
      <c r="G146" s="197"/>
      <c r="H146" s="197"/>
      <c r="I146" s="197"/>
      <c r="J146" s="197"/>
      <c r="K146" s="197"/>
      <c r="L146" s="197"/>
      <c r="M146" s="197"/>
      <c r="N146" s="197"/>
      <c r="O146" s="197"/>
      <c r="P146" s="197"/>
      <c r="Q146" s="197"/>
      <c r="R146" s="197"/>
      <c r="S146" s="197"/>
      <c r="T146" s="197"/>
      <c r="U146" s="197"/>
      <c r="V146" s="197"/>
      <c r="W146" s="197"/>
      <c r="X146" s="197"/>
      <c r="Y146" s="197"/>
      <c r="Z146" s="197"/>
      <c r="AA146" s="197"/>
      <c r="AB146" s="197"/>
      <c r="AC146" s="197"/>
      <c r="AD146" s="197"/>
      <c r="AE146" s="197"/>
      <c r="AF146" s="197"/>
      <c r="AG146" s="197"/>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92"/>
      <c r="C308" s="192"/>
      <c r="D308" s="192"/>
      <c r="E308" s="192"/>
      <c r="F308" s="192"/>
      <c r="G308" s="192"/>
      <c r="H308" s="192"/>
      <c r="I308" s="192"/>
      <c r="J308" s="192"/>
      <c r="K308" s="192"/>
      <c r="L308" s="192"/>
      <c r="M308" s="192"/>
      <c r="N308" s="192"/>
      <c r="O308" s="192"/>
      <c r="P308" s="192"/>
      <c r="Q308" s="192"/>
      <c r="R308" s="192"/>
      <c r="S308" s="192"/>
      <c r="T308" s="192"/>
      <c r="U308" s="192"/>
      <c r="V308" s="192"/>
      <c r="W308" s="192"/>
      <c r="X308" s="192"/>
      <c r="Y308" s="192"/>
      <c r="Z308" s="192"/>
      <c r="AA308" s="192"/>
      <c r="AB308" s="192"/>
      <c r="AC308" s="192"/>
      <c r="AD308" s="192"/>
      <c r="AE308" s="192"/>
      <c r="AF308" s="192"/>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92"/>
      <c r="C511" s="192"/>
      <c r="D511" s="192"/>
      <c r="E511" s="192"/>
      <c r="F511" s="192"/>
      <c r="G511" s="192"/>
      <c r="H511" s="192"/>
      <c r="I511" s="192"/>
      <c r="J511" s="192"/>
      <c r="K511" s="192"/>
      <c r="L511" s="192"/>
      <c r="M511" s="192"/>
      <c r="N511" s="192"/>
      <c r="O511" s="192"/>
      <c r="P511" s="192"/>
      <c r="Q511" s="192"/>
      <c r="R511" s="192"/>
      <c r="S511" s="192"/>
      <c r="T511" s="192"/>
      <c r="U511" s="192"/>
      <c r="V511" s="192"/>
      <c r="W511" s="192"/>
      <c r="X511" s="192"/>
      <c r="Y511" s="192"/>
      <c r="Z511" s="192"/>
      <c r="AA511" s="192"/>
      <c r="AB511" s="192"/>
      <c r="AC511" s="192"/>
      <c r="AD511" s="192"/>
      <c r="AE511" s="192"/>
      <c r="AF511" s="192"/>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92"/>
      <c r="C712" s="192"/>
      <c r="D712" s="192"/>
      <c r="E712" s="192"/>
      <c r="F712" s="192"/>
      <c r="G712" s="192"/>
      <c r="H712" s="192"/>
      <c r="I712" s="192"/>
      <c r="J712" s="192"/>
      <c r="K712" s="192"/>
      <c r="L712" s="192"/>
      <c r="M712" s="192"/>
      <c r="N712" s="192"/>
      <c r="O712" s="192"/>
      <c r="P712" s="192"/>
      <c r="Q712" s="192"/>
      <c r="R712" s="192"/>
      <c r="S712" s="192"/>
      <c r="T712" s="192"/>
      <c r="U712" s="192"/>
      <c r="V712" s="192"/>
      <c r="W712" s="192"/>
      <c r="X712" s="192"/>
      <c r="Y712" s="192"/>
      <c r="Z712" s="192"/>
      <c r="AA712" s="192"/>
      <c r="AB712" s="192"/>
      <c r="AC712" s="192"/>
      <c r="AD712" s="192"/>
      <c r="AE712" s="192"/>
      <c r="AF712" s="192"/>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92"/>
      <c r="C887" s="192"/>
      <c r="D887" s="192"/>
      <c r="E887" s="192"/>
      <c r="F887" s="192"/>
      <c r="G887" s="192"/>
      <c r="H887" s="192"/>
      <c r="I887" s="192"/>
      <c r="J887" s="192"/>
      <c r="K887" s="192"/>
      <c r="L887" s="192"/>
      <c r="M887" s="192"/>
      <c r="N887" s="192"/>
      <c r="O887" s="192"/>
      <c r="P887" s="192"/>
      <c r="Q887" s="192"/>
      <c r="R887" s="192"/>
      <c r="S887" s="192"/>
      <c r="T887" s="192"/>
      <c r="U887" s="192"/>
      <c r="V887" s="192"/>
      <c r="W887" s="192"/>
      <c r="X887" s="192"/>
      <c r="Y887" s="192"/>
      <c r="Z887" s="192"/>
      <c r="AA887" s="192"/>
      <c r="AB887" s="192"/>
      <c r="AC887" s="192"/>
      <c r="AD887" s="192"/>
      <c r="AE887" s="192"/>
      <c r="AF887" s="192"/>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92"/>
      <c r="C1101" s="192"/>
      <c r="D1101" s="192"/>
      <c r="E1101" s="192"/>
      <c r="F1101" s="192"/>
      <c r="G1101" s="192"/>
      <c r="H1101" s="192"/>
      <c r="I1101" s="192"/>
      <c r="J1101" s="192"/>
      <c r="K1101" s="192"/>
      <c r="L1101" s="192"/>
      <c r="M1101" s="192"/>
      <c r="N1101" s="192"/>
      <c r="O1101" s="192"/>
      <c r="P1101" s="192"/>
      <c r="Q1101" s="192"/>
      <c r="R1101" s="192"/>
      <c r="S1101" s="192"/>
      <c r="T1101" s="192"/>
      <c r="U1101" s="192"/>
      <c r="V1101" s="192"/>
      <c r="W1101" s="192"/>
      <c r="X1101" s="192"/>
      <c r="Y1101" s="192"/>
      <c r="Z1101" s="192"/>
      <c r="AA1101" s="192"/>
      <c r="AB1101" s="192"/>
      <c r="AC1101" s="192"/>
      <c r="AD1101" s="192"/>
      <c r="AE1101" s="192"/>
      <c r="AF1101" s="192"/>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92"/>
      <c r="C1229" s="192"/>
      <c r="D1229" s="192"/>
      <c r="E1229" s="192"/>
      <c r="F1229" s="192"/>
      <c r="G1229" s="192"/>
      <c r="H1229" s="192"/>
      <c r="I1229" s="192"/>
      <c r="J1229" s="192"/>
      <c r="K1229" s="192"/>
      <c r="L1229" s="192"/>
      <c r="M1229" s="192"/>
      <c r="N1229" s="192"/>
      <c r="O1229" s="192"/>
      <c r="P1229" s="192"/>
      <c r="Q1229" s="192"/>
      <c r="R1229" s="192"/>
      <c r="S1229" s="192"/>
      <c r="T1229" s="192"/>
      <c r="U1229" s="192"/>
      <c r="V1229" s="192"/>
      <c r="W1229" s="192"/>
      <c r="X1229" s="192"/>
      <c r="Y1229" s="192"/>
      <c r="Z1229" s="192"/>
      <c r="AA1229" s="192"/>
      <c r="AB1229" s="192"/>
      <c r="AC1229" s="192"/>
      <c r="AD1229" s="192"/>
      <c r="AE1229" s="192"/>
      <c r="AF1229" s="192"/>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92"/>
      <c r="C1390" s="192"/>
      <c r="D1390" s="192"/>
      <c r="E1390" s="192"/>
      <c r="F1390" s="192"/>
      <c r="G1390" s="192"/>
      <c r="H1390" s="192"/>
      <c r="I1390" s="192"/>
      <c r="J1390" s="192"/>
      <c r="K1390" s="192"/>
      <c r="L1390" s="192"/>
      <c r="M1390" s="192"/>
      <c r="N1390" s="192"/>
      <c r="O1390" s="192"/>
      <c r="P1390" s="192"/>
      <c r="Q1390" s="192"/>
      <c r="R1390" s="192"/>
      <c r="S1390" s="192"/>
      <c r="T1390" s="192"/>
      <c r="U1390" s="192"/>
      <c r="V1390" s="192"/>
      <c r="W1390" s="192"/>
      <c r="X1390" s="192"/>
      <c r="Y1390" s="192"/>
      <c r="Z1390" s="192"/>
      <c r="AA1390" s="192"/>
      <c r="AB1390" s="192"/>
      <c r="AC1390" s="192"/>
      <c r="AD1390" s="192"/>
      <c r="AE1390" s="192"/>
      <c r="AF1390" s="192"/>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92"/>
      <c r="C1502" s="192"/>
      <c r="D1502" s="192"/>
      <c r="E1502" s="192"/>
      <c r="F1502" s="192"/>
      <c r="G1502" s="192"/>
      <c r="H1502" s="192"/>
      <c r="I1502" s="192"/>
      <c r="J1502" s="192"/>
      <c r="K1502" s="192"/>
      <c r="L1502" s="192"/>
      <c r="M1502" s="192"/>
      <c r="N1502" s="192"/>
      <c r="O1502" s="192"/>
      <c r="P1502" s="192"/>
      <c r="Q1502" s="192"/>
      <c r="R1502" s="192"/>
      <c r="S1502" s="192"/>
      <c r="T1502" s="192"/>
      <c r="U1502" s="192"/>
      <c r="V1502" s="192"/>
      <c r="W1502" s="192"/>
      <c r="X1502" s="192"/>
      <c r="Y1502" s="192"/>
      <c r="Z1502" s="192"/>
      <c r="AA1502" s="192"/>
      <c r="AB1502" s="192"/>
      <c r="AC1502" s="192"/>
      <c r="AD1502" s="192"/>
      <c r="AE1502" s="192"/>
      <c r="AF1502" s="192"/>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92"/>
      <c r="C1604" s="192"/>
      <c r="D1604" s="192"/>
      <c r="E1604" s="192"/>
      <c r="F1604" s="192"/>
      <c r="G1604" s="192"/>
      <c r="H1604" s="192"/>
      <c r="I1604" s="192"/>
      <c r="J1604" s="192"/>
      <c r="K1604" s="192"/>
      <c r="L1604" s="192"/>
      <c r="M1604" s="192"/>
      <c r="N1604" s="192"/>
      <c r="O1604" s="192"/>
      <c r="P1604" s="192"/>
      <c r="Q1604" s="192"/>
      <c r="R1604" s="192"/>
      <c r="S1604" s="192"/>
      <c r="T1604" s="192"/>
      <c r="U1604" s="192"/>
      <c r="V1604" s="192"/>
      <c r="W1604" s="192"/>
      <c r="X1604" s="192"/>
      <c r="Y1604" s="192"/>
      <c r="Z1604" s="192"/>
      <c r="AA1604" s="192"/>
      <c r="AB1604" s="192"/>
      <c r="AC1604" s="192"/>
      <c r="AD1604" s="192"/>
      <c r="AE1604" s="192"/>
      <c r="AF1604" s="192"/>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92"/>
      <c r="C1699" s="192"/>
      <c r="D1699" s="192"/>
      <c r="E1699" s="192"/>
      <c r="F1699" s="192"/>
      <c r="G1699" s="192"/>
      <c r="H1699" s="192"/>
      <c r="I1699" s="192"/>
      <c r="J1699" s="192"/>
      <c r="K1699" s="192"/>
      <c r="L1699" s="192"/>
      <c r="M1699" s="192"/>
      <c r="N1699" s="192"/>
      <c r="O1699" s="192"/>
      <c r="P1699" s="192"/>
      <c r="Q1699" s="192"/>
      <c r="R1699" s="192"/>
      <c r="S1699" s="192"/>
      <c r="T1699" s="192"/>
      <c r="U1699" s="192"/>
      <c r="V1699" s="192"/>
      <c r="W1699" s="192"/>
      <c r="X1699" s="192"/>
      <c r="Y1699" s="192"/>
      <c r="Z1699" s="192"/>
      <c r="AA1699" s="192"/>
      <c r="AB1699" s="192"/>
      <c r="AC1699" s="192"/>
      <c r="AD1699" s="192"/>
      <c r="AE1699" s="192"/>
      <c r="AF1699" s="192"/>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92"/>
      <c r="C1945" s="192"/>
      <c r="D1945" s="192"/>
      <c r="E1945" s="192"/>
      <c r="F1945" s="192"/>
      <c r="G1945" s="192"/>
      <c r="H1945" s="192"/>
      <c r="I1945" s="192"/>
      <c r="J1945" s="192"/>
      <c r="K1945" s="192"/>
      <c r="L1945" s="192"/>
      <c r="M1945" s="192"/>
      <c r="N1945" s="192"/>
      <c r="O1945" s="192"/>
      <c r="P1945" s="192"/>
      <c r="Q1945" s="192"/>
      <c r="R1945" s="192"/>
      <c r="S1945" s="192"/>
      <c r="T1945" s="192"/>
      <c r="U1945" s="192"/>
      <c r="V1945" s="192"/>
      <c r="W1945" s="192"/>
      <c r="X1945" s="192"/>
      <c r="Y1945" s="192"/>
      <c r="Z1945" s="192"/>
      <c r="AA1945" s="192"/>
      <c r="AB1945" s="192"/>
      <c r="AC1945" s="192"/>
      <c r="AD1945" s="192"/>
      <c r="AE1945" s="192"/>
      <c r="AF1945" s="192"/>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92"/>
      <c r="C2031" s="192"/>
      <c r="D2031" s="192"/>
      <c r="E2031" s="192"/>
      <c r="F2031" s="192"/>
      <c r="G2031" s="192"/>
      <c r="H2031" s="192"/>
      <c r="I2031" s="192"/>
      <c r="J2031" s="192"/>
      <c r="K2031" s="192"/>
      <c r="L2031" s="192"/>
      <c r="M2031" s="192"/>
      <c r="N2031" s="192"/>
      <c r="O2031" s="192"/>
      <c r="P2031" s="192"/>
      <c r="Q2031" s="192"/>
      <c r="R2031" s="192"/>
      <c r="S2031" s="192"/>
      <c r="T2031" s="192"/>
      <c r="U2031" s="192"/>
      <c r="V2031" s="192"/>
      <c r="W2031" s="192"/>
      <c r="X2031" s="192"/>
      <c r="Y2031" s="192"/>
      <c r="Z2031" s="192"/>
      <c r="AA2031" s="192"/>
      <c r="AB2031" s="192"/>
      <c r="AC2031" s="192"/>
      <c r="AD2031" s="192"/>
      <c r="AE2031" s="192"/>
      <c r="AF2031" s="192"/>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92"/>
      <c r="C2153" s="192"/>
      <c r="D2153" s="192"/>
      <c r="E2153" s="192"/>
      <c r="F2153" s="192"/>
      <c r="G2153" s="192"/>
      <c r="H2153" s="192"/>
      <c r="I2153" s="192"/>
      <c r="J2153" s="192"/>
      <c r="K2153" s="192"/>
      <c r="L2153" s="192"/>
      <c r="M2153" s="192"/>
      <c r="N2153" s="192"/>
      <c r="O2153" s="192"/>
      <c r="P2153" s="192"/>
      <c r="Q2153" s="192"/>
      <c r="R2153" s="192"/>
      <c r="S2153" s="192"/>
      <c r="T2153" s="192"/>
      <c r="U2153" s="192"/>
      <c r="V2153" s="192"/>
      <c r="W2153" s="192"/>
      <c r="X2153" s="192"/>
      <c r="Y2153" s="192"/>
      <c r="Z2153" s="192"/>
      <c r="AA2153" s="192"/>
      <c r="AB2153" s="192"/>
      <c r="AC2153" s="192"/>
      <c r="AD2153" s="192"/>
      <c r="AE2153" s="192"/>
      <c r="AF2153" s="192"/>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92"/>
      <c r="C2317" s="192"/>
      <c r="D2317" s="192"/>
      <c r="E2317" s="192"/>
      <c r="F2317" s="192"/>
      <c r="G2317" s="192"/>
      <c r="H2317" s="192"/>
      <c r="I2317" s="192"/>
      <c r="J2317" s="192"/>
      <c r="K2317" s="192"/>
      <c r="L2317" s="192"/>
      <c r="M2317" s="192"/>
      <c r="N2317" s="192"/>
      <c r="O2317" s="192"/>
      <c r="P2317" s="192"/>
      <c r="Q2317" s="192"/>
      <c r="R2317" s="192"/>
      <c r="S2317" s="192"/>
      <c r="T2317" s="192"/>
      <c r="U2317" s="192"/>
      <c r="V2317" s="192"/>
      <c r="W2317" s="192"/>
      <c r="X2317" s="192"/>
      <c r="Y2317" s="192"/>
      <c r="Z2317" s="192"/>
      <c r="AA2317" s="192"/>
      <c r="AB2317" s="192"/>
      <c r="AC2317" s="192"/>
      <c r="AD2317" s="192"/>
      <c r="AE2317" s="192"/>
      <c r="AF2317" s="192"/>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92"/>
      <c r="C2419" s="192"/>
      <c r="D2419" s="192"/>
      <c r="E2419" s="192"/>
      <c r="F2419" s="192"/>
      <c r="G2419" s="192"/>
      <c r="H2419" s="192"/>
      <c r="I2419" s="192"/>
      <c r="J2419" s="192"/>
      <c r="K2419" s="192"/>
      <c r="L2419" s="192"/>
      <c r="M2419" s="192"/>
      <c r="N2419" s="192"/>
      <c r="O2419" s="192"/>
      <c r="P2419" s="192"/>
      <c r="Q2419" s="192"/>
      <c r="R2419" s="192"/>
      <c r="S2419" s="192"/>
      <c r="T2419" s="192"/>
      <c r="U2419" s="192"/>
      <c r="V2419" s="192"/>
      <c r="W2419" s="192"/>
      <c r="X2419" s="192"/>
      <c r="Y2419" s="192"/>
      <c r="Z2419" s="192"/>
      <c r="AA2419" s="192"/>
      <c r="AB2419" s="192"/>
      <c r="AC2419" s="192"/>
      <c r="AD2419" s="192"/>
      <c r="AE2419" s="192"/>
      <c r="AF2419" s="192"/>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92"/>
      <c r="C2509" s="192"/>
      <c r="D2509" s="192"/>
      <c r="E2509" s="192"/>
      <c r="F2509" s="192"/>
      <c r="G2509" s="192"/>
      <c r="H2509" s="192"/>
      <c r="I2509" s="192"/>
      <c r="J2509" s="192"/>
      <c r="K2509" s="192"/>
      <c r="L2509" s="192"/>
      <c r="M2509" s="192"/>
      <c r="N2509" s="192"/>
      <c r="O2509" s="192"/>
      <c r="P2509" s="192"/>
      <c r="Q2509" s="192"/>
      <c r="R2509" s="192"/>
      <c r="S2509" s="192"/>
      <c r="T2509" s="192"/>
      <c r="U2509" s="192"/>
      <c r="V2509" s="192"/>
      <c r="W2509" s="192"/>
      <c r="X2509" s="192"/>
      <c r="Y2509" s="192"/>
      <c r="Z2509" s="192"/>
      <c r="AA2509" s="192"/>
      <c r="AB2509" s="192"/>
      <c r="AC2509" s="192"/>
      <c r="AD2509" s="192"/>
      <c r="AE2509" s="192"/>
      <c r="AF2509" s="192"/>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92"/>
      <c r="C2598" s="192"/>
      <c r="D2598" s="192"/>
      <c r="E2598" s="192"/>
      <c r="F2598" s="192"/>
      <c r="G2598" s="192"/>
      <c r="H2598" s="192"/>
      <c r="I2598" s="192"/>
      <c r="J2598" s="192"/>
      <c r="K2598" s="192"/>
      <c r="L2598" s="192"/>
      <c r="M2598" s="192"/>
      <c r="N2598" s="192"/>
      <c r="O2598" s="192"/>
      <c r="P2598" s="192"/>
      <c r="Q2598" s="192"/>
      <c r="R2598" s="192"/>
      <c r="S2598" s="192"/>
      <c r="T2598" s="192"/>
      <c r="U2598" s="192"/>
      <c r="V2598" s="192"/>
      <c r="W2598" s="192"/>
      <c r="X2598" s="192"/>
      <c r="Y2598" s="192"/>
      <c r="Z2598" s="192"/>
      <c r="AA2598" s="192"/>
      <c r="AB2598" s="192"/>
      <c r="AC2598" s="192"/>
      <c r="AD2598" s="192"/>
      <c r="AE2598" s="192"/>
      <c r="AF2598" s="192"/>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92"/>
      <c r="C2719" s="192"/>
      <c r="D2719" s="192"/>
      <c r="E2719" s="192"/>
      <c r="F2719" s="192"/>
      <c r="G2719" s="192"/>
      <c r="H2719" s="192"/>
      <c r="I2719" s="192"/>
      <c r="J2719" s="192"/>
      <c r="K2719" s="192"/>
      <c r="L2719" s="192"/>
      <c r="M2719" s="192"/>
      <c r="N2719" s="192"/>
      <c r="O2719" s="192"/>
      <c r="P2719" s="192"/>
      <c r="Q2719" s="192"/>
      <c r="R2719" s="192"/>
      <c r="S2719" s="192"/>
      <c r="T2719" s="192"/>
      <c r="U2719" s="192"/>
      <c r="V2719" s="192"/>
      <c r="W2719" s="192"/>
      <c r="X2719" s="192"/>
      <c r="Y2719" s="192"/>
      <c r="Z2719" s="192"/>
      <c r="AA2719" s="192"/>
      <c r="AB2719" s="192"/>
      <c r="AC2719" s="192"/>
      <c r="AD2719" s="192"/>
      <c r="AE2719" s="192"/>
      <c r="AF2719" s="192"/>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92"/>
      <c r="C2837" s="192"/>
      <c r="D2837" s="192"/>
      <c r="E2837" s="192"/>
      <c r="F2837" s="192"/>
      <c r="G2837" s="192"/>
      <c r="H2837" s="192"/>
      <c r="I2837" s="192"/>
      <c r="J2837" s="192"/>
      <c r="K2837" s="192"/>
      <c r="L2837" s="192"/>
      <c r="M2837" s="192"/>
      <c r="N2837" s="192"/>
      <c r="O2837" s="192"/>
      <c r="P2837" s="192"/>
      <c r="Q2837" s="192"/>
      <c r="R2837" s="192"/>
      <c r="S2837" s="192"/>
      <c r="T2837" s="192"/>
      <c r="U2837" s="192"/>
      <c r="V2837" s="192"/>
      <c r="W2837" s="192"/>
      <c r="X2837" s="192"/>
      <c r="Y2837" s="192"/>
      <c r="Z2837" s="192"/>
      <c r="AA2837" s="192"/>
      <c r="AB2837" s="192"/>
      <c r="AC2837" s="192"/>
      <c r="AD2837" s="192"/>
      <c r="AE2837" s="192"/>
      <c r="AF2837" s="192"/>
    </row>
    <row r="2838" spans="2:32" ht="15" customHeight="1"/>
    <row r="2839" spans="2:32" ht="15" customHeight="1"/>
    <row r="2840" spans="2:32" ht="15" customHeight="1"/>
    <row r="2841" spans="2:32" ht="15" customHeight="1"/>
  </sheetData>
  <mergeCells count="20">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 ref="B2719:AF2719"/>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5" thickBot="1"/>
    <row r="146" spans="2:2" ht="2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94"/>
      <c r="C308" s="194"/>
      <c r="D308" s="194"/>
      <c r="E308" s="194"/>
      <c r="F308" s="194"/>
      <c r="G308" s="194"/>
      <c r="H308" s="194"/>
      <c r="I308" s="194"/>
      <c r="J308" s="194"/>
      <c r="K308" s="194"/>
      <c r="L308" s="194"/>
      <c r="M308" s="194"/>
      <c r="N308" s="194"/>
      <c r="O308" s="194"/>
      <c r="P308" s="194"/>
      <c r="Q308" s="194"/>
      <c r="R308" s="194"/>
      <c r="S308" s="194"/>
      <c r="T308" s="194"/>
      <c r="U308" s="194"/>
      <c r="V308" s="194"/>
      <c r="W308" s="194"/>
      <c r="X308" s="194"/>
      <c r="Y308" s="194"/>
      <c r="Z308" s="194"/>
      <c r="AA308" s="194"/>
      <c r="AB308" s="194"/>
      <c r="AC308" s="194"/>
      <c r="AD308" s="194"/>
      <c r="AE308" s="194"/>
      <c r="AF308" s="194"/>
      <c r="AG308" s="194"/>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94"/>
      <c r="C511" s="194"/>
      <c r="D511" s="194"/>
      <c r="E511" s="194"/>
      <c r="F511" s="194"/>
      <c r="G511" s="194"/>
      <c r="H511" s="194"/>
      <c r="I511" s="194"/>
      <c r="J511" s="194"/>
      <c r="K511" s="194"/>
      <c r="L511" s="194"/>
      <c r="M511" s="194"/>
      <c r="N511" s="194"/>
      <c r="O511" s="194"/>
      <c r="P511" s="194"/>
      <c r="Q511" s="194"/>
      <c r="R511" s="194"/>
      <c r="S511" s="194"/>
      <c r="T511" s="194"/>
      <c r="U511" s="194"/>
      <c r="V511" s="194"/>
      <c r="W511" s="194"/>
      <c r="X511" s="194"/>
      <c r="Y511" s="194"/>
      <c r="Z511" s="194"/>
      <c r="AA511" s="194"/>
      <c r="AB511" s="194"/>
      <c r="AC511" s="194"/>
      <c r="AD511" s="194"/>
      <c r="AE511" s="194"/>
      <c r="AF511" s="194"/>
      <c r="AG511" s="194"/>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94"/>
      <c r="C712" s="194"/>
      <c r="D712" s="194"/>
      <c r="E712" s="194"/>
      <c r="F712" s="194"/>
      <c r="G712" s="194"/>
      <c r="H712" s="194"/>
      <c r="I712" s="194"/>
      <c r="J712" s="194"/>
      <c r="K712" s="194"/>
      <c r="L712" s="194"/>
      <c r="M712" s="194"/>
      <c r="N712" s="194"/>
      <c r="O712" s="194"/>
      <c r="P712" s="194"/>
      <c r="Q712" s="194"/>
      <c r="R712" s="194"/>
      <c r="S712" s="194"/>
      <c r="T712" s="194"/>
      <c r="U712" s="194"/>
      <c r="V712" s="194"/>
      <c r="W712" s="194"/>
      <c r="X712" s="194"/>
      <c r="Y712" s="194"/>
      <c r="Z712" s="194"/>
      <c r="AA712" s="194"/>
      <c r="AB712" s="194"/>
      <c r="AC712" s="194"/>
      <c r="AD712" s="194"/>
      <c r="AE712" s="194"/>
      <c r="AF712" s="194"/>
      <c r="AG712" s="194"/>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94"/>
      <c r="C887" s="194"/>
      <c r="D887" s="194"/>
      <c r="E887" s="194"/>
      <c r="F887" s="194"/>
      <c r="G887" s="194"/>
      <c r="H887" s="194"/>
      <c r="I887" s="194"/>
      <c r="J887" s="194"/>
      <c r="K887" s="194"/>
      <c r="L887" s="194"/>
      <c r="M887" s="194"/>
      <c r="N887" s="194"/>
      <c r="O887" s="194"/>
      <c r="P887" s="194"/>
      <c r="Q887" s="194"/>
      <c r="R887" s="194"/>
      <c r="S887" s="194"/>
      <c r="T887" s="194"/>
      <c r="U887" s="194"/>
      <c r="V887" s="194"/>
      <c r="W887" s="194"/>
      <c r="X887" s="194"/>
      <c r="Y887" s="194"/>
      <c r="Z887" s="194"/>
      <c r="AA887" s="194"/>
      <c r="AB887" s="194"/>
      <c r="AC887" s="194"/>
      <c r="AD887" s="194"/>
      <c r="AE887" s="194"/>
      <c r="AF887" s="194"/>
      <c r="AG887" s="194"/>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94"/>
      <c r="C1100" s="194"/>
      <c r="D1100" s="194"/>
      <c r="E1100" s="194"/>
      <c r="F1100" s="194"/>
      <c r="G1100" s="194"/>
      <c r="H1100" s="194"/>
      <c r="I1100" s="194"/>
      <c r="J1100" s="194"/>
      <c r="K1100" s="194"/>
      <c r="L1100" s="194"/>
      <c r="M1100" s="194"/>
      <c r="N1100" s="194"/>
      <c r="O1100" s="194"/>
      <c r="P1100" s="194"/>
      <c r="Q1100" s="194"/>
      <c r="R1100" s="194"/>
      <c r="S1100" s="194"/>
      <c r="T1100" s="194"/>
      <c r="U1100" s="194"/>
      <c r="V1100" s="194"/>
      <c r="W1100" s="194"/>
      <c r="X1100" s="194"/>
      <c r="Y1100" s="194"/>
      <c r="Z1100" s="194"/>
      <c r="AA1100" s="194"/>
      <c r="AB1100" s="194"/>
      <c r="AC1100" s="194"/>
      <c r="AD1100" s="194"/>
      <c r="AE1100" s="194"/>
      <c r="AF1100" s="194"/>
      <c r="AG1100" s="194"/>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94"/>
      <c r="C1227" s="194"/>
      <c r="D1227" s="194"/>
      <c r="E1227" s="194"/>
      <c r="F1227" s="194"/>
      <c r="G1227" s="194"/>
      <c r="H1227" s="194"/>
      <c r="I1227" s="194"/>
      <c r="J1227" s="194"/>
      <c r="K1227" s="194"/>
      <c r="L1227" s="194"/>
      <c r="M1227" s="194"/>
      <c r="N1227" s="194"/>
      <c r="O1227" s="194"/>
      <c r="P1227" s="194"/>
      <c r="Q1227" s="194"/>
      <c r="R1227" s="194"/>
      <c r="S1227" s="194"/>
      <c r="T1227" s="194"/>
      <c r="U1227" s="194"/>
      <c r="V1227" s="194"/>
      <c r="W1227" s="194"/>
      <c r="X1227" s="194"/>
      <c r="Y1227" s="194"/>
      <c r="Z1227" s="194"/>
      <c r="AA1227" s="194"/>
      <c r="AB1227" s="194"/>
      <c r="AC1227" s="194"/>
      <c r="AD1227" s="194"/>
      <c r="AE1227" s="194"/>
      <c r="AF1227" s="194"/>
      <c r="AG1227" s="194"/>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94"/>
      <c r="C1390" s="194"/>
      <c r="D1390" s="194"/>
      <c r="E1390" s="194"/>
      <c r="F1390" s="194"/>
      <c r="G1390" s="194"/>
      <c r="H1390" s="194"/>
      <c r="I1390" s="194"/>
      <c r="J1390" s="194"/>
      <c r="K1390" s="194"/>
      <c r="L1390" s="194"/>
      <c r="M1390" s="194"/>
      <c r="N1390" s="194"/>
      <c r="O1390" s="194"/>
      <c r="P1390" s="194"/>
      <c r="Q1390" s="194"/>
      <c r="R1390" s="194"/>
      <c r="S1390" s="194"/>
      <c r="T1390" s="194"/>
      <c r="U1390" s="194"/>
      <c r="V1390" s="194"/>
      <c r="W1390" s="194"/>
      <c r="X1390" s="194"/>
      <c r="Y1390" s="194"/>
      <c r="Z1390" s="194"/>
      <c r="AA1390" s="194"/>
      <c r="AB1390" s="194"/>
      <c r="AC1390" s="194"/>
      <c r="AD1390" s="194"/>
      <c r="AE1390" s="194"/>
      <c r="AF1390" s="194"/>
      <c r="AG1390" s="194"/>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94"/>
      <c r="C1502" s="194"/>
      <c r="D1502" s="194"/>
      <c r="E1502" s="194"/>
      <c r="F1502" s="194"/>
      <c r="G1502" s="194"/>
      <c r="H1502" s="194"/>
      <c r="I1502" s="194"/>
      <c r="J1502" s="194"/>
      <c r="K1502" s="194"/>
      <c r="L1502" s="194"/>
      <c r="M1502" s="194"/>
      <c r="N1502" s="194"/>
      <c r="O1502" s="194"/>
      <c r="P1502" s="194"/>
      <c r="Q1502" s="194"/>
      <c r="R1502" s="194"/>
      <c r="S1502" s="194"/>
      <c r="T1502" s="194"/>
      <c r="U1502" s="194"/>
      <c r="V1502" s="194"/>
      <c r="W1502" s="194"/>
      <c r="X1502" s="194"/>
      <c r="Y1502" s="194"/>
      <c r="Z1502" s="194"/>
      <c r="AA1502" s="194"/>
      <c r="AB1502" s="194"/>
      <c r="AC1502" s="194"/>
      <c r="AD1502" s="194"/>
      <c r="AE1502" s="194"/>
      <c r="AF1502" s="194"/>
      <c r="AG1502" s="194"/>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94"/>
      <c r="C1604" s="194"/>
      <c r="D1604" s="194"/>
      <c r="E1604" s="194"/>
      <c r="F1604" s="194"/>
      <c r="G1604" s="194"/>
      <c r="H1604" s="194"/>
      <c r="I1604" s="194"/>
      <c r="J1604" s="194"/>
      <c r="K1604" s="194"/>
      <c r="L1604" s="194"/>
      <c r="M1604" s="194"/>
      <c r="N1604" s="194"/>
      <c r="O1604" s="194"/>
      <c r="P1604" s="194"/>
      <c r="Q1604" s="194"/>
      <c r="R1604" s="194"/>
      <c r="S1604" s="194"/>
      <c r="T1604" s="194"/>
      <c r="U1604" s="194"/>
      <c r="V1604" s="194"/>
      <c r="W1604" s="194"/>
      <c r="X1604" s="194"/>
      <c r="Y1604" s="194"/>
      <c r="Z1604" s="194"/>
      <c r="AA1604" s="194"/>
      <c r="AB1604" s="194"/>
      <c r="AC1604" s="194"/>
      <c r="AD1604" s="194"/>
      <c r="AE1604" s="194"/>
      <c r="AF1604" s="194"/>
      <c r="AG1604" s="194"/>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94"/>
      <c r="C1698" s="194"/>
      <c r="D1698" s="194"/>
      <c r="E1698" s="194"/>
      <c r="F1698" s="194"/>
      <c r="G1698" s="194"/>
      <c r="H1698" s="194"/>
      <c r="I1698" s="194"/>
      <c r="J1698" s="194"/>
      <c r="K1698" s="194"/>
      <c r="L1698" s="194"/>
      <c r="M1698" s="194"/>
      <c r="N1698" s="194"/>
      <c r="O1698" s="194"/>
      <c r="P1698" s="194"/>
      <c r="Q1698" s="194"/>
      <c r="R1698" s="194"/>
      <c r="S1698" s="194"/>
      <c r="T1698" s="194"/>
      <c r="U1698" s="194"/>
      <c r="V1698" s="194"/>
      <c r="W1698" s="194"/>
      <c r="X1698" s="194"/>
      <c r="Y1698" s="194"/>
      <c r="Z1698" s="194"/>
      <c r="AA1698" s="194"/>
      <c r="AB1698" s="194"/>
      <c r="AC1698" s="194"/>
      <c r="AD1698" s="194"/>
      <c r="AE1698" s="194"/>
      <c r="AF1698" s="194"/>
      <c r="AG1698" s="194"/>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94"/>
      <c r="C1945" s="194"/>
      <c r="D1945" s="194"/>
      <c r="E1945" s="194"/>
      <c r="F1945" s="194"/>
      <c r="G1945" s="194"/>
      <c r="H1945" s="194"/>
      <c r="I1945" s="194"/>
      <c r="J1945" s="194"/>
      <c r="K1945" s="194"/>
      <c r="L1945" s="194"/>
      <c r="M1945" s="194"/>
      <c r="N1945" s="194"/>
      <c r="O1945" s="194"/>
      <c r="P1945" s="194"/>
      <c r="Q1945" s="194"/>
      <c r="R1945" s="194"/>
      <c r="S1945" s="194"/>
      <c r="T1945" s="194"/>
      <c r="U1945" s="194"/>
      <c r="V1945" s="194"/>
      <c r="W1945" s="194"/>
      <c r="X1945" s="194"/>
      <c r="Y1945" s="194"/>
      <c r="Z1945" s="194"/>
      <c r="AA1945" s="194"/>
      <c r="AB1945" s="194"/>
      <c r="AC1945" s="194"/>
      <c r="AD1945" s="194"/>
      <c r="AE1945" s="194"/>
      <c r="AF1945" s="194"/>
      <c r="AG1945" s="194"/>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94"/>
      <c r="C2031" s="194"/>
      <c r="D2031" s="194"/>
      <c r="E2031" s="194"/>
      <c r="F2031" s="194"/>
      <c r="G2031" s="194"/>
      <c r="H2031" s="194"/>
      <c r="I2031" s="194"/>
      <c r="J2031" s="194"/>
      <c r="K2031" s="194"/>
      <c r="L2031" s="194"/>
      <c r="M2031" s="194"/>
      <c r="N2031" s="194"/>
      <c r="O2031" s="194"/>
      <c r="P2031" s="194"/>
      <c r="Q2031" s="194"/>
      <c r="R2031" s="194"/>
      <c r="S2031" s="194"/>
      <c r="T2031" s="194"/>
      <c r="U2031" s="194"/>
      <c r="V2031" s="194"/>
      <c r="W2031" s="194"/>
      <c r="X2031" s="194"/>
      <c r="Y2031" s="194"/>
      <c r="Z2031" s="194"/>
      <c r="AA2031" s="194"/>
      <c r="AB2031" s="194"/>
      <c r="AC2031" s="194"/>
      <c r="AD2031" s="194"/>
      <c r="AE2031" s="194"/>
      <c r="AF2031" s="194"/>
      <c r="AG2031" s="194"/>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94"/>
      <c r="C2153" s="194"/>
      <c r="D2153" s="194"/>
      <c r="E2153" s="194"/>
      <c r="F2153" s="194"/>
      <c r="G2153" s="194"/>
      <c r="H2153" s="194"/>
      <c r="I2153" s="194"/>
      <c r="J2153" s="194"/>
      <c r="K2153" s="194"/>
      <c r="L2153" s="194"/>
      <c r="M2153" s="194"/>
      <c r="N2153" s="194"/>
      <c r="O2153" s="194"/>
      <c r="P2153" s="194"/>
      <c r="Q2153" s="194"/>
      <c r="R2153" s="194"/>
      <c r="S2153" s="194"/>
      <c r="T2153" s="194"/>
      <c r="U2153" s="194"/>
      <c r="V2153" s="194"/>
      <c r="W2153" s="194"/>
      <c r="X2153" s="194"/>
      <c r="Y2153" s="194"/>
      <c r="Z2153" s="194"/>
      <c r="AA2153" s="194"/>
      <c r="AB2153" s="194"/>
      <c r="AC2153" s="194"/>
      <c r="AD2153" s="194"/>
      <c r="AE2153" s="194"/>
      <c r="AF2153" s="194"/>
      <c r="AG2153" s="194"/>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94"/>
      <c r="C2317" s="194"/>
      <c r="D2317" s="194"/>
      <c r="E2317" s="194"/>
      <c r="F2317" s="194"/>
      <c r="G2317" s="194"/>
      <c r="H2317" s="194"/>
      <c r="I2317" s="194"/>
      <c r="J2317" s="194"/>
      <c r="K2317" s="194"/>
      <c r="L2317" s="194"/>
      <c r="M2317" s="194"/>
      <c r="N2317" s="194"/>
      <c r="O2317" s="194"/>
      <c r="P2317" s="194"/>
      <c r="Q2317" s="194"/>
      <c r="R2317" s="194"/>
      <c r="S2317" s="194"/>
      <c r="T2317" s="194"/>
      <c r="U2317" s="194"/>
      <c r="V2317" s="194"/>
      <c r="W2317" s="194"/>
      <c r="X2317" s="194"/>
      <c r="Y2317" s="194"/>
      <c r="Z2317" s="194"/>
      <c r="AA2317" s="194"/>
      <c r="AB2317" s="194"/>
      <c r="AC2317" s="194"/>
      <c r="AD2317" s="194"/>
      <c r="AE2317" s="194"/>
      <c r="AF2317" s="194"/>
      <c r="AG2317" s="194"/>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94"/>
      <c r="C2419" s="194"/>
      <c r="D2419" s="194"/>
      <c r="E2419" s="194"/>
      <c r="F2419" s="194"/>
      <c r="G2419" s="194"/>
      <c r="H2419" s="194"/>
      <c r="I2419" s="194"/>
      <c r="J2419" s="194"/>
      <c r="K2419" s="194"/>
      <c r="L2419" s="194"/>
      <c r="M2419" s="194"/>
      <c r="N2419" s="194"/>
      <c r="O2419" s="194"/>
      <c r="P2419" s="194"/>
      <c r="Q2419" s="194"/>
      <c r="R2419" s="194"/>
      <c r="S2419" s="194"/>
      <c r="T2419" s="194"/>
      <c r="U2419" s="194"/>
      <c r="V2419" s="194"/>
      <c r="W2419" s="194"/>
      <c r="X2419" s="194"/>
      <c r="Y2419" s="194"/>
      <c r="Z2419" s="194"/>
      <c r="AA2419" s="194"/>
      <c r="AB2419" s="194"/>
      <c r="AC2419" s="194"/>
      <c r="AD2419" s="194"/>
      <c r="AE2419" s="194"/>
      <c r="AF2419" s="194"/>
      <c r="AG2419" s="194"/>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94"/>
      <c r="C2509" s="194"/>
      <c r="D2509" s="194"/>
      <c r="E2509" s="194"/>
      <c r="F2509" s="194"/>
      <c r="G2509" s="194"/>
      <c r="H2509" s="194"/>
      <c r="I2509" s="194"/>
      <c r="J2509" s="194"/>
      <c r="K2509" s="194"/>
      <c r="L2509" s="194"/>
      <c r="M2509" s="194"/>
      <c r="N2509" s="194"/>
      <c r="O2509" s="194"/>
      <c r="P2509" s="194"/>
      <c r="Q2509" s="194"/>
      <c r="R2509" s="194"/>
      <c r="S2509" s="194"/>
      <c r="T2509" s="194"/>
      <c r="U2509" s="194"/>
      <c r="V2509" s="194"/>
      <c r="W2509" s="194"/>
      <c r="X2509" s="194"/>
      <c r="Y2509" s="194"/>
      <c r="Z2509" s="194"/>
      <c r="AA2509" s="194"/>
      <c r="AB2509" s="194"/>
      <c r="AC2509" s="194"/>
      <c r="AD2509" s="194"/>
      <c r="AE2509" s="194"/>
      <c r="AF2509" s="194"/>
      <c r="AG2509" s="194"/>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94"/>
      <c r="C2598" s="194"/>
      <c r="D2598" s="194"/>
      <c r="E2598" s="194"/>
      <c r="F2598" s="194"/>
      <c r="G2598" s="194"/>
      <c r="H2598" s="194"/>
      <c r="I2598" s="194"/>
      <c r="J2598" s="194"/>
      <c r="K2598" s="194"/>
      <c r="L2598" s="194"/>
      <c r="M2598" s="194"/>
      <c r="N2598" s="194"/>
      <c r="O2598" s="194"/>
      <c r="P2598" s="194"/>
      <c r="Q2598" s="194"/>
      <c r="R2598" s="194"/>
      <c r="S2598" s="194"/>
      <c r="T2598" s="194"/>
      <c r="U2598" s="194"/>
      <c r="V2598" s="194"/>
      <c r="W2598" s="194"/>
      <c r="X2598" s="194"/>
      <c r="Y2598" s="194"/>
      <c r="Z2598" s="194"/>
      <c r="AA2598" s="194"/>
      <c r="AB2598" s="194"/>
      <c r="AC2598" s="194"/>
      <c r="AD2598" s="194"/>
      <c r="AE2598" s="194"/>
      <c r="AF2598" s="194"/>
      <c r="AG2598" s="194"/>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94"/>
      <c r="C2719" s="194"/>
      <c r="D2719" s="194"/>
      <c r="E2719" s="194"/>
      <c r="F2719" s="194"/>
      <c r="G2719" s="194"/>
      <c r="H2719" s="194"/>
      <c r="I2719" s="194"/>
      <c r="J2719" s="194"/>
      <c r="K2719" s="194"/>
      <c r="L2719" s="194"/>
      <c r="M2719" s="194"/>
      <c r="N2719" s="194"/>
      <c r="O2719" s="194"/>
      <c r="P2719" s="194"/>
      <c r="Q2719" s="194"/>
      <c r="R2719" s="194"/>
      <c r="S2719" s="194"/>
      <c r="T2719" s="194"/>
      <c r="U2719" s="194"/>
      <c r="V2719" s="194"/>
      <c r="W2719" s="194"/>
      <c r="X2719" s="194"/>
      <c r="Y2719" s="194"/>
      <c r="Z2719" s="194"/>
      <c r="AA2719" s="194"/>
      <c r="AB2719" s="194"/>
      <c r="AC2719" s="194"/>
      <c r="AD2719" s="194"/>
      <c r="AE2719" s="194"/>
      <c r="AF2719" s="194"/>
      <c r="AG2719" s="194"/>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94"/>
      <c r="C2837" s="194"/>
      <c r="D2837" s="194"/>
      <c r="E2837" s="194"/>
      <c r="F2837" s="194"/>
      <c r="G2837" s="194"/>
      <c r="H2837" s="194"/>
      <c r="I2837" s="194"/>
      <c r="J2837" s="194"/>
      <c r="K2837" s="194"/>
      <c r="L2837" s="194"/>
      <c r="M2837" s="194"/>
      <c r="N2837" s="194"/>
      <c r="O2837" s="194"/>
      <c r="P2837" s="194"/>
      <c r="Q2837" s="194"/>
      <c r="R2837" s="194"/>
      <c r="S2837" s="194"/>
      <c r="T2837" s="194"/>
      <c r="U2837" s="194"/>
      <c r="V2837" s="194"/>
      <c r="W2837" s="194"/>
      <c r="X2837" s="194"/>
      <c r="Y2837" s="194"/>
      <c r="Z2837" s="194"/>
      <c r="AA2837" s="194"/>
      <c r="AB2837" s="194"/>
      <c r="AC2837" s="194"/>
      <c r="AD2837" s="194"/>
      <c r="AE2837" s="194"/>
      <c r="AF2837" s="194"/>
      <c r="AG2837" s="194"/>
    </row>
    <row r="2838" spans="2:33" ht="15" customHeight="1"/>
    <row r="2839" spans="2:33" ht="15" customHeight="1"/>
    <row r="2840" spans="2:33" ht="15" customHeight="1"/>
    <row r="2841" spans="2:33" ht="15" customHeight="1"/>
  </sheetData>
  <mergeCells count="19">
    <mergeCell ref="B2837:AG2837"/>
    <mergeCell ref="B2153:AG2153"/>
    <mergeCell ref="B2317:AG2317"/>
    <mergeCell ref="B2419:AG2419"/>
    <mergeCell ref="B2509:AG2509"/>
    <mergeCell ref="B2598:AG2598"/>
    <mergeCell ref="B2719:AG27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6328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ht="14.75">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ht="14.75">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ht="14.75">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ht="14.75">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ht="14.75">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ht="14.75">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ht="14.75">
      <c r="B38" s="16" t="s">
        <v>170</v>
      </c>
    </row>
    <row r="39" spans="1:34" ht="14.75">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ht="14.75">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ht="14.75">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ht="14.75">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ht="14.75">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ht="14.75">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ht="14.75">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ht="14.75">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ht="14.75">
      <c r="B48" s="16" t="s">
        <v>184</v>
      </c>
    </row>
    <row r="49" spans="1:34" ht="14.75">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ht="14.75">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ht="14.75">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ht="14.75">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ht="14.75">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ht="14.75">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ht="14.75">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98" t="s">
        <v>182</v>
      </c>
      <c r="C112" s="199">
        <v>12.999203</v>
      </c>
      <c r="D112" s="199">
        <v>13.756338</v>
      </c>
      <c r="E112" s="199">
        <v>14.272468</v>
      </c>
      <c r="F112" s="199">
        <v>13.87274</v>
      </c>
      <c r="G112" s="199">
        <v>13.379066999999999</v>
      </c>
      <c r="H112" s="199">
        <v>13.404615</v>
      </c>
      <c r="I112" s="199">
        <v>13.498896999999999</v>
      </c>
      <c r="J112" s="199">
        <v>13.628196000000001</v>
      </c>
      <c r="K112" s="199">
        <v>13.736962</v>
      </c>
      <c r="L112" s="199">
        <v>13.932218000000001</v>
      </c>
      <c r="M112" s="199">
        <v>14.950908999999999</v>
      </c>
      <c r="N112" s="199">
        <v>15.044097000000001</v>
      </c>
      <c r="O112" s="199">
        <v>15.321702</v>
      </c>
      <c r="P112" s="199">
        <v>15.516894000000001</v>
      </c>
      <c r="Q112" s="199">
        <v>15.691060999999999</v>
      </c>
      <c r="R112" s="199">
        <v>15.773815000000001</v>
      </c>
      <c r="S112" s="199">
        <v>15.950137</v>
      </c>
      <c r="T112" s="199">
        <v>16.117809000000001</v>
      </c>
      <c r="U112" s="199">
        <v>16.291615</v>
      </c>
      <c r="V112" s="199">
        <v>16.466549000000001</v>
      </c>
      <c r="W112" s="199">
        <v>16.700437999999998</v>
      </c>
      <c r="X112" s="199">
        <v>16.943705000000001</v>
      </c>
      <c r="Y112" s="199">
        <v>17.277073000000001</v>
      </c>
      <c r="Z112" s="199">
        <v>17.574244</v>
      </c>
      <c r="AA112" s="199">
        <v>17.982026999999999</v>
      </c>
      <c r="AB112" s="199">
        <v>18.336407000000001</v>
      </c>
      <c r="AC112" s="199">
        <v>18.741672999999999</v>
      </c>
      <c r="AD112" s="199">
        <v>19.208071</v>
      </c>
      <c r="AE112" s="199">
        <v>19.600466000000001</v>
      </c>
      <c r="AF112" s="199">
        <v>20.057380999999999</v>
      </c>
      <c r="AG112" s="199">
        <v>20.632099</v>
      </c>
      <c r="AH112" s="200">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ht="14.75">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ht="14.75">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ht="14.75">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5" thickBot="1"/>
    <row r="146" spans="2:34" ht="14.75">
      <c r="B146" s="201" t="s">
        <v>306</v>
      </c>
      <c r="C146" s="202"/>
      <c r="D146" s="202"/>
      <c r="E146" s="202"/>
      <c r="F146" s="202"/>
      <c r="G146" s="202"/>
      <c r="H146" s="202"/>
      <c r="I146" s="202"/>
      <c r="J146" s="202"/>
      <c r="K146" s="202"/>
      <c r="L146" s="202"/>
      <c r="M146" s="202"/>
      <c r="N146" s="202"/>
      <c r="O146" s="202"/>
      <c r="P146" s="202"/>
      <c r="Q146" s="202"/>
      <c r="R146" s="202"/>
      <c r="S146" s="202"/>
      <c r="T146" s="202"/>
      <c r="U146" s="202"/>
      <c r="V146" s="202"/>
      <c r="W146" s="202"/>
      <c r="X146" s="202"/>
      <c r="Y146" s="202"/>
      <c r="Z146" s="202"/>
      <c r="AA146" s="202"/>
      <c r="AB146" s="202"/>
      <c r="AC146" s="202"/>
      <c r="AD146" s="202"/>
      <c r="AE146" s="202"/>
      <c r="AF146" s="202"/>
      <c r="AG146" s="202"/>
      <c r="AH146" s="30"/>
    </row>
    <row r="147" spans="2:34" ht="14.75">
      <c r="B147" s="7" t="s">
        <v>285</v>
      </c>
    </row>
    <row r="148" spans="2:34" ht="14.75">
      <c r="B148" s="7" t="s">
        <v>286</v>
      </c>
    </row>
    <row r="149" spans="2:34" ht="14.75">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94"/>
      <c r="C308" s="194"/>
      <c r="D308" s="194"/>
      <c r="E308" s="194"/>
      <c r="F308" s="194"/>
      <c r="G308" s="194"/>
      <c r="H308" s="194"/>
      <c r="I308" s="194"/>
      <c r="J308" s="194"/>
      <c r="K308" s="194"/>
      <c r="L308" s="194"/>
      <c r="M308" s="194"/>
      <c r="N308" s="194"/>
      <c r="O308" s="194"/>
      <c r="P308" s="194"/>
      <c r="Q308" s="194"/>
      <c r="R308" s="194"/>
      <c r="S308" s="194"/>
      <c r="T308" s="194"/>
      <c r="U308" s="194"/>
      <c r="V308" s="194"/>
      <c r="W308" s="194"/>
      <c r="X308" s="194"/>
      <c r="Y308" s="194"/>
      <c r="Z308" s="194"/>
      <c r="AA308" s="194"/>
      <c r="AB308" s="194"/>
      <c r="AC308" s="194"/>
      <c r="AD308" s="194"/>
      <c r="AE308" s="194"/>
      <c r="AF308" s="194"/>
      <c r="AG308" s="194"/>
      <c r="AH308" s="194"/>
    </row>
    <row r="511" spans="2:34" ht="15" customHeight="1">
      <c r="B511" s="194"/>
      <c r="C511" s="194"/>
      <c r="D511" s="194"/>
      <c r="E511" s="194"/>
      <c r="F511" s="194"/>
      <c r="G511" s="194"/>
      <c r="H511" s="194"/>
      <c r="I511" s="194"/>
      <c r="J511" s="194"/>
      <c r="K511" s="194"/>
      <c r="L511" s="194"/>
      <c r="M511" s="194"/>
      <c r="N511" s="194"/>
      <c r="O511" s="194"/>
      <c r="P511" s="194"/>
      <c r="Q511" s="194"/>
      <c r="R511" s="194"/>
      <c r="S511" s="194"/>
      <c r="T511" s="194"/>
      <c r="U511" s="194"/>
      <c r="V511" s="194"/>
      <c r="W511" s="194"/>
      <c r="X511" s="194"/>
      <c r="Y511" s="194"/>
      <c r="Z511" s="194"/>
      <c r="AA511" s="194"/>
      <c r="AB511" s="194"/>
      <c r="AC511" s="194"/>
      <c r="AD511" s="194"/>
      <c r="AE511" s="194"/>
      <c r="AF511" s="194"/>
      <c r="AG511" s="194"/>
      <c r="AH511" s="194"/>
    </row>
    <row r="712" spans="2:34" ht="15" customHeight="1">
      <c r="B712" s="194"/>
      <c r="C712" s="194"/>
      <c r="D712" s="194"/>
      <c r="E712" s="194"/>
      <c r="F712" s="194"/>
      <c r="G712" s="194"/>
      <c r="H712" s="194"/>
      <c r="I712" s="194"/>
      <c r="J712" s="194"/>
      <c r="K712" s="194"/>
      <c r="L712" s="194"/>
      <c r="M712" s="194"/>
      <c r="N712" s="194"/>
      <c r="O712" s="194"/>
      <c r="P712" s="194"/>
      <c r="Q712" s="194"/>
      <c r="R712" s="194"/>
      <c r="S712" s="194"/>
      <c r="T712" s="194"/>
      <c r="U712" s="194"/>
      <c r="V712" s="194"/>
      <c r="W712" s="194"/>
      <c r="X712" s="194"/>
      <c r="Y712" s="194"/>
      <c r="Z712" s="194"/>
      <c r="AA712" s="194"/>
      <c r="AB712" s="194"/>
      <c r="AC712" s="194"/>
      <c r="AD712" s="194"/>
      <c r="AE712" s="194"/>
      <c r="AF712" s="194"/>
      <c r="AG712" s="194"/>
      <c r="AH712" s="194"/>
    </row>
    <row r="887" spans="2:34" ht="15" customHeight="1">
      <c r="B887" s="194"/>
      <c r="C887" s="194"/>
      <c r="D887" s="194"/>
      <c r="E887" s="194"/>
      <c r="F887" s="194"/>
      <c r="G887" s="194"/>
      <c r="H887" s="194"/>
      <c r="I887" s="194"/>
      <c r="J887" s="194"/>
      <c r="K887" s="194"/>
      <c r="L887" s="194"/>
      <c r="M887" s="194"/>
      <c r="N887" s="194"/>
      <c r="O887" s="194"/>
      <c r="P887" s="194"/>
      <c r="Q887" s="194"/>
      <c r="R887" s="194"/>
      <c r="S887" s="194"/>
      <c r="T887" s="194"/>
      <c r="U887" s="194"/>
      <c r="V887" s="194"/>
      <c r="W887" s="194"/>
      <c r="X887" s="194"/>
      <c r="Y887" s="194"/>
      <c r="Z887" s="194"/>
      <c r="AA887" s="194"/>
      <c r="AB887" s="194"/>
      <c r="AC887" s="194"/>
      <c r="AD887" s="194"/>
      <c r="AE887" s="194"/>
      <c r="AF887" s="194"/>
      <c r="AG887" s="194"/>
      <c r="AH887" s="194"/>
    </row>
    <row r="1100" spans="2:34" ht="15" customHeight="1">
      <c r="B1100" s="194"/>
      <c r="C1100" s="194"/>
      <c r="D1100" s="194"/>
      <c r="E1100" s="194"/>
      <c r="F1100" s="194"/>
      <c r="G1100" s="194"/>
      <c r="H1100" s="194"/>
      <c r="I1100" s="194"/>
      <c r="J1100" s="194"/>
      <c r="K1100" s="194"/>
      <c r="L1100" s="194"/>
      <c r="M1100" s="194"/>
      <c r="N1100" s="194"/>
      <c r="O1100" s="194"/>
      <c r="P1100" s="194"/>
      <c r="Q1100" s="194"/>
      <c r="R1100" s="194"/>
      <c r="S1100" s="194"/>
      <c r="T1100" s="194"/>
      <c r="U1100" s="194"/>
      <c r="V1100" s="194"/>
      <c r="W1100" s="194"/>
      <c r="X1100" s="194"/>
      <c r="Y1100" s="194"/>
      <c r="Z1100" s="194"/>
      <c r="AA1100" s="194"/>
      <c r="AB1100" s="194"/>
      <c r="AC1100" s="194"/>
      <c r="AD1100" s="194"/>
      <c r="AE1100" s="194"/>
      <c r="AF1100" s="194"/>
      <c r="AG1100" s="194"/>
      <c r="AH1100" s="194"/>
    </row>
    <row r="1227" spans="2:34" ht="15" customHeight="1">
      <c r="B1227" s="194"/>
      <c r="C1227" s="194"/>
      <c r="D1227" s="194"/>
      <c r="E1227" s="194"/>
      <c r="F1227" s="194"/>
      <c r="G1227" s="194"/>
      <c r="H1227" s="194"/>
      <c r="I1227" s="194"/>
      <c r="J1227" s="194"/>
      <c r="K1227" s="194"/>
      <c r="L1227" s="194"/>
      <c r="M1227" s="194"/>
      <c r="N1227" s="194"/>
      <c r="O1227" s="194"/>
      <c r="P1227" s="194"/>
      <c r="Q1227" s="194"/>
      <c r="R1227" s="194"/>
      <c r="S1227" s="194"/>
      <c r="T1227" s="194"/>
      <c r="U1227" s="194"/>
      <c r="V1227" s="194"/>
      <c r="W1227" s="194"/>
      <c r="X1227" s="194"/>
      <c r="Y1227" s="194"/>
      <c r="Z1227" s="194"/>
      <c r="AA1227" s="194"/>
      <c r="AB1227" s="194"/>
      <c r="AC1227" s="194"/>
      <c r="AD1227" s="194"/>
      <c r="AE1227" s="194"/>
      <c r="AF1227" s="194"/>
      <c r="AG1227" s="194"/>
      <c r="AH1227" s="194"/>
    </row>
    <row r="1390" spans="2:34" ht="15" customHeight="1">
      <c r="B1390" s="194"/>
      <c r="C1390" s="194"/>
      <c r="D1390" s="194"/>
      <c r="E1390" s="194"/>
      <c r="F1390" s="194"/>
      <c r="G1390" s="194"/>
      <c r="H1390" s="194"/>
      <c r="I1390" s="194"/>
      <c r="J1390" s="194"/>
      <c r="K1390" s="194"/>
      <c r="L1390" s="194"/>
      <c r="M1390" s="194"/>
      <c r="N1390" s="194"/>
      <c r="O1390" s="194"/>
      <c r="P1390" s="194"/>
      <c r="Q1390" s="194"/>
      <c r="R1390" s="194"/>
      <c r="S1390" s="194"/>
      <c r="T1390" s="194"/>
      <c r="U1390" s="194"/>
      <c r="V1390" s="194"/>
      <c r="W1390" s="194"/>
      <c r="X1390" s="194"/>
      <c r="Y1390" s="194"/>
      <c r="Z1390" s="194"/>
      <c r="AA1390" s="194"/>
      <c r="AB1390" s="194"/>
      <c r="AC1390" s="194"/>
      <c r="AD1390" s="194"/>
      <c r="AE1390" s="194"/>
      <c r="AF1390" s="194"/>
      <c r="AG1390" s="194"/>
      <c r="AH1390" s="194"/>
    </row>
    <row r="1502" spans="2:34" ht="15" customHeight="1">
      <c r="B1502" s="194"/>
      <c r="C1502" s="194"/>
      <c r="D1502" s="194"/>
      <c r="E1502" s="194"/>
      <c r="F1502" s="194"/>
      <c r="G1502" s="194"/>
      <c r="H1502" s="194"/>
      <c r="I1502" s="194"/>
      <c r="J1502" s="194"/>
      <c r="K1502" s="194"/>
      <c r="L1502" s="194"/>
      <c r="M1502" s="194"/>
      <c r="N1502" s="194"/>
      <c r="O1502" s="194"/>
      <c r="P1502" s="194"/>
      <c r="Q1502" s="194"/>
      <c r="R1502" s="194"/>
      <c r="S1502" s="194"/>
      <c r="T1502" s="194"/>
      <c r="U1502" s="194"/>
      <c r="V1502" s="194"/>
      <c r="W1502" s="194"/>
      <c r="X1502" s="194"/>
      <c r="Y1502" s="194"/>
      <c r="Z1502" s="194"/>
      <c r="AA1502" s="194"/>
      <c r="AB1502" s="194"/>
      <c r="AC1502" s="194"/>
      <c r="AD1502" s="194"/>
      <c r="AE1502" s="194"/>
      <c r="AF1502" s="194"/>
      <c r="AG1502" s="194"/>
      <c r="AH1502" s="194"/>
    </row>
    <row r="1604" spans="2:34" ht="15" customHeight="1">
      <c r="B1604" s="194"/>
      <c r="C1604" s="194"/>
      <c r="D1604" s="194"/>
      <c r="E1604" s="194"/>
      <c r="F1604" s="194"/>
      <c r="G1604" s="194"/>
      <c r="H1604" s="194"/>
      <c r="I1604" s="194"/>
      <c r="J1604" s="194"/>
      <c r="K1604" s="194"/>
      <c r="L1604" s="194"/>
      <c r="M1604" s="194"/>
      <c r="N1604" s="194"/>
      <c r="O1604" s="194"/>
      <c r="P1604" s="194"/>
      <c r="Q1604" s="194"/>
      <c r="R1604" s="194"/>
      <c r="S1604" s="194"/>
      <c r="T1604" s="194"/>
      <c r="U1604" s="194"/>
      <c r="V1604" s="194"/>
      <c r="W1604" s="194"/>
      <c r="X1604" s="194"/>
      <c r="Y1604" s="194"/>
      <c r="Z1604" s="194"/>
      <c r="AA1604" s="194"/>
      <c r="AB1604" s="194"/>
      <c r="AC1604" s="194"/>
      <c r="AD1604" s="194"/>
      <c r="AE1604" s="194"/>
      <c r="AF1604" s="194"/>
      <c r="AG1604" s="194"/>
      <c r="AH1604" s="194"/>
    </row>
    <row r="1698" spans="2:34" ht="15" customHeight="1">
      <c r="B1698" s="194"/>
      <c r="C1698" s="194"/>
      <c r="D1698" s="194"/>
      <c r="E1698" s="194"/>
      <c r="F1698" s="194"/>
      <c r="G1698" s="194"/>
      <c r="H1698" s="194"/>
      <c r="I1698" s="194"/>
      <c r="J1698" s="194"/>
      <c r="K1698" s="194"/>
      <c r="L1698" s="194"/>
      <c r="M1698" s="194"/>
      <c r="N1698" s="194"/>
      <c r="O1698" s="194"/>
      <c r="P1698" s="194"/>
      <c r="Q1698" s="194"/>
      <c r="R1698" s="194"/>
      <c r="S1698" s="194"/>
      <c r="T1698" s="194"/>
      <c r="U1698" s="194"/>
      <c r="V1698" s="194"/>
      <c r="W1698" s="194"/>
      <c r="X1698" s="194"/>
      <c r="Y1698" s="194"/>
      <c r="Z1698" s="194"/>
      <c r="AA1698" s="194"/>
      <c r="AB1698" s="194"/>
      <c r="AC1698" s="194"/>
      <c r="AD1698" s="194"/>
      <c r="AE1698" s="194"/>
      <c r="AF1698" s="194"/>
      <c r="AG1698" s="194"/>
      <c r="AH1698" s="194"/>
    </row>
    <row r="1945" spans="2:34" ht="15" customHeight="1">
      <c r="B1945" s="194"/>
      <c r="C1945" s="194"/>
      <c r="D1945" s="194"/>
      <c r="E1945" s="194"/>
      <c r="F1945" s="194"/>
      <c r="G1945" s="194"/>
      <c r="H1945" s="194"/>
      <c r="I1945" s="194"/>
      <c r="J1945" s="194"/>
      <c r="K1945" s="194"/>
      <c r="L1945" s="194"/>
      <c r="M1945" s="194"/>
      <c r="N1945" s="194"/>
      <c r="O1945" s="194"/>
      <c r="P1945" s="194"/>
      <c r="Q1945" s="194"/>
      <c r="R1945" s="194"/>
      <c r="S1945" s="194"/>
      <c r="T1945" s="194"/>
      <c r="U1945" s="194"/>
      <c r="V1945" s="194"/>
      <c r="W1945" s="194"/>
      <c r="X1945" s="194"/>
      <c r="Y1945" s="194"/>
      <c r="Z1945" s="194"/>
      <c r="AA1945" s="194"/>
      <c r="AB1945" s="194"/>
      <c r="AC1945" s="194"/>
      <c r="AD1945" s="194"/>
      <c r="AE1945" s="194"/>
      <c r="AF1945" s="194"/>
      <c r="AG1945" s="194"/>
      <c r="AH1945" s="194"/>
    </row>
    <row r="2031" spans="2:34" ht="15" customHeight="1">
      <c r="B2031" s="194"/>
      <c r="C2031" s="194"/>
      <c r="D2031" s="194"/>
      <c r="E2031" s="194"/>
      <c r="F2031" s="194"/>
      <c r="G2031" s="194"/>
      <c r="H2031" s="194"/>
      <c r="I2031" s="194"/>
      <c r="J2031" s="194"/>
      <c r="K2031" s="194"/>
      <c r="L2031" s="194"/>
      <c r="M2031" s="194"/>
      <c r="N2031" s="194"/>
      <c r="O2031" s="194"/>
      <c r="P2031" s="194"/>
      <c r="Q2031" s="194"/>
      <c r="R2031" s="194"/>
      <c r="S2031" s="194"/>
      <c r="T2031" s="194"/>
      <c r="U2031" s="194"/>
      <c r="V2031" s="194"/>
      <c r="W2031" s="194"/>
      <c r="X2031" s="194"/>
      <c r="Y2031" s="194"/>
      <c r="Z2031" s="194"/>
      <c r="AA2031" s="194"/>
      <c r="AB2031" s="194"/>
      <c r="AC2031" s="194"/>
      <c r="AD2031" s="194"/>
      <c r="AE2031" s="194"/>
      <c r="AF2031" s="194"/>
      <c r="AG2031" s="194"/>
      <c r="AH2031" s="194"/>
    </row>
    <row r="2153" spans="2:34" ht="15" customHeight="1">
      <c r="B2153" s="194"/>
      <c r="C2153" s="194"/>
      <c r="D2153" s="194"/>
      <c r="E2153" s="194"/>
      <c r="F2153" s="194"/>
      <c r="G2153" s="194"/>
      <c r="H2153" s="194"/>
      <c r="I2153" s="194"/>
      <c r="J2153" s="194"/>
      <c r="K2153" s="194"/>
      <c r="L2153" s="194"/>
      <c r="M2153" s="194"/>
      <c r="N2153" s="194"/>
      <c r="O2153" s="194"/>
      <c r="P2153" s="194"/>
      <c r="Q2153" s="194"/>
      <c r="R2153" s="194"/>
      <c r="S2153" s="194"/>
      <c r="T2153" s="194"/>
      <c r="U2153" s="194"/>
      <c r="V2153" s="194"/>
      <c r="W2153" s="194"/>
      <c r="X2153" s="194"/>
      <c r="Y2153" s="194"/>
      <c r="Z2153" s="194"/>
      <c r="AA2153" s="194"/>
      <c r="AB2153" s="194"/>
      <c r="AC2153" s="194"/>
      <c r="AD2153" s="194"/>
      <c r="AE2153" s="194"/>
      <c r="AF2153" s="194"/>
      <c r="AG2153" s="194"/>
      <c r="AH2153" s="194"/>
    </row>
    <row r="2317" spans="2:34" ht="15" customHeight="1">
      <c r="B2317" s="194"/>
      <c r="C2317" s="194"/>
      <c r="D2317" s="194"/>
      <c r="E2317" s="194"/>
      <c r="F2317" s="194"/>
      <c r="G2317" s="194"/>
      <c r="H2317" s="194"/>
      <c r="I2317" s="194"/>
      <c r="J2317" s="194"/>
      <c r="K2317" s="194"/>
      <c r="L2317" s="194"/>
      <c r="M2317" s="194"/>
      <c r="N2317" s="194"/>
      <c r="O2317" s="194"/>
      <c r="P2317" s="194"/>
      <c r="Q2317" s="194"/>
      <c r="R2317" s="194"/>
      <c r="S2317" s="194"/>
      <c r="T2317" s="194"/>
      <c r="U2317" s="194"/>
      <c r="V2317" s="194"/>
      <c r="W2317" s="194"/>
      <c r="X2317" s="194"/>
      <c r="Y2317" s="194"/>
      <c r="Z2317" s="194"/>
      <c r="AA2317" s="194"/>
      <c r="AB2317" s="194"/>
      <c r="AC2317" s="194"/>
      <c r="AD2317" s="194"/>
      <c r="AE2317" s="194"/>
      <c r="AF2317" s="194"/>
      <c r="AG2317" s="194"/>
      <c r="AH2317" s="194"/>
    </row>
    <row r="2419" spans="2:34" ht="15" customHeight="1">
      <c r="B2419" s="194"/>
      <c r="C2419" s="194"/>
      <c r="D2419" s="194"/>
      <c r="E2419" s="194"/>
      <c r="F2419" s="194"/>
      <c r="G2419" s="194"/>
      <c r="H2419" s="194"/>
      <c r="I2419" s="194"/>
      <c r="J2419" s="194"/>
      <c r="K2419" s="194"/>
      <c r="L2419" s="194"/>
      <c r="M2419" s="194"/>
      <c r="N2419" s="194"/>
      <c r="O2419" s="194"/>
      <c r="P2419" s="194"/>
      <c r="Q2419" s="194"/>
      <c r="R2419" s="194"/>
      <c r="S2419" s="194"/>
      <c r="T2419" s="194"/>
      <c r="U2419" s="194"/>
      <c r="V2419" s="194"/>
      <c r="W2419" s="194"/>
      <c r="X2419" s="194"/>
      <c r="Y2419" s="194"/>
      <c r="Z2419" s="194"/>
      <c r="AA2419" s="194"/>
      <c r="AB2419" s="194"/>
      <c r="AC2419" s="194"/>
      <c r="AD2419" s="194"/>
      <c r="AE2419" s="194"/>
      <c r="AF2419" s="194"/>
      <c r="AG2419" s="194"/>
      <c r="AH2419" s="194"/>
    </row>
    <row r="2509" spans="2:34" ht="15" customHeight="1">
      <c r="B2509" s="194"/>
      <c r="C2509" s="194"/>
      <c r="D2509" s="194"/>
      <c r="E2509" s="194"/>
      <c r="F2509" s="194"/>
      <c r="G2509" s="194"/>
      <c r="H2509" s="194"/>
      <c r="I2509" s="194"/>
      <c r="J2509" s="194"/>
      <c r="K2509" s="194"/>
      <c r="L2509" s="194"/>
      <c r="M2509" s="194"/>
      <c r="N2509" s="194"/>
      <c r="O2509" s="194"/>
      <c r="P2509" s="194"/>
      <c r="Q2509" s="194"/>
      <c r="R2509" s="194"/>
      <c r="S2509" s="194"/>
      <c r="T2509" s="194"/>
      <c r="U2509" s="194"/>
      <c r="V2509" s="194"/>
      <c r="W2509" s="194"/>
      <c r="X2509" s="194"/>
      <c r="Y2509" s="194"/>
      <c r="Z2509" s="194"/>
      <c r="AA2509" s="194"/>
      <c r="AB2509" s="194"/>
      <c r="AC2509" s="194"/>
      <c r="AD2509" s="194"/>
      <c r="AE2509" s="194"/>
      <c r="AF2509" s="194"/>
      <c r="AG2509" s="194"/>
      <c r="AH2509" s="194"/>
    </row>
    <row r="2598" spans="2:34" ht="15" customHeight="1">
      <c r="B2598" s="194"/>
      <c r="C2598" s="194"/>
      <c r="D2598" s="194"/>
      <c r="E2598" s="194"/>
      <c r="F2598" s="194"/>
      <c r="G2598" s="194"/>
      <c r="H2598" s="194"/>
      <c r="I2598" s="194"/>
      <c r="J2598" s="194"/>
      <c r="K2598" s="194"/>
      <c r="L2598" s="194"/>
      <c r="M2598" s="194"/>
      <c r="N2598" s="194"/>
      <c r="O2598" s="194"/>
      <c r="P2598" s="194"/>
      <c r="Q2598" s="194"/>
      <c r="R2598" s="194"/>
      <c r="S2598" s="194"/>
      <c r="T2598" s="194"/>
      <c r="U2598" s="194"/>
      <c r="V2598" s="194"/>
      <c r="W2598" s="194"/>
      <c r="X2598" s="194"/>
      <c r="Y2598" s="194"/>
      <c r="Z2598" s="194"/>
      <c r="AA2598" s="194"/>
      <c r="AB2598" s="194"/>
      <c r="AC2598" s="194"/>
      <c r="AD2598" s="194"/>
      <c r="AE2598" s="194"/>
      <c r="AF2598" s="194"/>
      <c r="AG2598" s="194"/>
      <c r="AH2598" s="194"/>
    </row>
    <row r="2719" spans="2:34" ht="15" customHeight="1">
      <c r="B2719" s="194"/>
      <c r="C2719" s="194"/>
      <c r="D2719" s="194"/>
      <c r="E2719" s="194"/>
      <c r="F2719" s="194"/>
      <c r="G2719" s="194"/>
      <c r="H2719" s="194"/>
      <c r="I2719" s="194"/>
      <c r="J2719" s="194"/>
      <c r="K2719" s="194"/>
      <c r="L2719" s="194"/>
      <c r="M2719" s="194"/>
      <c r="N2719" s="194"/>
      <c r="O2719" s="194"/>
      <c r="P2719" s="194"/>
      <c r="Q2719" s="194"/>
      <c r="R2719" s="194"/>
      <c r="S2719" s="194"/>
      <c r="T2719" s="194"/>
      <c r="U2719" s="194"/>
      <c r="V2719" s="194"/>
      <c r="W2719" s="194"/>
      <c r="X2719" s="194"/>
      <c r="Y2719" s="194"/>
      <c r="Z2719" s="194"/>
      <c r="AA2719" s="194"/>
      <c r="AB2719" s="194"/>
      <c r="AC2719" s="194"/>
      <c r="AD2719" s="194"/>
      <c r="AE2719" s="194"/>
      <c r="AF2719" s="194"/>
      <c r="AG2719" s="194"/>
      <c r="AH2719" s="194"/>
    </row>
    <row r="2837" spans="2:34" ht="15" customHeight="1">
      <c r="B2837" s="194"/>
      <c r="C2837" s="194"/>
      <c r="D2837" s="194"/>
      <c r="E2837" s="194"/>
      <c r="F2837" s="194"/>
      <c r="G2837" s="194"/>
      <c r="H2837" s="194"/>
      <c r="I2837" s="194"/>
      <c r="J2837" s="194"/>
      <c r="K2837" s="194"/>
      <c r="L2837" s="194"/>
      <c r="M2837" s="194"/>
      <c r="N2837" s="194"/>
      <c r="O2837" s="194"/>
      <c r="P2837" s="194"/>
      <c r="Q2837" s="194"/>
      <c r="R2837" s="194"/>
      <c r="S2837" s="194"/>
      <c r="T2837" s="194"/>
      <c r="U2837" s="194"/>
      <c r="V2837" s="194"/>
      <c r="W2837" s="194"/>
      <c r="X2837" s="194"/>
      <c r="Y2837" s="194"/>
      <c r="Z2837" s="194"/>
      <c r="AA2837" s="194"/>
      <c r="AB2837" s="194"/>
      <c r="AC2837" s="194"/>
      <c r="AD2837" s="194"/>
      <c r="AE2837" s="194"/>
      <c r="AF2837" s="194"/>
      <c r="AG2837" s="194"/>
      <c r="AH2837" s="194"/>
    </row>
  </sheetData>
  <mergeCells count="21">
    <mergeCell ref="B112:AH112"/>
    <mergeCell ref="B146:AG146"/>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4.75"/>
  <cols>
    <col min="1" max="1" width="8.726562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4.75"/>
  <cols>
    <col min="2" max="2" width="28.40625" customWidth="1"/>
    <col min="3" max="3" width="14.8632812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2"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4.75"/>
  <cols>
    <col min="2" max="2" width="12.40625" customWidth="1"/>
    <col min="23" max="23" width="15.86328125" bestFit="1" customWidth="1"/>
  </cols>
  <sheetData>
    <row r="1" spans="1:30" ht="15.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0625" defaultRowHeight="15" customHeight="1"/>
  <cols>
    <col min="1" max="1" width="7.86328125" style="92" customWidth="1"/>
    <col min="2" max="2" width="14.40625" style="92"/>
    <col min="3" max="3" width="21.86328125" style="92" customWidth="1"/>
    <col min="4" max="4" width="14.40625" style="92"/>
    <col min="5" max="5" width="25.26953125" style="92" customWidth="1"/>
    <col min="6" max="6" width="20.7265625" style="92" customWidth="1"/>
    <col min="7" max="9" width="14.40625" style="92"/>
    <col min="10" max="10" width="24.7265625" style="92" customWidth="1"/>
    <col min="11" max="16384" width="14.40625" style="92"/>
  </cols>
  <sheetData>
    <row r="1" spans="1:33" ht="14.75">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203" t="s">
        <v>609</v>
      </c>
      <c r="B3" s="204"/>
      <c r="C3" s="204"/>
      <c r="D3" s="204"/>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6">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ht="14.75">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ht="14.75">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ht="14.75">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ht="14.75">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ht="14.75">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ht="14.75">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ht="14.75">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ht="14.75">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ht="14.75">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ht="14.75">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ht="14.75">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ht="14.75">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ht="14.75">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ht="14.75">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ht="14.75">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ht="14.75">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ht="14.75">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ht="14.75">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ht="14.75">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ht="14.75">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ht="14.75">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ht="14.75">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ht="14.75">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ht="14.75">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ht="14.75">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ht="14.75">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ht="14.75">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ht="14.75">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ht="14.75">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ht="14.75">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ht="14.75">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ht="14.75">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ht="14.75">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ht="14.75">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ht="14.75">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ht="14.75">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ht="14.75">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ht="14.75">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ht="14.75">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ht="14.75">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ht="14.75">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ht="14.75">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ht="14.75">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ht="14.75">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ht="14.75">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ht="14.75">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ht="14.75">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ht="14.75">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ht="14.75">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ht="14.75">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ht="14.75">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ht="14.75">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ht="14.75">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ht="14.75">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ht="14.75">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ht="14.75">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ht="14.75">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ht="14.75">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ht="14.75">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ht="14.75">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ht="14.75">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ht="14.75">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ht="14.75">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ht="14.75">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ht="14.75">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ht="14.75">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ht="14.75">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ht="14.75">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ht="14.75">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ht="14.75">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ht="14.75">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ht="14.75">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ht="14.75">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ht="14.75">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ht="14.75">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ht="14.75">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ht="14.75">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ht="14.75">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ht="14.75">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ht="14.75">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ht="14.75">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ht="14.75">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ht="14.75">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ht="14.75">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ht="14.75">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ht="14.75">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ht="14.75">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ht="14.75">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ht="14.75">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ht="14.75">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ht="14.75">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ht="14.75">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ht="14.75">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ht="14.75">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ht="14.75">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ht="14.75">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ht="14.75">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ht="14.75">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ht="14.75">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ht="14.75">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ht="14.75">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ht="14.75">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ht="14.75">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ht="14.75">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ht="14.75">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ht="14.75">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ht="14.75">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ht="14.75">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ht="14.75">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ht="14.75">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ht="14.75">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ht="14.75">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ht="14.75">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ht="14.75">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ht="14.75">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ht="14.75">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ht="14.75">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ht="14.75">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ht="14.75">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ht="14.75">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ht="14.75">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ht="14.75">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ht="14.75">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ht="14.75">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ht="14.75">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ht="14.75">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ht="14.75">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ht="14.75">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ht="14.75">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ht="14.75">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ht="14.75">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ht="14.75">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ht="14.75">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ht="14.75">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ht="14.75">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ht="14.75">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ht="14.75">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ht="14.75">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ht="14.75">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ht="14.75">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ht="14.75">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ht="14.75">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ht="14.75">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ht="14.75">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ht="14.75">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ht="14.75">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ht="14.75">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ht="14.75">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ht="14.75">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ht="14.75">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ht="14.75">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ht="14.75">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ht="14.75">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ht="14.75">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ht="14.75">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ht="14.75">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ht="14.75">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ht="14.75">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ht="14.75">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ht="14.75">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ht="14.75">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ht="14.75">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ht="14.75">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ht="14.75">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ht="14.75">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ht="14.75">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ht="14.75">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ht="14.75">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ht="14.75">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ht="14.75">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ht="14.75">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ht="14.75">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ht="14.75">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ht="14.75">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ht="14.75">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ht="14.75">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ht="14.75">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ht="14.75">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ht="14.75">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ht="14.75">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ht="14.75">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ht="14.75">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ht="14.75">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ht="14.75">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ht="14.75">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ht="14.75">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ht="14.75">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ht="14.75">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ht="14.75">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ht="14.75">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ht="14.75">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ht="14.75">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ht="14.75">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ht="14.75">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ht="14.75">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ht="14.75">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ht="14.75">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ht="14.75">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ht="14.75">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ht="14.75">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ht="14.75">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ht="14.75">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ht="14.75">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ht="14.75">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ht="14.75">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ht="14.75">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ht="14.75">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ht="14.75">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ht="14.75">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ht="14.75">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ht="14.75">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ht="14.75">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ht="14.75">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ht="14.75">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ht="14.75">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ht="14.75">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ht="14.75">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ht="14.75">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ht="14.75">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ht="14.75">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ht="14.75">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ht="14.75">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ht="14.75">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ht="14.75">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ht="14.75">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ht="14.75">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ht="14.75">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ht="14.75">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ht="14.75">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ht="14.75">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ht="14.75">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ht="14.75">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ht="14.75">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ht="14.75">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ht="14.75">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ht="14.75">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ht="14.75">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ht="14.75">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ht="14.75">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ht="14.75">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ht="14.75">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ht="14.75">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ht="14.75">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ht="14.75">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ht="14.75">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ht="14.75">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ht="14.75">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ht="14.75">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ht="14.75">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ht="14.75">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ht="14.75">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ht="14.75">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ht="14.75">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ht="14.75">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ht="14.75">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ht="14.75">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ht="14.75">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ht="14.75">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ht="14.75">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ht="14.75">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ht="14.75">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ht="14.75">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ht="14.75">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ht="14.75">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ht="14.75">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ht="14.75">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ht="14.75">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ht="14.75">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ht="14.75">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ht="14.75">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ht="14.75">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ht="14.75">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ht="14.75">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ht="14.75">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ht="14.75">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ht="14.75">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ht="14.75">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ht="14.75">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ht="14.75">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ht="14.75">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ht="14.75">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ht="14.75">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ht="14.75">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ht="14.75">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ht="14.75">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ht="14.75">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ht="14.75">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ht="14.75">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ht="14.75">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ht="14.75">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ht="14.75">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ht="14.75">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ht="14.75">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ht="14.75">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ht="14.75">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ht="14.75">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ht="14.75">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ht="14.75">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ht="14.75">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ht="14.75">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ht="14.75">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ht="14.75">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ht="14.75">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ht="14.75">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ht="14.75">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ht="14.75">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ht="14.75">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ht="14.75">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ht="14.75">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ht="14.75">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ht="14.75">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ht="14.75">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ht="14.75">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ht="14.75">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ht="14.75">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ht="14.75">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ht="14.75">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ht="14.75">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ht="14.75">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ht="14.75">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ht="14.75">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ht="14.75">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ht="14.75">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ht="14.75">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ht="14.75">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ht="14.75">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ht="14.75">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ht="14.75">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ht="14.75">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ht="14.75">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ht="14.75">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ht="14.75">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ht="14.75">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ht="14.75">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ht="14.75">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ht="14.75">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ht="14.75">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ht="14.75">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ht="14.75">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ht="14.75">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ht="14.75">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ht="14.75">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ht="14.75">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ht="14.75">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ht="14.75">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ht="14.75">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ht="14.75">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ht="14.75">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ht="14.75">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ht="14.75">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ht="14.75">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ht="14.75">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ht="14.75">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ht="14.75">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ht="14.75">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ht="14.75">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ht="14.75">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ht="14.75">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ht="14.75">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ht="14.75">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ht="14.75">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ht="14.75">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ht="14.75">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ht="14.75">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ht="14.75">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ht="14.75">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ht="14.75">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ht="14.75">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ht="14.75">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ht="14.75">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ht="14.75">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ht="14.75">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ht="14.75">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ht="14.75">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ht="14.75">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ht="14.75">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ht="14.75">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ht="14.75">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ht="14.75">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ht="14.75">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ht="14.75">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ht="14.75">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ht="14.75">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ht="14.75">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ht="14.75">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ht="14.75">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ht="14.75">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ht="14.75">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ht="14.75">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ht="14.75">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ht="14.75">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ht="14.75">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ht="14.75">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ht="14.75">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ht="14.75">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ht="14.75">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ht="14.75">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ht="14.75">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ht="14.75">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ht="14.75">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ht="14.75">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ht="14.75">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ht="14.75">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ht="14.75">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ht="14.75">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ht="14.75">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ht="14.75">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ht="14.75">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ht="14.75">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ht="14.75">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ht="14.75">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ht="14.75">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ht="14.75">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ht="14.75">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ht="14.75">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ht="14.75">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ht="14.75">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ht="14.75">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ht="14.75">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ht="14.75">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ht="14.75">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ht="14.75">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ht="14.75">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ht="14.75">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ht="14.75">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ht="14.75">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ht="14.75">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ht="14.75">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ht="14.75">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ht="14.75">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ht="14.75">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ht="14.75">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ht="14.75">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ht="14.75">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ht="14.75">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ht="14.75">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ht="14.75">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ht="14.75">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ht="14.75">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ht="14.75">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ht="14.75">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ht="14.75">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ht="14.75">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ht="14.75">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ht="14.75">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ht="14.75">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ht="14.75">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ht="14.75">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ht="14.75">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ht="14.75">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ht="14.75">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ht="14.75">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ht="14.75">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ht="14.75">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ht="14.75">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ht="14.75">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ht="14.75">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ht="14.75">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ht="14.75">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ht="14.75">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ht="14.75">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ht="14.75">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ht="14.75">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ht="14.75">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ht="14.75">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ht="14.75">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ht="14.75">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ht="14.75">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ht="14.75">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ht="14.75">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ht="14.75">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ht="14.75">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ht="14.75">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ht="14.75">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ht="14.75">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ht="14.75">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ht="14.75">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ht="14.75">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ht="14.75">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ht="14.75">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ht="14.75">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ht="14.75">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ht="14.75">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ht="14.75">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ht="14.75">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ht="14.75">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ht="14.75">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ht="14.75">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ht="14.75">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ht="14.75">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ht="14.75">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ht="14.75">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ht="14.75">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ht="14.75">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ht="14.75">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ht="14.75">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ht="14.75">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ht="14.75">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ht="14.75">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ht="14.75">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ht="14.75">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ht="14.75">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ht="14.75">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ht="14.75">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ht="14.75">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ht="14.75">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ht="14.75">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ht="14.75">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ht="14.75">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ht="14.75">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ht="14.75">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ht="14.75">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ht="14.75">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ht="14.75">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ht="14.75">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ht="14.75">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ht="14.75">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ht="14.75">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ht="14.75">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ht="14.75">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ht="14.75">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ht="14.75">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ht="14.75">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ht="14.75">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ht="14.75">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ht="14.75">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ht="14.75">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ht="14.75">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ht="14.75">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ht="14.75">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ht="14.75">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ht="14.75">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ht="14.75">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ht="14.75">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ht="14.75">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ht="14.75">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ht="14.75">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ht="14.75">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ht="14.75">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ht="14.75">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ht="14.75">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ht="14.75">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ht="14.75">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ht="14.75">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ht="14.75">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ht="14.75">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ht="14.75">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ht="14.75">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ht="14.75">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ht="14.75">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ht="14.75">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ht="14.75">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ht="14.75">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ht="14.75">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ht="14.75">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ht="14.75">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ht="14.75">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ht="14.75">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ht="14.75">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ht="14.75">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ht="14.75">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ht="14.75">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ht="14.75">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ht="14.75">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ht="14.75">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ht="14.75">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ht="14.75">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ht="14.75">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ht="14.75">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ht="14.75">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ht="14.75">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ht="14.75">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ht="14.75">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ht="14.75">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ht="14.75">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ht="14.75">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ht="14.75">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ht="14.75">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ht="14.75">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ht="14.75">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ht="14.75">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ht="14.75">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ht="14.75">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ht="14.75">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ht="14.75">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ht="14.75">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ht="14.75">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ht="14.75">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ht="14.75">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ht="14.75">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ht="14.75">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ht="14.75">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ht="14.75">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ht="14.75">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ht="14.75">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ht="14.75">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ht="14.75">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ht="14.75">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ht="14.75">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ht="14.75">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ht="14.75">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ht="14.75">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ht="14.75">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ht="14.75">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ht="14.75">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ht="14.75">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ht="14.75">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ht="14.75">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ht="14.75">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ht="14.75">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ht="14.75">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ht="14.75">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ht="14.75">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ht="14.75">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ht="14.75">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ht="14.75">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ht="14.75">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ht="14.75">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ht="14.75">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ht="14.75">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ht="14.75">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ht="14.75">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ht="14.75">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ht="14.75">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ht="14.75">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ht="14.75">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ht="14.75">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ht="14.75">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ht="14.75">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ht="14.75">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ht="14.75">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ht="14.75">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ht="14.75">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ht="14.75">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ht="14.75">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ht="14.75">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ht="14.75">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ht="14.75">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ht="14.75">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ht="14.75">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ht="14.75">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ht="14.75">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ht="14.75">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ht="14.75">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ht="14.75">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ht="14.75">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ht="14.75">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ht="14.75">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ht="14.75">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ht="14.75">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ht="14.75">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ht="14.75">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ht="14.75">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ht="14.75">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ht="14.75">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ht="14.75">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ht="14.75">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ht="14.75">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ht="14.75">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ht="14.75">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ht="14.75">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ht="14.75">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ht="14.75">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ht="14.75">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ht="14.75">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ht="14.75">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ht="14.75">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ht="14.75">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ht="14.75">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ht="14.75">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ht="14.75">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ht="14.75">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ht="14.75">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ht="14.75">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ht="14.75">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ht="14.75">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ht="14.75">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ht="14.75">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ht="14.75">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ht="14.75">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ht="14.75">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ht="14.75">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ht="14.75">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ht="14.75">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ht="14.75">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ht="14.75">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ht="14.75">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ht="14.75">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ht="14.75">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ht="14.75">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ht="14.75">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ht="14.75">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ht="14.75">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ht="14.75">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ht="14.75">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ht="14.75">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ht="14.75">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ht="14.75">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ht="14.75">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ht="14.75">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ht="14.75">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ht="14.75">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ht="14.75">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ht="14.75">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ht="14.75">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ht="14.75">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ht="14.75">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ht="14.75">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ht="14.75">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ht="14.75">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ht="14.75">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ht="14.75">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ht="14.75">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ht="14.75">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ht="14.75">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ht="14.75">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ht="14.75">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ht="14.75">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ht="14.75">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ht="14.75">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ht="14.75">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ht="14.75">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ht="14.75">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ht="14.75">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ht="14.75">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ht="14.75">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ht="14.75">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ht="14.75">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ht="14.75">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ht="14.75">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ht="14.75">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ht="14.75">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ht="14.75">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ht="14.75">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ht="14.75">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ht="14.75">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ht="14.75">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ht="14.75">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ht="14.75">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ht="14.75">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ht="14.75">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ht="14.75">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ht="14.75">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ht="14.75">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ht="14.75">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ht="14.75">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ht="14.75">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ht="14.75">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ht="14.75">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ht="14.75">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ht="14.75">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ht="14.75">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ht="14.75">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ht="14.75">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ht="14.75">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ht="14.75">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ht="14.75">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ht="14.75">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ht="14.75">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ht="14.75">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ht="14.75">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ht="14.75">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ht="14.75">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ht="14.75">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ht="14.75">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ht="14.75">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ht="14.75">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ht="14.75">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ht="14.75">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ht="14.75">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ht="14.75">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ht="14.75">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ht="14.75">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ht="14.75">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ht="14.75">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ht="14.75">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ht="14.75">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ht="14.75">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ht="14.75">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ht="14.75">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ht="14.75">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ht="14.75">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ht="14.75">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ht="14.75">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ht="14.75">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ht="14.75">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ht="14.75">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ht="14.75">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ht="14.75">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ht="14.75">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ht="14.75">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ht="14.75">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ht="14.75">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ht="14.75">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ht="14.75">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ht="14.75">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ht="14.75">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ht="14.75">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ht="14.75">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ht="14.75">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ht="14.75">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ht="14.75">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ht="14.75">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ht="14.75">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ht="14.75">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ht="14.75">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ht="14.75">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ht="14.75">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ht="14.75">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ht="14.75">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ht="14.75">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ht="14.75">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ht="14.75">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ht="14.75">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ht="14.75">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ht="14.75">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ht="14.75">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ht="14.75">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ht="14.75">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ht="14.75">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ht="14.75">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ht="14.75">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ht="14.75">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ht="14.75">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ht="14.75">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ht="14.75">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ht="14.75">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ht="14.75">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ht="14.75">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ht="14.75">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ht="14.75">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ht="14.75">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ht="14.75">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ht="14.75">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ht="14.75">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ht="14.75">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ht="14.75">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ht="14.75">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ht="14.75">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ht="14.75">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ht="14.75">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ht="14.75">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ht="14.75">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ht="14.75">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ht="14.75">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ht="14.75">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ht="14.75">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ht="14.75">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ht="14.75">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ht="14.75">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ht="14.75">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ht="14.75">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ht="14.75">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ht="14.75">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ht="14.75">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ht="14.75">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ht="14.75">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ht="14.75">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ht="14.75">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ht="14.75">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ht="14.75">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ht="14.75">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ht="14.75">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ht="14.75">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ht="14.75">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ht="14.75">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ht="14.75">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ht="14.75">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ht="14.75">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ht="14.75">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ht="14.75">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ht="14.75">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ht="14.75">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ht="14.75">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ht="14.75">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ht="14.75">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ht="14.75">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ht="14.75">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ht="14.75">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ht="14.75">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ht="14.75">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ht="14.75">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ht="14.75">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ht="14.75">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ht="14.75">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ht="14.75">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ht="14.75">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ht="14.75">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ht="14.75">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ht="14.75">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ht="14.75">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ht="14.75">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ht="14.75">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ht="14.75">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ht="14.75">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ht="14.75">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ht="14.75">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ht="14.75">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ht="14.75">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ht="14.75">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ht="14.75">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ht="14.75">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ht="14.75">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ht="14.75">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ht="14.75">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ht="14.75">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ht="14.75">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ht="14.75">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0625" defaultRowHeight="15" customHeight="1"/>
  <cols>
    <col min="1" max="63" width="11.40625" style="92" customWidth="1"/>
    <col min="64" max="16384" width="14.40625" style="92"/>
  </cols>
  <sheetData>
    <row r="1" spans="1:63" ht="14.75">
      <c r="A1" s="95" t="s">
        <v>845</v>
      </c>
    </row>
    <row r="2" spans="1:63" ht="14.75">
      <c r="A2" s="91" t="s">
        <v>846</v>
      </c>
    </row>
    <row r="3" spans="1:63" ht="14.75">
      <c r="A3" s="119" t="s">
        <v>847</v>
      </c>
      <c r="B3" s="119"/>
      <c r="C3" s="119"/>
    </row>
    <row r="5" spans="1:63" ht="14.75">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ht="14.75">
      <c r="A6" s="91" t="s">
        <v>848</v>
      </c>
      <c r="B6" s="91" t="str">
        <f>About!B2</f>
        <v>AZ</v>
      </c>
      <c r="C6" s="91">
        <f t="shared" ref="C6:AE6" si="1">SUMIFS(C$20:C$119,$B$20:$B$119,$B$6,$A$20:$A$119,$A$6)</f>
        <v>0</v>
      </c>
      <c r="D6" s="91">
        <f t="shared" si="1"/>
        <v>0</v>
      </c>
      <c r="E6" s="91">
        <f t="shared" si="1"/>
        <v>0</v>
      </c>
      <c r="F6" s="91">
        <f t="shared" si="1"/>
        <v>0</v>
      </c>
      <c r="G6" s="91">
        <f t="shared" si="1"/>
        <v>0</v>
      </c>
      <c r="H6" s="91">
        <f t="shared" si="1"/>
        <v>0</v>
      </c>
      <c r="I6" s="91">
        <f t="shared" si="1"/>
        <v>0</v>
      </c>
      <c r="J6" s="91">
        <f t="shared" si="1"/>
        <v>0</v>
      </c>
      <c r="K6" s="91">
        <f t="shared" si="1"/>
        <v>0</v>
      </c>
      <c r="L6" s="91">
        <f t="shared" si="1"/>
        <v>0</v>
      </c>
      <c r="M6" s="91">
        <f t="shared" si="1"/>
        <v>0</v>
      </c>
      <c r="N6" s="91">
        <f t="shared" si="1"/>
        <v>0</v>
      </c>
      <c r="O6" s="91">
        <f t="shared" si="1"/>
        <v>0</v>
      </c>
      <c r="P6" s="91">
        <f t="shared" si="1"/>
        <v>0</v>
      </c>
      <c r="Q6" s="91">
        <f t="shared" si="1"/>
        <v>0</v>
      </c>
      <c r="R6" s="91">
        <f t="shared" si="1"/>
        <v>0</v>
      </c>
      <c r="S6" s="91">
        <f t="shared" si="1"/>
        <v>0</v>
      </c>
      <c r="T6" s="91">
        <f t="shared" si="1"/>
        <v>0</v>
      </c>
      <c r="U6" s="91">
        <f t="shared" si="1"/>
        <v>0</v>
      </c>
      <c r="V6" s="91">
        <f t="shared" si="1"/>
        <v>0</v>
      </c>
      <c r="W6" s="91">
        <f t="shared" si="1"/>
        <v>0</v>
      </c>
      <c r="X6" s="91">
        <f t="shared" si="1"/>
        <v>0</v>
      </c>
      <c r="Y6" s="91">
        <f t="shared" si="1"/>
        <v>0</v>
      </c>
      <c r="Z6" s="91">
        <f t="shared" si="1"/>
        <v>0</v>
      </c>
      <c r="AA6" s="91">
        <f t="shared" si="1"/>
        <v>0</v>
      </c>
      <c r="AB6" s="91">
        <f t="shared" si="1"/>
        <v>0</v>
      </c>
      <c r="AC6" s="91">
        <f t="shared" si="1"/>
        <v>0</v>
      </c>
      <c r="AD6" s="91">
        <f t="shared" si="1"/>
        <v>0</v>
      </c>
      <c r="AE6" s="91">
        <f t="shared" si="1"/>
        <v>0</v>
      </c>
      <c r="AF6" s="119">
        <f t="shared" ref="AF6:BK7"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ht="14.75">
      <c r="A7" s="91" t="s">
        <v>849</v>
      </c>
      <c r="B7" s="91" t="str">
        <f>About!B2</f>
        <v>AZ</v>
      </c>
      <c r="C7" s="91">
        <f t="shared" ref="C7:AE7" si="3">SUMIFS(C$20:C$119,$B$20:$B$119,$B$7,$A$20:$A$119,$A$7)</f>
        <v>16314712</v>
      </c>
      <c r="D7" s="91">
        <f t="shared" si="3"/>
        <v>20437111</v>
      </c>
      <c r="E7" s="91">
        <f t="shared" si="3"/>
        <v>21429218</v>
      </c>
      <c r="F7" s="91">
        <f t="shared" si="3"/>
        <v>18433896</v>
      </c>
      <c r="G7" s="91">
        <f t="shared" si="3"/>
        <v>18902659</v>
      </c>
      <c r="H7" s="91">
        <f t="shared" si="3"/>
        <v>15424142</v>
      </c>
      <c r="I7" s="91">
        <f t="shared" si="3"/>
        <v>13147230</v>
      </c>
      <c r="J7" s="91">
        <f t="shared" si="3"/>
        <v>17906853</v>
      </c>
      <c r="K7" s="91">
        <f t="shared" si="3"/>
        <v>19724756</v>
      </c>
      <c r="L7" s="91">
        <f t="shared" si="3"/>
        <v>19060974</v>
      </c>
      <c r="M7" s="91">
        <f t="shared" si="3"/>
        <v>20460223</v>
      </c>
      <c r="N7" s="91">
        <f t="shared" si="3"/>
        <v>21038692</v>
      </c>
      <c r="O7" s="91">
        <f t="shared" si="3"/>
        <v>24465961</v>
      </c>
      <c r="P7" s="91">
        <f t="shared" si="3"/>
        <v>23034492</v>
      </c>
      <c r="Q7" s="91">
        <f t="shared" si="3"/>
        <v>29498352</v>
      </c>
      <c r="R7" s="91">
        <f t="shared" si="3"/>
        <v>24060096</v>
      </c>
      <c r="S7" s="91">
        <f t="shared" si="3"/>
        <v>22704459</v>
      </c>
      <c r="T7" s="91">
        <f t="shared" si="3"/>
        <v>29540165</v>
      </c>
      <c r="U7" s="91">
        <f t="shared" si="3"/>
        <v>36618328</v>
      </c>
      <c r="V7" s="91">
        <f t="shared" si="3"/>
        <v>32626672</v>
      </c>
      <c r="W7" s="91">
        <f t="shared" si="3"/>
        <v>33439022</v>
      </c>
      <c r="X7" s="91">
        <f t="shared" si="3"/>
        <v>28103262</v>
      </c>
      <c r="Y7" s="91">
        <f t="shared" si="3"/>
        <v>30169213</v>
      </c>
      <c r="Z7" s="91">
        <f t="shared" si="3"/>
        <v>32236561</v>
      </c>
      <c r="AA7" s="91">
        <f t="shared" si="3"/>
        <v>30846715</v>
      </c>
      <c r="AB7" s="91">
        <f t="shared" si="3"/>
        <v>30552432</v>
      </c>
      <c r="AC7" s="91">
        <f t="shared" si="3"/>
        <v>25524705</v>
      </c>
      <c r="AD7" s="91">
        <f t="shared" si="3"/>
        <v>23323738</v>
      </c>
      <c r="AE7" s="91">
        <f t="shared" si="3"/>
        <v>28942963</v>
      </c>
      <c r="AF7" s="119">
        <f>AVERAGE(U7:AE7)</f>
        <v>30216691.90909091</v>
      </c>
      <c r="AG7" s="119">
        <f t="shared" si="2"/>
        <v>30216691.90909091</v>
      </c>
      <c r="AH7" s="119">
        <f t="shared" si="2"/>
        <v>30216691.90909091</v>
      </c>
      <c r="AI7" s="119">
        <f t="shared" si="2"/>
        <v>30216691.90909091</v>
      </c>
      <c r="AJ7" s="119">
        <f t="shared" si="2"/>
        <v>30216691.90909091</v>
      </c>
      <c r="AK7" s="119">
        <f t="shared" si="2"/>
        <v>30216691.90909091</v>
      </c>
      <c r="AL7" s="119">
        <f t="shared" si="2"/>
        <v>30216691.90909091</v>
      </c>
      <c r="AM7" s="119">
        <f t="shared" si="2"/>
        <v>30216691.90909091</v>
      </c>
      <c r="AN7" s="119">
        <f t="shared" si="2"/>
        <v>30216691.90909091</v>
      </c>
      <c r="AO7" s="119">
        <f t="shared" si="2"/>
        <v>30216691.90909091</v>
      </c>
      <c r="AP7" s="119">
        <f t="shared" si="2"/>
        <v>30216691.90909091</v>
      </c>
      <c r="AQ7" s="119">
        <f t="shared" si="2"/>
        <v>30216691.90909091</v>
      </c>
      <c r="AR7" s="119">
        <f t="shared" si="2"/>
        <v>30216691.90909091</v>
      </c>
      <c r="AS7" s="119">
        <f t="shared" si="2"/>
        <v>30216691.90909091</v>
      </c>
      <c r="AT7" s="119">
        <f t="shared" si="2"/>
        <v>30216691.90909091</v>
      </c>
      <c r="AU7" s="119">
        <f t="shared" si="2"/>
        <v>30216691.90909091</v>
      </c>
      <c r="AV7" s="119">
        <f t="shared" si="2"/>
        <v>30216691.90909091</v>
      </c>
      <c r="AW7" s="119">
        <f t="shared" si="2"/>
        <v>30216691.90909091</v>
      </c>
      <c r="AX7" s="119">
        <f t="shared" si="2"/>
        <v>30216691.90909091</v>
      </c>
      <c r="AY7" s="119">
        <f t="shared" si="2"/>
        <v>30216691.90909091</v>
      </c>
      <c r="AZ7" s="119">
        <f t="shared" si="2"/>
        <v>30216691.90909091</v>
      </c>
      <c r="BA7" s="119">
        <f t="shared" si="2"/>
        <v>30216691.90909091</v>
      </c>
      <c r="BB7" s="119">
        <f t="shared" si="2"/>
        <v>30216691.90909091</v>
      </c>
      <c r="BC7" s="119">
        <f t="shared" si="2"/>
        <v>30216691.90909091</v>
      </c>
      <c r="BD7" s="119">
        <f t="shared" si="2"/>
        <v>30216691.90909091</v>
      </c>
      <c r="BE7" s="119">
        <f t="shared" si="2"/>
        <v>30216691.90909091</v>
      </c>
      <c r="BF7" s="119">
        <f t="shared" si="2"/>
        <v>30216691.90909091</v>
      </c>
      <c r="BG7" s="119">
        <f t="shared" si="2"/>
        <v>30216691.90909091</v>
      </c>
      <c r="BH7" s="119">
        <f t="shared" si="2"/>
        <v>30216691.90909091</v>
      </c>
      <c r="BI7" s="119">
        <f t="shared" si="2"/>
        <v>30216691.90909091</v>
      </c>
      <c r="BJ7" s="119">
        <f t="shared" si="2"/>
        <v>30216691.90909091</v>
      </c>
      <c r="BK7" s="119">
        <f t="shared" si="2"/>
        <v>30216691.90909091</v>
      </c>
    </row>
    <row r="9" spans="1:63" ht="14.75">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6.75">
      <c r="A10" s="91" t="s">
        <v>848</v>
      </c>
      <c r="B10" s="144" t="str">
        <f>About!B2</f>
        <v>AZ</v>
      </c>
      <c r="C10" s="91">
        <f t="shared" ref="C10:AE10" si="5">SUMIFS(C$122:C$219,$B$122:$B$219,$B$6,$A$122:$A$219,$A$6)</f>
        <v>0</v>
      </c>
      <c r="D10" s="91">
        <f t="shared" si="5"/>
        <v>108577</v>
      </c>
      <c r="E10" s="91">
        <f t="shared" si="5"/>
        <v>0</v>
      </c>
      <c r="F10" s="91">
        <f t="shared" si="5"/>
        <v>0</v>
      </c>
      <c r="G10" s="91">
        <f t="shared" si="5"/>
        <v>21</v>
      </c>
      <c r="H10" s="91">
        <f t="shared" si="5"/>
        <v>336516</v>
      </c>
      <c r="I10" s="91">
        <f t="shared" si="5"/>
        <v>0</v>
      </c>
      <c r="J10" s="91">
        <f t="shared" si="5"/>
        <v>163200</v>
      </c>
      <c r="K10" s="91">
        <f t="shared" si="5"/>
        <v>4000</v>
      </c>
      <c r="L10" s="91">
        <f t="shared" si="5"/>
        <v>0</v>
      </c>
      <c r="M10" s="91">
        <f t="shared" si="5"/>
        <v>47217</v>
      </c>
      <c r="N10" s="91">
        <f t="shared" si="5"/>
        <v>54954</v>
      </c>
      <c r="O10" s="91">
        <f t="shared" si="5"/>
        <v>82646</v>
      </c>
      <c r="P10" s="91">
        <f t="shared" si="5"/>
        <v>55185</v>
      </c>
      <c r="Q10" s="91">
        <f t="shared" si="5"/>
        <v>171330</v>
      </c>
      <c r="R10" s="91">
        <f t="shared" si="5"/>
        <v>103114</v>
      </c>
      <c r="S10" s="91">
        <f t="shared" si="5"/>
        <v>127546</v>
      </c>
      <c r="T10" s="91">
        <f t="shared" si="5"/>
        <v>223213</v>
      </c>
      <c r="U10" s="91">
        <f t="shared" si="5"/>
        <v>87916</v>
      </c>
      <c r="V10" s="91">
        <f t="shared" si="5"/>
        <v>122984</v>
      </c>
      <c r="W10" s="91">
        <f t="shared" si="5"/>
        <v>248887</v>
      </c>
      <c r="X10" s="91">
        <f t="shared" si="5"/>
        <v>497461</v>
      </c>
      <c r="Y10" s="91">
        <f t="shared" si="5"/>
        <v>83320</v>
      </c>
      <c r="Z10" s="91">
        <f t="shared" si="5"/>
        <v>33363</v>
      </c>
      <c r="AA10" s="91">
        <f t="shared" si="5"/>
        <v>58348</v>
      </c>
      <c r="AB10" s="91">
        <f t="shared" si="5"/>
        <v>18339</v>
      </c>
      <c r="AC10" s="91">
        <f t="shared" si="5"/>
        <v>134053</v>
      </c>
      <c r="AD10" s="91">
        <f t="shared" si="5"/>
        <v>60613</v>
      </c>
      <c r="AE10" s="91">
        <f t="shared" si="5"/>
        <v>69643</v>
      </c>
      <c r="AF10" s="119">
        <f t="shared" ref="AF10:BK11" si="6">AE10</f>
        <v>69643</v>
      </c>
      <c r="AG10" s="119">
        <f t="shared" si="6"/>
        <v>69643</v>
      </c>
      <c r="AH10" s="119">
        <f t="shared" si="6"/>
        <v>69643</v>
      </c>
      <c r="AI10" s="119">
        <f t="shared" si="6"/>
        <v>69643</v>
      </c>
      <c r="AJ10" s="119">
        <f t="shared" si="6"/>
        <v>69643</v>
      </c>
      <c r="AK10" s="119">
        <f t="shared" si="6"/>
        <v>69643</v>
      </c>
      <c r="AL10" s="119">
        <f t="shared" si="6"/>
        <v>69643</v>
      </c>
      <c r="AM10" s="119">
        <f t="shared" si="6"/>
        <v>69643</v>
      </c>
      <c r="AN10" s="119">
        <f t="shared" si="6"/>
        <v>69643</v>
      </c>
      <c r="AO10" s="119">
        <f t="shared" si="6"/>
        <v>69643</v>
      </c>
      <c r="AP10" s="119">
        <f t="shared" si="6"/>
        <v>69643</v>
      </c>
      <c r="AQ10" s="119">
        <f t="shared" si="6"/>
        <v>69643</v>
      </c>
      <c r="AR10" s="119">
        <f t="shared" si="6"/>
        <v>69643</v>
      </c>
      <c r="AS10" s="119">
        <f t="shared" si="6"/>
        <v>69643</v>
      </c>
      <c r="AT10" s="119">
        <f t="shared" si="6"/>
        <v>69643</v>
      </c>
      <c r="AU10" s="119">
        <f t="shared" si="6"/>
        <v>69643</v>
      </c>
      <c r="AV10" s="119">
        <f t="shared" si="6"/>
        <v>69643</v>
      </c>
      <c r="AW10" s="119">
        <f t="shared" si="6"/>
        <v>69643</v>
      </c>
      <c r="AX10" s="119">
        <f t="shared" si="6"/>
        <v>69643</v>
      </c>
      <c r="AY10" s="119">
        <f t="shared" si="6"/>
        <v>69643</v>
      </c>
      <c r="AZ10" s="119">
        <f t="shared" si="6"/>
        <v>69643</v>
      </c>
      <c r="BA10" s="119">
        <f t="shared" si="6"/>
        <v>69643</v>
      </c>
      <c r="BB10" s="119">
        <f t="shared" si="6"/>
        <v>69643</v>
      </c>
      <c r="BC10" s="119">
        <f t="shared" si="6"/>
        <v>69643</v>
      </c>
      <c r="BD10" s="119">
        <f t="shared" si="6"/>
        <v>69643</v>
      </c>
      <c r="BE10" s="119">
        <f t="shared" si="6"/>
        <v>69643</v>
      </c>
      <c r="BF10" s="119">
        <f t="shared" si="6"/>
        <v>69643</v>
      </c>
      <c r="BG10" s="119">
        <f t="shared" si="6"/>
        <v>69643</v>
      </c>
      <c r="BH10" s="119">
        <f t="shared" si="6"/>
        <v>69643</v>
      </c>
      <c r="BI10" s="119">
        <f t="shared" si="6"/>
        <v>69643</v>
      </c>
      <c r="BJ10" s="119">
        <f t="shared" si="6"/>
        <v>69643</v>
      </c>
      <c r="BK10" s="119">
        <f t="shared" si="6"/>
        <v>69643</v>
      </c>
    </row>
    <row r="11" spans="1:63" ht="14.75">
      <c r="A11" s="91" t="s">
        <v>849</v>
      </c>
      <c r="B11" s="91" t="str">
        <f>About!B2</f>
        <v>AZ</v>
      </c>
      <c r="C11" s="91">
        <f t="shared" ref="C11:AE11" si="7">SUMIFS(C$122:C$219,$B$122:$B$219,$B$7,$A$122:$A$219,$A$7)</f>
        <v>2074</v>
      </c>
      <c r="D11" s="91">
        <f t="shared" si="7"/>
        <v>2177</v>
      </c>
      <c r="E11" s="91">
        <f t="shared" si="7"/>
        <v>2166</v>
      </c>
      <c r="F11" s="91">
        <f t="shared" si="7"/>
        <v>2255</v>
      </c>
      <c r="G11" s="91">
        <f t="shared" si="7"/>
        <v>2488</v>
      </c>
      <c r="H11" s="91">
        <f t="shared" si="7"/>
        <v>567</v>
      </c>
      <c r="I11" s="91">
        <f t="shared" si="7"/>
        <v>2641</v>
      </c>
      <c r="J11" s="91">
        <f t="shared" si="7"/>
        <v>48360</v>
      </c>
      <c r="K11" s="91">
        <f t="shared" si="7"/>
        <v>0</v>
      </c>
      <c r="L11" s="91">
        <f t="shared" si="7"/>
        <v>0</v>
      </c>
      <c r="M11" s="91">
        <f t="shared" si="7"/>
        <v>0</v>
      </c>
      <c r="N11" s="91">
        <f t="shared" si="7"/>
        <v>0</v>
      </c>
      <c r="O11" s="91">
        <f t="shared" si="7"/>
        <v>68525</v>
      </c>
      <c r="P11" s="91">
        <f t="shared" si="7"/>
        <v>71059</v>
      </c>
      <c r="Q11" s="91">
        <f t="shared" si="7"/>
        <v>93550</v>
      </c>
      <c r="R11" s="91">
        <f t="shared" si="7"/>
        <v>182646</v>
      </c>
      <c r="S11" s="91">
        <f t="shared" si="7"/>
        <v>309778</v>
      </c>
      <c r="T11" s="91">
        <f t="shared" si="7"/>
        <v>221286</v>
      </c>
      <c r="U11" s="91">
        <f t="shared" si="7"/>
        <v>350592</v>
      </c>
      <c r="V11" s="91">
        <f t="shared" si="7"/>
        <v>354017</v>
      </c>
      <c r="W11" s="91">
        <f t="shared" si="7"/>
        <v>180279</v>
      </c>
      <c r="X11" s="91">
        <f t="shared" si="7"/>
        <v>70782</v>
      </c>
      <c r="Y11" s="91">
        <f t="shared" si="7"/>
        <v>66437</v>
      </c>
      <c r="Z11" s="91">
        <f t="shared" si="7"/>
        <v>26517</v>
      </c>
      <c r="AA11" s="91">
        <f t="shared" si="7"/>
        <v>9889</v>
      </c>
      <c r="AB11" s="91">
        <f t="shared" si="7"/>
        <v>1450</v>
      </c>
      <c r="AC11" s="91">
        <f t="shared" si="7"/>
        <v>3584</v>
      </c>
      <c r="AD11" s="91">
        <f t="shared" si="7"/>
        <v>1158</v>
      </c>
      <c r="AE11" s="91">
        <f t="shared" si="7"/>
        <v>35544</v>
      </c>
      <c r="AF11" s="119">
        <f>AVERAGE(W11:AE11)</f>
        <v>43960</v>
      </c>
      <c r="AG11" s="119">
        <f t="shared" si="6"/>
        <v>43960</v>
      </c>
      <c r="AH11" s="119">
        <f t="shared" si="6"/>
        <v>43960</v>
      </c>
      <c r="AI11" s="119">
        <f t="shared" si="6"/>
        <v>43960</v>
      </c>
      <c r="AJ11" s="119">
        <f t="shared" si="6"/>
        <v>43960</v>
      </c>
      <c r="AK11" s="119">
        <f t="shared" si="6"/>
        <v>43960</v>
      </c>
      <c r="AL11" s="119">
        <f t="shared" si="6"/>
        <v>43960</v>
      </c>
      <c r="AM11" s="119">
        <f t="shared" si="6"/>
        <v>43960</v>
      </c>
      <c r="AN11" s="119">
        <f t="shared" si="6"/>
        <v>43960</v>
      </c>
      <c r="AO11" s="119">
        <f t="shared" si="6"/>
        <v>43960</v>
      </c>
      <c r="AP11" s="119">
        <f t="shared" si="6"/>
        <v>43960</v>
      </c>
      <c r="AQ11" s="119">
        <f t="shared" si="6"/>
        <v>43960</v>
      </c>
      <c r="AR11" s="119">
        <f t="shared" si="6"/>
        <v>43960</v>
      </c>
      <c r="AS11" s="119">
        <f t="shared" si="6"/>
        <v>43960</v>
      </c>
      <c r="AT11" s="119">
        <f t="shared" si="6"/>
        <v>43960</v>
      </c>
      <c r="AU11" s="119">
        <f t="shared" si="6"/>
        <v>43960</v>
      </c>
      <c r="AV11" s="119">
        <f t="shared" si="6"/>
        <v>43960</v>
      </c>
      <c r="AW11" s="119">
        <f t="shared" si="6"/>
        <v>43960</v>
      </c>
      <c r="AX11" s="119">
        <f t="shared" si="6"/>
        <v>43960</v>
      </c>
      <c r="AY11" s="119">
        <f t="shared" si="6"/>
        <v>43960</v>
      </c>
      <c r="AZ11" s="119">
        <f t="shared" si="6"/>
        <v>43960</v>
      </c>
      <c r="BA11" s="119">
        <f t="shared" si="6"/>
        <v>43960</v>
      </c>
      <c r="BB11" s="119">
        <f t="shared" si="6"/>
        <v>43960</v>
      </c>
      <c r="BC11" s="119">
        <f t="shared" si="6"/>
        <v>43960</v>
      </c>
      <c r="BD11" s="119">
        <f t="shared" si="6"/>
        <v>43960</v>
      </c>
      <c r="BE11" s="119">
        <f t="shared" si="6"/>
        <v>43960</v>
      </c>
      <c r="BF11" s="119">
        <f t="shared" si="6"/>
        <v>43960</v>
      </c>
      <c r="BG11" s="119">
        <f t="shared" si="6"/>
        <v>43960</v>
      </c>
      <c r="BH11" s="119">
        <f t="shared" si="6"/>
        <v>43960</v>
      </c>
      <c r="BI11" s="119">
        <f t="shared" si="6"/>
        <v>43960</v>
      </c>
      <c r="BJ11" s="119">
        <f t="shared" si="6"/>
        <v>43960</v>
      </c>
      <c r="BK11" s="119">
        <f t="shared" si="6"/>
        <v>43960</v>
      </c>
    </row>
    <row r="13" spans="1:63" ht="14.75">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ht="14.75">
      <c r="A14" s="91" t="s">
        <v>848</v>
      </c>
      <c r="B14" s="91" t="str">
        <f>About!B2</f>
        <v>AZ</v>
      </c>
      <c r="C14" s="91">
        <f t="shared" ref="C14:BK14" si="9">IF(C10&gt;C11,C10-C11,0)</f>
        <v>0</v>
      </c>
      <c r="D14" s="91">
        <f t="shared" si="9"/>
        <v>106400</v>
      </c>
      <c r="E14" s="91">
        <f t="shared" si="9"/>
        <v>0</v>
      </c>
      <c r="F14" s="91">
        <f t="shared" si="9"/>
        <v>0</v>
      </c>
      <c r="G14" s="91">
        <f t="shared" si="9"/>
        <v>0</v>
      </c>
      <c r="H14" s="91">
        <f t="shared" si="9"/>
        <v>335949</v>
      </c>
      <c r="I14" s="91">
        <f t="shared" si="9"/>
        <v>0</v>
      </c>
      <c r="J14" s="91">
        <f t="shared" si="9"/>
        <v>114840</v>
      </c>
      <c r="K14" s="91">
        <f t="shared" si="9"/>
        <v>4000</v>
      </c>
      <c r="L14" s="91">
        <f t="shared" si="9"/>
        <v>0</v>
      </c>
      <c r="M14" s="91">
        <f t="shared" si="9"/>
        <v>47217</v>
      </c>
      <c r="N14" s="91">
        <f t="shared" si="9"/>
        <v>54954</v>
      </c>
      <c r="O14" s="91">
        <f t="shared" si="9"/>
        <v>14121</v>
      </c>
      <c r="P14" s="91">
        <f t="shared" si="9"/>
        <v>0</v>
      </c>
      <c r="Q14" s="91">
        <f t="shared" si="9"/>
        <v>77780</v>
      </c>
      <c r="R14" s="91">
        <f t="shared" si="9"/>
        <v>0</v>
      </c>
      <c r="S14" s="91">
        <f t="shared" si="9"/>
        <v>0</v>
      </c>
      <c r="T14" s="91">
        <f t="shared" si="9"/>
        <v>1927</v>
      </c>
      <c r="U14" s="91">
        <f t="shared" si="9"/>
        <v>0</v>
      </c>
      <c r="V14" s="91">
        <f t="shared" si="9"/>
        <v>0</v>
      </c>
      <c r="W14" s="91">
        <f t="shared" si="9"/>
        <v>68608</v>
      </c>
      <c r="X14" s="91">
        <f t="shared" si="9"/>
        <v>426679</v>
      </c>
      <c r="Y14" s="91">
        <f t="shared" si="9"/>
        <v>16883</v>
      </c>
      <c r="Z14" s="91">
        <f t="shared" si="9"/>
        <v>6846</v>
      </c>
      <c r="AA14" s="91">
        <f t="shared" si="9"/>
        <v>48459</v>
      </c>
      <c r="AB14" s="91">
        <f t="shared" si="9"/>
        <v>16889</v>
      </c>
      <c r="AC14" s="91">
        <f t="shared" si="9"/>
        <v>130469</v>
      </c>
      <c r="AD14" s="91">
        <f t="shared" si="9"/>
        <v>59455</v>
      </c>
      <c r="AE14" s="91">
        <f t="shared" si="9"/>
        <v>34099</v>
      </c>
      <c r="AF14" s="91">
        <f t="shared" si="9"/>
        <v>25683</v>
      </c>
      <c r="AG14" s="91">
        <f t="shared" si="9"/>
        <v>25683</v>
      </c>
      <c r="AH14" s="91">
        <f t="shared" si="9"/>
        <v>25683</v>
      </c>
      <c r="AI14" s="91">
        <f t="shared" si="9"/>
        <v>25683</v>
      </c>
      <c r="AJ14" s="91">
        <f t="shared" si="9"/>
        <v>25683</v>
      </c>
      <c r="AK14" s="91">
        <f t="shared" si="9"/>
        <v>25683</v>
      </c>
      <c r="AL14" s="91">
        <f t="shared" si="9"/>
        <v>25683</v>
      </c>
      <c r="AM14" s="91">
        <f t="shared" si="9"/>
        <v>25683</v>
      </c>
      <c r="AN14" s="91">
        <f t="shared" si="9"/>
        <v>25683</v>
      </c>
      <c r="AO14" s="91">
        <f t="shared" si="9"/>
        <v>25683</v>
      </c>
      <c r="AP14" s="91">
        <f t="shared" si="9"/>
        <v>25683</v>
      </c>
      <c r="AQ14" s="91">
        <f t="shared" si="9"/>
        <v>25683</v>
      </c>
      <c r="AR14" s="91">
        <f t="shared" si="9"/>
        <v>25683</v>
      </c>
      <c r="AS14" s="91">
        <f t="shared" si="9"/>
        <v>25683</v>
      </c>
      <c r="AT14" s="91">
        <f t="shared" si="9"/>
        <v>25683</v>
      </c>
      <c r="AU14" s="91">
        <f t="shared" si="9"/>
        <v>25683</v>
      </c>
      <c r="AV14" s="91">
        <f t="shared" si="9"/>
        <v>25683</v>
      </c>
      <c r="AW14" s="91">
        <f t="shared" si="9"/>
        <v>25683</v>
      </c>
      <c r="AX14" s="91">
        <f t="shared" si="9"/>
        <v>25683</v>
      </c>
      <c r="AY14" s="91">
        <f t="shared" si="9"/>
        <v>25683</v>
      </c>
      <c r="AZ14" s="91">
        <f t="shared" si="9"/>
        <v>25683</v>
      </c>
      <c r="BA14" s="91">
        <f t="shared" si="9"/>
        <v>25683</v>
      </c>
      <c r="BB14" s="91">
        <f t="shared" si="9"/>
        <v>25683</v>
      </c>
      <c r="BC14" s="91">
        <f t="shared" si="9"/>
        <v>25683</v>
      </c>
      <c r="BD14" s="91">
        <f t="shared" si="9"/>
        <v>25683</v>
      </c>
      <c r="BE14" s="91">
        <f t="shared" si="9"/>
        <v>25683</v>
      </c>
      <c r="BF14" s="91">
        <f t="shared" si="9"/>
        <v>25683</v>
      </c>
      <c r="BG14" s="91">
        <f t="shared" si="9"/>
        <v>25683</v>
      </c>
      <c r="BH14" s="91">
        <f t="shared" si="9"/>
        <v>25683</v>
      </c>
      <c r="BI14" s="91">
        <f t="shared" si="9"/>
        <v>25683</v>
      </c>
      <c r="BJ14" s="91">
        <f t="shared" si="9"/>
        <v>25683</v>
      </c>
      <c r="BK14" s="91">
        <f t="shared" si="9"/>
        <v>25683</v>
      </c>
    </row>
    <row r="15" spans="1:63" ht="14.75">
      <c r="A15" s="91" t="s">
        <v>849</v>
      </c>
      <c r="B15" s="91" t="str">
        <f>About!B2</f>
        <v>AZ</v>
      </c>
      <c r="C15" s="91">
        <f t="shared" ref="C15:BK15" si="10">IF(C11&gt;C10,C11-C10,0)</f>
        <v>2074</v>
      </c>
      <c r="D15" s="91">
        <f t="shared" si="10"/>
        <v>0</v>
      </c>
      <c r="E15" s="91">
        <f t="shared" si="10"/>
        <v>2166</v>
      </c>
      <c r="F15" s="91">
        <f t="shared" si="10"/>
        <v>2255</v>
      </c>
      <c r="G15" s="91">
        <f t="shared" si="10"/>
        <v>2467</v>
      </c>
      <c r="H15" s="91">
        <f t="shared" si="10"/>
        <v>0</v>
      </c>
      <c r="I15" s="91">
        <f t="shared" si="10"/>
        <v>2641</v>
      </c>
      <c r="J15" s="91">
        <f t="shared" si="10"/>
        <v>0</v>
      </c>
      <c r="K15" s="91">
        <f t="shared" si="10"/>
        <v>0</v>
      </c>
      <c r="L15" s="91">
        <f t="shared" si="10"/>
        <v>0</v>
      </c>
      <c r="M15" s="91">
        <f t="shared" si="10"/>
        <v>0</v>
      </c>
      <c r="N15" s="91">
        <f t="shared" si="10"/>
        <v>0</v>
      </c>
      <c r="O15" s="91">
        <f t="shared" si="10"/>
        <v>0</v>
      </c>
      <c r="P15" s="91">
        <f t="shared" si="10"/>
        <v>15874</v>
      </c>
      <c r="Q15" s="91">
        <f t="shared" si="10"/>
        <v>0</v>
      </c>
      <c r="R15" s="91">
        <f t="shared" si="10"/>
        <v>79532</v>
      </c>
      <c r="S15" s="91">
        <f t="shared" si="10"/>
        <v>182232</v>
      </c>
      <c r="T15" s="91">
        <f t="shared" si="10"/>
        <v>0</v>
      </c>
      <c r="U15" s="91">
        <f t="shared" si="10"/>
        <v>262676</v>
      </c>
      <c r="V15" s="91">
        <f t="shared" si="10"/>
        <v>231033</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ht="14.75">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ht="14.75">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0625" defaultRowHeight="15" customHeight="1"/>
  <cols>
    <col min="1" max="3" width="8.7265625" style="92" customWidth="1"/>
    <col min="4" max="4" width="27" style="92" customWidth="1"/>
    <col min="5" max="5" width="37.54296875" style="92" customWidth="1"/>
    <col min="6" max="20" width="8.7265625" style="92" customWidth="1"/>
    <col min="21" max="21" width="15.54296875" style="92" customWidth="1"/>
    <col min="22" max="42" width="8.7265625" style="92" customWidth="1"/>
    <col min="43" max="16384" width="14.40625" style="92"/>
  </cols>
  <sheetData>
    <row r="1" spans="1:42" ht="14.75">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ht="14.75">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ht="14.75">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ht="14.75">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ht="14.75">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ht="14.75">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ht="14.75">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ht="14.75">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ht="14.75">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ht="14.75">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ht="14.75">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ht="14.75">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ht="14.75">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ht="14.75">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ht="14.75">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ht="14.75">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ht="14.75">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ht="14.75">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ht="14.75">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ht="14.75">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0.53156785073979074</v>
      </c>
      <c r="G1165" s="107">
        <f>G439/SUMIFS(G$3:G$722,$B$3:$B$722,$B1165)*SUMIFS(Calculations!$E$3:$E$53,Calculations!$A$3:$A$53,$B1165)</f>
        <v>0.52397782412007743</v>
      </c>
      <c r="H1165" s="107">
        <f>H439/SUMIFS(H$3:H$722,$B$3:$B$722,$B1165)*SUMIFS(Calculations!$E$3:$E$53,Calculations!$A$3:$A$53,$B1165)</f>
        <v>0.51660149558957724</v>
      </c>
      <c r="I1165" s="107">
        <f>I439/SUMIFS(I$3:I$722,$B$3:$B$722,$B1165)*SUMIFS(Calculations!$E$3:$E$53,Calculations!$A$3:$A$53,$B1165)</f>
        <v>0.51824687123598301</v>
      </c>
      <c r="J1165" s="107">
        <f>J439/SUMIFS(J$3:J$722,$B$3:$B$722,$B1165)*SUMIFS(Calculations!$E$3:$E$53,Calculations!$A$3:$A$53,$B1165)</f>
        <v>0.51990276141328917</v>
      </c>
      <c r="K1165" s="107">
        <f>K439/SUMIFS(K$3:K$722,$B$3:$B$722,$B1165)*SUMIFS(Calculations!$E$3:$E$53,Calculations!$A$3:$A$53,$B1165)</f>
        <v>0.53183432389635132</v>
      </c>
      <c r="L1165" s="107">
        <f>L439/SUMIFS(L$3:L$722,$B$3:$B$722,$B1165)*SUMIFS(Calculations!$E$3:$E$53,Calculations!$A$3:$A$53,$B1165)</f>
        <v>0.54432639919426185</v>
      </c>
      <c r="M1165" s="107">
        <f>M439/SUMIFS(M$3:M$722,$B$3:$B$722,$B1165)*SUMIFS(Calculations!$E$3:$E$53,Calculations!$A$3:$A$53,$B1165)</f>
        <v>0.5217601160414701</v>
      </c>
      <c r="N1165" s="107">
        <f>N439/SUMIFS(N$3:N$722,$B$3:$B$722,$B1165)*SUMIFS(Calculations!$E$3:$E$53,Calculations!$A$3:$A$53,$B1165)</f>
        <v>0.50099042385268111</v>
      </c>
      <c r="O1165" s="107">
        <f>O439/SUMIFS(O$3:O$722,$B$3:$B$722,$B1165)*SUMIFS(Calculations!$E$3:$E$53,Calculations!$A$3:$A$53,$B1165)</f>
        <v>0.47624716330929751</v>
      </c>
      <c r="P1165" s="107">
        <f>P439/SUMIFS(P$3:P$722,$B$3:$B$722,$B1165)*SUMIFS(Calculations!$E$3:$E$53,Calculations!$A$3:$A$53,$B1165)</f>
        <v>0.4538329486706712</v>
      </c>
      <c r="Q1165" s="107">
        <f>Q439/SUMIFS(Q$3:Q$722,$B$3:$B$722,$B1165)*SUMIFS(Calculations!$E$3:$E$53,Calculations!$A$3:$A$53,$B1165)</f>
        <v>0.4527193903438676</v>
      </c>
      <c r="R1165" s="107">
        <f>R439/SUMIFS(R$3:R$722,$B$3:$B$722,$B1165)*SUMIFS(Calculations!$E$3:$E$53,Calculations!$A$3:$A$53,$B1165)</f>
        <v>0.4516112832607953</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5.1380671885160357E-3</v>
      </c>
      <c r="G1168" s="107">
        <f>G442/SUMIFS(G$3:G$722,$B$3:$B$722,$B1168)*SUMIFS(Calculations!$E$3:$E$53,Calculations!$A$3:$A$53,$B1168)</f>
        <v>5.0647029572510388E-3</v>
      </c>
      <c r="H1168" s="107">
        <f>H442/SUMIFS(H$3:H$722,$B$3:$B$722,$B1168)*SUMIFS(Calculations!$E$3:$E$53,Calculations!$A$3:$A$53,$B1168)</f>
        <v>4.9934043045173722E-3</v>
      </c>
      <c r="I1168" s="107">
        <f>I442/SUMIFS(I$3:I$722,$B$3:$B$722,$B1168)*SUMIFS(Calculations!$E$3:$E$53,Calculations!$A$3:$A$53,$B1168)</f>
        <v>5.0093082960958974E-3</v>
      </c>
      <c r="J1168" s="107">
        <f>J442/SUMIFS(J$3:J$722,$B$3:$B$722,$B1168)*SUMIFS(Calculations!$E$3:$E$53,Calculations!$A$3:$A$53,$B1168)</f>
        <v>5.0253139197918408E-3</v>
      </c>
      <c r="K1168" s="107">
        <f>K442/SUMIFS(K$3:K$722,$B$3:$B$722,$B1168)*SUMIFS(Calculations!$E$3:$E$53,Calculations!$A$3:$A$53,$B1168)</f>
        <v>5.1406428841312595E-3</v>
      </c>
      <c r="L1168" s="107">
        <f>L442/SUMIFS(L$3:L$722,$B$3:$B$722,$B1168)*SUMIFS(Calculations!$E$3:$E$53,Calculations!$A$3:$A$53,$B1168)</f>
        <v>5.26138969399822E-3</v>
      </c>
      <c r="M1168" s="107">
        <f>M442/SUMIFS(M$3:M$722,$B$3:$B$722,$B1168)*SUMIFS(Calculations!$E$3:$E$53,Calculations!$A$3:$A$53,$B1168)</f>
        <v>5.0432668732280084E-3</v>
      </c>
      <c r="N1168" s="107">
        <f>N442/SUMIFS(N$3:N$722,$B$3:$B$722,$B1168)*SUMIFS(Calculations!$E$3:$E$53,Calculations!$A$3:$A$53,$B1168)</f>
        <v>4.8425096720498776E-3</v>
      </c>
      <c r="O1168" s="107">
        <f>O442/SUMIFS(O$3:O$722,$B$3:$B$722,$B1168)*SUMIFS(Calculations!$E$3:$E$53,Calculations!$A$3:$A$53,$B1168)</f>
        <v>4.6033444649028867E-3</v>
      </c>
      <c r="P1168" s="107">
        <f>P442/SUMIFS(P$3:P$722,$B$3:$B$722,$B1168)*SUMIFS(Calculations!$E$3:$E$53,Calculations!$A$3:$A$53,$B1168)</f>
        <v>4.3866915190356676E-3</v>
      </c>
      <c r="Q1168" s="107">
        <f>Q442/SUMIFS(Q$3:Q$722,$B$3:$B$722,$B1168)*SUMIFS(Calculations!$E$3:$E$53,Calculations!$A$3:$A$53,$B1168)</f>
        <v>4.3759280059799304E-3</v>
      </c>
      <c r="R1168" s="107">
        <f>R442/SUMIFS(R$3:R$722,$B$3:$B$722,$B1168)*SUMIFS(Calculations!$E$3:$E$53,Calculations!$A$3:$A$53,$B1168)</f>
        <v>4.3652171839522773E-3</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0.1674494348610952</v>
      </c>
      <c r="G1170" s="107">
        <f>G444/SUMIFS(G$3:G$722,$B$3:$B$722,$B1170)*SUMIFS(Calculations!$E$3:$E$53,Calculations!$A$3:$A$53,$B1170)</f>
        <v>0.17667210793896665</v>
      </c>
      <c r="H1170" s="107">
        <f>H444/SUMIFS(H$3:H$722,$B$3:$B$722,$B1170)*SUMIFS(Calculations!$E$3:$E$53,Calculations!$A$3:$A$53,$B1170)</f>
        <v>0.18563511557520976</v>
      </c>
      <c r="I1170" s="107">
        <f>I444/SUMIFS(I$3:I$722,$B$3:$B$722,$B1170)*SUMIFS(Calculations!$E$3:$E$53,Calculations!$A$3:$A$53,$B1170)</f>
        <v>0.19605116243657178</v>
      </c>
      <c r="J1170" s="107">
        <f>J444/SUMIFS(J$3:J$722,$B$3:$B$722,$B1170)*SUMIFS(Calculations!$E$3:$E$53,Calculations!$A$3:$A$53,$B1170)</f>
        <v>0.20653377151235852</v>
      </c>
      <c r="K1170" s="107">
        <f>K444/SUMIFS(K$3:K$722,$B$3:$B$722,$B1170)*SUMIFS(Calculations!$E$3:$E$53,Calculations!$A$3:$A$53,$B1170)</f>
        <v>0.20971733025548303</v>
      </c>
      <c r="L1170" s="107">
        <f>L444/SUMIFS(L$3:L$722,$B$3:$B$722,$B1170)*SUMIFS(Calculations!$E$3:$E$53,Calculations!$A$3:$A$53,$B1170)</f>
        <v>0.21305044405268167</v>
      </c>
      <c r="M1170" s="107">
        <f>M444/SUMIFS(M$3:M$722,$B$3:$B$722,$B1170)*SUMIFS(Calculations!$E$3:$E$53,Calculations!$A$3:$A$53,$B1170)</f>
        <v>0.23862570612190215</v>
      </c>
      <c r="N1170" s="107">
        <f>N444/SUMIFS(N$3:N$722,$B$3:$B$722,$B1170)*SUMIFS(Calculations!$E$3:$E$53,Calculations!$A$3:$A$53,$B1170)</f>
        <v>0.26216482052673079</v>
      </c>
      <c r="O1170" s="107">
        <f>O444/SUMIFS(O$3:O$722,$B$3:$B$722,$B1170)*SUMIFS(Calculations!$E$3:$E$53,Calculations!$A$3:$A$53,$B1170)</f>
        <v>0.29783351565778754</v>
      </c>
      <c r="P1170" s="107">
        <f>P444/SUMIFS(P$3:P$722,$B$3:$B$722,$B1170)*SUMIFS(Calculations!$E$3:$E$53,Calculations!$A$3:$A$53,$B1170)</f>
        <v>0.33014477015658167</v>
      </c>
      <c r="Q1170" s="107">
        <f>Q444/SUMIFS(Q$3:Q$722,$B$3:$B$722,$B1170)*SUMIFS(Calculations!$E$3:$E$53,Calculations!$A$3:$A$53,$B1170)</f>
        <v>0.3299925516256122</v>
      </c>
      <c r="R1170" s="107">
        <f>R444/SUMIFS(R$3:R$722,$B$3:$B$722,$B1170)*SUMIFS(Calculations!$E$3:$E$53,Calculations!$A$3:$A$53,$B1170)</f>
        <v>0.32984107825571135</v>
      </c>
    </row>
    <row r="1171" spans="2:18" ht="15.75" customHeight="1">
      <c r="B1171" s="107" t="s">
        <v>566</v>
      </c>
      <c r="C1171" s="107" t="s">
        <v>449</v>
      </c>
      <c r="D1171" s="107" t="s">
        <v>645</v>
      </c>
      <c r="E1171" s="107" t="str">
        <f t="shared" si="306"/>
        <v>natural gas nonpeaker</v>
      </c>
      <c r="F1171" s="107">
        <f>F445/SUMIFS(F$3:F$722,$B$3:$B$722,$B1171)*SUMIFS(Calculations!$E$3:$E$53,Calculations!$A$3:$A$53,$B1171)</f>
        <v>0.22314595473418061</v>
      </c>
      <c r="G1171" s="107">
        <f>G445/SUMIFS(G$3:G$722,$B$3:$B$722,$B1171)*SUMIFS(Calculations!$E$3:$E$53,Calculations!$A$3:$A$53,$B1171)</f>
        <v>0.22023530518609868</v>
      </c>
      <c r="H1171" s="107">
        <f>H445/SUMIFS(H$3:H$722,$B$3:$B$722,$B1171)*SUMIFS(Calculations!$E$3:$E$53,Calculations!$A$3:$A$53,$B1171)</f>
        <v>0.21740660531724165</v>
      </c>
      <c r="I1171" s="107">
        <f>I445/SUMIFS(I$3:I$722,$B$3:$B$722,$B1171)*SUMIFS(Calculations!$E$3:$E$53,Calculations!$A$3:$A$53,$B1171)</f>
        <v>0.20302687075250134</v>
      </c>
      <c r="J1171" s="107">
        <f>J445/SUMIFS(J$3:J$722,$B$3:$B$722,$B1171)*SUMIFS(Calculations!$E$3:$E$53,Calculations!$A$3:$A$53,$B1171)</f>
        <v>0.1885552446104467</v>
      </c>
      <c r="K1171" s="107">
        <f>K445/SUMIFS(K$3:K$722,$B$3:$B$722,$B1171)*SUMIFS(Calculations!$E$3:$E$53,Calculations!$A$3:$A$53,$B1171)</f>
        <v>0.14274783078536948</v>
      </c>
      <c r="L1171" s="107">
        <f>L445/SUMIFS(L$3:L$722,$B$3:$B$722,$B1171)*SUMIFS(Calculations!$E$3:$E$53,Calculations!$A$3:$A$53,$B1171)</f>
        <v>9.4788507476477296E-2</v>
      </c>
      <c r="M1171" s="107">
        <f>M445/SUMIFS(M$3:M$722,$B$3:$B$722,$B1171)*SUMIFS(Calculations!$E$3:$E$53,Calculations!$A$3:$A$53,$B1171)</f>
        <v>7.5657313389305245E-2</v>
      </c>
      <c r="N1171" s="107">
        <f>N445/SUMIFS(N$3:N$722,$B$3:$B$722,$B1171)*SUMIFS(Calculations!$E$3:$E$53,Calculations!$A$3:$A$53,$B1171)</f>
        <v>5.8049229253155074E-2</v>
      </c>
      <c r="O1171" s="107">
        <f>O445/SUMIFS(O$3:O$722,$B$3:$B$722,$B1171)*SUMIFS(Calculations!$E$3:$E$53,Calculations!$A$3:$A$53,$B1171)</f>
        <v>5.2519057920009583E-2</v>
      </c>
      <c r="P1171" s="107">
        <f>P445/SUMIFS(P$3:P$722,$B$3:$B$722,$B1171)*SUMIFS(Calculations!$E$3:$E$53,Calculations!$A$3:$A$53,$B1171)</f>
        <v>4.750943329789617E-2</v>
      </c>
      <c r="Q1171" s="107">
        <f>Q445/SUMIFS(Q$3:Q$722,$B$3:$B$722,$B1171)*SUMIFS(Calculations!$E$3:$E$53,Calculations!$A$3:$A$53,$B1171)</f>
        <v>4.6834894594630055E-2</v>
      </c>
      <c r="R1171" s="107">
        <f>R445/SUMIFS(R$3:R$722,$B$3:$B$722,$B1171)*SUMIFS(Calculations!$E$3:$E$53,Calculations!$A$3:$A$53,$B1171)</f>
        <v>4.616365798591008E-2</v>
      </c>
    </row>
    <row r="1172" spans="2:18" ht="15.75" customHeight="1">
      <c r="B1172" s="107" t="s">
        <v>566</v>
      </c>
      <c r="C1172" s="107" t="s">
        <v>449</v>
      </c>
      <c r="D1172" s="107" t="s">
        <v>646</v>
      </c>
      <c r="E1172" s="107" t="str">
        <f t="shared" si="306"/>
        <v>natural gas peaker</v>
      </c>
      <c r="F1172" s="107">
        <f>F446/SUMIFS(F$3:F$722,$B$3:$B$722,$B1172)*SUMIFS(Calculations!$E$3:$E$53,Calculations!$A$3:$A$53,$B1172)</f>
        <v>4.9957758078917735E-4</v>
      </c>
      <c r="G1172" s="107">
        <f>G446/SUMIFS(G$3:G$722,$B$3:$B$722,$B1172)*SUMIFS(Calculations!$E$3:$E$53,Calculations!$A$3:$A$53,$B1172)</f>
        <v>4.9547417340287819E-4</v>
      </c>
      <c r="H1172" s="107">
        <f>H446/SUMIFS(H$3:H$722,$B$3:$B$722,$B1172)*SUMIFS(Calculations!$E$3:$E$53,Calculations!$A$3:$A$53,$B1172)</f>
        <v>4.914862979325589E-4</v>
      </c>
      <c r="I1172" s="107">
        <f>I446/SUMIFS(I$3:I$722,$B$3:$B$722,$B1172)*SUMIFS(Calculations!$E$3:$E$53,Calculations!$A$3:$A$53,$B1172)</f>
        <v>4.8576116968994246E-4</v>
      </c>
      <c r="J1172" s="107">
        <f>J446/SUMIFS(J$3:J$722,$B$3:$B$722,$B1172)*SUMIFS(Calculations!$E$3:$E$53,Calculations!$A$3:$A$53,$B1172)</f>
        <v>4.799994558579208E-4</v>
      </c>
      <c r="K1172" s="107">
        <f>K446/SUMIFS(K$3:K$722,$B$3:$B$722,$B1172)*SUMIFS(Calculations!$E$3:$E$53,Calculations!$A$3:$A$53,$B1172)</f>
        <v>4.1279769035640438E-4</v>
      </c>
      <c r="L1172" s="107">
        <f>L446/SUMIFS(L$3:L$722,$B$3:$B$722,$B1172)*SUMIFS(Calculations!$E$3:$E$53,Calculations!$A$3:$A$53,$B1172)</f>
        <v>3.4243896609131201E-4</v>
      </c>
      <c r="M1172" s="107">
        <f>M446/SUMIFS(M$3:M$722,$B$3:$B$722,$B1172)*SUMIFS(Calculations!$E$3:$E$53,Calculations!$A$3:$A$53,$B1172)</f>
        <v>2.9661081101739012E-4</v>
      </c>
      <c r="N1172" s="107">
        <f>N446/SUMIFS(N$3:N$722,$B$3:$B$722,$B1172)*SUMIFS(Calculations!$E$3:$E$53,Calculations!$A$3:$A$53,$B1172)</f>
        <v>2.5443121644167925E-4</v>
      </c>
      <c r="O1172" s="107">
        <f>O446/SUMIFS(O$3:O$722,$B$3:$B$722,$B1172)*SUMIFS(Calculations!$E$3:$E$53,Calculations!$A$3:$A$53,$B1172)</f>
        <v>2.4186519206465903E-4</v>
      </c>
      <c r="P1172" s="107">
        <f>P446/SUMIFS(P$3:P$722,$B$3:$B$722,$B1172)*SUMIFS(Calculations!$E$3:$E$53,Calculations!$A$3:$A$53,$B1172)</f>
        <v>2.3048198866481212E-4</v>
      </c>
      <c r="Q1172" s="107">
        <f>Q446/SUMIFS(Q$3:Q$722,$B$3:$B$722,$B1172)*SUMIFS(Calculations!$E$3:$E$53,Calculations!$A$3:$A$53,$B1172)</f>
        <v>2.2991646088987264E-4</v>
      </c>
      <c r="R1172" s="107">
        <f>R446/SUMIFS(R$3:R$722,$B$3:$B$722,$B1172)*SUMIFS(Calculations!$E$3:$E$53,Calculations!$A$3:$A$53,$B1172)</f>
        <v>2.2935370156420409E-4</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3.9883857694423733E-4</v>
      </c>
      <c r="G1175" s="107">
        <f>G449/SUMIFS(G$3:G$722,$B$3:$B$722,$B1175)*SUMIFS(Calculations!$E$3:$E$53,Calculations!$A$3:$A$53,$B1175)</f>
        <v>3.9314373401541403E-4</v>
      </c>
      <c r="H1175" s="107">
        <f>H449/SUMIFS(H$3:H$722,$B$3:$B$722,$B1175)*SUMIFS(Calculations!$E$3:$E$53,Calculations!$A$3:$A$53,$B1175)</f>
        <v>3.8760923005682528E-4</v>
      </c>
      <c r="I1175" s="107">
        <f>I449/SUMIFS(I$3:I$722,$B$3:$B$722,$B1175)*SUMIFS(Calculations!$E$3:$E$53,Calculations!$A$3:$A$53,$B1175)</f>
        <v>3.8884376536673515E-4</v>
      </c>
      <c r="J1175" s="107">
        <f>J449/SUMIFS(J$3:J$722,$B$3:$B$722,$B1175)*SUMIFS(Calculations!$E$3:$E$53,Calculations!$A$3:$A$53,$B1175)</f>
        <v>3.9008618979284289E-4</v>
      </c>
      <c r="K1175" s="107">
        <f>K449/SUMIFS(K$3:K$722,$B$3:$B$722,$B1175)*SUMIFS(Calculations!$E$3:$E$53,Calculations!$A$3:$A$53,$B1175)</f>
        <v>3.99038513367045E-4</v>
      </c>
      <c r="L1175" s="107">
        <f>L449/SUMIFS(L$3:L$722,$B$3:$B$722,$B1175)*SUMIFS(Calculations!$E$3:$E$53,Calculations!$A$3:$A$53,$B1175)</f>
        <v>4.0841139310001783E-4</v>
      </c>
      <c r="M1175" s="107">
        <f>M449/SUMIFS(M$3:M$722,$B$3:$B$722,$B1175)*SUMIFS(Calculations!$E$3:$E$53,Calculations!$A$3:$A$53,$B1175)</f>
        <v>3.9147977421626789E-4</v>
      </c>
      <c r="N1175" s="107">
        <f>N449/SUMIFS(N$3:N$722,$B$3:$B$722,$B1175)*SUMIFS(Calculations!$E$3:$E$53,Calculations!$A$3:$A$53,$B1175)</f>
        <v>3.7589614841079859E-4</v>
      </c>
      <c r="O1175" s="107">
        <f>O449/SUMIFS(O$3:O$722,$B$3:$B$722,$B1175)*SUMIFS(Calculations!$E$3:$E$53,Calculations!$A$3:$A$53,$B1175)</f>
        <v>3.5733113020973667E-4</v>
      </c>
      <c r="P1175" s="107">
        <f>P449/SUMIFS(P$3:P$722,$B$3:$B$722,$B1175)*SUMIFS(Calculations!$E$3:$E$53,Calculations!$A$3:$A$53,$B1175)</f>
        <v>3.4051360925290867E-4</v>
      </c>
      <c r="Q1175" s="107">
        <f>Q449/SUMIFS(Q$3:Q$722,$B$3:$B$722,$B1175)*SUMIFS(Calculations!$E$3:$E$53,Calculations!$A$3:$A$53,$B1175)</f>
        <v>3.3967809969794098E-4</v>
      </c>
      <c r="R1175" s="107">
        <f>R449/SUMIFS(R$3:R$722,$B$3:$B$722,$B1175)*SUMIFS(Calculations!$E$3:$E$53,Calculations!$A$3:$A$53,$B1175)</f>
        <v>3.3884668024415106E-4</v>
      </c>
    </row>
    <row r="1176" spans="2:18" ht="15.75" customHeight="1">
      <c r="B1176" s="107" t="s">
        <v>566</v>
      </c>
      <c r="C1176" s="107" t="s">
        <v>449</v>
      </c>
      <c r="D1176" s="107" t="s">
        <v>650</v>
      </c>
      <c r="E1176" s="107" t="str">
        <f t="shared" si="306"/>
        <v>solar PV</v>
      </c>
      <c r="F1176" s="107">
        <f>F450/SUMIFS(F$3:F$722,$B$3:$B$722,$B1176)*SUMIFS(Calculations!$E$3:$E$53,Calculations!$A$3:$A$53,$B1176)</f>
        <v>7.1436177890218623E-3</v>
      </c>
      <c r="G1176" s="107">
        <f>G450/SUMIFS(G$3:G$722,$B$3:$B$722,$B1176)*SUMIFS(Calculations!$E$3:$E$53,Calculations!$A$3:$A$53,$B1176)</f>
        <v>9.0676330120892136E-3</v>
      </c>
      <c r="H1176" s="107">
        <f>H450/SUMIFS(H$3:H$722,$B$3:$B$722,$B1176)*SUMIFS(Calculations!$E$3:$E$53,Calculations!$A$3:$A$53,$B1176)</f>
        <v>1.093747736100989E-2</v>
      </c>
      <c r="I1176" s="107">
        <f>I450/SUMIFS(I$3:I$722,$B$3:$B$722,$B1176)*SUMIFS(Calculations!$E$3:$E$53,Calculations!$A$3:$A$53,$B1176)</f>
        <v>1.3105386549660845E-2</v>
      </c>
      <c r="J1176" s="107">
        <f>J450/SUMIFS(J$3:J$722,$B$3:$B$722,$B1176)*SUMIFS(Calculations!$E$3:$E$53,Calculations!$A$3:$A$53,$B1176)</f>
        <v>1.5287149442907129E-2</v>
      </c>
      <c r="K1176" s="107">
        <f>K450/SUMIFS(K$3:K$722,$B$3:$B$722,$B1176)*SUMIFS(Calculations!$E$3:$E$53,Calculations!$A$3:$A$53,$B1176)</f>
        <v>1.8003198365583652E-2</v>
      </c>
      <c r="L1176" s="107">
        <f>L450/SUMIFS(L$3:L$722,$B$3:$B$722,$B1176)*SUMIFS(Calculations!$E$3:$E$53,Calculations!$A$3:$A$53,$B1176)</f>
        <v>2.0846839984445368E-2</v>
      </c>
      <c r="M1176" s="107">
        <f>M450/SUMIFS(M$3:M$722,$B$3:$B$722,$B1176)*SUMIFS(Calculations!$E$3:$E$53,Calculations!$A$3:$A$53,$B1176)</f>
        <v>2.2891413236499587E-2</v>
      </c>
      <c r="N1176" s="107">
        <f>N450/SUMIFS(N$3:N$722,$B$3:$B$722,$B1176)*SUMIFS(Calculations!$E$3:$E$53,Calculations!$A$3:$A$53,$B1176)</f>
        <v>2.4773209933592975E-2</v>
      </c>
      <c r="O1176" s="107">
        <f>O450/SUMIFS(O$3:O$722,$B$3:$B$722,$B1176)*SUMIFS(Calculations!$E$3:$E$53,Calculations!$A$3:$A$53,$B1176)</f>
        <v>2.6605940526506337E-2</v>
      </c>
      <c r="P1176" s="107">
        <f>P450/SUMIFS(P$3:P$722,$B$3:$B$722,$B1176)*SUMIFS(Calculations!$E$3:$E$53,Calculations!$A$3:$A$53,$B1176)</f>
        <v>2.8266158944863572E-2</v>
      </c>
      <c r="Q1176" s="107">
        <f>Q450/SUMIFS(Q$3:Q$722,$B$3:$B$722,$B1176)*SUMIFS(Calculations!$E$3:$E$53,Calculations!$A$3:$A$53,$B1176)</f>
        <v>2.8945570775517012E-2</v>
      </c>
      <c r="R1176" s="107">
        <f>R450/SUMIFS(R$3:R$722,$B$3:$B$722,$B1176)*SUMIFS(Calculations!$E$3:$E$53,Calculations!$A$3:$A$53,$B1176)</f>
        <v>2.9621656656021515E-2</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4.4621875945307768E-2</v>
      </c>
      <c r="G1178" s="107">
        <f>G452/SUMIFS(G$3:G$722,$B$3:$B$722,$B1178)*SUMIFS(Calculations!$E$3:$E$53,Calculations!$A$3:$A$53,$B1178)</f>
        <v>4.4059026293744294E-2</v>
      </c>
      <c r="H1178" s="107">
        <f>H452/SUMIFS(H$3:H$722,$B$3:$B$722,$B1178)*SUMIFS(Calculations!$E$3:$E$53,Calculations!$A$3:$A$53,$B1178)</f>
        <v>4.3512023740100193E-2</v>
      </c>
      <c r="I1178" s="107">
        <f>I452/SUMIFS(I$3:I$722,$B$3:$B$722,$B1178)*SUMIFS(Calculations!$E$3:$E$53,Calculations!$A$3:$A$53,$B1178)</f>
        <v>4.3651013209776143E-2</v>
      </c>
      <c r="J1178" s="107">
        <f>J452/SUMIFS(J$3:J$722,$B$3:$B$722,$B1178)*SUMIFS(Calculations!$E$3:$E$53,Calculations!$A$3:$A$53,$B1178)</f>
        <v>4.3790890871201443E-2</v>
      </c>
      <c r="K1178" s="107">
        <f>K452/SUMIFS(K$3:K$722,$B$3:$B$722,$B1178)*SUMIFS(Calculations!$E$3:$E$53,Calculations!$A$3:$A$53,$B1178)</f>
        <v>7.1710055025003647E-2</v>
      </c>
      <c r="L1178" s="107">
        <f>L452/SUMIFS(L$3:L$722,$B$3:$B$722,$B1178)*SUMIFS(Calculations!$E$3:$E$53,Calculations!$A$3:$A$53,$B1178)</f>
        <v>0.10094078665458989</v>
      </c>
      <c r="M1178" s="107">
        <f>M452/SUMIFS(M$3:M$722,$B$3:$B$722,$B1178)*SUMIFS(Calculations!$E$3:$E$53,Calculations!$A$3:$A$53,$B1178)</f>
        <v>0.11529931116800692</v>
      </c>
      <c r="N1178" s="107">
        <f>N452/SUMIFS(N$3:N$722,$B$3:$B$722,$B1178)*SUMIFS(Calculations!$E$3:$E$53,Calculations!$A$3:$A$53,$B1178)</f>
        <v>0.12851469681258351</v>
      </c>
      <c r="O1178" s="107">
        <f>O452/SUMIFS(O$3:O$722,$B$3:$B$722,$B1178)*SUMIFS(Calculations!$E$3:$E$53,Calculations!$A$3:$A$53,$B1178)</f>
        <v>0.12155699921486743</v>
      </c>
      <c r="P1178" s="107">
        <f>P452/SUMIFS(P$3:P$722,$B$3:$B$722,$B1178)*SUMIFS(Calculations!$E$3:$E$53,Calculations!$A$3:$A$53,$B1178)</f>
        <v>0.11525421922867983</v>
      </c>
      <c r="Q1178" s="107">
        <f>Q452/SUMIFS(Q$3:Q$722,$B$3:$B$722,$B1178)*SUMIFS(Calculations!$E$3:$E$53,Calculations!$A$3:$A$53,$B1178)</f>
        <v>0.11652728750945135</v>
      </c>
      <c r="R1178" s="107">
        <f>R452/SUMIFS(R$3:R$722,$B$3:$B$722,$B1178)*SUMIFS(Calculations!$E$3:$E$53,Calculations!$A$3:$A$53,$B1178)</f>
        <v>0.11779412369144709</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1.6661300813697396E-6</v>
      </c>
      <c r="H1344" s="107">
        <f>H618/SUMIFS(H$3:H$722,$B$3:$B$722,$B1344)*SUMIFS(Calculations!$E$3:$E$53,Calculations!$A$3:$A$53,$B1344)</f>
        <v>3.3608024628477918E-6</v>
      </c>
      <c r="I1344" s="107">
        <f>I618/SUMIFS(I$3:I$722,$B$3:$B$722,$B1344)*SUMIFS(Calculations!$E$3:$E$53,Calculations!$A$3:$A$53,$B1344)</f>
        <v>6.3518684375663854E-6</v>
      </c>
      <c r="J1344" s="107">
        <f>J618/SUMIFS(J$3:J$722,$B$3:$B$722,$B1344)*SUMIFS(Calculations!$E$3:$E$53,Calculations!$A$3:$A$53,$B1344)</f>
        <v>9.4304235814625717E-6</v>
      </c>
      <c r="K1344" s="107">
        <f>K618/SUMIFS(K$3:K$722,$B$3:$B$722,$B1344)*SUMIFS(Calculations!$E$3:$E$53,Calculations!$A$3:$A$53,$B1344)</f>
        <v>1.0359820802421729E-5</v>
      </c>
      <c r="L1344" s="107">
        <f>L618/SUMIFS(L$3:L$722,$B$3:$B$722,$B1344)*SUMIFS(Calculations!$E$3:$E$53,Calculations!$A$3:$A$53,$B1344)</f>
        <v>1.1492435648570205E-5</v>
      </c>
      <c r="M1344" s="107">
        <f>M618/SUMIFS(M$3:M$722,$B$3:$B$722,$B1344)*SUMIFS(Calculations!$E$3:$E$53,Calculations!$A$3:$A$53,$B1344)</f>
        <v>1.161363342076649E-5</v>
      </c>
      <c r="N1344" s="107">
        <f>N618/SUMIFS(N$3:N$722,$B$3:$B$722,$B1344)*SUMIFS(Calculations!$E$3:$E$53,Calculations!$A$3:$A$53,$B1344)</f>
        <v>1.1737414711159307E-5</v>
      </c>
      <c r="O1344" s="107">
        <f>O618/SUMIFS(O$3:O$722,$B$3:$B$722,$B1344)*SUMIFS(Calculations!$E$3:$E$53,Calculations!$A$3:$A$53,$B1344)</f>
        <v>1.1179676041164903E-5</v>
      </c>
      <c r="P1344" s="107">
        <f>P618/SUMIFS(P$3:P$722,$B$3:$B$722,$B1344)*SUMIFS(Calculations!$E$3:$E$53,Calculations!$A$3:$A$53,$B1344)</f>
        <v>1.0672538191569202E-5</v>
      </c>
      <c r="Q1344" s="107">
        <f>Q618/SUMIFS(Q$3:Q$722,$B$3:$B$722,$B1344)*SUMIFS(Calculations!$E$3:$E$53,Calculations!$A$3:$A$53,$B1344)</f>
        <v>1.076961175369769E-5</v>
      </c>
      <c r="R1344" s="107">
        <f>R618/SUMIFS(R$3:R$722,$B$3:$B$722,$B1344)*SUMIFS(Calculations!$E$3:$E$53,Calculations!$A$3:$A$53,$B1344)</f>
        <v>1.0868467417472677E-5</v>
      </c>
    </row>
    <row r="1345" spans="2:18" ht="15.75" customHeight="1">
      <c r="B1345" s="107" t="s">
        <v>579</v>
      </c>
      <c r="C1345" s="107" t="s">
        <v>449</v>
      </c>
      <c r="D1345" s="107" t="s">
        <v>640</v>
      </c>
      <c r="E1345" s="107" t="str">
        <f t="shared" si="309"/>
        <v>hard coal</v>
      </c>
      <c r="F1345" s="107">
        <f>F619/SUMIFS(F$3:F$722,$B$3:$B$722,$B1345)*SUMIFS(Calculations!$E$3:$E$53,Calculations!$A$3:$A$53,$B1345)</f>
        <v>1.3775826864556705E-2</v>
      </c>
      <c r="G1345" s="107">
        <f>G619/SUMIFS(G$3:G$722,$B$3:$B$722,$B1345)*SUMIFS(Calculations!$E$3:$E$53,Calculations!$A$3:$A$53,$B1345)</f>
        <v>1.3895833373922665E-2</v>
      </c>
      <c r="H1345" s="107">
        <f>H619/SUMIFS(H$3:H$722,$B$3:$B$722,$B1345)*SUMIFS(Calculations!$E$3:$E$53,Calculations!$A$3:$A$53,$B1345)</f>
        <v>1.4017895702245127E-2</v>
      </c>
      <c r="I1345" s="107">
        <f>I619/SUMIFS(I$3:I$722,$B$3:$B$722,$B1345)*SUMIFS(Calculations!$E$3:$E$53,Calculations!$A$3:$A$53,$B1345)</f>
        <v>1.4246823817368857E-2</v>
      </c>
      <c r="J1345" s="107">
        <f>J619/SUMIFS(J$3:J$722,$B$3:$B$722,$B1345)*SUMIFS(Calculations!$E$3:$E$53,Calculations!$A$3:$A$53,$B1345)</f>
        <v>1.4482448117318613E-2</v>
      </c>
      <c r="K1345" s="107">
        <f>K619/SUMIFS(K$3:K$722,$B$3:$B$722,$B1345)*SUMIFS(Calculations!$E$3:$E$53,Calculations!$A$3:$A$53,$B1345)</f>
        <v>1.2782688095338677E-2</v>
      </c>
      <c r="L1345" s="107">
        <f>L619/SUMIFS(L$3:L$722,$B$3:$B$722,$B1345)*SUMIFS(Calculations!$E$3:$E$53,Calculations!$A$3:$A$53,$B1345)</f>
        <v>1.0711266541272383E-2</v>
      </c>
      <c r="M1345" s="107">
        <f>M619/SUMIFS(M$3:M$722,$B$3:$B$722,$B1345)*SUMIFS(Calculations!$E$3:$E$53,Calculations!$A$3:$A$53,$B1345)</f>
        <v>1.0824226202905497E-2</v>
      </c>
      <c r="N1345" s="107">
        <f>N619/SUMIFS(N$3:N$722,$B$3:$B$722,$B1345)*SUMIFS(Calculations!$E$3:$E$53,Calculations!$A$3:$A$53,$B1345)</f>
        <v>1.0939593774651269E-2</v>
      </c>
      <c r="O1345" s="107">
        <f>O619/SUMIFS(O$3:O$722,$B$3:$B$722,$B1345)*SUMIFS(Calculations!$E$3:$E$53,Calculations!$A$3:$A$53,$B1345)</f>
        <v>1.0419765973359377E-2</v>
      </c>
      <c r="P1345" s="107">
        <f>P619/SUMIFS(P$3:P$722,$B$3:$B$722,$B1345)*SUMIFS(Calculations!$E$3:$E$53,Calculations!$A$3:$A$53,$B1345)</f>
        <v>9.9470995302922745E-3</v>
      </c>
      <c r="Q1345" s="107">
        <f>Q619/SUMIFS(Q$3:Q$722,$B$3:$B$722,$B1345)*SUMIFS(Calculations!$E$3:$E$53,Calculations!$A$3:$A$53,$B1345)</f>
        <v>1.0037574763729702E-2</v>
      </c>
      <c r="R1345" s="107">
        <f>R619/SUMIFS(R$3:R$722,$B$3:$B$722,$B1345)*SUMIFS(Calculations!$E$3:$E$53,Calculations!$A$3:$A$53,$B1345)</f>
        <v>1.0129710964983094E-2</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1.1249215124350889E-4</v>
      </c>
      <c r="G1347" s="107">
        <f>G621/SUMIFS(G$3:G$722,$B$3:$B$722,$B1347)*SUMIFS(Calculations!$E$3:$E$53,Calculations!$A$3:$A$53,$B1347)</f>
        <v>1.1344751377258211E-4</v>
      </c>
      <c r="H1347" s="107">
        <f>H621/SUMIFS(H$3:H$722,$B$3:$B$722,$B1347)*SUMIFS(Calculations!$E$3:$E$53,Calculations!$A$3:$A$53,$B1347)</f>
        <v>1.1441924251718798E-4</v>
      </c>
      <c r="I1347" s="107">
        <f>I621/SUMIFS(I$3:I$722,$B$3:$B$722,$B1347)*SUMIFS(Calculations!$E$3:$E$53,Calculations!$A$3:$A$53,$B1347)</f>
        <v>1.1606851259025032E-4</v>
      </c>
      <c r="J1347" s="107">
        <f>J621/SUMIFS(J$3:J$722,$B$3:$B$722,$B1347)*SUMIFS(Calculations!$E$3:$E$53,Calculations!$A$3:$A$53,$B1347)</f>
        <v>1.1776602408281366E-4</v>
      </c>
      <c r="K1347" s="107">
        <f>K621/SUMIFS(K$3:K$722,$B$3:$B$722,$B1347)*SUMIFS(Calculations!$E$3:$E$53,Calculations!$A$3:$A$53,$B1347)</f>
        <v>1.2937222761762895E-4</v>
      </c>
      <c r="L1347" s="107">
        <f>L621/SUMIFS(L$3:L$722,$B$3:$B$722,$B1347)*SUMIFS(Calculations!$E$3:$E$53,Calculations!$A$3:$A$53,$B1347)</f>
        <v>1.4351618903101298E-4</v>
      </c>
      <c r="M1347" s="107">
        <f>M621/SUMIFS(M$3:M$722,$B$3:$B$722,$B1347)*SUMIFS(Calculations!$E$3:$E$53,Calculations!$A$3:$A$53,$B1347)</f>
        <v>1.4502969260123518E-4</v>
      </c>
      <c r="N1347" s="107">
        <f>N621/SUMIFS(N$3:N$722,$B$3:$B$722,$B1347)*SUMIFS(Calculations!$E$3:$E$53,Calculations!$A$3:$A$53,$B1347)</f>
        <v>1.4657545884380957E-4</v>
      </c>
      <c r="O1347" s="107">
        <f>O621/SUMIFS(O$3:O$722,$B$3:$B$722,$B1347)*SUMIFS(Calculations!$E$3:$E$53,Calculations!$A$3:$A$53,$B1347)</f>
        <v>1.3961048372099639E-4</v>
      </c>
      <c r="P1347" s="107">
        <f>P621/SUMIFS(P$3:P$722,$B$3:$B$722,$B1347)*SUMIFS(Calculations!$E$3:$E$53,Calculations!$A$3:$A$53,$B1347)</f>
        <v>1.3327740571099136E-4</v>
      </c>
      <c r="Q1347" s="107">
        <f>Q621/SUMIFS(Q$3:Q$722,$B$3:$B$722,$B1347)*SUMIFS(Calculations!$E$3:$E$53,Calculations!$A$3:$A$53,$B1347)</f>
        <v>1.3448964897415716E-4</v>
      </c>
      <c r="R1347" s="107">
        <f>R621/SUMIFS(R$3:R$722,$B$3:$B$722,$B1347)*SUMIFS(Calculations!$E$3:$E$53,Calculations!$A$3:$A$53,$B1347)</f>
        <v>1.3572414691375472E-4</v>
      </c>
    </row>
    <row r="1348" spans="2:18" ht="15.75" customHeight="1">
      <c r="B1348" s="107" t="s">
        <v>579</v>
      </c>
      <c r="C1348" s="107" t="s">
        <v>449</v>
      </c>
      <c r="D1348" s="107" t="s">
        <v>643</v>
      </c>
      <c r="E1348" s="107" t="str">
        <f t="shared" si="309"/>
        <v>hydro</v>
      </c>
      <c r="F1348" s="107">
        <f>F622/SUMIFS(F$3:F$722,$B$3:$B$722,$B1348)*SUMIFS(Calculations!$E$3:$E$53,Calculations!$A$3:$A$53,$B1348)</f>
        <v>2.8667165840164392E-4</v>
      </c>
      <c r="G1348" s="107">
        <f>G622/SUMIFS(G$3:G$722,$B$3:$B$722,$B1348)*SUMIFS(Calculations!$E$3:$E$53,Calculations!$A$3:$A$53,$B1348)</f>
        <v>2.8910627590656975E-4</v>
      </c>
      <c r="H1348" s="107">
        <f>H622/SUMIFS(H$3:H$722,$B$3:$B$722,$B1348)*SUMIFS(Calculations!$E$3:$E$53,Calculations!$A$3:$A$53,$B1348)</f>
        <v>2.9158260058925544E-4</v>
      </c>
      <c r="I1348" s="107">
        <f>I622/SUMIFS(I$3:I$722,$B$3:$B$722,$B1348)*SUMIFS(Calculations!$E$3:$E$53,Calculations!$A$3:$A$53,$B1348)</f>
        <v>2.9578555147756697E-4</v>
      </c>
      <c r="J1348" s="107">
        <f>J622/SUMIFS(J$3:J$722,$B$3:$B$722,$B1348)*SUMIFS(Calculations!$E$3:$E$53,Calculations!$A$3:$A$53,$B1348)</f>
        <v>3.0011143936707483E-4</v>
      </c>
      <c r="K1348" s="107">
        <f>K622/SUMIFS(K$3:K$722,$B$3:$B$722,$B1348)*SUMIFS(Calculations!$E$3:$E$53,Calculations!$A$3:$A$53,$B1348)</f>
        <v>3.29688343873686E-4</v>
      </c>
      <c r="L1348" s="107">
        <f>L622/SUMIFS(L$3:L$722,$B$3:$B$722,$B1348)*SUMIFS(Calculations!$E$3:$E$53,Calculations!$A$3:$A$53,$B1348)</f>
        <v>3.6573239521346895E-4</v>
      </c>
      <c r="M1348" s="107">
        <f>M622/SUMIFS(M$3:M$722,$B$3:$B$722,$B1348)*SUMIFS(Calculations!$E$3:$E$53,Calculations!$A$3:$A$53,$B1348)</f>
        <v>3.6958936277677203E-4</v>
      </c>
      <c r="N1348" s="107">
        <f>N622/SUMIFS(N$3:N$722,$B$3:$B$722,$B1348)*SUMIFS(Calculations!$E$3:$E$53,Calculations!$A$3:$A$53,$B1348)</f>
        <v>3.7352854757643735E-4</v>
      </c>
      <c r="O1348" s="107">
        <f>O622/SUMIFS(O$3:O$722,$B$3:$B$722,$B1348)*SUMIFS(Calculations!$E$3:$E$53,Calculations!$A$3:$A$53,$B1348)</f>
        <v>3.5577921175956845E-4</v>
      </c>
      <c r="P1348" s="107">
        <f>P622/SUMIFS(P$3:P$722,$B$3:$B$722,$B1348)*SUMIFS(Calculations!$E$3:$E$53,Calculations!$A$3:$A$53,$B1348)</f>
        <v>3.3964018378431773E-4</v>
      </c>
      <c r="Q1348" s="107">
        <f>Q622/SUMIFS(Q$3:Q$722,$B$3:$B$722,$B1348)*SUMIFS(Calculations!$E$3:$E$53,Calculations!$A$3:$A$53,$B1348)</f>
        <v>3.4272942852536369E-4</v>
      </c>
      <c r="R1348" s="107">
        <f>R622/SUMIFS(R$3:R$722,$B$3:$B$722,$B1348)*SUMIFS(Calculations!$E$3:$E$53,Calculations!$A$3:$A$53,$B1348)</f>
        <v>3.4587538642309989E-4</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4.1667616389740589E-4</v>
      </c>
      <c r="G1350" s="107">
        <f>G624/SUMIFS(G$3:G$722,$B$3:$B$722,$B1350)*SUMIFS(Calculations!$E$3:$E$53,Calculations!$A$3:$A$53,$B1350)</f>
        <v>4.1855268542921424E-4</v>
      </c>
      <c r="H1350" s="107">
        <f>H624/SUMIFS(H$3:H$722,$B$3:$B$722,$B1350)*SUMIFS(Calculations!$E$3:$E$53,Calculations!$A$3:$A$53,$B1350)</f>
        <v>4.2046135345505679E-4</v>
      </c>
      <c r="I1350" s="107">
        <f>I624/SUMIFS(I$3:I$722,$B$3:$B$722,$B1350)*SUMIFS(Calculations!$E$3:$E$53,Calculations!$A$3:$A$53,$B1350)</f>
        <v>4.2569748498282121E-4</v>
      </c>
      <c r="J1350" s="107">
        <f>J624/SUMIFS(J$3:J$722,$B$3:$B$722,$B1350)*SUMIFS(Calculations!$E$3:$E$53,Calculations!$A$3:$A$53,$B1350)</f>
        <v>4.3108677421454156E-4</v>
      </c>
      <c r="K1350" s="107">
        <f>K624/SUMIFS(K$3:K$722,$B$3:$B$722,$B1350)*SUMIFS(Calculations!$E$3:$E$53,Calculations!$A$3:$A$53,$B1350)</f>
        <v>4.7316972735015971E-4</v>
      </c>
      <c r="L1350" s="107">
        <f>L624/SUMIFS(L$3:L$722,$B$3:$B$722,$B1350)*SUMIFS(Calculations!$E$3:$E$53,Calculations!$A$3:$A$53,$B1350)</f>
        <v>5.2445434109365835E-4</v>
      </c>
      <c r="M1350" s="107">
        <f>M624/SUMIFS(M$3:M$722,$B$3:$B$722,$B1350)*SUMIFS(Calculations!$E$3:$E$53,Calculations!$A$3:$A$53,$B1350)</f>
        <v>5.2736335114086171E-4</v>
      </c>
      <c r="N1350" s="107">
        <f>N624/SUMIFS(N$3:N$722,$B$3:$B$722,$B1350)*SUMIFS(Calculations!$E$3:$E$53,Calculations!$A$3:$A$53,$B1350)</f>
        <v>5.3033437124200126E-4</v>
      </c>
      <c r="O1350" s="107">
        <f>O624/SUMIFS(O$3:O$722,$B$3:$B$722,$B1350)*SUMIFS(Calculations!$E$3:$E$53,Calculations!$A$3:$A$53,$B1350)</f>
        <v>5.066254233550766E-4</v>
      </c>
      <c r="P1350" s="107">
        <f>P624/SUMIFS(P$3:P$722,$B$3:$B$722,$B1350)*SUMIFS(Calculations!$E$3:$E$53,Calculations!$A$3:$A$53,$B1350)</f>
        <v>4.8506746889645497E-4</v>
      </c>
      <c r="Q1350" s="107">
        <f>Q624/SUMIFS(Q$3:Q$722,$B$3:$B$722,$B1350)*SUMIFS(Calculations!$E$3:$E$53,Calculations!$A$3:$A$53,$B1350)</f>
        <v>4.834897976530032E-4</v>
      </c>
      <c r="R1350" s="107">
        <f>R624/SUMIFS(R$3:R$722,$B$3:$B$722,$B1350)*SUMIFS(Calculations!$E$3:$E$53,Calculations!$A$3:$A$53,$B1350)</f>
        <v>4.8188316311142027E-4</v>
      </c>
    </row>
    <row r="1351" spans="2:18" ht="15.75" customHeight="1">
      <c r="B1351" s="107" t="s">
        <v>579</v>
      </c>
      <c r="C1351" s="107" t="s">
        <v>449</v>
      </c>
      <c r="D1351" s="107" t="s">
        <v>645</v>
      </c>
      <c r="E1351" s="107" t="str">
        <f t="shared" si="309"/>
        <v>natural gas nonpeaker</v>
      </c>
      <c r="F1351" s="107">
        <f>F625/SUMIFS(F$3:F$722,$B$3:$B$722,$B1351)*SUMIFS(Calculations!$E$3:$E$53,Calculations!$A$3:$A$53,$B1351)</f>
        <v>4.4022868971303232E-3</v>
      </c>
      <c r="G1351" s="107">
        <f>G625/SUMIFS(G$3:G$722,$B$3:$B$722,$B1351)*SUMIFS(Calculations!$E$3:$E$53,Calculations!$A$3:$A$53,$B1351)</f>
        <v>4.0997742438686246E-3</v>
      </c>
      <c r="H1351" s="107">
        <f>H625/SUMIFS(H$3:H$722,$B$3:$B$722,$B1351)*SUMIFS(Calculations!$E$3:$E$53,Calculations!$A$3:$A$53,$B1351)</f>
        <v>3.7920792779937026E-3</v>
      </c>
      <c r="I1351" s="107">
        <f>I625/SUMIFS(I$3:I$722,$B$3:$B$722,$B1351)*SUMIFS(Calculations!$E$3:$E$53,Calculations!$A$3:$A$53,$B1351)</f>
        <v>3.5244999529777344E-3</v>
      </c>
      <c r="J1351" s="107">
        <f>J625/SUMIFS(J$3:J$722,$B$3:$B$722,$B1351)*SUMIFS(Calculations!$E$3:$E$53,Calculations!$A$3:$A$53,$B1351)</f>
        <v>3.249093888922033E-3</v>
      </c>
      <c r="K1351" s="107">
        <f>K625/SUMIFS(K$3:K$722,$B$3:$B$722,$B1351)*SUMIFS(Calculations!$E$3:$E$53,Calculations!$A$3:$A$53,$B1351)</f>
        <v>4.7277213056733771E-3</v>
      </c>
      <c r="L1351" s="107">
        <f>L625/SUMIFS(L$3:L$722,$B$3:$B$722,$B1351)*SUMIFS(Calculations!$E$3:$E$53,Calculations!$A$3:$A$53,$B1351)</f>
        <v>6.52965843908377E-3</v>
      </c>
      <c r="M1351" s="107">
        <f>M625/SUMIFS(M$3:M$722,$B$3:$B$722,$B1351)*SUMIFS(Calculations!$E$3:$E$53,Calculations!$A$3:$A$53,$B1351)</f>
        <v>6.3962943450308635E-3</v>
      </c>
      <c r="N1351" s="107">
        <f>N625/SUMIFS(N$3:N$722,$B$3:$B$722,$B1351)*SUMIFS(Calculations!$E$3:$E$53,Calculations!$A$3:$A$53,$B1351)</f>
        <v>6.2600873887907619E-3</v>
      </c>
      <c r="O1351" s="107">
        <f>O625/SUMIFS(O$3:O$722,$B$3:$B$722,$B1351)*SUMIFS(Calculations!$E$3:$E$53,Calculations!$A$3:$A$53,$B1351)</f>
        <v>6.9187968834786917E-3</v>
      </c>
      <c r="P1351" s="107">
        <f>P625/SUMIFS(P$3:P$722,$B$3:$B$722,$B1351)*SUMIFS(Calculations!$E$3:$E$53,Calculations!$A$3:$A$53,$B1351)</f>
        <v>7.5177449833973521E-3</v>
      </c>
      <c r="Q1351" s="107">
        <f>Q625/SUMIFS(Q$3:Q$722,$B$3:$B$722,$B1351)*SUMIFS(Calculations!$E$3:$E$53,Calculations!$A$3:$A$53,$B1351)</f>
        <v>7.4146960480515169E-3</v>
      </c>
      <c r="R1351" s="107">
        <f>R625/SUMIFS(R$3:R$722,$B$3:$B$722,$B1351)*SUMIFS(Calculations!$E$3:$E$53,Calculations!$A$3:$A$53,$B1351)</f>
        <v>7.3097553136069072E-3</v>
      </c>
    </row>
    <row r="1352" spans="2:18" ht="15.75" customHeight="1">
      <c r="B1352" s="107" t="s">
        <v>579</v>
      </c>
      <c r="C1352" s="107" t="s">
        <v>449</v>
      </c>
      <c r="D1352" s="107" t="s">
        <v>646</v>
      </c>
      <c r="E1352" s="107" t="str">
        <f t="shared" si="309"/>
        <v>natural gas peaker</v>
      </c>
      <c r="F1352" s="107">
        <f>F626/SUMIFS(F$3:F$722,$B$3:$B$722,$B1352)*SUMIFS(Calculations!$E$3:$E$53,Calculations!$A$3:$A$53,$B1352)</f>
        <v>1.4395091644257702E-6</v>
      </c>
      <c r="G1352" s="107">
        <f>G626/SUMIFS(G$3:G$722,$B$3:$B$722,$B1352)*SUMIFS(Calculations!$E$3:$E$53,Calculations!$A$3:$A$53,$B1352)</f>
        <v>1.0365941325162105E-6</v>
      </c>
      <c r="H1352" s="107">
        <f>H626/SUMIFS(H$3:H$722,$B$3:$B$722,$B1352)*SUMIFS(Calculations!$E$3:$E$53,Calculations!$A$3:$A$53,$B1352)</f>
        <v>6.2677680534921359E-7</v>
      </c>
      <c r="I1352" s="107">
        <f>I626/SUMIFS(I$3:I$722,$B$3:$B$722,$B1352)*SUMIFS(Calculations!$E$3:$E$53,Calculations!$A$3:$A$53,$B1352)</f>
        <v>3.1790566832333183E-7</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1.4180491622135277E-5</v>
      </c>
      <c r="G1355" s="107">
        <f>G629/SUMIFS(G$3:G$722,$B$3:$B$722,$B1355)*SUMIFS(Calculations!$E$3:$E$53,Calculations!$A$3:$A$53,$B1355)</f>
        <v>1.4300922338321855E-5</v>
      </c>
      <c r="H1355" s="107">
        <f>H629/SUMIFS(H$3:H$722,$B$3:$B$722,$B1355)*SUMIFS(Calculations!$E$3:$E$53,Calculations!$A$3:$A$53,$B1355)</f>
        <v>1.4423416140507603E-5</v>
      </c>
      <c r="I1355" s="107">
        <f>I629/SUMIFS(I$3:I$722,$B$3:$B$722,$B1355)*SUMIFS(Calculations!$E$3:$E$53,Calculations!$A$3:$A$53,$B1355)</f>
        <v>1.4631319182588047E-5</v>
      </c>
      <c r="J1355" s="107">
        <f>J629/SUMIFS(J$3:J$722,$B$3:$B$722,$B1355)*SUMIFS(Calculations!$E$3:$E$53,Calculations!$A$3:$A$53,$B1355)</f>
        <v>1.4845303422667746E-5</v>
      </c>
      <c r="K1355" s="107">
        <f>K629/SUMIFS(K$3:K$722,$B$3:$B$722,$B1355)*SUMIFS(Calculations!$E$3:$E$53,Calculations!$A$3:$A$53,$B1355)</f>
        <v>1.6308353690361348E-5</v>
      </c>
      <c r="L1355" s="107">
        <f>L629/SUMIFS(L$3:L$722,$B$3:$B$722,$B1355)*SUMIFS(Calculations!$E$3:$E$53,Calculations!$A$3:$A$53,$B1355)</f>
        <v>1.809130764856357E-5</v>
      </c>
      <c r="M1355" s="107">
        <f>M629/SUMIFS(M$3:M$722,$B$3:$B$722,$B1355)*SUMIFS(Calculations!$E$3:$E$53,Calculations!$A$3:$A$53,$B1355)</f>
        <v>1.8282096289907524E-5</v>
      </c>
      <c r="N1355" s="107">
        <f>N629/SUMIFS(N$3:N$722,$B$3:$B$722,$B1355)*SUMIFS(Calculations!$E$3:$E$53,Calculations!$A$3:$A$53,$B1355)</f>
        <v>1.8476951886589612E-5</v>
      </c>
      <c r="O1355" s="107">
        <f>O629/SUMIFS(O$3:O$722,$B$3:$B$722,$B1355)*SUMIFS(Calculations!$E$3:$E$53,Calculations!$A$3:$A$53,$B1355)</f>
        <v>1.7598963775546779E-5</v>
      </c>
      <c r="P1355" s="107">
        <f>P629/SUMIFS(P$3:P$722,$B$3:$B$722,$B1355)*SUMIFS(Calculations!$E$3:$E$53,Calculations!$A$3:$A$53,$B1355)</f>
        <v>1.6800631103707266E-5</v>
      </c>
      <c r="Q1355" s="107">
        <f>Q629/SUMIFS(Q$3:Q$722,$B$3:$B$722,$B1355)*SUMIFS(Calculations!$E$3:$E$53,Calculations!$A$3:$A$53,$B1355)</f>
        <v>1.6953443591043392E-5</v>
      </c>
      <c r="R1355" s="107">
        <f>R629/SUMIFS(R$3:R$722,$B$3:$B$722,$B1355)*SUMIFS(Calculations!$E$3:$E$53,Calculations!$A$3:$A$53,$B1355)</f>
        <v>1.7109061449680591E-5</v>
      </c>
    </row>
    <row r="1356" spans="2:18" ht="15.75" customHeight="1">
      <c r="B1356" s="107" t="s">
        <v>579</v>
      </c>
      <c r="C1356" s="107" t="s">
        <v>449</v>
      </c>
      <c r="D1356" s="107" t="s">
        <v>650</v>
      </c>
      <c r="E1356" s="107" t="str">
        <f t="shared" si="309"/>
        <v>solar PV</v>
      </c>
      <c r="F1356" s="107">
        <f>F630/SUMIFS(F$3:F$722,$B$3:$B$722,$B1356)*SUMIFS(Calculations!$E$3:$E$53,Calculations!$A$3:$A$53,$B1356)</f>
        <v>1.9836416173279759E-4</v>
      </c>
      <c r="G1356" s="107">
        <f>G630/SUMIFS(G$3:G$722,$B$3:$B$722,$B1356)*SUMIFS(Calculations!$E$3:$E$53,Calculations!$A$3:$A$53,$B1356)</f>
        <v>2.2561947466411561E-4</v>
      </c>
      <c r="H1356" s="107">
        <f>H630/SUMIFS(H$3:H$722,$B$3:$B$722,$B1356)*SUMIFS(Calculations!$E$3:$E$53,Calculations!$A$3:$A$53,$B1356)</f>
        <v>2.5334169550972574E-4</v>
      </c>
      <c r="I1356" s="107">
        <f>I630/SUMIFS(I$3:I$722,$B$3:$B$722,$B1356)*SUMIFS(Calculations!$E$3:$E$53,Calculations!$A$3:$A$53,$B1356)</f>
        <v>2.6186892925714932E-4</v>
      </c>
      <c r="J1356" s="107">
        <f>J630/SUMIFS(J$3:J$722,$B$3:$B$722,$B1356)*SUMIFS(Calculations!$E$3:$E$53,Calculations!$A$3:$A$53,$B1356)</f>
        <v>2.706455859869647E-4</v>
      </c>
      <c r="K1356" s="107">
        <f>K630/SUMIFS(K$3:K$722,$B$3:$B$722,$B1356)*SUMIFS(Calculations!$E$3:$E$53,Calculations!$A$3:$A$53,$B1356)</f>
        <v>2.9822721192199084E-4</v>
      </c>
      <c r="L1356" s="107">
        <f>L630/SUMIFS(L$3:L$722,$B$3:$B$722,$B1356)*SUMIFS(Calculations!$E$3:$E$53,Calculations!$A$3:$A$53,$B1356)</f>
        <v>3.3183970646192998E-4</v>
      </c>
      <c r="M1356" s="107">
        <f>M630/SUMIFS(M$3:M$722,$B$3:$B$722,$B1356)*SUMIFS(Calculations!$E$3:$E$53,Calculations!$A$3:$A$53,$B1356)</f>
        <v>3.359466654955507E-4</v>
      </c>
      <c r="N1356" s="107">
        <f>N630/SUMIFS(N$3:N$722,$B$3:$B$722,$B1356)*SUMIFS(Calculations!$E$3:$E$53,Calculations!$A$3:$A$53,$B1356)</f>
        <v>3.4014117072085046E-4</v>
      </c>
      <c r="O1356" s="107">
        <f>O630/SUMIFS(O$3:O$722,$B$3:$B$722,$B1356)*SUMIFS(Calculations!$E$3:$E$53,Calculations!$A$3:$A$53,$B1356)</f>
        <v>3.2505198535045865E-4</v>
      </c>
      <c r="P1356" s="107">
        <f>P630/SUMIFS(P$3:P$722,$B$3:$B$722,$B1356)*SUMIFS(Calculations!$E$3:$E$53,Calculations!$A$3:$A$53,$B1356)</f>
        <v>3.1133176576990097E-4</v>
      </c>
      <c r="Q1356" s="107">
        <f>Q630/SUMIFS(Q$3:Q$722,$B$3:$B$722,$B1356)*SUMIFS(Calculations!$E$3:$E$53,Calculations!$A$3:$A$53,$B1356)</f>
        <v>3.1576610919450564E-4</v>
      </c>
      <c r="R1356" s="107">
        <f>R630/SUMIFS(R$3:R$722,$B$3:$B$722,$B1356)*SUMIFS(Calculations!$E$3:$E$53,Calculations!$A$3:$A$53,$B1356)</f>
        <v>3.20281859446519E-4</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8.2684468660520311E-4</v>
      </c>
      <c r="G1358" s="107">
        <f>G632/SUMIFS(G$3:G$722,$B$3:$B$722,$B1358)*SUMIFS(Calculations!$E$3:$E$53,Calculations!$A$3:$A$53,$B1358)</f>
        <v>9.7544537023816534E-4</v>
      </c>
      <c r="H1358" s="107">
        <f>H632/SUMIFS(H$3:H$722,$B$3:$B$722,$B1358)*SUMIFS(Calculations!$E$3:$E$53,Calculations!$A$3:$A$53,$B1358)</f>
        <v>1.1265917166353855E-3</v>
      </c>
      <c r="I1358" s="107">
        <f>I632/SUMIFS(I$3:I$722,$B$3:$B$722,$B1358)*SUMIFS(Calculations!$E$3:$E$53,Calculations!$A$3:$A$53,$B1358)</f>
        <v>1.1427372424112927E-3</v>
      </c>
      <c r="J1358" s="107">
        <f>J632/SUMIFS(J$3:J$722,$B$3:$B$722,$B1358)*SUMIFS(Calculations!$E$3:$E$53,Calculations!$A$3:$A$53,$B1358)</f>
        <v>1.1593550274579774E-3</v>
      </c>
      <c r="K1358" s="107">
        <f>K632/SUMIFS(K$3:K$722,$B$3:$B$722,$B1358)*SUMIFS(Calculations!$E$3:$E$53,Calculations!$A$3:$A$53,$B1358)</f>
        <v>1.2672474980858401E-3</v>
      </c>
      <c r="L1358" s="107">
        <f>L632/SUMIFS(L$3:L$722,$B$3:$B$722,$B1358)*SUMIFS(Calculations!$E$3:$E$53,Calculations!$A$3:$A$53,$B1358)</f>
        <v>1.3987312289007886E-3</v>
      </c>
      <c r="M1358" s="107">
        <f>M632/SUMIFS(M$3:M$722,$B$3:$B$722,$B1358)*SUMIFS(Calculations!$E$3:$E$53,Calculations!$A$3:$A$53,$B1358)</f>
        <v>1.4064372346926899E-3</v>
      </c>
      <c r="N1358" s="107">
        <f>N632/SUMIFS(N$3:N$722,$B$3:$B$722,$B1358)*SUMIFS(Calculations!$E$3:$E$53,Calculations!$A$3:$A$53,$B1358)</f>
        <v>1.4143075059312674E-3</v>
      </c>
      <c r="O1358" s="107">
        <f>O632/SUMIFS(O$3:O$722,$B$3:$B$722,$B1358)*SUMIFS(Calculations!$E$3:$E$53,Calculations!$A$3:$A$53,$B1358)</f>
        <v>1.3403739835132638E-3</v>
      </c>
      <c r="P1358" s="107">
        <f>P632/SUMIFS(P$3:P$722,$B$3:$B$722,$B1358)*SUMIFS(Calculations!$E$3:$E$53,Calculations!$A$3:$A$53,$B1358)</f>
        <v>1.2731480772075776E-3</v>
      </c>
      <c r="Q1358" s="107">
        <f>Q632/SUMIFS(Q$3:Q$722,$B$3:$B$722,$B1358)*SUMIFS(Calculations!$E$3:$E$53,Calculations!$A$3:$A$53,$B1358)</f>
        <v>1.2783137328811545E-3</v>
      </c>
      <c r="R1358" s="107">
        <f>R632/SUMIFS(R$3:R$722,$B$3:$B$722,$B1358)*SUMIFS(Calculations!$E$3:$E$53,Calculations!$A$3:$A$53,$B1358)</f>
        <v>1.2835742210022005E-3</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0.99999999999999989</v>
      </c>
      <c r="G1449" s="95">
        <f t="shared" si="312"/>
        <v>0.99999999999999989</v>
      </c>
      <c r="H1449" s="95">
        <f t="shared" si="312"/>
        <v>0.99999999999999989</v>
      </c>
      <c r="I1449" s="95">
        <f t="shared" si="312"/>
        <v>0.99999999999999989</v>
      </c>
      <c r="J1449" s="95">
        <f t="shared" si="312"/>
        <v>0.99999999999999989</v>
      </c>
      <c r="K1449" s="95">
        <f t="shared" si="312"/>
        <v>0.99999999999999989</v>
      </c>
      <c r="L1449" s="95">
        <f t="shared" si="312"/>
        <v>0.99999999999999967</v>
      </c>
      <c r="M1449" s="95">
        <f t="shared" si="312"/>
        <v>0.99999999999999978</v>
      </c>
      <c r="N1449" s="95">
        <f t="shared" si="312"/>
        <v>1</v>
      </c>
      <c r="O1449" s="95">
        <f t="shared" si="312"/>
        <v>0.99999999999999989</v>
      </c>
      <c r="P1449" s="95">
        <f t="shared" si="312"/>
        <v>0.99999999999999989</v>
      </c>
      <c r="Q1449" s="95">
        <f t="shared" si="312"/>
        <v>1</v>
      </c>
      <c r="R1449" s="95">
        <f t="shared" si="312"/>
        <v>1</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0625" defaultRowHeight="15" customHeight="1"/>
  <cols>
    <col min="1" max="10" width="8.7265625" style="92" customWidth="1"/>
    <col min="11" max="11" width="17.54296875" style="92" customWidth="1"/>
    <col min="12" max="16" width="8.7265625" style="92" customWidth="1"/>
    <col min="17" max="17" width="34.1328125" style="92" customWidth="1"/>
    <col min="18" max="18" width="14.86328125" style="92" customWidth="1"/>
    <col min="19" max="33" width="8.7265625" style="92" customWidth="1"/>
    <col min="34" max="16384" width="14.406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AZ</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2950.4074380000002</v>
      </c>
      <c r="R8" s="91">
        <f t="shared" si="2"/>
        <v>0.20349490166503623</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f t="shared" si="0"/>
        <v>1746</v>
      </c>
      <c r="M31" s="91" t="str">
        <f t="shared" si="1"/>
        <v>CA</v>
      </c>
      <c r="N31" s="91"/>
      <c r="O31" s="91"/>
      <c r="P31" s="91" t="s">
        <v>563</v>
      </c>
      <c r="Q31" s="91">
        <f t="shared" si="3"/>
        <v>4447</v>
      </c>
      <c r="R31" s="91">
        <f t="shared" si="2"/>
        <v>0.30671757942619993</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f t="shared" si="0"/>
        <v>1204.407438</v>
      </c>
      <c r="M32" s="91" t="str">
        <f t="shared" si="1"/>
        <v>CA</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6959</v>
      </c>
      <c r="R34" s="91">
        <f t="shared" si="2"/>
        <v>0.47997473245489658</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f t="shared" si="0"/>
        <v>1955</v>
      </c>
      <c r="M39" s="91" t="str">
        <f t="shared" si="1"/>
        <v>NV</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f t="shared" si="0"/>
        <v>2492</v>
      </c>
      <c r="M40" s="91" t="str">
        <f t="shared" si="1"/>
        <v>NV</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142.27244959999999</v>
      </c>
      <c r="R47" s="91">
        <f t="shared" si="2"/>
        <v>9.8127864538673313E-3</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14498.679887599999</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f t="shared" si="4"/>
        <v>142.27244959999999</v>
      </c>
      <c r="M69" s="91" t="str">
        <f t="shared" si="5"/>
        <v>UT</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f t="shared" si="4"/>
        <v>3357</v>
      </c>
      <c r="M75" s="91" t="str">
        <f t="shared" si="5"/>
        <v>NM</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f t="shared" si="4"/>
        <v>3602</v>
      </c>
      <c r="M77" s="91" t="str">
        <f t="shared" si="5"/>
        <v>NM</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14498.679887599999</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0625" defaultRowHeight="15" customHeight="1"/>
  <cols>
    <col min="1" max="1" width="9.86328125" style="92" customWidth="1"/>
    <col min="2" max="2" width="42.7265625" style="92" customWidth="1"/>
    <col min="3" max="35" width="8.7265625" style="92" customWidth="1"/>
    <col min="36" max="16384" width="14.406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205" t="s">
        <v>678</v>
      </c>
      <c r="C146" s="206"/>
      <c r="D146" s="206"/>
      <c r="E146" s="206"/>
      <c r="F146" s="206"/>
      <c r="G146" s="206"/>
      <c r="H146" s="206"/>
      <c r="I146" s="206"/>
      <c r="J146" s="206"/>
      <c r="K146" s="206"/>
      <c r="L146" s="206"/>
      <c r="M146" s="206"/>
      <c r="N146" s="206"/>
      <c r="O146" s="206"/>
      <c r="P146" s="206"/>
      <c r="Q146" s="206"/>
      <c r="R146" s="206"/>
      <c r="S146" s="206"/>
      <c r="T146" s="206"/>
      <c r="U146" s="206"/>
      <c r="V146" s="206"/>
      <c r="W146" s="206"/>
      <c r="X146" s="206"/>
      <c r="Y146" s="206"/>
      <c r="Z146" s="206"/>
      <c r="AA146" s="206"/>
      <c r="AB146" s="206"/>
      <c r="AC146" s="206"/>
      <c r="AD146" s="206"/>
      <c r="AE146" s="206"/>
      <c r="AF146" s="206"/>
      <c r="AG146" s="206"/>
      <c r="AH146" s="206"/>
      <c r="AI146" s="206"/>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0625" defaultRowHeight="15" customHeight="1"/>
  <cols>
    <col min="1" max="1" width="27.54296875" style="92" customWidth="1"/>
    <col min="2" max="2" width="16.7265625" style="92" customWidth="1"/>
    <col min="3" max="3" width="21.86328125" style="92" customWidth="1"/>
    <col min="4" max="4" width="15" style="92" customWidth="1"/>
    <col min="5" max="5" width="14.40625" style="92"/>
    <col min="6" max="52" width="8.7265625" style="92" customWidth="1"/>
    <col min="53" max="53" width="9.86328125" style="92" customWidth="1"/>
    <col min="54" max="54" width="15.54296875" style="92" customWidth="1"/>
    <col min="55" max="16384" width="14.40625" style="92"/>
  </cols>
  <sheetData>
    <row r="2" spans="1:5" ht="14.75">
      <c r="A2" s="112" t="s">
        <v>655</v>
      </c>
      <c r="B2" s="91" t="s">
        <v>656</v>
      </c>
      <c r="C2" s="91" t="s">
        <v>657</v>
      </c>
      <c r="D2" s="91" t="s">
        <v>658</v>
      </c>
      <c r="E2" s="91" t="s">
        <v>659</v>
      </c>
    </row>
    <row r="3" spans="1:5" ht="14.7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ht="14.7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ht="14.7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ht="14.7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ht="14.75">
      <c r="A7" s="111" t="s">
        <v>540</v>
      </c>
      <c r="B7" s="91">
        <f>IF(SUMIFS('EIA SEDS data'!$AE$20:$AE$119,'EIA SEDS data'!$B$20:$B$119,A7,'EIA SEDS data'!$A$20:$A$119,"exports")&gt;0, 1, 0)</f>
        <v>0</v>
      </c>
      <c r="C7" s="91">
        <f>SUMIFS('Cross border connections'!$R$4:$R$53,'Cross border connections'!$P$4:$P$53,Calculations!A7)</f>
        <v>0.20349490166503623</v>
      </c>
      <c r="D7" s="91">
        <f t="shared" si="0"/>
        <v>0</v>
      </c>
      <c r="E7" s="91">
        <f t="shared" si="1"/>
        <v>0</v>
      </c>
    </row>
    <row r="8" spans="1:5" ht="14.7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ht="14.7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ht="14.7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ht="14.7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ht="14.7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ht="14.7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ht="14.7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ht="14.7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ht="14.7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ht="14.7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ht="14.7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ht="14.7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ht="14.7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0.47997473245489658</v>
      </c>
      <c r="D35" s="91">
        <f t="shared" si="0"/>
        <v>0.47997473245489658</v>
      </c>
      <c r="E35" s="91">
        <f t="shared" si="1"/>
        <v>0.9799652174156458</v>
      </c>
    </row>
    <row r="36" spans="1:5" ht="15.75" customHeight="1">
      <c r="A36" s="111" t="s">
        <v>563</v>
      </c>
      <c r="B36" s="91">
        <f>IF(SUMIFS('EIA SEDS data'!$AE$20:$AE$119,'EIA SEDS data'!$B$20:$B$119,A36,'EIA SEDS data'!$A$20:$A$119,"exports")&gt;0, 1, 0)</f>
        <v>0</v>
      </c>
      <c r="C36" s="91">
        <f>SUMIFS('Cross border connections'!$R$4:$R$53,'Cross border connections'!$P$4:$P$53,Calculations!A36)</f>
        <v>0.30671757942619993</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9.8127864538673313E-3</v>
      </c>
      <c r="D47" s="91">
        <f t="shared" si="0"/>
        <v>9.8127864538673313E-3</v>
      </c>
      <c r="E47" s="91">
        <f t="shared" si="1"/>
        <v>2.0034782584354146E-2</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0.48978751890876393</v>
      </c>
      <c r="E54" s="95">
        <f>SUM(E3:E53)</f>
        <v>0.99999999999999989</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0.53787365749400007</v>
      </c>
      <c r="C60" s="91">
        <f>SUMIFS('ReEDs Generation Data'!H$729:H$1448,'ReEDs Generation Data'!$E$729:$E$1448,Calculations!$A60)</f>
        <v>0.53061939129182234</v>
      </c>
      <c r="D60" s="91">
        <f>SUMIFS('ReEDs Generation Data'!I$729:I$1448,'ReEDs Generation Data'!$E$729:$E$1448,Calculations!$A60)</f>
        <v>0.53249369505335187</v>
      </c>
      <c r="E60" s="91">
        <f>SUMIFS('ReEDs Generation Data'!J$729:J$1448,'ReEDs Generation Data'!$E$729:$E$1448,Calculations!$A60)</f>
        <v>0.53438520953060775</v>
      </c>
      <c r="F60" s="91">
        <f>SUMIFS('ReEDs Generation Data'!K$729:K$1448,'ReEDs Generation Data'!$E$729:$E$1448,Calculations!$A60)</f>
        <v>0.54461701199168999</v>
      </c>
      <c r="G60" s="91">
        <f>SUMIFS('ReEDs Generation Data'!L$729:L$1448,'ReEDs Generation Data'!$E$729:$E$1448,Calculations!$A60)</f>
        <v>0.55503766573553426</v>
      </c>
      <c r="H60" s="91">
        <f>SUMIFS('ReEDs Generation Data'!M$729:M$1448,'ReEDs Generation Data'!$E$729:$E$1448,Calculations!$A60)</f>
        <v>0.53258434224437556</v>
      </c>
      <c r="I60" s="91">
        <f>SUMIFS('ReEDs Generation Data'!N$729:N$1448,'ReEDs Generation Data'!$E$729:$E$1448,Calculations!$A60)</f>
        <v>0.51193001762733237</v>
      </c>
      <c r="J60" s="91">
        <f>SUMIFS('ReEDs Generation Data'!O$729:O$1448,'ReEDs Generation Data'!$E$729:$E$1448,Calculations!$A60)</f>
        <v>0.48666692928265687</v>
      </c>
      <c r="K60" s="91">
        <f>SUMIFS('ReEDs Generation Data'!P$729:P$1448,'ReEDs Generation Data'!$E$729:$E$1448,Calculations!$A60)</f>
        <v>0.46378004820096347</v>
      </c>
      <c r="L60" s="91">
        <f>SUMIFS('ReEDs Generation Data'!Q$729:Q$1448,'ReEDs Generation Data'!$E$729:$E$1448,Calculations!$A60)</f>
        <v>0.46275696510759728</v>
      </c>
      <c r="M60" s="91">
        <f>SUMIFS('ReEDs Generation Data'!R$729:R$1448,'ReEDs Generation Data'!$E$729:$E$1448,Calculations!$A60)</f>
        <v>0.46174099422577841</v>
      </c>
    </row>
    <row r="61" spans="1:33" ht="15.75" customHeight="1">
      <c r="A61" s="111" t="s">
        <v>634</v>
      </c>
      <c r="B61" s="91">
        <f>SUMIFS('ReEDs Generation Data'!G$729:G$1448,'ReEDs Generation Data'!$E$729:$E$1448,Calculations!$A61)</f>
        <v>0.2243350794299673</v>
      </c>
      <c r="C61" s="91">
        <f>SUMIFS('ReEDs Generation Data'!H$729:H$1448,'ReEDs Generation Data'!$E$729:$E$1448,Calculations!$A61)</f>
        <v>0.22119868459523537</v>
      </c>
      <c r="D61" s="91">
        <f>SUMIFS('ReEDs Generation Data'!I$729:I$1448,'ReEDs Generation Data'!$E$729:$E$1448,Calculations!$A61)</f>
        <v>0.20655137070547908</v>
      </c>
      <c r="E61" s="91">
        <f>SUMIFS('ReEDs Generation Data'!J$729:J$1448,'ReEDs Generation Data'!$E$729:$E$1448,Calculations!$A61)</f>
        <v>0.19180433849936873</v>
      </c>
      <c r="F61" s="91">
        <f>SUMIFS('ReEDs Generation Data'!K$729:K$1448,'ReEDs Generation Data'!$E$729:$E$1448,Calculations!$A61)</f>
        <v>0.14747555209104285</v>
      </c>
      <c r="G61" s="91">
        <f>SUMIFS('ReEDs Generation Data'!L$729:L$1448,'ReEDs Generation Data'!$E$729:$E$1448,Calculations!$A61)</f>
        <v>0.10131816591556106</v>
      </c>
      <c r="H61" s="91">
        <f>SUMIFS('ReEDs Generation Data'!M$729:M$1448,'ReEDs Generation Data'!$E$729:$E$1448,Calculations!$A61)</f>
        <v>8.2053607734336106E-2</v>
      </c>
      <c r="I61" s="91">
        <f>SUMIFS('ReEDs Generation Data'!N$729:N$1448,'ReEDs Generation Data'!$E$729:$E$1448,Calculations!$A61)</f>
        <v>6.4309316641945835E-2</v>
      </c>
      <c r="J61" s="91">
        <f>SUMIFS('ReEDs Generation Data'!O$729:O$1448,'ReEDs Generation Data'!$E$729:$E$1448,Calculations!$A61)</f>
        <v>5.9437854803488274E-2</v>
      </c>
      <c r="K61" s="91">
        <f>SUMIFS('ReEDs Generation Data'!P$729:P$1448,'ReEDs Generation Data'!$E$729:$E$1448,Calculations!$A61)</f>
        <v>5.5027178281293519E-2</v>
      </c>
      <c r="L61" s="91">
        <f>SUMIFS('ReEDs Generation Data'!Q$729:Q$1448,'ReEDs Generation Data'!$E$729:$E$1448,Calculations!$A61)</f>
        <v>5.4249590642681575E-2</v>
      </c>
      <c r="M61" s="91">
        <f>SUMIFS('ReEDs Generation Data'!R$729:R$1448,'ReEDs Generation Data'!$E$729:$E$1448,Calculations!$A61)</f>
        <v>5.3473413299516985E-2</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v>
      </c>
      <c r="C62" s="91">
        <f>SUMIFS('ReEDs Generation Data'!H$729:H$1448,'ReEDs Generation Data'!$E$729:$E$1448,Calculations!$A62)</f>
        <v>0</v>
      </c>
      <c r="D62" s="91">
        <f>SUMIFS('ReEDs Generation Data'!I$729:I$1448,'ReEDs Generation Data'!$E$729:$E$1448,Calculations!$A62)</f>
        <v>0</v>
      </c>
      <c r="E62" s="91">
        <f>SUMIFS('ReEDs Generation Data'!J$729:J$1448,'ReEDs Generation Data'!$E$729:$E$1448,Calculations!$A62)</f>
        <v>0</v>
      </c>
      <c r="F62" s="91">
        <f>SUMIFS('ReEDs Generation Data'!K$729:K$1448,'ReEDs Generation Data'!$E$729:$E$1448,Calculations!$A62)</f>
        <v>0</v>
      </c>
      <c r="G62" s="91">
        <f>SUMIFS('ReEDs Generation Data'!L$729:L$1448,'ReEDs Generation Data'!$E$729:$E$1448,Calculations!$A62)</f>
        <v>0</v>
      </c>
      <c r="H62" s="91">
        <f>SUMIFS('ReEDs Generation Data'!M$729:M$1448,'ReEDs Generation Data'!$E$729:$E$1448,Calculations!$A62)</f>
        <v>0</v>
      </c>
      <c r="I62" s="91">
        <f>SUMIFS('ReEDs Generation Data'!N$729:N$1448,'ReEDs Generation Data'!$E$729:$E$1448,Calculations!$A62)</f>
        <v>0</v>
      </c>
      <c r="J62" s="91">
        <f>SUMIFS('ReEDs Generation Data'!O$729:O$1448,'ReEDs Generation Data'!$E$729:$E$1448,Calculations!$A62)</f>
        <v>0</v>
      </c>
      <c r="K62" s="91">
        <f>SUMIFS('ReEDs Generation Data'!P$729:P$1448,'ReEDs Generation Data'!$E$729:$E$1448,Calculations!$A62)</f>
        <v>0</v>
      </c>
      <c r="L62" s="91">
        <f>SUMIFS('ReEDs Generation Data'!Q$729:Q$1448,'ReEDs Generation Data'!$E$729:$E$1448,Calculations!$A62)</f>
        <v>0</v>
      </c>
      <c r="M62" s="91">
        <f>SUMIFS('ReEDs Generation Data'!R$729:R$1448,'ReEDs Generation Data'!$E$729:$E$1448,Calculations!$A62)</f>
        <v>0</v>
      </c>
    </row>
    <row r="63" spans="1:33" ht="15.75" customHeight="1">
      <c r="A63" s="111" t="s">
        <v>101</v>
      </c>
      <c r="B63" s="91">
        <f>SUMIFS('ReEDs Generation Data'!G$729:G$1448,'ReEDs Generation Data'!$E$729:$E$1448,Calculations!$A63)</f>
        <v>5.3538092331576088E-3</v>
      </c>
      <c r="C63" s="91">
        <f>SUMIFS('ReEDs Generation Data'!H$729:H$1448,'ReEDs Generation Data'!$E$729:$E$1448,Calculations!$A63)</f>
        <v>5.2849869051066279E-3</v>
      </c>
      <c r="D63" s="91">
        <f>SUMIFS('ReEDs Generation Data'!I$729:I$1448,'ReEDs Generation Data'!$E$729:$E$1448,Calculations!$A63)</f>
        <v>5.3050938475734648E-3</v>
      </c>
      <c r="E63" s="91">
        <f>SUMIFS('ReEDs Generation Data'!J$729:J$1448,'ReEDs Generation Data'!$E$729:$E$1448,Calculations!$A63)</f>
        <v>5.3254253591589152E-3</v>
      </c>
      <c r="F63" s="91">
        <f>SUMIFS('ReEDs Generation Data'!K$729:K$1448,'ReEDs Generation Data'!$E$729:$E$1448,Calculations!$A63)</f>
        <v>5.4703312280049458E-3</v>
      </c>
      <c r="G63" s="91">
        <f>SUMIFS('ReEDs Generation Data'!L$729:L$1448,'ReEDs Generation Data'!$E$729:$E$1448,Calculations!$A63)</f>
        <v>5.6271220892116893E-3</v>
      </c>
      <c r="H63" s="91">
        <f>SUMIFS('ReEDs Generation Data'!M$729:M$1448,'ReEDs Generation Data'!$E$729:$E$1448,Calculations!$A63)</f>
        <v>5.4128562360047806E-3</v>
      </c>
      <c r="I63" s="91">
        <f>SUMIFS('ReEDs Generation Data'!N$729:N$1448,'ReEDs Generation Data'!$E$729:$E$1448,Calculations!$A63)</f>
        <v>5.2160382196263146E-3</v>
      </c>
      <c r="J63" s="91">
        <f>SUMIFS('ReEDs Generation Data'!O$729:O$1448,'ReEDs Generation Data'!$E$729:$E$1448,Calculations!$A63)</f>
        <v>4.9591236766624554E-3</v>
      </c>
      <c r="K63" s="91">
        <f>SUMIFS('ReEDs Generation Data'!P$729:P$1448,'ReEDs Generation Data'!$E$729:$E$1448,Calculations!$A63)</f>
        <v>4.7263317028199857E-3</v>
      </c>
      <c r="L63" s="91">
        <f>SUMIFS('ReEDs Generation Data'!Q$729:Q$1448,'ReEDs Generation Data'!$E$729:$E$1448,Calculations!$A63)</f>
        <v>4.718657434505294E-3</v>
      </c>
      <c r="M63" s="91">
        <f>SUMIFS('ReEDs Generation Data'!R$729:R$1448,'ReEDs Generation Data'!$E$729:$E$1448,Calculations!$A63)</f>
        <v>4.7110925703753772E-3</v>
      </c>
    </row>
    <row r="64" spans="1:33" ht="15.75" customHeight="1">
      <c r="A64" s="111" t="s">
        <v>100</v>
      </c>
      <c r="B64" s="91">
        <f>SUMIFS('ReEDs Generation Data'!G$729:G$1448,'ReEDs Generation Data'!$E$729:$E$1448,Calculations!$A64)</f>
        <v>0.17709066062439585</v>
      </c>
      <c r="C64" s="91">
        <f>SUMIFS('ReEDs Generation Data'!H$729:H$1448,'ReEDs Generation Data'!$E$729:$E$1448,Calculations!$A64)</f>
        <v>0.18605557692866481</v>
      </c>
      <c r="D64" s="91">
        <f>SUMIFS('ReEDs Generation Data'!I$729:I$1448,'ReEDs Generation Data'!$E$729:$E$1448,Calculations!$A64)</f>
        <v>0.19647685992155461</v>
      </c>
      <c r="E64" s="91">
        <f>SUMIFS('ReEDs Generation Data'!J$729:J$1448,'ReEDs Generation Data'!$E$729:$E$1448,Calculations!$A64)</f>
        <v>0.20696485828657307</v>
      </c>
      <c r="F64" s="91">
        <f>SUMIFS('ReEDs Generation Data'!K$729:K$1448,'ReEDs Generation Data'!$E$729:$E$1448,Calculations!$A64)</f>
        <v>0.21019049998283318</v>
      </c>
      <c r="G64" s="91">
        <f>SUMIFS('ReEDs Generation Data'!L$729:L$1448,'ReEDs Generation Data'!$E$729:$E$1448,Calculations!$A64)</f>
        <v>0.21357489839377533</v>
      </c>
      <c r="H64" s="91">
        <f>SUMIFS('ReEDs Generation Data'!M$729:M$1448,'ReEDs Generation Data'!$E$729:$E$1448,Calculations!$A64)</f>
        <v>0.23915306947304302</v>
      </c>
      <c r="I64" s="91">
        <f>SUMIFS('ReEDs Generation Data'!N$729:N$1448,'ReEDs Generation Data'!$E$729:$E$1448,Calculations!$A64)</f>
        <v>0.26269515489797279</v>
      </c>
      <c r="J64" s="91">
        <f>SUMIFS('ReEDs Generation Data'!O$729:O$1448,'ReEDs Generation Data'!$E$729:$E$1448,Calculations!$A64)</f>
        <v>0.2983401410811426</v>
      </c>
      <c r="K64" s="91">
        <f>SUMIFS('ReEDs Generation Data'!P$729:P$1448,'ReEDs Generation Data'!$E$729:$E$1448,Calculations!$A64)</f>
        <v>0.3306298376254781</v>
      </c>
      <c r="L64" s="91">
        <f>SUMIFS('ReEDs Generation Data'!Q$729:Q$1448,'ReEDs Generation Data'!$E$729:$E$1448,Calculations!$A64)</f>
        <v>0.3304760414232652</v>
      </c>
      <c r="M64" s="91">
        <f>SUMIFS('ReEDs Generation Data'!R$729:R$1448,'ReEDs Generation Data'!$E$729:$E$1448,Calculations!$A64)</f>
        <v>0.33032296141882278</v>
      </c>
    </row>
    <row r="65" spans="1:37" ht="15.75" customHeight="1">
      <c r="A65" s="111" t="s">
        <v>102</v>
      </c>
      <c r="B65" s="91">
        <f>SUMIFS('ReEDs Generation Data'!G$729:G$1448,'ReEDs Generation Data'!$E$729:$E$1448,Calculations!$A65)</f>
        <v>5.4327724150735786E-2</v>
      </c>
      <c r="C65" s="91">
        <f>SUMIFS('ReEDs Generation Data'!H$729:H$1448,'ReEDs Generation Data'!$E$729:$E$1448,Calculations!$A65)</f>
        <v>5.5829434513255193E-2</v>
      </c>
      <c r="D65" s="91">
        <f>SUMIFS('ReEDs Generation Data'!I$729:I$1448,'ReEDs Generation Data'!$E$729:$E$1448,Calculations!$A65)</f>
        <v>5.8161005931105424E-2</v>
      </c>
      <c r="E65" s="91">
        <f>SUMIFS('ReEDs Generation Data'!J$729:J$1448,'ReEDs Generation Data'!$E$729:$E$1448,Calculations!$A65)</f>
        <v>6.0508040927553512E-2</v>
      </c>
      <c r="F65" s="91">
        <f>SUMIFS('ReEDs Generation Data'!K$729:K$1448,'ReEDs Generation Data'!$E$729:$E$1448,Calculations!$A65)</f>
        <v>9.1278728100595133E-2</v>
      </c>
      <c r="G65" s="91">
        <f>SUMIFS('ReEDs Generation Data'!L$729:L$1448,'ReEDs Generation Data'!$E$729:$E$1448,Calculations!$A65)</f>
        <v>0.12351819757439797</v>
      </c>
      <c r="H65" s="91">
        <f>SUMIFS('ReEDs Generation Data'!M$729:M$1448,'ReEDs Generation Data'!$E$729:$E$1448,Calculations!$A65)</f>
        <v>0.13993310830469474</v>
      </c>
      <c r="I65" s="91">
        <f>SUMIFS('ReEDs Generation Data'!N$729:N$1448,'ReEDs Generation Data'!$E$729:$E$1448,Calculations!$A65)</f>
        <v>0.1550423554228286</v>
      </c>
      <c r="J65" s="91">
        <f>SUMIFS('ReEDs Generation Data'!O$729:O$1448,'ReEDs Generation Data'!$E$729:$E$1448,Calculations!$A65)</f>
        <v>0.1498283657102375</v>
      </c>
      <c r="K65" s="91">
        <f>SUMIFS('ReEDs Generation Data'!P$729:P$1448,'ReEDs Generation Data'!$E$729:$E$1448,Calculations!$A65)</f>
        <v>0.14510485801652087</v>
      </c>
      <c r="L65" s="91">
        <f>SUMIFS('ReEDs Generation Data'!Q$729:Q$1448,'ReEDs Generation Data'!$E$729:$E$1448,Calculations!$A65)</f>
        <v>0.14706693812704402</v>
      </c>
      <c r="M65" s="91">
        <f>SUMIFS('ReEDs Generation Data'!R$729:R$1448,'ReEDs Generation Data'!$E$729:$E$1448,Calculations!$A65)</f>
        <v>0.14901963642791732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1.6661300813697396E-6</v>
      </c>
      <c r="C67" s="91">
        <f>SUMIFS('ReEDs Generation Data'!H$729:H$1448,'ReEDs Generation Data'!$E$729:$E$1448,Calculations!$A67)</f>
        <v>3.3608024628477918E-6</v>
      </c>
      <c r="D67" s="91">
        <f>SUMIFS('ReEDs Generation Data'!I$729:I$1448,'ReEDs Generation Data'!$E$729:$E$1448,Calculations!$A67)</f>
        <v>6.3518684375663854E-6</v>
      </c>
      <c r="E67" s="91">
        <f>SUMIFS('ReEDs Generation Data'!J$729:J$1448,'ReEDs Generation Data'!$E$729:$E$1448,Calculations!$A67)</f>
        <v>9.4304235814625717E-6</v>
      </c>
      <c r="F67" s="91">
        <f>SUMIFS('ReEDs Generation Data'!K$729:K$1448,'ReEDs Generation Data'!$E$729:$E$1448,Calculations!$A67)</f>
        <v>1.0359820802421729E-5</v>
      </c>
      <c r="G67" s="91">
        <f>SUMIFS('ReEDs Generation Data'!L$729:L$1448,'ReEDs Generation Data'!$E$729:$E$1448,Calculations!$A67)</f>
        <v>1.1492435648570205E-5</v>
      </c>
      <c r="H67" s="91">
        <f>SUMIFS('ReEDs Generation Data'!M$729:M$1448,'ReEDs Generation Data'!$E$729:$E$1448,Calculations!$A67)</f>
        <v>1.161363342076649E-5</v>
      </c>
      <c r="I67" s="91">
        <f>SUMIFS('ReEDs Generation Data'!N$729:N$1448,'ReEDs Generation Data'!$E$729:$E$1448,Calculations!$A67)</f>
        <v>1.1737414711159307E-5</v>
      </c>
      <c r="J67" s="91">
        <f>SUMIFS('ReEDs Generation Data'!O$729:O$1448,'ReEDs Generation Data'!$E$729:$E$1448,Calculations!$A67)</f>
        <v>1.1179676041164903E-5</v>
      </c>
      <c r="K67" s="91">
        <f>SUMIFS('ReEDs Generation Data'!P$729:P$1448,'ReEDs Generation Data'!$E$729:$E$1448,Calculations!$A67)</f>
        <v>1.0672538191569202E-5</v>
      </c>
      <c r="L67" s="91">
        <f>SUMIFS('ReEDs Generation Data'!Q$729:Q$1448,'ReEDs Generation Data'!$E$729:$E$1448,Calculations!$A67)</f>
        <v>1.076961175369769E-5</v>
      </c>
      <c r="M67" s="91">
        <f>SUMIFS('ReEDs Generation Data'!R$729:R$1448,'ReEDs Generation Data'!$E$729:$E$1448,Calculations!$A67)</f>
        <v>1.0868467417472677E-5</v>
      </c>
    </row>
    <row r="68" spans="1:37" ht="15.75" customHeight="1">
      <c r="A68" s="111" t="s">
        <v>105</v>
      </c>
      <c r="B68" s="91">
        <f>SUMIFS('ReEDs Generation Data'!G$729:G$1448,'ReEDs Generation Data'!$E$729:$E$1448,Calculations!$A68)</f>
        <v>1.1344751377258211E-4</v>
      </c>
      <c r="C68" s="91">
        <f>SUMIFS('ReEDs Generation Data'!H$729:H$1448,'ReEDs Generation Data'!$E$729:$E$1448,Calculations!$A68)</f>
        <v>1.1441924251718798E-4</v>
      </c>
      <c r="D68" s="91">
        <f>SUMIFS('ReEDs Generation Data'!I$729:I$1448,'ReEDs Generation Data'!$E$729:$E$1448,Calculations!$A68)</f>
        <v>1.1606851259025032E-4</v>
      </c>
      <c r="E68" s="91">
        <f>SUMIFS('ReEDs Generation Data'!J$729:J$1448,'ReEDs Generation Data'!$E$729:$E$1448,Calculations!$A68)</f>
        <v>1.1776602408281366E-4</v>
      </c>
      <c r="F68" s="91">
        <f>SUMIFS('ReEDs Generation Data'!K$729:K$1448,'ReEDs Generation Data'!$E$729:$E$1448,Calculations!$A68)</f>
        <v>1.2937222761762895E-4</v>
      </c>
      <c r="G68" s="91">
        <f>SUMIFS('ReEDs Generation Data'!L$729:L$1448,'ReEDs Generation Data'!$E$729:$E$1448,Calculations!$A68)</f>
        <v>1.4351618903101298E-4</v>
      </c>
      <c r="H68" s="91">
        <f>SUMIFS('ReEDs Generation Data'!M$729:M$1448,'ReEDs Generation Data'!$E$729:$E$1448,Calculations!$A68)</f>
        <v>1.4502969260123518E-4</v>
      </c>
      <c r="I68" s="91">
        <f>SUMIFS('ReEDs Generation Data'!N$729:N$1448,'ReEDs Generation Data'!$E$729:$E$1448,Calculations!$A68)</f>
        <v>1.4657545884380957E-4</v>
      </c>
      <c r="J68" s="91">
        <f>SUMIFS('ReEDs Generation Data'!O$729:O$1448,'ReEDs Generation Data'!$E$729:$E$1448,Calculations!$A68)</f>
        <v>1.3961048372099639E-4</v>
      </c>
      <c r="K68" s="91">
        <f>SUMIFS('ReEDs Generation Data'!P$729:P$1448,'ReEDs Generation Data'!$E$729:$E$1448,Calculations!$A68)</f>
        <v>1.3327740571099136E-4</v>
      </c>
      <c r="L68" s="91">
        <f>SUMIFS('ReEDs Generation Data'!Q$729:Q$1448,'ReEDs Generation Data'!$E$729:$E$1448,Calculations!$A68)</f>
        <v>1.3448964897415716E-4</v>
      </c>
      <c r="M68" s="91">
        <f>SUMIFS('ReEDs Generation Data'!R$729:R$1448,'ReEDs Generation Data'!$E$729:$E$1448,Calculations!$A68)</f>
        <v>1.3572414691375472E-4</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4.9651076753539443E-4</v>
      </c>
      <c r="C70" s="91">
        <f>SUMIFS('ReEDs Generation Data'!H$729:H$1448,'ReEDs Generation Data'!$E$729:$E$1448,Calculations!$A70)</f>
        <v>4.9211307473790811E-4</v>
      </c>
      <c r="D70" s="91">
        <f>SUMIFS('ReEDs Generation Data'!I$729:I$1448,'ReEDs Generation Data'!$E$729:$E$1448,Calculations!$A70)</f>
        <v>4.8607907535826579E-4</v>
      </c>
      <c r="E70" s="91">
        <f>SUMIFS('ReEDs Generation Data'!J$729:J$1448,'ReEDs Generation Data'!$E$729:$E$1448,Calculations!$A70)</f>
        <v>4.799994558579208E-4</v>
      </c>
      <c r="F70" s="91">
        <f>SUMIFS('ReEDs Generation Data'!K$729:K$1448,'ReEDs Generation Data'!$E$729:$E$1448,Calculations!$A70)</f>
        <v>4.1279769035640438E-4</v>
      </c>
      <c r="G70" s="91">
        <f>SUMIFS('ReEDs Generation Data'!L$729:L$1448,'ReEDs Generation Data'!$E$729:$E$1448,Calculations!$A70)</f>
        <v>3.4243896609131201E-4</v>
      </c>
      <c r="H70" s="91">
        <f>SUMIFS('ReEDs Generation Data'!M$729:M$1448,'ReEDs Generation Data'!$E$729:$E$1448,Calculations!$A70)</f>
        <v>2.9661081101739012E-4</v>
      </c>
      <c r="I70" s="91">
        <f>SUMIFS('ReEDs Generation Data'!N$729:N$1448,'ReEDs Generation Data'!$E$729:$E$1448,Calculations!$A70)</f>
        <v>2.5443121644167925E-4</v>
      </c>
      <c r="J70" s="91">
        <f>SUMIFS('ReEDs Generation Data'!O$729:O$1448,'ReEDs Generation Data'!$E$729:$E$1448,Calculations!$A70)</f>
        <v>2.4186519206465903E-4</v>
      </c>
      <c r="K70" s="91">
        <f>SUMIFS('ReEDs Generation Data'!P$729:P$1448,'ReEDs Generation Data'!$E$729:$E$1448,Calculations!$A70)</f>
        <v>2.3048198866481212E-4</v>
      </c>
      <c r="L70" s="91">
        <f>SUMIFS('ReEDs Generation Data'!Q$729:Q$1448,'ReEDs Generation Data'!$E$729:$E$1448,Calculations!$A70)</f>
        <v>2.2991646088987264E-4</v>
      </c>
      <c r="M70" s="91">
        <f>SUMIFS('ReEDs Generation Data'!R$729:R$1448,'ReEDs Generation Data'!$E$729:$E$1448,Calculations!$A70)</f>
        <v>2.2935370156420409E-4</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4.0744465635373587E-4</v>
      </c>
      <c r="C73" s="91">
        <f>SUMIFS('ReEDs Generation Data'!H$729:H$1448,'ReEDs Generation Data'!$E$729:$E$1448,Calculations!$A73)</f>
        <v>4.0203264619733287E-4</v>
      </c>
      <c r="D73" s="91">
        <f>SUMIFS('ReEDs Generation Data'!I$729:I$1448,'ReEDs Generation Data'!$E$729:$E$1448,Calculations!$A73)</f>
        <v>4.034750845493232E-4</v>
      </c>
      <c r="E73" s="91">
        <f>SUMIFS('ReEDs Generation Data'!J$729:J$1448,'ReEDs Generation Data'!$E$729:$E$1448,Calculations!$A73)</f>
        <v>4.0493149321551062E-4</v>
      </c>
      <c r="F73" s="91">
        <f>SUMIFS('ReEDs Generation Data'!K$729:K$1448,'ReEDs Generation Data'!$E$729:$E$1448,Calculations!$A73)</f>
        <v>4.1534686705740637E-4</v>
      </c>
      <c r="G73" s="91">
        <f>SUMIFS('ReEDs Generation Data'!L$729:L$1448,'ReEDs Generation Data'!$E$729:$E$1448,Calculations!$A73)</f>
        <v>4.2650270074858138E-4</v>
      </c>
      <c r="H73" s="91">
        <f>SUMIFS('ReEDs Generation Data'!M$729:M$1448,'ReEDs Generation Data'!$E$729:$E$1448,Calculations!$A73)</f>
        <v>4.0976187050617541E-4</v>
      </c>
      <c r="I73" s="91">
        <f>SUMIFS('ReEDs Generation Data'!N$729:N$1448,'ReEDs Generation Data'!$E$729:$E$1448,Calculations!$A73)</f>
        <v>3.9437310029738818E-4</v>
      </c>
      <c r="J73" s="91">
        <f>SUMIFS('ReEDs Generation Data'!O$729:O$1448,'ReEDs Generation Data'!$E$729:$E$1448,Calculations!$A73)</f>
        <v>3.7493009398528347E-4</v>
      </c>
      <c r="K73" s="91">
        <f>SUMIFS('ReEDs Generation Data'!P$729:P$1448,'ReEDs Generation Data'!$E$729:$E$1448,Calculations!$A73)</f>
        <v>3.5731424035661592E-4</v>
      </c>
      <c r="L73" s="91">
        <f>SUMIFS('ReEDs Generation Data'!Q$729:Q$1448,'ReEDs Generation Data'!$E$729:$E$1448,Calculations!$A73)</f>
        <v>3.5663154328898438E-4</v>
      </c>
      <c r="M73" s="91">
        <f>SUMIFS('ReEDs Generation Data'!R$729:R$1448,'ReEDs Generation Data'!$E$729:$E$1448,Calculations!$A73)</f>
        <v>3.5595574169383165E-4</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workbookViewId="0">
      <selection activeCell="B25" sqref="B25"/>
    </sheetView>
  </sheetViews>
  <sheetFormatPr defaultRowHeight="14.75"/>
  <cols>
    <col min="1" max="1" width="15.26953125" customWidth="1"/>
    <col min="2" max="2" width="46.726562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workbookViewId="0"/>
  </sheetViews>
  <sheetFormatPr defaultRowHeight="14.75"/>
  <cols>
    <col min="10" max="10" width="13.26953125" style="156" bestFit="1" customWidth="1"/>
    <col min="11" max="11" width="14.26953125" style="168" bestFit="1" customWidth="1"/>
    <col min="12" max="77" width="0" hidden="1" customWidth="1"/>
    <col min="78" max="78" width="14.26953125" style="179" bestFit="1" customWidth="1"/>
  </cols>
  <sheetData>
    <row r="1" spans="1:121">
      <c r="A1" t="s">
        <v>1044</v>
      </c>
      <c r="B1" t="s">
        <v>35</v>
      </c>
      <c r="C1" t="s">
        <v>1043</v>
      </c>
      <c r="D1" t="s">
        <v>1042</v>
      </c>
      <c r="E1" t="s">
        <v>1041</v>
      </c>
      <c r="F1" t="s">
        <v>1040</v>
      </c>
    </row>
    <row r="2" spans="1:121">
      <c r="A2" t="s">
        <v>1039</v>
      </c>
      <c r="B2" t="s">
        <v>1038</v>
      </c>
      <c r="C2" t="s">
        <v>1037</v>
      </c>
      <c r="D2">
        <v>2012</v>
      </c>
      <c r="E2" t="s">
        <v>1036</v>
      </c>
      <c r="F2" t="s">
        <v>1035</v>
      </c>
    </row>
    <row r="3" spans="1:121">
      <c r="A3" t="s">
        <v>1034</v>
      </c>
    </row>
    <row r="4" spans="1:121">
      <c r="A4" t="s">
        <v>354</v>
      </c>
      <c r="B4" t="s">
        <v>1033</v>
      </c>
      <c r="C4" t="s">
        <v>1032</v>
      </c>
      <c r="D4" t="s">
        <v>1032</v>
      </c>
      <c r="E4" t="s">
        <v>1032</v>
      </c>
      <c r="F4" t="s">
        <v>1032</v>
      </c>
      <c r="G4" t="s">
        <v>1032</v>
      </c>
      <c r="H4" t="s">
        <v>1032</v>
      </c>
      <c r="I4" t="s">
        <v>1032</v>
      </c>
      <c r="J4" s="156" t="s">
        <v>626</v>
      </c>
      <c r="K4" s="168" t="s">
        <v>626</v>
      </c>
      <c r="L4" t="s">
        <v>1031</v>
      </c>
      <c r="M4" t="s">
        <v>1031</v>
      </c>
      <c r="N4" t="s">
        <v>1031</v>
      </c>
      <c r="O4" t="s">
        <v>1031</v>
      </c>
      <c r="P4" t="s">
        <v>1031</v>
      </c>
      <c r="Q4" t="s">
        <v>1030</v>
      </c>
      <c r="R4" t="s">
        <v>1030</v>
      </c>
      <c r="S4" t="s">
        <v>1029</v>
      </c>
      <c r="T4" t="s">
        <v>1029</v>
      </c>
      <c r="U4" t="s">
        <v>1029</v>
      </c>
      <c r="V4" t="s">
        <v>1029</v>
      </c>
      <c r="W4" t="s">
        <v>1029</v>
      </c>
      <c r="X4" t="s">
        <v>1029</v>
      </c>
      <c r="Y4" t="s">
        <v>1029</v>
      </c>
      <c r="Z4" t="s">
        <v>1029</v>
      </c>
      <c r="AA4" t="s">
        <v>1029</v>
      </c>
      <c r="AB4" t="s">
        <v>1029</v>
      </c>
      <c r="AC4" t="s">
        <v>1029</v>
      </c>
      <c r="AD4" t="s">
        <v>1029</v>
      </c>
      <c r="AE4" t="s">
        <v>1029</v>
      </c>
      <c r="AF4" t="s">
        <v>1029</v>
      </c>
      <c r="AG4" t="s">
        <v>1029</v>
      </c>
      <c r="AH4" t="s">
        <v>1029</v>
      </c>
      <c r="AI4" t="s">
        <v>1029</v>
      </c>
      <c r="AJ4" t="s">
        <v>1029</v>
      </c>
      <c r="AK4" t="s">
        <v>1029</v>
      </c>
      <c r="AL4" t="s">
        <v>1029</v>
      </c>
      <c r="AM4" t="s">
        <v>1029</v>
      </c>
      <c r="AN4" t="s">
        <v>1029</v>
      </c>
      <c r="AO4" t="s">
        <v>1029</v>
      </c>
      <c r="AP4" t="s">
        <v>1029</v>
      </c>
      <c r="AQ4" t="s">
        <v>1029</v>
      </c>
      <c r="AR4" t="s">
        <v>1029</v>
      </c>
      <c r="AS4" t="s">
        <v>1029</v>
      </c>
      <c r="AT4" t="s">
        <v>1029</v>
      </c>
      <c r="AU4" t="s">
        <v>1029</v>
      </c>
      <c r="AV4" t="s">
        <v>1029</v>
      </c>
      <c r="AW4" t="s">
        <v>1029</v>
      </c>
      <c r="AX4" t="s">
        <v>1029</v>
      </c>
      <c r="AY4" t="s">
        <v>1029</v>
      </c>
      <c r="AZ4" t="s">
        <v>1029</v>
      </c>
      <c r="BA4" t="s">
        <v>1029</v>
      </c>
      <c r="BB4" t="s">
        <v>1029</v>
      </c>
      <c r="BC4" t="s">
        <v>1029</v>
      </c>
      <c r="BD4" t="s">
        <v>1029</v>
      </c>
      <c r="BE4" t="s">
        <v>1029</v>
      </c>
      <c r="BF4" t="s">
        <v>1029</v>
      </c>
      <c r="BG4" t="s">
        <v>1029</v>
      </c>
      <c r="BH4" t="s">
        <v>1029</v>
      </c>
      <c r="BI4" t="s">
        <v>1029</v>
      </c>
      <c r="BJ4" t="s">
        <v>1029</v>
      </c>
      <c r="BK4" t="s">
        <v>1029</v>
      </c>
      <c r="BL4" t="s">
        <v>1029</v>
      </c>
      <c r="BM4" t="s">
        <v>1028</v>
      </c>
      <c r="BN4" t="s">
        <v>1028</v>
      </c>
      <c r="BO4" t="s">
        <v>1028</v>
      </c>
      <c r="BP4" t="s">
        <v>1028</v>
      </c>
      <c r="BQ4" t="s">
        <v>1027</v>
      </c>
      <c r="BR4" t="s">
        <v>1027</v>
      </c>
      <c r="BS4" t="s">
        <v>1027</v>
      </c>
      <c r="BT4" t="s">
        <v>1027</v>
      </c>
      <c r="BU4" t="s">
        <v>449</v>
      </c>
      <c r="BV4" t="s">
        <v>449</v>
      </c>
      <c r="BW4" t="s">
        <v>449</v>
      </c>
      <c r="BX4" t="s">
        <v>449</v>
      </c>
      <c r="BY4" t="s">
        <v>449</v>
      </c>
      <c r="BZ4" s="179" t="s">
        <v>449</v>
      </c>
      <c r="CA4" t="s">
        <v>449</v>
      </c>
      <c r="CB4" t="s">
        <v>449</v>
      </c>
      <c r="CC4" t="s">
        <v>449</v>
      </c>
      <c r="CD4" t="s">
        <v>449</v>
      </c>
      <c r="CE4" t="s">
        <v>449</v>
      </c>
      <c r="CF4" t="s">
        <v>449</v>
      </c>
      <c r="CG4" t="s">
        <v>449</v>
      </c>
      <c r="CH4" t="s">
        <v>449</v>
      </c>
      <c r="CI4" t="s">
        <v>449</v>
      </c>
      <c r="CJ4" t="s">
        <v>449</v>
      </c>
      <c r="CK4" t="s">
        <v>449</v>
      </c>
      <c r="CL4" t="s">
        <v>449</v>
      </c>
      <c r="CM4" t="s">
        <v>449</v>
      </c>
      <c r="CN4" t="s">
        <v>449</v>
      </c>
      <c r="CO4" t="s">
        <v>449</v>
      </c>
      <c r="CP4" t="s">
        <v>449</v>
      </c>
      <c r="CQ4" t="s">
        <v>1026</v>
      </c>
      <c r="CR4" t="s">
        <v>1026</v>
      </c>
      <c r="CS4" t="s">
        <v>1026</v>
      </c>
      <c r="CT4" t="s">
        <v>1026</v>
      </c>
      <c r="CU4" t="s">
        <v>1026</v>
      </c>
      <c r="CV4" t="s">
        <v>1026</v>
      </c>
      <c r="CW4" t="s">
        <v>1026</v>
      </c>
      <c r="CX4" t="s">
        <v>1026</v>
      </c>
      <c r="CY4" t="s">
        <v>1026</v>
      </c>
      <c r="CZ4" t="s">
        <v>1026</v>
      </c>
      <c r="DA4" t="s">
        <v>1026</v>
      </c>
      <c r="DB4" t="s">
        <v>1026</v>
      </c>
      <c r="DC4" t="s">
        <v>1026</v>
      </c>
      <c r="DD4" t="s">
        <v>1026</v>
      </c>
      <c r="DE4" t="s">
        <v>1026</v>
      </c>
      <c r="DF4" t="s">
        <v>1026</v>
      </c>
      <c r="DG4" t="s">
        <v>1026</v>
      </c>
      <c r="DH4" t="s">
        <v>1026</v>
      </c>
      <c r="DI4" t="s">
        <v>1026</v>
      </c>
      <c r="DJ4" t="s">
        <v>1025</v>
      </c>
      <c r="DK4" t="s">
        <v>1025</v>
      </c>
      <c r="DL4" t="s">
        <v>1025</v>
      </c>
      <c r="DM4" t="s">
        <v>1024</v>
      </c>
      <c r="DN4" t="s">
        <v>1024</v>
      </c>
      <c r="DO4" t="s">
        <v>1024</v>
      </c>
      <c r="DP4" t="s">
        <v>1024</v>
      </c>
      <c r="DQ4" t="s">
        <v>1024</v>
      </c>
    </row>
    <row r="5" spans="1:121">
      <c r="A5" t="s">
        <v>1023</v>
      </c>
      <c r="B5" t="s">
        <v>1023</v>
      </c>
      <c r="C5" t="s">
        <v>1013</v>
      </c>
      <c r="D5" t="s">
        <v>1013</v>
      </c>
      <c r="E5" t="s">
        <v>1013</v>
      </c>
      <c r="F5" t="s">
        <v>1013</v>
      </c>
      <c r="G5" t="s">
        <v>1013</v>
      </c>
      <c r="H5" t="s">
        <v>1013</v>
      </c>
      <c r="I5" t="s">
        <v>1013</v>
      </c>
      <c r="J5" s="156" t="s">
        <v>1013</v>
      </c>
      <c r="K5" s="168" t="s">
        <v>1013</v>
      </c>
      <c r="L5" t="s">
        <v>1022</v>
      </c>
      <c r="M5" t="s">
        <v>1022</v>
      </c>
      <c r="N5" t="s">
        <v>1021</v>
      </c>
      <c r="O5" t="s">
        <v>1020</v>
      </c>
      <c r="P5" t="s">
        <v>1014</v>
      </c>
      <c r="Q5" t="s">
        <v>1019</v>
      </c>
      <c r="R5" t="s">
        <v>1019</v>
      </c>
      <c r="S5" t="s">
        <v>1017</v>
      </c>
      <c r="T5" t="s">
        <v>1018</v>
      </c>
      <c r="U5" t="s">
        <v>1018</v>
      </c>
      <c r="V5" t="s">
        <v>1017</v>
      </c>
      <c r="W5" t="s">
        <v>1018</v>
      </c>
      <c r="X5" t="s">
        <v>1018</v>
      </c>
      <c r="Y5" t="s">
        <v>1017</v>
      </c>
      <c r="Z5" t="s">
        <v>1017</v>
      </c>
      <c r="AA5" t="s">
        <v>1017</v>
      </c>
      <c r="AB5" t="s">
        <v>1017</v>
      </c>
      <c r="AC5" t="s">
        <v>1018</v>
      </c>
      <c r="AD5" t="s">
        <v>1018</v>
      </c>
      <c r="AE5" t="s">
        <v>1017</v>
      </c>
      <c r="AF5" t="s">
        <v>1018</v>
      </c>
      <c r="AG5" t="s">
        <v>1018</v>
      </c>
      <c r="AH5" t="s">
        <v>1017</v>
      </c>
      <c r="AI5" t="s">
        <v>1017</v>
      </c>
      <c r="AJ5" t="s">
        <v>1017</v>
      </c>
      <c r="AK5" t="s">
        <v>1017</v>
      </c>
      <c r="AL5" t="s">
        <v>1018</v>
      </c>
      <c r="AM5" t="s">
        <v>1018</v>
      </c>
      <c r="AN5" t="s">
        <v>1017</v>
      </c>
      <c r="AO5" t="s">
        <v>1018</v>
      </c>
      <c r="AP5" t="s">
        <v>1018</v>
      </c>
      <c r="AQ5" t="s">
        <v>1017</v>
      </c>
      <c r="AR5" t="s">
        <v>1017</v>
      </c>
      <c r="AS5" t="s">
        <v>1017</v>
      </c>
      <c r="AT5" t="s">
        <v>1017</v>
      </c>
      <c r="AU5" t="s">
        <v>1018</v>
      </c>
      <c r="AV5" t="s">
        <v>1018</v>
      </c>
      <c r="AW5" t="s">
        <v>1017</v>
      </c>
      <c r="AX5" t="s">
        <v>1018</v>
      </c>
      <c r="AY5" t="s">
        <v>1018</v>
      </c>
      <c r="AZ5" t="s">
        <v>1017</v>
      </c>
      <c r="BA5" t="s">
        <v>1017</v>
      </c>
      <c r="BB5" t="s">
        <v>1017</v>
      </c>
      <c r="BC5" t="s">
        <v>1016</v>
      </c>
      <c r="BD5" t="s">
        <v>1016</v>
      </c>
      <c r="BE5" t="s">
        <v>1016</v>
      </c>
      <c r="BF5" t="s">
        <v>1016</v>
      </c>
      <c r="BG5" t="s">
        <v>1016</v>
      </c>
      <c r="BH5" t="s">
        <v>1016</v>
      </c>
      <c r="BI5" t="s">
        <v>1016</v>
      </c>
      <c r="BJ5" t="s">
        <v>1016</v>
      </c>
      <c r="BK5" t="s">
        <v>1016</v>
      </c>
      <c r="BL5" t="s">
        <v>1016</v>
      </c>
      <c r="BM5" t="s">
        <v>1015</v>
      </c>
      <c r="BN5" t="s">
        <v>1015</v>
      </c>
      <c r="BO5" t="s">
        <v>1015</v>
      </c>
      <c r="BP5" t="s">
        <v>1015</v>
      </c>
      <c r="BQ5" t="s">
        <v>1015</v>
      </c>
      <c r="BR5" t="s">
        <v>1015</v>
      </c>
      <c r="BS5" t="s">
        <v>1015</v>
      </c>
      <c r="BT5" t="s">
        <v>1015</v>
      </c>
      <c r="BU5" t="s">
        <v>1013</v>
      </c>
      <c r="BV5" t="s">
        <v>1013</v>
      </c>
      <c r="BW5" t="s">
        <v>1013</v>
      </c>
      <c r="BX5" t="s">
        <v>1013</v>
      </c>
      <c r="BY5" t="s">
        <v>1013</v>
      </c>
      <c r="BZ5" s="179" t="s">
        <v>1013</v>
      </c>
      <c r="CA5" t="s">
        <v>1013</v>
      </c>
      <c r="CB5" t="s">
        <v>1013</v>
      </c>
      <c r="CC5" t="s">
        <v>1013</v>
      </c>
      <c r="CD5" t="s">
        <v>1013</v>
      </c>
      <c r="CE5" t="s">
        <v>1013</v>
      </c>
      <c r="CF5" t="s">
        <v>1013</v>
      </c>
      <c r="CG5" t="s">
        <v>1013</v>
      </c>
      <c r="CH5" t="s">
        <v>1013</v>
      </c>
      <c r="CI5" t="s">
        <v>1013</v>
      </c>
      <c r="CJ5" t="s">
        <v>1013</v>
      </c>
      <c r="CK5" t="s">
        <v>1013</v>
      </c>
      <c r="CL5" t="s">
        <v>1013</v>
      </c>
      <c r="CM5" t="s">
        <v>1013</v>
      </c>
      <c r="CN5" t="s">
        <v>1013</v>
      </c>
      <c r="CO5" t="s">
        <v>1013</v>
      </c>
      <c r="CP5" t="s">
        <v>1013</v>
      </c>
      <c r="CQ5" t="s">
        <v>1014</v>
      </c>
      <c r="CR5" t="s">
        <v>1014</v>
      </c>
      <c r="CS5" t="s">
        <v>1014</v>
      </c>
      <c r="CT5" t="s">
        <v>1014</v>
      </c>
      <c r="CU5" t="s">
        <v>1014</v>
      </c>
      <c r="CV5" t="s">
        <v>1014</v>
      </c>
      <c r="CW5" t="s">
        <v>1014</v>
      </c>
      <c r="CX5" t="s">
        <v>1014</v>
      </c>
      <c r="CY5" t="s">
        <v>1014</v>
      </c>
      <c r="CZ5" t="s">
        <v>1014</v>
      </c>
      <c r="DA5" t="s">
        <v>1014</v>
      </c>
      <c r="DB5" t="s">
        <v>1014</v>
      </c>
      <c r="DC5" t="s">
        <v>1014</v>
      </c>
      <c r="DD5" t="s">
        <v>1014</v>
      </c>
      <c r="DE5" t="s">
        <v>1014</v>
      </c>
      <c r="DF5" t="s">
        <v>1014</v>
      </c>
      <c r="DG5" t="s">
        <v>1014</v>
      </c>
      <c r="DH5" t="s">
        <v>1014</v>
      </c>
      <c r="DI5" t="s">
        <v>1014</v>
      </c>
      <c r="DJ5" t="s">
        <v>1013</v>
      </c>
      <c r="DK5" t="s">
        <v>1013</v>
      </c>
      <c r="DL5" t="s">
        <v>1013</v>
      </c>
      <c r="DM5" t="s">
        <v>1012</v>
      </c>
      <c r="DN5" t="s">
        <v>1011</v>
      </c>
      <c r="DO5" t="s">
        <v>1012</v>
      </c>
      <c r="DP5" t="s">
        <v>1011</v>
      </c>
      <c r="DQ5" t="s">
        <v>1010</v>
      </c>
    </row>
    <row r="6" spans="1:121">
      <c r="A6" t="s">
        <v>894</v>
      </c>
      <c r="B6" t="s">
        <v>893</v>
      </c>
      <c r="C6" t="s">
        <v>1009</v>
      </c>
      <c r="D6" t="s">
        <v>1008</v>
      </c>
      <c r="E6" t="s">
        <v>1007</v>
      </c>
      <c r="F6" t="s">
        <v>1006</v>
      </c>
      <c r="G6" t="s">
        <v>1005</v>
      </c>
      <c r="H6" t="s">
        <v>1004</v>
      </c>
      <c r="I6" t="s">
        <v>1003</v>
      </c>
      <c r="J6" s="156" t="s">
        <v>848</v>
      </c>
      <c r="K6" s="168" t="s">
        <v>849</v>
      </c>
      <c r="L6" t="s">
        <v>1002</v>
      </c>
      <c r="M6" t="s">
        <v>1001</v>
      </c>
      <c r="N6" t="s">
        <v>1000</v>
      </c>
      <c r="O6" t="s">
        <v>999</v>
      </c>
      <c r="P6" t="s">
        <v>998</v>
      </c>
      <c r="Q6" t="s">
        <v>997</v>
      </c>
      <c r="R6" t="s">
        <v>996</v>
      </c>
      <c r="S6" t="s">
        <v>995</v>
      </c>
      <c r="T6" t="s">
        <v>994</v>
      </c>
      <c r="U6" t="s">
        <v>993</v>
      </c>
      <c r="V6" t="s">
        <v>992</v>
      </c>
      <c r="W6" t="s">
        <v>991</v>
      </c>
      <c r="X6" t="s">
        <v>990</v>
      </c>
      <c r="Y6" t="s">
        <v>989</v>
      </c>
      <c r="Z6" t="s">
        <v>988</v>
      </c>
      <c r="AA6" t="s">
        <v>987</v>
      </c>
      <c r="AB6" t="s">
        <v>986</v>
      </c>
      <c r="AC6" t="s">
        <v>985</v>
      </c>
      <c r="AD6" t="s">
        <v>984</v>
      </c>
      <c r="AE6" t="s">
        <v>983</v>
      </c>
      <c r="AF6" t="s">
        <v>982</v>
      </c>
      <c r="AG6" t="s">
        <v>981</v>
      </c>
      <c r="AH6" t="s">
        <v>980</v>
      </c>
      <c r="AI6" t="s">
        <v>979</v>
      </c>
      <c r="AJ6" t="s">
        <v>978</v>
      </c>
      <c r="AK6" t="s">
        <v>977</v>
      </c>
      <c r="AL6" t="s">
        <v>976</v>
      </c>
      <c r="AM6" t="s">
        <v>975</v>
      </c>
      <c r="AN6" t="s">
        <v>974</v>
      </c>
      <c r="AO6" t="s">
        <v>973</v>
      </c>
      <c r="AP6" t="s">
        <v>972</v>
      </c>
      <c r="AQ6" t="s">
        <v>971</v>
      </c>
      <c r="AR6" t="s">
        <v>970</v>
      </c>
      <c r="AS6" t="s">
        <v>969</v>
      </c>
      <c r="AT6" t="s">
        <v>968</v>
      </c>
      <c r="AU6" t="s">
        <v>967</v>
      </c>
      <c r="AV6" t="s">
        <v>966</v>
      </c>
      <c r="AW6" t="s">
        <v>965</v>
      </c>
      <c r="AX6" t="s">
        <v>964</v>
      </c>
      <c r="AY6" t="s">
        <v>963</v>
      </c>
      <c r="AZ6" t="s">
        <v>962</v>
      </c>
      <c r="BA6" t="s">
        <v>961</v>
      </c>
      <c r="BB6" t="s">
        <v>960</v>
      </c>
      <c r="BC6" t="s">
        <v>959</v>
      </c>
      <c r="BD6" t="s">
        <v>958</v>
      </c>
      <c r="BE6" t="s">
        <v>957</v>
      </c>
      <c r="BF6" t="s">
        <v>956</v>
      </c>
      <c r="BG6" t="s">
        <v>955</v>
      </c>
      <c r="BH6" t="s">
        <v>954</v>
      </c>
      <c r="BI6" t="s">
        <v>953</v>
      </c>
      <c r="BJ6" t="s">
        <v>952</v>
      </c>
      <c r="BK6" t="s">
        <v>951</v>
      </c>
      <c r="BL6" t="s">
        <v>950</v>
      </c>
      <c r="BM6" t="s">
        <v>949</v>
      </c>
      <c r="BN6" t="s">
        <v>948</v>
      </c>
      <c r="BO6" t="s">
        <v>947</v>
      </c>
      <c r="BP6" t="s">
        <v>946</v>
      </c>
      <c r="BQ6" t="s">
        <v>945</v>
      </c>
      <c r="BR6" t="s">
        <v>944</v>
      </c>
      <c r="BS6" t="s">
        <v>943</v>
      </c>
      <c r="BT6" t="s">
        <v>942</v>
      </c>
      <c r="BU6" t="s">
        <v>853</v>
      </c>
      <c r="BV6" t="s">
        <v>941</v>
      </c>
      <c r="BW6" t="s">
        <v>873</v>
      </c>
      <c r="BX6" t="s">
        <v>940</v>
      </c>
      <c r="BY6" t="s">
        <v>939</v>
      </c>
      <c r="BZ6" s="179" t="s">
        <v>871</v>
      </c>
      <c r="CA6" t="s">
        <v>869</v>
      </c>
      <c r="CB6" t="s">
        <v>938</v>
      </c>
      <c r="CC6" t="s">
        <v>868</v>
      </c>
      <c r="CD6" t="s">
        <v>867</v>
      </c>
      <c r="CE6" t="s">
        <v>937</v>
      </c>
      <c r="CF6" t="s">
        <v>936</v>
      </c>
      <c r="CG6" t="s">
        <v>935</v>
      </c>
      <c r="CH6" t="s">
        <v>934</v>
      </c>
      <c r="CI6" t="s">
        <v>862</v>
      </c>
      <c r="CJ6" t="s">
        <v>861</v>
      </c>
      <c r="CK6" t="s">
        <v>859</v>
      </c>
      <c r="CL6" t="s">
        <v>933</v>
      </c>
      <c r="CM6" t="s">
        <v>932</v>
      </c>
      <c r="CN6" t="s">
        <v>856</v>
      </c>
      <c r="CO6" t="s">
        <v>931</v>
      </c>
      <c r="CP6" t="s">
        <v>930</v>
      </c>
      <c r="CQ6" t="s">
        <v>892</v>
      </c>
      <c r="CR6" t="s">
        <v>929</v>
      </c>
      <c r="CS6" t="s">
        <v>928</v>
      </c>
      <c r="CT6" t="s">
        <v>889</v>
      </c>
      <c r="CU6" t="s">
        <v>927</v>
      </c>
      <c r="CV6" t="s">
        <v>888</v>
      </c>
      <c r="CW6" t="s">
        <v>887</v>
      </c>
      <c r="CX6" t="s">
        <v>926</v>
      </c>
      <c r="CY6" t="s">
        <v>925</v>
      </c>
      <c r="CZ6" t="s">
        <v>924</v>
      </c>
      <c r="DA6" t="s">
        <v>923</v>
      </c>
      <c r="DB6" t="s">
        <v>882</v>
      </c>
      <c r="DC6" t="s">
        <v>881</v>
      </c>
      <c r="DD6" t="s">
        <v>879</v>
      </c>
      <c r="DE6" t="s">
        <v>922</v>
      </c>
      <c r="DF6" t="s">
        <v>921</v>
      </c>
      <c r="DG6" t="s">
        <v>876</v>
      </c>
      <c r="DH6" t="s">
        <v>920</v>
      </c>
      <c r="DI6" t="s">
        <v>919</v>
      </c>
      <c r="DJ6" t="s">
        <v>918</v>
      </c>
      <c r="DK6" t="s">
        <v>917</v>
      </c>
      <c r="DL6" t="s">
        <v>916</v>
      </c>
      <c r="DM6" t="s">
        <v>915</v>
      </c>
      <c r="DN6" t="s">
        <v>914</v>
      </c>
      <c r="DO6" t="s">
        <v>913</v>
      </c>
      <c r="DP6" t="s">
        <v>912</v>
      </c>
      <c r="DQ6" t="s">
        <v>911</v>
      </c>
    </row>
    <row r="7" spans="1:121" hidden="1">
      <c r="A7" t="s">
        <v>536</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s="173">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hidden="1">
      <c r="A8" t="s">
        <v>536</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s="173">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hidden="1">
      <c r="A9" t="s">
        <v>536</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s="173">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hidden="1">
      <c r="A10" t="s">
        <v>536</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s="173">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hidden="1">
      <c r="A11" t="s">
        <v>536</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s="173">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hidden="1">
      <c r="A12" t="s">
        <v>536</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s="173">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hidden="1">
      <c r="A13" t="s">
        <v>536</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s="17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hidden="1">
      <c r="A14" t="s">
        <v>536</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s="173">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539</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539</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539</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539</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539</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539</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539</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539</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538</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538</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538</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538</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538</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538</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538</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538</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540</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540</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540</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540</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540</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540</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540</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540</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541</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541</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541</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541</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541</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541</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541</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541</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542</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542</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542</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542</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542</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542</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542</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542</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543</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543</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543</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543</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543</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543</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543</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543</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544</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544</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544</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544</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544</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544</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544</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544</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545</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545</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545</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545</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545</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545</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545</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545</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550</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550</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550</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550</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550</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550</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550</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550</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547</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547</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547</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547</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547</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547</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547</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547</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548</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548</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548</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548</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548</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548</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548</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548</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549</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549</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549</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549</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549</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549</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549</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549</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551</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551</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551</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551</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551</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551</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551</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551</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552</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552</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552</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552</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552</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552</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552</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552</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553</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553</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553</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553</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553</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553</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553</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553</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556</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556</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556</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556</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556</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556</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556</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556</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555</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555</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555</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555</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555</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555</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555</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555</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554</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554</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554</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554</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554</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554</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554</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554</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557</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557</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557</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557</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557</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557</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557</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557</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558</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558</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558</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558</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558</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558</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558</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558</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560</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560</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560</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560</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560</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560</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560</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560</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559</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559</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559</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559</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559</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559</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559</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559</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561</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561</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561</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561</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561</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561</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561</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561</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568</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568</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568</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568</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568</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568</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568</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568</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569</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569</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569</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569</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569</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569</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569</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569</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562</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562</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562</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562</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562</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562</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562</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562</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564</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564</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564</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564</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564</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564</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564</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564</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565</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565</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565</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565</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565</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565</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565</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565</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566</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566</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566</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566</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566</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566</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566</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566</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563</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563</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563</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563</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563</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563</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563</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563</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567</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567</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567</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567</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567</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567</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567</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567</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570</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570</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570</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570</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570</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570</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570</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570</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571</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571</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571</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571</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571</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571</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571</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571</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572</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572</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572</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572</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572</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572</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572</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572</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573</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573</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573</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573</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573</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573</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573</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573</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574</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574</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574</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574</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574</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574</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574</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574</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575</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575</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575</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575</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575</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575</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575</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575</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576</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576</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576</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576</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576</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576</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576</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576</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577</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577</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577</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577</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577</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577</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577</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577</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578</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578</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578</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578</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578</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578</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578</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578</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579</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579</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579</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579</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579</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579</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579</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579</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581</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581</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581</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581</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581</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581</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581</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581</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c r="A351" t="s">
        <v>580</v>
      </c>
      <c r="B351">
        <v>2024</v>
      </c>
      <c r="C351">
        <v>6037888</v>
      </c>
      <c r="D351">
        <v>1574.7</v>
      </c>
      <c r="E351">
        <v>0</v>
      </c>
      <c r="F351">
        <v>211009.4</v>
      </c>
      <c r="G351">
        <v>6250471.9000000004</v>
      </c>
      <c r="H351">
        <v>5820752.7999999998</v>
      </c>
      <c r="I351">
        <v>4383502.0999999996</v>
      </c>
      <c r="J351" s="177">
        <v>7211.2</v>
      </c>
      <c r="K351" s="178">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s="180">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c r="A352" t="s">
        <v>580</v>
      </c>
      <c r="B352">
        <v>2026</v>
      </c>
      <c r="C352">
        <v>6103924.5</v>
      </c>
      <c r="D352">
        <v>1562.9</v>
      </c>
      <c r="E352">
        <v>0</v>
      </c>
      <c r="F352">
        <v>203983.5</v>
      </c>
      <c r="G352">
        <v>6309470.5999999996</v>
      </c>
      <c r="H352">
        <v>5884414.7999999998</v>
      </c>
      <c r="I352">
        <v>4419994.8</v>
      </c>
      <c r="J352" s="177">
        <v>4655.7</v>
      </c>
      <c r="K352" s="178">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s="180">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c r="A353" t="s">
        <v>580</v>
      </c>
      <c r="B353">
        <v>2028</v>
      </c>
      <c r="C353">
        <v>6215366</v>
      </c>
      <c r="D353">
        <v>1428.1</v>
      </c>
      <c r="E353">
        <v>0</v>
      </c>
      <c r="F353">
        <v>201652.2</v>
      </c>
      <c r="G353">
        <v>6418446.4000000004</v>
      </c>
      <c r="H353">
        <v>5991850</v>
      </c>
      <c r="I353">
        <v>4493216.8</v>
      </c>
      <c r="J353" s="177">
        <v>4125.5</v>
      </c>
      <c r="K353" s="178">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s="180">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c r="A354" t="s">
        <v>580</v>
      </c>
      <c r="B354">
        <v>2030</v>
      </c>
      <c r="C354">
        <v>6395260.5</v>
      </c>
      <c r="D354">
        <v>1511.4</v>
      </c>
      <c r="E354">
        <v>0</v>
      </c>
      <c r="F354">
        <v>180211.7</v>
      </c>
      <c r="G354">
        <v>6576983.7999999998</v>
      </c>
      <c r="H354">
        <v>6165277.2000000002</v>
      </c>
      <c r="I354">
        <v>4608337.4000000004</v>
      </c>
      <c r="J354" s="177">
        <v>58158</v>
      </c>
      <c r="K354" s="178">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s="180">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c r="A355" t="s">
        <v>580</v>
      </c>
      <c r="B355">
        <v>2035</v>
      </c>
      <c r="C355">
        <v>6872111</v>
      </c>
      <c r="D355">
        <v>2894.8</v>
      </c>
      <c r="E355">
        <v>0</v>
      </c>
      <c r="F355">
        <v>160620.20000000001</v>
      </c>
      <c r="G355">
        <v>7035626.4000000004</v>
      </c>
      <c r="H355">
        <v>6624984.7999999998</v>
      </c>
      <c r="I355">
        <v>5045038.7</v>
      </c>
      <c r="J355" s="177">
        <v>616567.1</v>
      </c>
      <c r="K355" s="178">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s="180">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c r="A356" t="s">
        <v>580</v>
      </c>
      <c r="B356">
        <v>2040</v>
      </c>
      <c r="C356">
        <v>7444902.5</v>
      </c>
      <c r="D356">
        <v>3431.6</v>
      </c>
      <c r="E356">
        <v>0</v>
      </c>
      <c r="F356">
        <v>178922.4</v>
      </c>
      <c r="G356">
        <v>7627256.7999999998</v>
      </c>
      <c r="H356">
        <v>7177179.7000000002</v>
      </c>
      <c r="I356">
        <v>5647393.2999999998</v>
      </c>
      <c r="J356" s="177">
        <v>2234796.5</v>
      </c>
      <c r="K356" s="178">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s="180">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c r="A357" t="s">
        <v>580</v>
      </c>
      <c r="B357">
        <v>2045</v>
      </c>
      <c r="C357">
        <v>7921741</v>
      </c>
      <c r="D357">
        <v>119276.9</v>
      </c>
      <c r="E357">
        <v>0</v>
      </c>
      <c r="F357">
        <v>184113.3</v>
      </c>
      <c r="G357">
        <v>8225131.4000000004</v>
      </c>
      <c r="H357">
        <v>7636862</v>
      </c>
      <c r="I357">
        <v>6120204.2999999998</v>
      </c>
      <c r="J357" s="177">
        <v>2606460.7999999998</v>
      </c>
      <c r="K357" s="178">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s="180">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c r="A358" t="s">
        <v>580</v>
      </c>
      <c r="B358">
        <v>2050</v>
      </c>
      <c r="C358">
        <v>8409475</v>
      </c>
      <c r="D358">
        <v>202336</v>
      </c>
      <c r="E358">
        <v>0</v>
      </c>
      <c r="F358">
        <v>181923.5</v>
      </c>
      <c r="G358">
        <v>8793734.4000000004</v>
      </c>
      <c r="H358">
        <v>8107034.4000000004</v>
      </c>
      <c r="I358">
        <v>6401262.7999999998</v>
      </c>
      <c r="J358" s="177">
        <v>2531478.2000000002</v>
      </c>
      <c r="K358" s="17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s="180">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582</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582</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582</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582</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582</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582</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582</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582</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584</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584</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584</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584</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584</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584</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584</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584</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583</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583</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583</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583</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583</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583</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583</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583</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585</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585</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585</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585</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585</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585</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585</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585</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VT"/>
      </filters>
    </filterColumn>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A1:O86"/>
  <sheetViews>
    <sheetView topLeftCell="E1" workbookViewId="0">
      <selection activeCell="M5" sqref="M5"/>
    </sheetView>
  </sheetViews>
  <sheetFormatPr defaultRowHeight="14.75"/>
  <cols>
    <col min="3" max="5" width="13.453125" customWidth="1"/>
    <col min="6" max="7" width="13.453125" style="174" customWidth="1"/>
    <col min="8" max="9" width="13.453125" customWidth="1"/>
    <col min="10" max="10" width="12.1328125" bestFit="1" customWidth="1"/>
    <col min="11" max="12" width="13.453125" customWidth="1"/>
    <col min="13" max="14" width="13.453125" style="163" customWidth="1"/>
    <col min="16" max="16" width="9.7265625" bestFit="1" customWidth="1"/>
  </cols>
  <sheetData>
    <row r="1" spans="1:15">
      <c r="F1" s="175" t="s">
        <v>440</v>
      </c>
      <c r="G1" s="174" t="s">
        <v>430</v>
      </c>
    </row>
    <row r="2" spans="1:15">
      <c r="F2" s="174" t="s">
        <v>439</v>
      </c>
      <c r="G2" s="174" t="s">
        <v>427</v>
      </c>
    </row>
    <row r="3" spans="1:15">
      <c r="C3" s="1" t="s">
        <v>1053</v>
      </c>
      <c r="D3" s="1" t="s">
        <v>1053</v>
      </c>
      <c r="E3" s="1" t="s">
        <v>1053</v>
      </c>
      <c r="F3" s="183" t="s">
        <v>1054</v>
      </c>
      <c r="G3" s="183" t="s">
        <v>1054</v>
      </c>
      <c r="H3" s="1" t="s">
        <v>1054</v>
      </c>
      <c r="I3" s="1"/>
      <c r="J3" s="1"/>
      <c r="K3" s="1" t="s">
        <v>1057</v>
      </c>
      <c r="L3" s="1"/>
      <c r="M3" s="186" t="s">
        <v>1060</v>
      </c>
    </row>
    <row r="4" spans="1:15">
      <c r="B4" s="1">
        <v>2024</v>
      </c>
      <c r="C4" s="181" t="s">
        <v>848</v>
      </c>
      <c r="D4" s="181" t="s">
        <v>849</v>
      </c>
      <c r="E4" s="181" t="s">
        <v>1055</v>
      </c>
      <c r="F4" s="184" t="s">
        <v>1049</v>
      </c>
      <c r="G4" s="184" t="s">
        <v>1050</v>
      </c>
      <c r="H4" s="182" t="s">
        <v>1055</v>
      </c>
      <c r="I4" s="171" t="s">
        <v>1056</v>
      </c>
      <c r="J4" s="190" t="s">
        <v>1061</v>
      </c>
      <c r="K4" s="171" t="s">
        <v>1051</v>
      </c>
      <c r="L4" s="171" t="s">
        <v>1052</v>
      </c>
      <c r="M4" s="189" t="s">
        <v>1058</v>
      </c>
      <c r="N4" s="189" t="s">
        <v>1059</v>
      </c>
    </row>
    <row r="5" spans="1:15">
      <c r="A5" t="str">
        <f>INDEX(About!K:K,MATCH(B5,About!L:L,0))</f>
        <v>Alabama</v>
      </c>
      <c r="B5" s="85" t="s">
        <v>536</v>
      </c>
      <c r="C5" s="174">
        <f>SUM(SUMIFS(Cambium22_MidCase_annual_state!J:J,Cambium22_MidCase_annual_state!$A:$A,$B5,Cambium22_MidCase_annual_state!$B:$B,$B$4),SUMIFS(Cambium22_MidCase_annual_state!BZ:BZ,Cambium22_MidCase_annual_state!$A:$A,$B5,Cambium22_MidCase_annual_state!$B:$B,$B$4))</f>
        <v>7001347</v>
      </c>
      <c r="D5" s="174">
        <f>SUMIFS(Cambium22_MidCase_annual_state!K:K,Cambium22_MidCase_annual_state!$A:$A,$B5,Cambium22_MidCase_annual_state!$B:$B,$B$4)</f>
        <v>57492184</v>
      </c>
      <c r="E5" s="174" t="str">
        <f>IF(D5&gt;C5,"EXPORTER","IMPORTER")</f>
        <v>EXPORTER</v>
      </c>
      <c r="F5" s="174">
        <f>SUM(SUMIFS('EIA_State Elec Profiles'!$C:$C,'EIA_State Elec Profiles'!$A:$A,$A5,'EIA_State Elec Profiles'!$B:$B,F$1),SUMIFS('EIA_State Elec Profiles'!$C:$C,'EIA_State Elec Profiles'!$A:$A,$A5,'EIA_State Elec Profiles'!$B:$B,F$2))</f>
        <v>0</v>
      </c>
      <c r="G5" s="174">
        <f>SUM(SUMIFS('EIA_State Elec Profiles'!$C:$C,'EIA_State Elec Profiles'!$A:$A,$A5,'EIA_State Elec Profiles'!$B:$B,G$1),SUMIFS('EIA_State Elec Profiles'!$C:$C,'EIA_State Elec Profiles'!$A:$A,$A5,'EIA_State Elec Profiles'!$B:$B,G$2))</f>
        <v>47230739</v>
      </c>
      <c r="H5" s="174" t="str">
        <f>IF(G5&gt;F5,"EXPORTER","IMPORTER")</f>
        <v>EXPORTER</v>
      </c>
      <c r="I5" s="174" t="b">
        <f t="shared" ref="I5:I36" si="0">H5=E5</f>
        <v>1</v>
      </c>
      <c r="J5" s="191" t="b">
        <v>1</v>
      </c>
      <c r="K5" s="174">
        <f>IF(AND(I5=TRUE,H5="EXPORTER"),C5,IF(AND(I5=TRUE,H5="IMPORTER"),D5+F5,IF(I5=FALSE,F5,0)))</f>
        <v>7001347</v>
      </c>
      <c r="L5" s="174">
        <f>IF(AND(I5=TRUE,H5="IMPORTER"),D5,IF(AND(I5=TRUE,H5="EXPORTER"),C5+G5,IF(I5=FALSE,G5,0)))</f>
        <v>54232086</v>
      </c>
      <c r="M5" s="187">
        <f>IF(J5=TRUE,F5,K5)</f>
        <v>0</v>
      </c>
      <c r="N5" s="187">
        <f>IF(J5=TRUE,G5,L5)</f>
        <v>47230739</v>
      </c>
      <c r="O5" s="160"/>
    </row>
    <row r="6" spans="1:15">
      <c r="A6" t="str">
        <f>INDEX(About!K:K,MATCH(B6,About!L:L,0))</f>
        <v>Alaska</v>
      </c>
      <c r="B6" s="85" t="s">
        <v>537</v>
      </c>
      <c r="C6" s="174">
        <f>SUM(SUMIFS(Cambium22_MidCase_annual_state!J:J,Cambium22_MidCase_annual_state!$A:$A,$B6,Cambium22_MidCase_annual_state!$B:$B,$B$4),SUMIFS(Cambium22_MidCase_annual_state!BZ:BZ,Cambium22_MidCase_annual_state!$A:$A,$B6,Cambium22_MidCase_annual_state!$B:$B,$B$4))</f>
        <v>0</v>
      </c>
      <c r="D6" s="174">
        <f>SUMIFS(Cambium22_MidCase_annual_state!K:K,Cambium22_MidCase_annual_state!$A:$A,$B6,Cambium22_MidCase_annual_state!$B:$B,$B$4)</f>
        <v>0</v>
      </c>
      <c r="E6" s="174" t="str">
        <f t="shared" ref="E6:E54" si="1">IF(D6&gt;C6,"EXPORTER","IMPORTER")</f>
        <v>IMPORTER</v>
      </c>
      <c r="F6" s="174">
        <f>SUM(SUMIFS('EIA_State Elec Profiles'!$C:$C,'EIA_State Elec Profiles'!$A:$A,$A6,'EIA_State Elec Profiles'!$B:$B,F$1),SUMIFS('EIA_State Elec Profiles'!$C:$C,'EIA_State Elec Profiles'!$A:$A,$A6,'EIA_State Elec Profiles'!$B:$B,F$2))</f>
        <v>0</v>
      </c>
      <c r="G6" s="174">
        <f>SUM(SUMIFS('EIA_State Elec Profiles'!$C:$C,'EIA_State Elec Profiles'!$A:$A,$A6,'EIA_State Elec Profiles'!$B:$B,G$1),SUMIFS('EIA_State Elec Profiles'!$C:$C,'EIA_State Elec Profiles'!$A:$A,$A6,'EIA_State Elec Profiles'!$B:$B,G$2))</f>
        <v>0</v>
      </c>
      <c r="H6" s="174" t="str">
        <f t="shared" ref="H6:H54" si="2">IF(G6&gt;F6,"EXPORTER","IMPORTER")</f>
        <v>IMPORTER</v>
      </c>
      <c r="I6" s="174" t="b">
        <f t="shared" si="0"/>
        <v>1</v>
      </c>
      <c r="J6" s="191" t="b">
        <v>1</v>
      </c>
      <c r="K6" s="174">
        <f t="shared" ref="K6:K54" si="3">IF(AND(I6=TRUE,H6="EXPORTER"),C6,IF(AND(I6=TRUE,H6="IMPORTER"),D6+F6,IF(I6=FALSE,F6,0)))</f>
        <v>0</v>
      </c>
      <c r="L6" s="174">
        <f t="shared" ref="L6:L54" si="4">IF(AND(I6=TRUE,H6="IMPORTER"),D6,IF(AND(I6=TRUE,H6="EXPORTER"),C6+G6,IF(I6=FALSE,G6,0)))</f>
        <v>0</v>
      </c>
      <c r="M6" s="187">
        <f t="shared" ref="M6:M54" si="5">IF(J6=TRUE,F6,K6)</f>
        <v>0</v>
      </c>
      <c r="N6" s="187">
        <f t="shared" ref="N6:N54" si="6">IF(J6=TRUE,G6,L6)</f>
        <v>0</v>
      </c>
      <c r="O6" s="160"/>
    </row>
    <row r="7" spans="1:15">
      <c r="A7" t="str">
        <f>INDEX(About!K:K,MATCH(B7,About!L:L,0))</f>
        <v>Arizona</v>
      </c>
      <c r="B7" s="85" t="s">
        <v>538</v>
      </c>
      <c r="C7" s="174">
        <f>SUM(SUMIFS(Cambium22_MidCase_annual_state!J:J,Cambium22_MidCase_annual_state!$A:$A,$B7,Cambium22_MidCase_annual_state!$B:$B,$B$4),SUMIFS(Cambium22_MidCase_annual_state!BZ:BZ,Cambium22_MidCase_annual_state!$A:$A,$B7,Cambium22_MidCase_annual_state!$B:$B,$B$4))</f>
        <v>31149532</v>
      </c>
      <c r="D7" s="174">
        <f>SUMIFS(Cambium22_MidCase_annual_state!K:K,Cambium22_MidCase_annual_state!$A:$A,$B7,Cambium22_MidCase_annual_state!$B:$B,$B$4)</f>
        <v>72940160</v>
      </c>
      <c r="E7" s="174" t="str">
        <f t="shared" si="1"/>
        <v>EXPORTER</v>
      </c>
      <c r="F7" s="174">
        <f>SUM(SUMIFS('EIA_State Elec Profiles'!$C:$C,'EIA_State Elec Profiles'!$A:$A,$A7,'EIA_State Elec Profiles'!$B:$B,F$1),SUMIFS('EIA_State Elec Profiles'!$C:$C,'EIA_State Elec Profiles'!$A:$A,$A7,'EIA_State Elec Profiles'!$B:$B,F$2))</f>
        <v>0</v>
      </c>
      <c r="G7" s="174">
        <f>SUM(SUMIFS('EIA_State Elec Profiles'!$C:$C,'EIA_State Elec Profiles'!$A:$A,$A7,'EIA_State Elec Profiles'!$B:$B,G$1),SUMIFS('EIA_State Elec Profiles'!$C:$C,'EIA_State Elec Profiles'!$A:$A,$A7,'EIA_State Elec Profiles'!$B:$B,G$2))</f>
        <v>22825079</v>
      </c>
      <c r="H7" s="174" t="str">
        <f t="shared" si="2"/>
        <v>EXPORTER</v>
      </c>
      <c r="I7" s="174" t="b">
        <f t="shared" si="0"/>
        <v>1</v>
      </c>
      <c r="J7" s="191" t="b">
        <v>1</v>
      </c>
      <c r="K7" s="174">
        <f t="shared" si="3"/>
        <v>31149532</v>
      </c>
      <c r="L7" s="174">
        <f t="shared" si="4"/>
        <v>53974611</v>
      </c>
      <c r="M7" s="187">
        <f t="shared" si="5"/>
        <v>0</v>
      </c>
      <c r="N7" s="187">
        <f t="shared" si="6"/>
        <v>22825079</v>
      </c>
      <c r="O7" s="160"/>
    </row>
    <row r="8" spans="1:15">
      <c r="A8" t="str">
        <f>INDEX(About!K:K,MATCH(B8,About!L:L,0))</f>
        <v>Arkansas</v>
      </c>
      <c r="B8" s="85" t="s">
        <v>539</v>
      </c>
      <c r="C8" s="174">
        <f>SUM(SUMIFS(Cambium22_MidCase_annual_state!J:J,Cambium22_MidCase_annual_state!$A:$A,$B8,Cambium22_MidCase_annual_state!$B:$B,$B$4),SUMIFS(Cambium22_MidCase_annual_state!BZ:BZ,Cambium22_MidCase_annual_state!$A:$A,$B8,Cambium22_MidCase_annual_state!$B:$B,$B$4))</f>
        <v>48007376</v>
      </c>
      <c r="D8" s="174">
        <f>SUMIFS(Cambium22_MidCase_annual_state!K:K,Cambium22_MidCase_annual_state!$A:$A,$B8,Cambium22_MidCase_annual_state!$B:$B,$B$4)</f>
        <v>44824250</v>
      </c>
      <c r="E8" s="174" t="str">
        <f t="shared" si="1"/>
        <v>IMPORTER</v>
      </c>
      <c r="F8" s="174">
        <f>SUM(SUMIFS('EIA_State Elec Profiles'!$C:$C,'EIA_State Elec Profiles'!$A:$A,$A8,'EIA_State Elec Profiles'!$B:$B,F$1),SUMIFS('EIA_State Elec Profiles'!$C:$C,'EIA_State Elec Profiles'!$A:$A,$A8,'EIA_State Elec Profiles'!$B:$B,F$2))</f>
        <v>0</v>
      </c>
      <c r="G8" s="174">
        <f>SUM(SUMIFS('EIA_State Elec Profiles'!$C:$C,'EIA_State Elec Profiles'!$A:$A,$A8,'EIA_State Elec Profiles'!$B:$B,G$1),SUMIFS('EIA_State Elec Profiles'!$C:$C,'EIA_State Elec Profiles'!$A:$A,$A8,'EIA_State Elec Profiles'!$B:$B,G$2))</f>
        <v>8613908</v>
      </c>
      <c r="H8" s="174" t="str">
        <f t="shared" si="2"/>
        <v>EXPORTER</v>
      </c>
      <c r="I8" s="174" t="b">
        <f t="shared" si="0"/>
        <v>0</v>
      </c>
      <c r="J8" s="191" t="b">
        <v>1</v>
      </c>
      <c r="K8" s="174">
        <f t="shared" si="3"/>
        <v>0</v>
      </c>
      <c r="L8" s="174">
        <f t="shared" si="4"/>
        <v>8613908</v>
      </c>
      <c r="M8" s="187">
        <f t="shared" si="5"/>
        <v>0</v>
      </c>
      <c r="N8" s="187">
        <f t="shared" si="6"/>
        <v>8613908</v>
      </c>
      <c r="O8" s="160"/>
    </row>
    <row r="9" spans="1:15">
      <c r="A9" t="str">
        <f>INDEX(About!K:K,MATCH(B9,About!L:L,0))</f>
        <v>California</v>
      </c>
      <c r="B9" s="85" t="s">
        <v>540</v>
      </c>
      <c r="C9" s="174">
        <f>SUM(SUMIFS(Cambium22_MidCase_annual_state!J:J,Cambium22_MidCase_annual_state!$A:$A,$B9,Cambium22_MidCase_annual_state!$B:$B,$B$4),SUMIFS(Cambium22_MidCase_annual_state!BZ:BZ,Cambium22_MidCase_annual_state!$A:$A,$B9,Cambium22_MidCase_annual_state!$B:$B,$B$4))</f>
        <v>109195120</v>
      </c>
      <c r="D9" s="174">
        <f>SUMIFS(Cambium22_MidCase_annual_state!K:K,Cambium22_MidCase_annual_state!$A:$A,$B9,Cambium22_MidCase_annual_state!$B:$B,$B$4)</f>
        <v>45540468</v>
      </c>
      <c r="E9" s="174" t="str">
        <f t="shared" si="1"/>
        <v>IMPORTER</v>
      </c>
      <c r="F9" s="174">
        <f>SUM(SUMIFS('EIA_State Elec Profiles'!$C:$C,'EIA_State Elec Profiles'!$A:$A,$A9,'EIA_State Elec Profiles'!$B:$B,F$1),SUMIFS('EIA_State Elec Profiles'!$C:$C,'EIA_State Elec Profiles'!$A:$A,$A9,'EIA_State Elec Profiles'!$B:$B,F$2))</f>
        <v>77638443</v>
      </c>
      <c r="G9" s="174">
        <f>SUM(SUMIFS('EIA_State Elec Profiles'!$C:$C,'EIA_State Elec Profiles'!$A:$A,$A9,'EIA_State Elec Profiles'!$B:$B,G$1),SUMIFS('EIA_State Elec Profiles'!$C:$C,'EIA_State Elec Profiles'!$A:$A,$A9,'EIA_State Elec Profiles'!$B:$B,G$2))</f>
        <v>1233980</v>
      </c>
      <c r="H9" s="174" t="str">
        <f t="shared" si="2"/>
        <v>IMPORTER</v>
      </c>
      <c r="I9" s="174" t="b">
        <f t="shared" si="0"/>
        <v>1</v>
      </c>
      <c r="J9" s="191" t="b">
        <v>1</v>
      </c>
      <c r="K9" s="174">
        <f t="shared" si="3"/>
        <v>123178911</v>
      </c>
      <c r="L9" s="174">
        <f t="shared" si="4"/>
        <v>45540468</v>
      </c>
      <c r="M9" s="187">
        <f t="shared" si="5"/>
        <v>77638443</v>
      </c>
      <c r="N9" s="187">
        <f t="shared" si="6"/>
        <v>1233980</v>
      </c>
      <c r="O9" s="160"/>
    </row>
    <row r="10" spans="1:15">
      <c r="A10" t="str">
        <f>INDEX(About!K:K,MATCH(B10,About!L:L,0))</f>
        <v>Colorado</v>
      </c>
      <c r="B10" s="85" t="s">
        <v>541</v>
      </c>
      <c r="C10" s="174">
        <f>SUM(SUMIFS(Cambium22_MidCase_annual_state!J:J,Cambium22_MidCase_annual_state!$A:$A,$B10,Cambium22_MidCase_annual_state!$B:$B,$B$4),SUMIFS(Cambium22_MidCase_annual_state!BZ:BZ,Cambium22_MidCase_annual_state!$A:$A,$B10,Cambium22_MidCase_annual_state!$B:$B,$B$4))</f>
        <v>32434150</v>
      </c>
      <c r="D10" s="174">
        <f>SUMIFS(Cambium22_MidCase_annual_state!K:K,Cambium22_MidCase_annual_state!$A:$A,$B10,Cambium22_MidCase_annual_state!$B:$B,$B$4)</f>
        <v>19356276</v>
      </c>
      <c r="E10" s="174" t="str">
        <f t="shared" si="1"/>
        <v>IMPORTER</v>
      </c>
      <c r="F10" s="174">
        <f>SUM(SUMIFS('EIA_State Elec Profiles'!$C:$C,'EIA_State Elec Profiles'!$A:$A,$A10,'EIA_State Elec Profiles'!$B:$B,F$1),SUMIFS('EIA_State Elec Profiles'!$C:$C,'EIA_State Elec Profiles'!$A:$A,$A10,'EIA_State Elec Profiles'!$B:$B,F$2))</f>
        <v>2600224</v>
      </c>
      <c r="G10" s="174">
        <f>SUM(SUMIFS('EIA_State Elec Profiles'!$C:$C,'EIA_State Elec Profiles'!$A:$A,$A10,'EIA_State Elec Profiles'!$B:$B,G$1),SUMIFS('EIA_State Elec Profiles'!$C:$C,'EIA_State Elec Profiles'!$A:$A,$A10,'EIA_State Elec Profiles'!$B:$B,G$2))</f>
        <v>0</v>
      </c>
      <c r="H10" s="174" t="str">
        <f t="shared" si="2"/>
        <v>IMPORTER</v>
      </c>
      <c r="I10" s="174" t="b">
        <f t="shared" si="0"/>
        <v>1</v>
      </c>
      <c r="J10" s="191" t="b">
        <v>1</v>
      </c>
      <c r="K10" s="174">
        <f t="shared" si="3"/>
        <v>21956500</v>
      </c>
      <c r="L10" s="174">
        <f t="shared" si="4"/>
        <v>19356276</v>
      </c>
      <c r="M10" s="187">
        <f t="shared" si="5"/>
        <v>2600224</v>
      </c>
      <c r="N10" s="187">
        <f t="shared" si="6"/>
        <v>0</v>
      </c>
      <c r="O10" s="160"/>
    </row>
    <row r="11" spans="1:15">
      <c r="A11" t="str">
        <f>INDEX(About!K:K,MATCH(B11,About!L:L,0))</f>
        <v>Connecticut</v>
      </c>
      <c r="B11" s="85" t="s">
        <v>542</v>
      </c>
      <c r="C11" s="174">
        <f>SUM(SUMIFS(Cambium22_MidCase_annual_state!J:J,Cambium22_MidCase_annual_state!$A:$A,$B11,Cambium22_MidCase_annual_state!$B:$B,$B$4),SUMIFS(Cambium22_MidCase_annual_state!BZ:BZ,Cambium22_MidCase_annual_state!$A:$A,$B11,Cambium22_MidCase_annual_state!$B:$B,$B$4))</f>
        <v>328162.59999999998</v>
      </c>
      <c r="D11" s="174">
        <f>SUMIFS(Cambium22_MidCase_annual_state!K:K,Cambium22_MidCase_annual_state!$A:$A,$B11,Cambium22_MidCase_annual_state!$B:$B,$B$4)</f>
        <v>11822086</v>
      </c>
      <c r="E11" s="174" t="str">
        <f t="shared" si="1"/>
        <v>EXPORTER</v>
      </c>
      <c r="F11" s="174">
        <f>SUM(SUMIFS('EIA_State Elec Profiles'!$C:$C,'EIA_State Elec Profiles'!$A:$A,$A11,'EIA_State Elec Profiles'!$B:$B,F$1),SUMIFS('EIA_State Elec Profiles'!$C:$C,'EIA_State Elec Profiles'!$A:$A,$A11,'EIA_State Elec Profiles'!$B:$B,F$2))</f>
        <v>0</v>
      </c>
      <c r="G11" s="174">
        <f>SUM(SUMIFS('EIA_State Elec Profiles'!$C:$C,'EIA_State Elec Profiles'!$A:$A,$A11,'EIA_State Elec Profiles'!$B:$B,G$1),SUMIFS('EIA_State Elec Profiles'!$C:$C,'EIA_State Elec Profiles'!$A:$A,$A11,'EIA_State Elec Profiles'!$B:$B,G$2))</f>
        <v>13974993</v>
      </c>
      <c r="H11" s="174" t="str">
        <f t="shared" si="2"/>
        <v>EXPORTER</v>
      </c>
      <c r="I11" s="174" t="b">
        <f t="shared" si="0"/>
        <v>1</v>
      </c>
      <c r="J11" s="191" t="b">
        <v>1</v>
      </c>
      <c r="K11" s="174">
        <f t="shared" si="3"/>
        <v>328162.59999999998</v>
      </c>
      <c r="L11" s="174">
        <f t="shared" si="4"/>
        <v>14303155.6</v>
      </c>
      <c r="M11" s="187">
        <f t="shared" si="5"/>
        <v>0</v>
      </c>
      <c r="N11" s="187">
        <f t="shared" si="6"/>
        <v>13974993</v>
      </c>
      <c r="O11" s="160"/>
    </row>
    <row r="12" spans="1:15">
      <c r="A12" t="str">
        <f>INDEX(About!K:K,MATCH(B12,About!L:L,0))</f>
        <v>Delaware</v>
      </c>
      <c r="B12" s="85" t="s">
        <v>543</v>
      </c>
      <c r="C12" s="174">
        <f>SUM(SUMIFS(Cambium22_MidCase_annual_state!J:J,Cambium22_MidCase_annual_state!$A:$A,$B12,Cambium22_MidCase_annual_state!$B:$B,$B$4),SUMIFS(Cambium22_MidCase_annual_state!BZ:BZ,Cambium22_MidCase_annual_state!$A:$A,$B12,Cambium22_MidCase_annual_state!$B:$B,$B$4))</f>
        <v>10484592</v>
      </c>
      <c r="D12" s="174">
        <f>SUMIFS(Cambium22_MidCase_annual_state!K:K,Cambium22_MidCase_annual_state!$A:$A,$B12,Cambium22_MidCase_annual_state!$B:$B,$B$4)</f>
        <v>4323573</v>
      </c>
      <c r="E12" s="174" t="str">
        <f t="shared" si="1"/>
        <v>IMPORTER</v>
      </c>
      <c r="F12" s="174">
        <f>SUM(SUMIFS('EIA_State Elec Profiles'!$C:$C,'EIA_State Elec Profiles'!$A:$A,$A12,'EIA_State Elec Profiles'!$B:$B,F$1),SUMIFS('EIA_State Elec Profiles'!$C:$C,'EIA_State Elec Profiles'!$A:$A,$A12,'EIA_State Elec Profiles'!$B:$B,F$2))</f>
        <v>8517519</v>
      </c>
      <c r="G12" s="174">
        <f>SUM(SUMIFS('EIA_State Elec Profiles'!$C:$C,'EIA_State Elec Profiles'!$A:$A,$A12,'EIA_State Elec Profiles'!$B:$B,G$1),SUMIFS('EIA_State Elec Profiles'!$C:$C,'EIA_State Elec Profiles'!$A:$A,$A12,'EIA_State Elec Profiles'!$B:$B,G$2))</f>
        <v>0</v>
      </c>
      <c r="H12" s="174" t="str">
        <f t="shared" si="2"/>
        <v>IMPORTER</v>
      </c>
      <c r="I12" s="174" t="b">
        <f t="shared" si="0"/>
        <v>1</v>
      </c>
      <c r="J12" s="191" t="b">
        <v>1</v>
      </c>
      <c r="K12" s="174">
        <f t="shared" si="3"/>
        <v>12841092</v>
      </c>
      <c r="L12" s="174">
        <f t="shared" si="4"/>
        <v>4323573</v>
      </c>
      <c r="M12" s="187">
        <f t="shared" si="5"/>
        <v>8517519</v>
      </c>
      <c r="N12" s="187">
        <f t="shared" si="6"/>
        <v>0</v>
      </c>
      <c r="O12" s="160"/>
    </row>
    <row r="13" spans="1:15">
      <c r="A13" t="str">
        <f>INDEX(About!K:K,MATCH(B13,About!L:L,0))</f>
        <v>Florida</v>
      </c>
      <c r="B13" s="85" t="s">
        <v>544</v>
      </c>
      <c r="C13" s="174">
        <f>SUM(SUMIFS(Cambium22_MidCase_annual_state!J:J,Cambium22_MidCase_annual_state!$A:$A,$B13,Cambium22_MidCase_annual_state!$B:$B,$B$4),SUMIFS(Cambium22_MidCase_annual_state!BZ:BZ,Cambium22_MidCase_annual_state!$A:$A,$B13,Cambium22_MidCase_annual_state!$B:$B,$B$4))</f>
        <v>48279480</v>
      </c>
      <c r="D13" s="174">
        <f>SUMIFS(Cambium22_MidCase_annual_state!K:K,Cambium22_MidCase_annual_state!$A:$A,$B13,Cambium22_MidCase_annual_state!$B:$B,$B$4)</f>
        <v>36302692</v>
      </c>
      <c r="E13" s="174" t="str">
        <f t="shared" si="1"/>
        <v>IMPORTER</v>
      </c>
      <c r="F13" s="174">
        <f>SUM(SUMIFS('EIA_State Elec Profiles'!$C:$C,'EIA_State Elec Profiles'!$A:$A,$A13,'EIA_State Elec Profiles'!$B:$B,F$1),SUMIFS('EIA_State Elec Profiles'!$C:$C,'EIA_State Elec Profiles'!$A:$A,$A13,'EIA_State Elec Profiles'!$B:$B,F$2))</f>
        <v>12987138</v>
      </c>
      <c r="G13" s="174">
        <f>SUM(SUMIFS('EIA_State Elec Profiles'!$C:$C,'EIA_State Elec Profiles'!$A:$A,$A13,'EIA_State Elec Profiles'!$B:$B,G$1),SUMIFS('EIA_State Elec Profiles'!$C:$C,'EIA_State Elec Profiles'!$A:$A,$A13,'EIA_State Elec Profiles'!$B:$B,G$2))</f>
        <v>0</v>
      </c>
      <c r="H13" s="174" t="str">
        <f t="shared" si="2"/>
        <v>IMPORTER</v>
      </c>
      <c r="I13" s="174" t="b">
        <f t="shared" si="0"/>
        <v>1</v>
      </c>
      <c r="J13" s="191" t="b">
        <v>1</v>
      </c>
      <c r="K13" s="174">
        <f t="shared" si="3"/>
        <v>49289830</v>
      </c>
      <c r="L13" s="174">
        <f t="shared" si="4"/>
        <v>36302692</v>
      </c>
      <c r="M13" s="187">
        <f t="shared" si="5"/>
        <v>12987138</v>
      </c>
      <c r="N13" s="187">
        <f t="shared" si="6"/>
        <v>0</v>
      </c>
      <c r="O13" s="160"/>
    </row>
    <row r="14" spans="1:15">
      <c r="A14" t="str">
        <f>INDEX(About!K:K,MATCH(B14,About!L:L,0))</f>
        <v>Georgia</v>
      </c>
      <c r="B14" s="85" t="s">
        <v>545</v>
      </c>
      <c r="C14" s="174">
        <f>SUM(SUMIFS(Cambium22_MidCase_annual_state!J:J,Cambium22_MidCase_annual_state!$A:$A,$B14,Cambium22_MidCase_annual_state!$B:$B,$B$4),SUMIFS(Cambium22_MidCase_annual_state!BZ:BZ,Cambium22_MidCase_annual_state!$A:$A,$B14,Cambium22_MidCase_annual_state!$B:$B,$B$4))</f>
        <v>60218696</v>
      </c>
      <c r="D14" s="174">
        <f>SUMIFS(Cambium22_MidCase_annual_state!K:K,Cambium22_MidCase_annual_state!$A:$A,$B14,Cambium22_MidCase_annual_state!$B:$B,$B$4)</f>
        <v>23211710</v>
      </c>
      <c r="E14" s="174" t="str">
        <f t="shared" si="1"/>
        <v>IMPORTER</v>
      </c>
      <c r="F14" s="174">
        <f>SUM(SUMIFS('EIA_State Elec Profiles'!$C:$C,'EIA_State Elec Profiles'!$A:$A,$A14,'EIA_State Elec Profiles'!$B:$B,F$1),SUMIFS('EIA_State Elec Profiles'!$C:$C,'EIA_State Elec Profiles'!$A:$A,$A14,'EIA_State Elec Profiles'!$B:$B,F$2))</f>
        <v>25602863</v>
      </c>
      <c r="G14" s="174">
        <f>SUM(SUMIFS('EIA_State Elec Profiles'!$C:$C,'EIA_State Elec Profiles'!$A:$A,$A14,'EIA_State Elec Profiles'!$B:$B,G$1),SUMIFS('EIA_State Elec Profiles'!$C:$C,'EIA_State Elec Profiles'!$A:$A,$A14,'EIA_State Elec Profiles'!$B:$B,G$2))</f>
        <v>0</v>
      </c>
      <c r="H14" s="174" t="str">
        <f t="shared" si="2"/>
        <v>IMPORTER</v>
      </c>
      <c r="I14" s="174" t="b">
        <f t="shared" si="0"/>
        <v>1</v>
      </c>
      <c r="J14" s="191" t="b">
        <v>1</v>
      </c>
      <c r="K14" s="174">
        <f t="shared" si="3"/>
        <v>48814573</v>
      </c>
      <c r="L14" s="174">
        <f t="shared" si="4"/>
        <v>23211710</v>
      </c>
      <c r="M14" s="187">
        <f t="shared" si="5"/>
        <v>25602863</v>
      </c>
      <c r="N14" s="187">
        <f t="shared" si="6"/>
        <v>0</v>
      </c>
      <c r="O14" s="160"/>
    </row>
    <row r="15" spans="1:15">
      <c r="A15" t="str">
        <f>INDEX(About!K:K,MATCH(B15,About!L:L,0))</f>
        <v>Hawaii</v>
      </c>
      <c r="B15" s="85" t="s">
        <v>546</v>
      </c>
      <c r="C15" s="174">
        <f>SUM(SUMIFS(Cambium22_MidCase_annual_state!J:J,Cambium22_MidCase_annual_state!$A:$A,$B15,Cambium22_MidCase_annual_state!$B:$B,$B$4),SUMIFS(Cambium22_MidCase_annual_state!BZ:BZ,Cambium22_MidCase_annual_state!$A:$A,$B15,Cambium22_MidCase_annual_state!$B:$B,$B$4))</f>
        <v>0</v>
      </c>
      <c r="D15" s="174">
        <f>SUMIFS(Cambium22_MidCase_annual_state!K:K,Cambium22_MidCase_annual_state!$A:$A,$B15,Cambium22_MidCase_annual_state!$B:$B,$B$4)</f>
        <v>0</v>
      </c>
      <c r="E15" s="174" t="str">
        <f t="shared" si="1"/>
        <v>IMPORTER</v>
      </c>
      <c r="F15" s="174">
        <f>SUM(SUMIFS('EIA_State Elec Profiles'!$C:$C,'EIA_State Elec Profiles'!$A:$A,$A15,'EIA_State Elec Profiles'!$B:$B,F$1),SUMIFS('EIA_State Elec Profiles'!$C:$C,'EIA_State Elec Profiles'!$A:$A,$A15,'EIA_State Elec Profiles'!$B:$B,F$2))</f>
        <v>0</v>
      </c>
      <c r="G15" s="174">
        <f>SUM(SUMIFS('EIA_State Elec Profiles'!$C:$C,'EIA_State Elec Profiles'!$A:$A,$A15,'EIA_State Elec Profiles'!$B:$B,G$1),SUMIFS('EIA_State Elec Profiles'!$C:$C,'EIA_State Elec Profiles'!$A:$A,$A15,'EIA_State Elec Profiles'!$B:$B,G$2))</f>
        <v>0</v>
      </c>
      <c r="H15" s="174" t="str">
        <f t="shared" si="2"/>
        <v>IMPORTER</v>
      </c>
      <c r="I15" s="174" t="b">
        <f t="shared" si="0"/>
        <v>1</v>
      </c>
      <c r="J15" s="191" t="b">
        <v>1</v>
      </c>
      <c r="K15" s="174">
        <f t="shared" si="3"/>
        <v>0</v>
      </c>
      <c r="L15" s="174">
        <f t="shared" si="4"/>
        <v>0</v>
      </c>
      <c r="M15" s="187">
        <f t="shared" si="5"/>
        <v>0</v>
      </c>
      <c r="N15" s="187">
        <f t="shared" si="6"/>
        <v>0</v>
      </c>
      <c r="O15" s="160"/>
    </row>
    <row r="16" spans="1:15">
      <c r="A16" t="str">
        <f>INDEX(About!K:K,MATCH(B16,About!L:L,0))</f>
        <v>Idaho</v>
      </c>
      <c r="B16" s="85" t="s">
        <v>547</v>
      </c>
      <c r="C16" s="174">
        <f>SUM(SUMIFS(Cambium22_MidCase_annual_state!J:J,Cambium22_MidCase_annual_state!$A:$A,$B16,Cambium22_MidCase_annual_state!$B:$B,$B$4),SUMIFS(Cambium22_MidCase_annual_state!BZ:BZ,Cambium22_MidCase_annual_state!$A:$A,$B16,Cambium22_MidCase_annual_state!$B:$B,$B$4))</f>
        <v>34077976</v>
      </c>
      <c r="D16" s="174">
        <f>SUMIFS(Cambium22_MidCase_annual_state!K:K,Cambium22_MidCase_annual_state!$A:$A,$B16,Cambium22_MidCase_annual_state!$B:$B,$B$4)</f>
        <v>23304760</v>
      </c>
      <c r="E16" s="174" t="str">
        <f t="shared" si="1"/>
        <v>IMPORTER</v>
      </c>
      <c r="F16" s="174">
        <f>SUM(SUMIFS('EIA_State Elec Profiles'!$C:$C,'EIA_State Elec Profiles'!$A:$A,$A16,'EIA_State Elec Profiles'!$B:$B,F$1),SUMIFS('EIA_State Elec Profiles'!$C:$C,'EIA_State Elec Profiles'!$A:$A,$A16,'EIA_State Elec Profiles'!$B:$B,F$2))</f>
        <v>10428327</v>
      </c>
      <c r="G16" s="174">
        <f>SUM(SUMIFS('EIA_State Elec Profiles'!$C:$C,'EIA_State Elec Profiles'!$A:$A,$A16,'EIA_State Elec Profiles'!$B:$B,G$1),SUMIFS('EIA_State Elec Profiles'!$C:$C,'EIA_State Elec Profiles'!$A:$A,$A16,'EIA_State Elec Profiles'!$B:$B,G$2))</f>
        <v>0</v>
      </c>
      <c r="H16" s="174" t="str">
        <f t="shared" si="2"/>
        <v>IMPORTER</v>
      </c>
      <c r="I16" s="174" t="b">
        <f t="shared" si="0"/>
        <v>1</v>
      </c>
      <c r="J16" s="191" t="b">
        <v>1</v>
      </c>
      <c r="K16" s="174">
        <f t="shared" si="3"/>
        <v>33733087</v>
      </c>
      <c r="L16" s="174">
        <f t="shared" si="4"/>
        <v>23304760</v>
      </c>
      <c r="M16" s="187">
        <f t="shared" si="5"/>
        <v>10428327</v>
      </c>
      <c r="N16" s="187">
        <f t="shared" si="6"/>
        <v>0</v>
      </c>
      <c r="O16" s="160"/>
    </row>
    <row r="17" spans="1:15">
      <c r="A17" t="str">
        <f>INDEX(About!K:K,MATCH(B17,About!L:L,0))</f>
        <v>Illinois</v>
      </c>
      <c r="B17" s="85" t="s">
        <v>548</v>
      </c>
      <c r="C17" s="174">
        <f>SUM(SUMIFS(Cambium22_MidCase_annual_state!J:J,Cambium22_MidCase_annual_state!$A:$A,$B17,Cambium22_MidCase_annual_state!$B:$B,$B$4),SUMIFS(Cambium22_MidCase_annual_state!BZ:BZ,Cambium22_MidCase_annual_state!$A:$A,$B17,Cambium22_MidCase_annual_state!$B:$B,$B$4))</f>
        <v>117136620</v>
      </c>
      <c r="D17" s="174">
        <f>SUMIFS(Cambium22_MidCase_annual_state!K:K,Cambium22_MidCase_annual_state!$A:$A,$B17,Cambium22_MidCase_annual_state!$B:$B,$B$4)</f>
        <v>147799410</v>
      </c>
      <c r="E17" s="174" t="str">
        <f t="shared" si="1"/>
        <v>EXPORTER</v>
      </c>
      <c r="F17" s="174">
        <f>SUM(SUMIFS('EIA_State Elec Profiles'!$C:$C,'EIA_State Elec Profiles'!$A:$A,$A17,'EIA_State Elec Profiles'!$B:$B,F$1),SUMIFS('EIA_State Elec Profiles'!$C:$C,'EIA_State Elec Profiles'!$A:$A,$A17,'EIA_State Elec Profiles'!$B:$B,F$2))</f>
        <v>0</v>
      </c>
      <c r="G17" s="174">
        <f>SUM(SUMIFS('EIA_State Elec Profiles'!$C:$C,'EIA_State Elec Profiles'!$A:$A,$A17,'EIA_State Elec Profiles'!$B:$B,G$1),SUMIFS('EIA_State Elec Profiles'!$C:$C,'EIA_State Elec Profiles'!$A:$A,$A17,'EIA_State Elec Profiles'!$B:$B,G$2))</f>
        <v>34602295</v>
      </c>
      <c r="H17" s="174" t="str">
        <f t="shared" si="2"/>
        <v>EXPORTER</v>
      </c>
      <c r="I17" s="174" t="b">
        <f t="shared" si="0"/>
        <v>1</v>
      </c>
      <c r="J17" s="191" t="b">
        <v>1</v>
      </c>
      <c r="K17" s="174">
        <f t="shared" si="3"/>
        <v>117136620</v>
      </c>
      <c r="L17" s="174">
        <f t="shared" si="4"/>
        <v>151738915</v>
      </c>
      <c r="M17" s="187">
        <f t="shared" si="5"/>
        <v>0</v>
      </c>
      <c r="N17" s="187">
        <f t="shared" si="6"/>
        <v>34602295</v>
      </c>
      <c r="O17" s="160"/>
    </row>
    <row r="18" spans="1:15">
      <c r="A18" t="str">
        <f>INDEX(About!K:K,MATCH(B18,About!L:L,0))</f>
        <v>Indiana</v>
      </c>
      <c r="B18" s="85" t="s">
        <v>549</v>
      </c>
      <c r="C18" s="174">
        <f>SUM(SUMIFS(Cambium22_MidCase_annual_state!J:J,Cambium22_MidCase_annual_state!$A:$A,$B18,Cambium22_MidCase_annual_state!$B:$B,$B$4),SUMIFS(Cambium22_MidCase_annual_state!BZ:BZ,Cambium22_MidCase_annual_state!$A:$A,$B18,Cambium22_MidCase_annual_state!$B:$B,$B$4))</f>
        <v>103704470</v>
      </c>
      <c r="D18" s="174">
        <f>SUMIFS(Cambium22_MidCase_annual_state!K:K,Cambium22_MidCase_annual_state!$A:$A,$B18,Cambium22_MidCase_annual_state!$B:$B,$B$4)</f>
        <v>68331784</v>
      </c>
      <c r="E18" s="174" t="str">
        <f t="shared" si="1"/>
        <v>IMPORTER</v>
      </c>
      <c r="F18" s="174">
        <f>SUM(SUMIFS('EIA_State Elec Profiles'!$C:$C,'EIA_State Elec Profiles'!$A:$A,$A18,'EIA_State Elec Profiles'!$B:$B,F$1),SUMIFS('EIA_State Elec Profiles'!$C:$C,'EIA_State Elec Profiles'!$A:$A,$A18,'EIA_State Elec Profiles'!$B:$B,F$2))</f>
        <v>18310966</v>
      </c>
      <c r="G18" s="174">
        <f>SUM(SUMIFS('EIA_State Elec Profiles'!$C:$C,'EIA_State Elec Profiles'!$A:$A,$A18,'EIA_State Elec Profiles'!$B:$B,G$1),SUMIFS('EIA_State Elec Profiles'!$C:$C,'EIA_State Elec Profiles'!$A:$A,$A18,'EIA_State Elec Profiles'!$B:$B,G$2))</f>
        <v>0</v>
      </c>
      <c r="H18" s="174" t="str">
        <f t="shared" si="2"/>
        <v>IMPORTER</v>
      </c>
      <c r="I18" s="174" t="b">
        <f t="shared" si="0"/>
        <v>1</v>
      </c>
      <c r="J18" s="191" t="b">
        <v>1</v>
      </c>
      <c r="K18" s="174">
        <f t="shared" si="3"/>
        <v>86642750</v>
      </c>
      <c r="L18" s="174">
        <f t="shared" si="4"/>
        <v>68331784</v>
      </c>
      <c r="M18" s="187">
        <f t="shared" si="5"/>
        <v>18310966</v>
      </c>
      <c r="N18" s="187">
        <f t="shared" si="6"/>
        <v>0</v>
      </c>
      <c r="O18" s="160"/>
    </row>
    <row r="19" spans="1:15">
      <c r="A19" t="str">
        <f>INDEX(About!K:K,MATCH(B19,About!L:L,0))</f>
        <v>Iowa</v>
      </c>
      <c r="B19" s="85" t="s">
        <v>550</v>
      </c>
      <c r="C19" s="174">
        <f>SUM(SUMIFS(Cambium22_MidCase_annual_state!J:J,Cambium22_MidCase_annual_state!$A:$A,$B19,Cambium22_MidCase_annual_state!$B:$B,$B$4),SUMIFS(Cambium22_MidCase_annual_state!BZ:BZ,Cambium22_MidCase_annual_state!$A:$A,$B19,Cambium22_MidCase_annual_state!$B:$B,$B$4))</f>
        <v>75812840</v>
      </c>
      <c r="D19" s="174">
        <f>SUMIFS(Cambium22_MidCase_annual_state!K:K,Cambium22_MidCase_annual_state!$A:$A,$B19,Cambium22_MidCase_annual_state!$B:$B,$B$4)</f>
        <v>102469016</v>
      </c>
      <c r="E19" s="174" t="str">
        <f t="shared" si="1"/>
        <v>EXPORTER</v>
      </c>
      <c r="F19" s="174">
        <f>SUM(SUMIFS('EIA_State Elec Profiles'!$C:$C,'EIA_State Elec Profiles'!$A:$A,$A19,'EIA_State Elec Profiles'!$B:$B,F$1),SUMIFS('EIA_State Elec Profiles'!$C:$C,'EIA_State Elec Profiles'!$A:$A,$A19,'EIA_State Elec Profiles'!$B:$B,F$2))</f>
        <v>0</v>
      </c>
      <c r="G19" s="174">
        <f>SUM(SUMIFS('EIA_State Elec Profiles'!$C:$C,'EIA_State Elec Profiles'!$A:$A,$A19,'EIA_State Elec Profiles'!$B:$B,G$1),SUMIFS('EIA_State Elec Profiles'!$C:$C,'EIA_State Elec Profiles'!$A:$A,$A19,'EIA_State Elec Profiles'!$B:$B,G$2))</f>
        <v>9314891</v>
      </c>
      <c r="H19" s="174" t="str">
        <f t="shared" si="2"/>
        <v>EXPORTER</v>
      </c>
      <c r="I19" s="174" t="b">
        <f t="shared" si="0"/>
        <v>1</v>
      </c>
      <c r="J19" s="191" t="b">
        <v>1</v>
      </c>
      <c r="K19" s="174">
        <f t="shared" si="3"/>
        <v>75812840</v>
      </c>
      <c r="L19" s="174">
        <f t="shared" si="4"/>
        <v>85127731</v>
      </c>
      <c r="M19" s="187">
        <f t="shared" si="5"/>
        <v>0</v>
      </c>
      <c r="N19" s="187">
        <f t="shared" si="6"/>
        <v>9314891</v>
      </c>
      <c r="O19" s="160"/>
    </row>
    <row r="20" spans="1:15">
      <c r="A20" t="str">
        <f>INDEX(About!K:K,MATCH(B20,About!L:L,0))</f>
        <v>Kansas</v>
      </c>
      <c r="B20" s="85" t="s">
        <v>551</v>
      </c>
      <c r="C20" s="174">
        <f>SUM(SUMIFS(Cambium22_MidCase_annual_state!J:J,Cambium22_MidCase_annual_state!$A:$A,$B20,Cambium22_MidCase_annual_state!$B:$B,$B$4),SUMIFS(Cambium22_MidCase_annual_state!BZ:BZ,Cambium22_MidCase_annual_state!$A:$A,$B20,Cambium22_MidCase_annual_state!$B:$B,$B$4))</f>
        <v>22417458</v>
      </c>
      <c r="D20" s="174">
        <f>SUMIFS(Cambium22_MidCase_annual_state!K:K,Cambium22_MidCase_annual_state!$A:$A,$B20,Cambium22_MidCase_annual_state!$B:$B,$B$4)</f>
        <v>35497240</v>
      </c>
      <c r="E20" s="174" t="str">
        <f t="shared" si="1"/>
        <v>EXPORTER</v>
      </c>
      <c r="F20" s="174">
        <f>SUM(SUMIFS('EIA_State Elec Profiles'!$C:$C,'EIA_State Elec Profiles'!$A:$A,$A20,'EIA_State Elec Profiles'!$B:$B,F$1),SUMIFS('EIA_State Elec Profiles'!$C:$C,'EIA_State Elec Profiles'!$A:$A,$A20,'EIA_State Elec Profiles'!$B:$B,F$2))</f>
        <v>0</v>
      </c>
      <c r="G20" s="174">
        <f>SUM(SUMIFS('EIA_State Elec Profiles'!$C:$C,'EIA_State Elec Profiles'!$A:$A,$A20,'EIA_State Elec Profiles'!$B:$B,G$1),SUMIFS('EIA_State Elec Profiles'!$C:$C,'EIA_State Elec Profiles'!$A:$A,$A20,'EIA_State Elec Profiles'!$B:$B,G$2))</f>
        <v>13717698</v>
      </c>
      <c r="H20" s="174" t="str">
        <f t="shared" si="2"/>
        <v>EXPORTER</v>
      </c>
      <c r="I20" s="174" t="b">
        <f t="shared" si="0"/>
        <v>1</v>
      </c>
      <c r="J20" s="191" t="b">
        <v>1</v>
      </c>
      <c r="K20" s="174">
        <f t="shared" si="3"/>
        <v>22417458</v>
      </c>
      <c r="L20" s="174">
        <f t="shared" si="4"/>
        <v>36135156</v>
      </c>
      <c r="M20" s="187">
        <f t="shared" si="5"/>
        <v>0</v>
      </c>
      <c r="N20" s="187">
        <f t="shared" si="6"/>
        <v>13717698</v>
      </c>
      <c r="O20" s="160"/>
    </row>
    <row r="21" spans="1:15">
      <c r="A21" t="str">
        <f>INDEX(About!K:K,MATCH(B21,About!L:L,0))</f>
        <v>Kentucky</v>
      </c>
      <c r="B21" s="85" t="s">
        <v>552</v>
      </c>
      <c r="C21" s="174">
        <f>SUM(SUMIFS(Cambium22_MidCase_annual_state!J:J,Cambium22_MidCase_annual_state!$A:$A,$B21,Cambium22_MidCase_annual_state!$B:$B,$B$4),SUMIFS(Cambium22_MidCase_annual_state!BZ:BZ,Cambium22_MidCase_annual_state!$A:$A,$B21,Cambium22_MidCase_annual_state!$B:$B,$B$4))</f>
        <v>63268000</v>
      </c>
      <c r="D21" s="174">
        <f>SUMIFS(Cambium22_MidCase_annual_state!K:K,Cambium22_MidCase_annual_state!$A:$A,$B21,Cambium22_MidCase_annual_state!$B:$B,$B$4)</f>
        <v>30659604</v>
      </c>
      <c r="E21" s="174" t="str">
        <f t="shared" si="1"/>
        <v>IMPORTER</v>
      </c>
      <c r="F21" s="174">
        <f>SUM(SUMIFS('EIA_State Elec Profiles'!$C:$C,'EIA_State Elec Profiles'!$A:$A,$A21,'EIA_State Elec Profiles'!$B:$B,F$1),SUMIFS('EIA_State Elec Profiles'!$C:$C,'EIA_State Elec Profiles'!$A:$A,$A21,'EIA_State Elec Profiles'!$B:$B,F$2))</f>
        <v>8952800</v>
      </c>
      <c r="G21" s="174">
        <f>SUM(SUMIFS('EIA_State Elec Profiles'!$C:$C,'EIA_State Elec Profiles'!$A:$A,$A21,'EIA_State Elec Profiles'!$B:$B,G$1),SUMIFS('EIA_State Elec Profiles'!$C:$C,'EIA_State Elec Profiles'!$A:$A,$A21,'EIA_State Elec Profiles'!$B:$B,G$2))</f>
        <v>0</v>
      </c>
      <c r="H21" s="174" t="str">
        <f t="shared" si="2"/>
        <v>IMPORTER</v>
      </c>
      <c r="I21" s="174" t="b">
        <f t="shared" si="0"/>
        <v>1</v>
      </c>
      <c r="J21" s="191" t="b">
        <v>1</v>
      </c>
      <c r="K21" s="174">
        <f t="shared" si="3"/>
        <v>39612404</v>
      </c>
      <c r="L21" s="174">
        <f t="shared" si="4"/>
        <v>30659604</v>
      </c>
      <c r="M21" s="187">
        <f t="shared" si="5"/>
        <v>8952800</v>
      </c>
      <c r="N21" s="187">
        <f t="shared" si="6"/>
        <v>0</v>
      </c>
      <c r="O21" s="160"/>
    </row>
    <row r="22" spans="1:15">
      <c r="A22" t="str">
        <f>INDEX(About!K:K,MATCH(B22,About!L:L,0))</f>
        <v>Louisiana</v>
      </c>
      <c r="B22" s="85" t="s">
        <v>553</v>
      </c>
      <c r="C22" s="174">
        <f>SUM(SUMIFS(Cambium22_MidCase_annual_state!J:J,Cambium22_MidCase_annual_state!$A:$A,$B22,Cambium22_MidCase_annual_state!$B:$B,$B$4),SUMIFS(Cambium22_MidCase_annual_state!BZ:BZ,Cambium22_MidCase_annual_state!$A:$A,$B22,Cambium22_MidCase_annual_state!$B:$B,$B$4))</f>
        <v>29459098</v>
      </c>
      <c r="D22" s="174">
        <f>SUMIFS(Cambium22_MidCase_annual_state!K:K,Cambium22_MidCase_annual_state!$A:$A,$B22,Cambium22_MidCase_annual_state!$B:$B,$B$4)</f>
        <v>16557002</v>
      </c>
      <c r="E22" s="174" t="str">
        <f t="shared" si="1"/>
        <v>IMPORTER</v>
      </c>
      <c r="F22" s="174">
        <f>SUM(SUMIFS('EIA_State Elec Profiles'!$C:$C,'EIA_State Elec Profiles'!$A:$A,$A22,'EIA_State Elec Profiles'!$B:$B,F$1),SUMIFS('EIA_State Elec Profiles'!$C:$C,'EIA_State Elec Profiles'!$A:$A,$A22,'EIA_State Elec Profiles'!$B:$B,F$2))</f>
        <v>16593779</v>
      </c>
      <c r="G22" s="174">
        <f>SUM(SUMIFS('EIA_State Elec Profiles'!$C:$C,'EIA_State Elec Profiles'!$A:$A,$A22,'EIA_State Elec Profiles'!$B:$B,G$1),SUMIFS('EIA_State Elec Profiles'!$C:$C,'EIA_State Elec Profiles'!$A:$A,$A22,'EIA_State Elec Profiles'!$B:$B,G$2))</f>
        <v>0</v>
      </c>
      <c r="H22" s="174" t="str">
        <f t="shared" si="2"/>
        <v>IMPORTER</v>
      </c>
      <c r="I22" s="174" t="b">
        <f t="shared" si="0"/>
        <v>1</v>
      </c>
      <c r="J22" s="191" t="b">
        <v>1</v>
      </c>
      <c r="K22" s="174">
        <f t="shared" si="3"/>
        <v>33150781</v>
      </c>
      <c r="L22" s="174">
        <f t="shared" si="4"/>
        <v>16557002</v>
      </c>
      <c r="M22" s="187">
        <f t="shared" si="5"/>
        <v>16593779</v>
      </c>
      <c r="N22" s="187">
        <f t="shared" si="6"/>
        <v>0</v>
      </c>
      <c r="O22" s="160"/>
    </row>
    <row r="23" spans="1:15">
      <c r="A23" t="str">
        <f>INDEX(About!K:K,MATCH(B23,About!L:L,0))</f>
        <v>Maine</v>
      </c>
      <c r="B23" s="85" t="s">
        <v>554</v>
      </c>
      <c r="C23" s="174">
        <f>SUM(SUMIFS(Cambium22_MidCase_annual_state!J:J,Cambium22_MidCase_annual_state!$A:$A,$B23,Cambium22_MidCase_annual_state!$B:$B,$B$4),SUMIFS(Cambium22_MidCase_annual_state!BZ:BZ,Cambium22_MidCase_annual_state!$A:$A,$B23,Cambium22_MidCase_annual_state!$B:$B,$B$4))</f>
        <v>3816166</v>
      </c>
      <c r="D23" s="174">
        <f>SUMIFS(Cambium22_MidCase_annual_state!K:K,Cambium22_MidCase_annual_state!$A:$A,$B23,Cambium22_MidCase_annual_state!$B:$B,$B$4)</f>
        <v>291928.40000000002</v>
      </c>
      <c r="E23" s="174" t="str">
        <f t="shared" si="1"/>
        <v>IMPORTER</v>
      </c>
      <c r="F23" s="174">
        <f>SUM(SUMIFS('EIA_State Elec Profiles'!$C:$C,'EIA_State Elec Profiles'!$A:$A,$A23,'EIA_State Elec Profiles'!$B:$B,F$1),SUMIFS('EIA_State Elec Profiles'!$C:$C,'EIA_State Elec Profiles'!$A:$A,$A23,'EIA_State Elec Profiles'!$B:$B,F$2))</f>
        <v>3130908</v>
      </c>
      <c r="G23" s="174">
        <f>SUM(SUMIFS('EIA_State Elec Profiles'!$C:$C,'EIA_State Elec Profiles'!$A:$A,$A23,'EIA_State Elec Profiles'!$B:$B,G$1),SUMIFS('EIA_State Elec Profiles'!$C:$C,'EIA_State Elec Profiles'!$A:$A,$A23,'EIA_State Elec Profiles'!$B:$B,G$2))</f>
        <v>45143</v>
      </c>
      <c r="H23" s="174" t="str">
        <f t="shared" si="2"/>
        <v>IMPORTER</v>
      </c>
      <c r="I23" s="174" t="b">
        <f t="shared" si="0"/>
        <v>1</v>
      </c>
      <c r="J23" s="191" t="b">
        <v>1</v>
      </c>
      <c r="K23" s="174">
        <f t="shared" si="3"/>
        <v>3422836.4</v>
      </c>
      <c r="L23" s="174">
        <f t="shared" si="4"/>
        <v>291928.40000000002</v>
      </c>
      <c r="M23" s="187">
        <f t="shared" si="5"/>
        <v>3130908</v>
      </c>
      <c r="N23" s="187">
        <f t="shared" si="6"/>
        <v>45143</v>
      </c>
      <c r="O23" s="160"/>
    </row>
    <row r="24" spans="1:15">
      <c r="A24" t="str">
        <f>INDEX(About!K:K,MATCH(B24,About!L:L,0))</f>
        <v>Maryland</v>
      </c>
      <c r="B24" s="85" t="s">
        <v>555</v>
      </c>
      <c r="C24" s="174">
        <f>SUM(SUMIFS(Cambium22_MidCase_annual_state!J:J,Cambium22_MidCase_annual_state!$A:$A,$B24,Cambium22_MidCase_annual_state!$B:$B,$B$4),SUMIFS(Cambium22_MidCase_annual_state!BZ:BZ,Cambium22_MidCase_annual_state!$A:$A,$B24,Cambium22_MidCase_annual_state!$B:$B,$B$4))</f>
        <v>46904550</v>
      </c>
      <c r="D24" s="174">
        <f>SUMIFS(Cambium22_MidCase_annual_state!K:K,Cambium22_MidCase_annual_state!$A:$A,$B24,Cambium22_MidCase_annual_state!$B:$B,$B$4)</f>
        <v>18292702</v>
      </c>
      <c r="E24" s="174" t="str">
        <f t="shared" si="1"/>
        <v>IMPORTER</v>
      </c>
      <c r="F24" s="174">
        <f>SUM(SUMIFS('EIA_State Elec Profiles'!$C:$C,'EIA_State Elec Profiles'!$A:$A,$A24,'EIA_State Elec Profiles'!$B:$B,F$1),SUMIFS('EIA_State Elec Profiles'!$C:$C,'EIA_State Elec Profiles'!$A:$A,$A24,'EIA_State Elec Profiles'!$B:$B,F$2))</f>
        <v>24392022</v>
      </c>
      <c r="G24" s="174">
        <f>SUM(SUMIFS('EIA_State Elec Profiles'!$C:$C,'EIA_State Elec Profiles'!$A:$A,$A24,'EIA_State Elec Profiles'!$B:$B,G$1),SUMIFS('EIA_State Elec Profiles'!$C:$C,'EIA_State Elec Profiles'!$A:$A,$A24,'EIA_State Elec Profiles'!$B:$B,G$2))</f>
        <v>0</v>
      </c>
      <c r="H24" s="174" t="str">
        <f t="shared" si="2"/>
        <v>IMPORTER</v>
      </c>
      <c r="I24" s="174" t="b">
        <f t="shared" si="0"/>
        <v>1</v>
      </c>
      <c r="J24" s="191" t="b">
        <v>1</v>
      </c>
      <c r="K24" s="174">
        <f t="shared" si="3"/>
        <v>42684724</v>
      </c>
      <c r="L24" s="174">
        <f t="shared" si="4"/>
        <v>18292702</v>
      </c>
      <c r="M24" s="187">
        <f t="shared" si="5"/>
        <v>24392022</v>
      </c>
      <c r="N24" s="187">
        <f t="shared" si="6"/>
        <v>0</v>
      </c>
      <c r="O24" s="160"/>
    </row>
    <row r="25" spans="1:15">
      <c r="A25" t="str">
        <f>INDEX(About!K:K,MATCH(B25,About!L:L,0))</f>
        <v>Massachusetts</v>
      </c>
      <c r="B25" s="85" t="s">
        <v>556</v>
      </c>
      <c r="C25" s="174">
        <f>SUM(SUMIFS(Cambium22_MidCase_annual_state!J:J,Cambium22_MidCase_annual_state!$A:$A,$B25,Cambium22_MidCase_annual_state!$B:$B,$B$4),SUMIFS(Cambium22_MidCase_annual_state!BZ:BZ,Cambium22_MidCase_annual_state!$A:$A,$B25,Cambium22_MidCase_annual_state!$B:$B,$B$4))</f>
        <v>32382604</v>
      </c>
      <c r="D25" s="174">
        <f>SUMIFS(Cambium22_MidCase_annual_state!K:K,Cambium22_MidCase_annual_state!$A:$A,$B25,Cambium22_MidCase_annual_state!$B:$B,$B$4)</f>
        <v>1813008.4</v>
      </c>
      <c r="E25" s="174" t="str">
        <f t="shared" si="1"/>
        <v>IMPORTER</v>
      </c>
      <c r="F25" s="174">
        <f>SUM(SUMIFS('EIA_State Elec Profiles'!$C:$C,'EIA_State Elec Profiles'!$A:$A,$A25,'EIA_State Elec Profiles'!$B:$B,F$1),SUMIFS('EIA_State Elec Profiles'!$C:$C,'EIA_State Elec Profiles'!$A:$A,$A25,'EIA_State Elec Profiles'!$B:$B,F$2))</f>
        <v>34760276</v>
      </c>
      <c r="G25" s="174">
        <f>SUM(SUMIFS('EIA_State Elec Profiles'!$C:$C,'EIA_State Elec Profiles'!$A:$A,$A25,'EIA_State Elec Profiles'!$B:$B,G$1),SUMIFS('EIA_State Elec Profiles'!$C:$C,'EIA_State Elec Profiles'!$A:$A,$A25,'EIA_State Elec Profiles'!$B:$B,G$2))</f>
        <v>0</v>
      </c>
      <c r="H25" s="174" t="str">
        <f t="shared" si="2"/>
        <v>IMPORTER</v>
      </c>
      <c r="I25" s="174" t="b">
        <f t="shared" si="0"/>
        <v>1</v>
      </c>
      <c r="J25" s="191" t="b">
        <v>1</v>
      </c>
      <c r="K25" s="174">
        <f t="shared" si="3"/>
        <v>36573284.399999999</v>
      </c>
      <c r="L25" s="174">
        <f t="shared" si="4"/>
        <v>1813008.4</v>
      </c>
      <c r="M25" s="187">
        <f t="shared" si="5"/>
        <v>34760276</v>
      </c>
      <c r="N25" s="187">
        <f t="shared" si="6"/>
        <v>0</v>
      </c>
      <c r="O25" s="160"/>
    </row>
    <row r="26" spans="1:15">
      <c r="A26" t="str">
        <f>INDEX(About!K:K,MATCH(B26,About!L:L,0))</f>
        <v>Michigan</v>
      </c>
      <c r="B26" s="85" t="s">
        <v>557</v>
      </c>
      <c r="C26" s="174">
        <f>SUM(SUMIFS(Cambium22_MidCase_annual_state!J:J,Cambium22_MidCase_annual_state!$A:$A,$B26,Cambium22_MidCase_annual_state!$B:$B,$B$4),SUMIFS(Cambium22_MidCase_annual_state!BZ:BZ,Cambium22_MidCase_annual_state!$A:$A,$B26,Cambium22_MidCase_annual_state!$B:$B,$B$4))</f>
        <v>23427153.800000001</v>
      </c>
      <c r="D26" s="174">
        <f>SUMIFS(Cambium22_MidCase_annual_state!K:K,Cambium22_MidCase_annual_state!$A:$A,$B26,Cambium22_MidCase_annual_state!$B:$B,$B$4)</f>
        <v>26307906</v>
      </c>
      <c r="E26" s="174" t="str">
        <f t="shared" si="1"/>
        <v>EXPORTER</v>
      </c>
      <c r="F26" s="174">
        <f>SUM(SUMIFS('EIA_State Elec Profiles'!$C:$C,'EIA_State Elec Profiles'!$A:$A,$A26,'EIA_State Elec Profiles'!$B:$B,F$1),SUMIFS('EIA_State Elec Profiles'!$C:$C,'EIA_State Elec Profiles'!$A:$A,$A26,'EIA_State Elec Profiles'!$B:$B,F$2))</f>
        <v>5282204</v>
      </c>
      <c r="G26" s="174">
        <f>SUM(SUMIFS('EIA_State Elec Profiles'!$C:$C,'EIA_State Elec Profiles'!$A:$A,$A26,'EIA_State Elec Profiles'!$B:$B,G$1),SUMIFS('EIA_State Elec Profiles'!$C:$C,'EIA_State Elec Profiles'!$A:$A,$A26,'EIA_State Elec Profiles'!$B:$B,G$2))</f>
        <v>13267728</v>
      </c>
      <c r="H26" s="174" t="str">
        <f t="shared" si="2"/>
        <v>EXPORTER</v>
      </c>
      <c r="I26" s="174" t="b">
        <f t="shared" si="0"/>
        <v>1</v>
      </c>
      <c r="J26" s="191" t="b">
        <v>1</v>
      </c>
      <c r="K26" s="174">
        <f t="shared" si="3"/>
        <v>23427153.800000001</v>
      </c>
      <c r="L26" s="174">
        <f t="shared" si="4"/>
        <v>36694881.799999997</v>
      </c>
      <c r="M26" s="187">
        <f t="shared" si="5"/>
        <v>5282204</v>
      </c>
      <c r="N26" s="187">
        <f t="shared" si="6"/>
        <v>13267728</v>
      </c>
      <c r="O26" s="160"/>
    </row>
    <row r="27" spans="1:15">
      <c r="A27" t="str">
        <f>INDEX(About!K:K,MATCH(B27,About!L:L,0))</f>
        <v>Minnesota</v>
      </c>
      <c r="B27" s="85" t="s">
        <v>558</v>
      </c>
      <c r="C27" s="174">
        <f>SUM(SUMIFS(Cambium22_MidCase_annual_state!J:J,Cambium22_MidCase_annual_state!$A:$A,$B27,Cambium22_MidCase_annual_state!$B:$B,$B$4),SUMIFS(Cambium22_MidCase_annual_state!BZ:BZ,Cambium22_MidCase_annual_state!$A:$A,$B27,Cambium22_MidCase_annual_state!$B:$B,$B$4))</f>
        <v>69679545</v>
      </c>
      <c r="D27" s="174">
        <f>SUMIFS(Cambium22_MidCase_annual_state!K:K,Cambium22_MidCase_annual_state!$A:$A,$B27,Cambium22_MidCase_annual_state!$B:$B,$B$4)</f>
        <v>68735260</v>
      </c>
      <c r="E27" s="174" t="str">
        <f t="shared" si="1"/>
        <v>IMPORTER</v>
      </c>
      <c r="F27" s="174">
        <f>SUM(SUMIFS('EIA_State Elec Profiles'!$C:$C,'EIA_State Elec Profiles'!$A:$A,$A27,'EIA_State Elec Profiles'!$B:$B,F$1),SUMIFS('EIA_State Elec Profiles'!$C:$C,'EIA_State Elec Profiles'!$A:$A,$A27,'EIA_State Elec Profiles'!$B:$B,F$2))</f>
        <v>13010953</v>
      </c>
      <c r="G27" s="174">
        <f>SUM(SUMIFS('EIA_State Elec Profiles'!$C:$C,'EIA_State Elec Profiles'!$A:$A,$A27,'EIA_State Elec Profiles'!$B:$B,G$1),SUMIFS('EIA_State Elec Profiles'!$C:$C,'EIA_State Elec Profiles'!$A:$A,$A27,'EIA_State Elec Profiles'!$B:$B,G$2))</f>
        <v>659904</v>
      </c>
      <c r="H27" s="174" t="str">
        <f t="shared" si="2"/>
        <v>IMPORTER</v>
      </c>
      <c r="I27" s="174" t="b">
        <f t="shared" si="0"/>
        <v>1</v>
      </c>
      <c r="J27" s="191" t="b">
        <v>1</v>
      </c>
      <c r="K27" s="174">
        <f t="shared" si="3"/>
        <v>81746213</v>
      </c>
      <c r="L27" s="174">
        <f t="shared" si="4"/>
        <v>68735260</v>
      </c>
      <c r="M27" s="187">
        <f t="shared" si="5"/>
        <v>13010953</v>
      </c>
      <c r="N27" s="187">
        <f t="shared" si="6"/>
        <v>659904</v>
      </c>
      <c r="O27" s="160"/>
    </row>
    <row r="28" spans="1:15">
      <c r="A28" t="str">
        <f>INDEX(About!K:K,MATCH(B28,About!L:L,0))</f>
        <v>Mississippi</v>
      </c>
      <c r="B28" s="85" t="s">
        <v>559</v>
      </c>
      <c r="C28" s="174">
        <f>SUM(SUMIFS(Cambium22_MidCase_annual_state!J:J,Cambium22_MidCase_annual_state!$A:$A,$B28,Cambium22_MidCase_annual_state!$B:$B,$B$4),SUMIFS(Cambium22_MidCase_annual_state!BZ:BZ,Cambium22_MidCase_annual_state!$A:$A,$B28,Cambium22_MidCase_annual_state!$B:$B,$B$4))</f>
        <v>23281996</v>
      </c>
      <c r="D28" s="174">
        <f>SUMIFS(Cambium22_MidCase_annual_state!K:K,Cambium22_MidCase_annual_state!$A:$A,$B28,Cambium22_MidCase_annual_state!$B:$B,$B$4)</f>
        <v>17253144</v>
      </c>
      <c r="E28" s="174" t="str">
        <f t="shared" si="1"/>
        <v>IMPORTER</v>
      </c>
      <c r="F28" s="174">
        <f>SUM(SUMIFS('EIA_State Elec Profiles'!$C:$C,'EIA_State Elec Profiles'!$A:$A,$A28,'EIA_State Elec Profiles'!$B:$B,F$1),SUMIFS('EIA_State Elec Profiles'!$C:$C,'EIA_State Elec Profiles'!$A:$A,$A28,'EIA_State Elec Profiles'!$B:$B,F$2))</f>
        <v>0</v>
      </c>
      <c r="G28" s="174">
        <f>SUM(SUMIFS('EIA_State Elec Profiles'!$C:$C,'EIA_State Elec Profiles'!$A:$A,$A28,'EIA_State Elec Profiles'!$B:$B,G$1),SUMIFS('EIA_State Elec Profiles'!$C:$C,'EIA_State Elec Profiles'!$A:$A,$A28,'EIA_State Elec Profiles'!$B:$B,G$2))</f>
        <v>15330151</v>
      </c>
      <c r="H28" s="174" t="str">
        <f t="shared" si="2"/>
        <v>EXPORTER</v>
      </c>
      <c r="I28" s="174" t="b">
        <f t="shared" si="0"/>
        <v>0</v>
      </c>
      <c r="J28" s="191" t="b">
        <v>1</v>
      </c>
      <c r="K28" s="174">
        <f t="shared" si="3"/>
        <v>0</v>
      </c>
      <c r="L28" s="174">
        <f t="shared" si="4"/>
        <v>15330151</v>
      </c>
      <c r="M28" s="187">
        <f t="shared" si="5"/>
        <v>0</v>
      </c>
      <c r="N28" s="187">
        <f t="shared" si="6"/>
        <v>15330151</v>
      </c>
      <c r="O28" s="160"/>
    </row>
    <row r="29" spans="1:15">
      <c r="A29" t="str">
        <f>INDEX(About!K:K,MATCH(B29,About!L:L,0))</f>
        <v>Missouri</v>
      </c>
      <c r="B29" s="85" t="s">
        <v>560</v>
      </c>
      <c r="C29" s="174">
        <f>SUM(SUMIFS(Cambium22_MidCase_annual_state!J:J,Cambium22_MidCase_annual_state!$A:$A,$B29,Cambium22_MidCase_annual_state!$B:$B,$B$4),SUMIFS(Cambium22_MidCase_annual_state!BZ:BZ,Cambium22_MidCase_annual_state!$A:$A,$B29,Cambium22_MidCase_annual_state!$B:$B,$B$4))</f>
        <v>88500260</v>
      </c>
      <c r="D29" s="174">
        <f>SUMIFS(Cambium22_MidCase_annual_state!K:K,Cambium22_MidCase_annual_state!$A:$A,$B29,Cambium22_MidCase_annual_state!$B:$B,$B$4)</f>
        <v>82016380</v>
      </c>
      <c r="E29" s="174" t="str">
        <f t="shared" si="1"/>
        <v>IMPORTER</v>
      </c>
      <c r="F29" s="174">
        <f>SUM(SUMIFS('EIA_State Elec Profiles'!$C:$C,'EIA_State Elec Profiles'!$A:$A,$A29,'EIA_State Elec Profiles'!$B:$B,F$1),SUMIFS('EIA_State Elec Profiles'!$C:$C,'EIA_State Elec Profiles'!$A:$A,$A29,'EIA_State Elec Profiles'!$B:$B,F$2))</f>
        <v>5266398</v>
      </c>
      <c r="G29" s="174">
        <f>SUM(SUMIFS('EIA_State Elec Profiles'!$C:$C,'EIA_State Elec Profiles'!$A:$A,$A29,'EIA_State Elec Profiles'!$B:$B,G$1),SUMIFS('EIA_State Elec Profiles'!$C:$C,'EIA_State Elec Profiles'!$A:$A,$A29,'EIA_State Elec Profiles'!$B:$B,G$2))</f>
        <v>0</v>
      </c>
      <c r="H29" s="174" t="str">
        <f t="shared" si="2"/>
        <v>IMPORTER</v>
      </c>
      <c r="I29" s="174" t="b">
        <f t="shared" si="0"/>
        <v>1</v>
      </c>
      <c r="J29" s="191" t="b">
        <v>1</v>
      </c>
      <c r="K29" s="174">
        <f t="shared" si="3"/>
        <v>87282778</v>
      </c>
      <c r="L29" s="174">
        <f t="shared" si="4"/>
        <v>82016380</v>
      </c>
      <c r="M29" s="187">
        <f t="shared" si="5"/>
        <v>5266398</v>
      </c>
      <c r="N29" s="187">
        <f t="shared" si="6"/>
        <v>0</v>
      </c>
      <c r="O29" s="160"/>
    </row>
    <row r="30" spans="1:15">
      <c r="A30" t="str">
        <f>INDEX(About!K:K,MATCH(B30,About!L:L,0))</f>
        <v>Montana</v>
      </c>
      <c r="B30" s="85" t="s">
        <v>561</v>
      </c>
      <c r="C30" s="174">
        <f>SUM(SUMIFS(Cambium22_MidCase_annual_state!J:J,Cambium22_MidCase_annual_state!$A:$A,$B30,Cambium22_MidCase_annual_state!$B:$B,$B$4),SUMIFS(Cambium22_MidCase_annual_state!BZ:BZ,Cambium22_MidCase_annual_state!$A:$A,$B30,Cambium22_MidCase_annual_state!$B:$B,$B$4))</f>
        <v>18236575.399999999</v>
      </c>
      <c r="D30" s="174">
        <f>SUMIFS(Cambium22_MidCase_annual_state!K:K,Cambium22_MidCase_annual_state!$A:$A,$B30,Cambium22_MidCase_annual_state!$B:$B,$B$4)</f>
        <v>26944262</v>
      </c>
      <c r="E30" s="174" t="str">
        <f t="shared" si="1"/>
        <v>EXPORTER</v>
      </c>
      <c r="F30" s="174">
        <f>SUM(SUMIFS('EIA_State Elec Profiles'!$C:$C,'EIA_State Elec Profiles'!$A:$A,$A30,'EIA_State Elec Profiles'!$B:$B,F$1),SUMIFS('EIA_State Elec Profiles'!$C:$C,'EIA_State Elec Profiles'!$A:$A,$A30,'EIA_State Elec Profiles'!$B:$B,F$2))</f>
        <v>53636</v>
      </c>
      <c r="G30" s="174">
        <f>SUM(SUMIFS('EIA_State Elec Profiles'!$C:$C,'EIA_State Elec Profiles'!$A:$A,$A30,'EIA_State Elec Profiles'!$B:$B,G$1),SUMIFS('EIA_State Elec Profiles'!$C:$C,'EIA_State Elec Profiles'!$A:$A,$A30,'EIA_State Elec Profiles'!$B:$B,G$2))</f>
        <v>9211716</v>
      </c>
      <c r="H30" s="174" t="str">
        <f t="shared" si="2"/>
        <v>EXPORTER</v>
      </c>
      <c r="I30" s="174" t="b">
        <f t="shared" si="0"/>
        <v>1</v>
      </c>
      <c r="J30" s="191" t="b">
        <v>1</v>
      </c>
      <c r="K30" s="174">
        <f t="shared" si="3"/>
        <v>18236575.399999999</v>
      </c>
      <c r="L30" s="174">
        <f t="shared" si="4"/>
        <v>27448291.399999999</v>
      </c>
      <c r="M30" s="187">
        <f t="shared" si="5"/>
        <v>53636</v>
      </c>
      <c r="N30" s="187">
        <f t="shared" si="6"/>
        <v>9211716</v>
      </c>
      <c r="O30" s="160"/>
    </row>
    <row r="31" spans="1:15">
      <c r="A31" t="str">
        <f>INDEX(About!K:K,MATCH(B31,About!L:L,0))</f>
        <v>Nebraska</v>
      </c>
      <c r="B31" s="85" t="s">
        <v>562</v>
      </c>
      <c r="C31" s="174">
        <f>SUM(SUMIFS(Cambium22_MidCase_annual_state!J:J,Cambium22_MidCase_annual_state!$A:$A,$B31,Cambium22_MidCase_annual_state!$B:$B,$B$4),SUMIFS(Cambium22_MidCase_annual_state!BZ:BZ,Cambium22_MidCase_annual_state!$A:$A,$B31,Cambium22_MidCase_annual_state!$B:$B,$B$4))</f>
        <v>22227818</v>
      </c>
      <c r="D31" s="174">
        <f>SUMIFS(Cambium22_MidCase_annual_state!K:K,Cambium22_MidCase_annual_state!$A:$A,$B31,Cambium22_MidCase_annual_state!$B:$B,$B$4)</f>
        <v>39763480</v>
      </c>
      <c r="E31" s="174" t="str">
        <f t="shared" si="1"/>
        <v>EXPORTER</v>
      </c>
      <c r="F31" s="174">
        <f>SUM(SUMIFS('EIA_State Elec Profiles'!$C:$C,'EIA_State Elec Profiles'!$A:$A,$A31,'EIA_State Elec Profiles'!$B:$B,F$1),SUMIFS('EIA_State Elec Profiles'!$C:$C,'EIA_State Elec Profiles'!$A:$A,$A31,'EIA_State Elec Profiles'!$B:$B,F$2))</f>
        <v>0</v>
      </c>
      <c r="G31" s="174">
        <f>SUM(SUMIFS('EIA_State Elec Profiles'!$C:$C,'EIA_State Elec Profiles'!$A:$A,$A31,'EIA_State Elec Profiles'!$B:$B,G$1),SUMIFS('EIA_State Elec Profiles'!$C:$C,'EIA_State Elec Profiles'!$A:$A,$A31,'EIA_State Elec Profiles'!$B:$B,G$2))</f>
        <v>3400152</v>
      </c>
      <c r="H31" s="174" t="str">
        <f t="shared" si="2"/>
        <v>EXPORTER</v>
      </c>
      <c r="I31" s="174" t="b">
        <f t="shared" si="0"/>
        <v>1</v>
      </c>
      <c r="J31" s="191" t="b">
        <v>1</v>
      </c>
      <c r="K31" s="174">
        <f t="shared" si="3"/>
        <v>22227818</v>
      </c>
      <c r="L31" s="174">
        <f t="shared" si="4"/>
        <v>25627970</v>
      </c>
      <c r="M31" s="187">
        <f t="shared" si="5"/>
        <v>0</v>
      </c>
      <c r="N31" s="187">
        <f t="shared" si="6"/>
        <v>3400152</v>
      </c>
      <c r="O31" s="160"/>
    </row>
    <row r="32" spans="1:15">
      <c r="A32" t="str">
        <f>INDEX(About!K:K,MATCH(B32,About!L:L,0))</f>
        <v>Nevada</v>
      </c>
      <c r="B32" s="85" t="s">
        <v>563</v>
      </c>
      <c r="C32" s="174">
        <f>SUM(SUMIFS(Cambium22_MidCase_annual_state!J:J,Cambium22_MidCase_annual_state!$A:$A,$B32,Cambium22_MidCase_annual_state!$B:$B,$B$4),SUMIFS(Cambium22_MidCase_annual_state!BZ:BZ,Cambium22_MidCase_annual_state!$A:$A,$B32,Cambium22_MidCase_annual_state!$B:$B,$B$4))</f>
        <v>25341504</v>
      </c>
      <c r="D32" s="174">
        <f>SUMIFS(Cambium22_MidCase_annual_state!K:K,Cambium22_MidCase_annual_state!$A:$A,$B32,Cambium22_MidCase_annual_state!$B:$B,$B$4)</f>
        <v>21446326</v>
      </c>
      <c r="E32" s="174" t="str">
        <f t="shared" si="1"/>
        <v>IMPORTER</v>
      </c>
      <c r="F32" s="174">
        <f>SUM(SUMIFS('EIA_State Elec Profiles'!$C:$C,'EIA_State Elec Profiles'!$A:$A,$A32,'EIA_State Elec Profiles'!$B:$B,F$1),SUMIFS('EIA_State Elec Profiles'!$C:$C,'EIA_State Elec Profiles'!$A:$A,$A32,'EIA_State Elec Profiles'!$B:$B,F$2))</f>
        <v>0</v>
      </c>
      <c r="G32" s="174">
        <f>SUM(SUMIFS('EIA_State Elec Profiles'!$C:$C,'EIA_State Elec Profiles'!$A:$A,$A32,'EIA_State Elec Profiles'!$B:$B,G$1),SUMIFS('EIA_State Elec Profiles'!$C:$C,'EIA_State Elec Profiles'!$A:$A,$A32,'EIA_State Elec Profiles'!$B:$B,G$2))</f>
        <v>527100</v>
      </c>
      <c r="H32" s="174" t="str">
        <f t="shared" si="2"/>
        <v>EXPORTER</v>
      </c>
      <c r="I32" s="174" t="b">
        <f t="shared" si="0"/>
        <v>0</v>
      </c>
      <c r="J32" s="191" t="b">
        <v>1</v>
      </c>
      <c r="K32" s="174">
        <f t="shared" si="3"/>
        <v>0</v>
      </c>
      <c r="L32" s="174">
        <f t="shared" si="4"/>
        <v>527100</v>
      </c>
      <c r="M32" s="187">
        <f t="shared" si="5"/>
        <v>0</v>
      </c>
      <c r="N32" s="187">
        <f t="shared" si="6"/>
        <v>527100</v>
      </c>
      <c r="O32" s="160"/>
    </row>
    <row r="33" spans="1:15">
      <c r="A33" t="str">
        <f>INDEX(About!K:K,MATCH(B33,About!L:L,0))</f>
        <v>New Hampshire</v>
      </c>
      <c r="B33" s="85" t="s">
        <v>564</v>
      </c>
      <c r="C33" s="174">
        <f>SUM(SUMIFS(Cambium22_MidCase_annual_state!J:J,Cambium22_MidCase_annual_state!$A:$A,$B33,Cambium22_MidCase_annual_state!$B:$B,$B$4),SUMIFS(Cambium22_MidCase_annual_state!BZ:BZ,Cambium22_MidCase_annual_state!$A:$A,$B33,Cambium22_MidCase_annual_state!$B:$B,$B$4))</f>
        <v>8778659</v>
      </c>
      <c r="D33" s="174">
        <f>SUMIFS(Cambium22_MidCase_annual_state!K:K,Cambium22_MidCase_annual_state!$A:$A,$B33,Cambium22_MidCase_annual_state!$B:$B,$B$4)</f>
        <v>13843795</v>
      </c>
      <c r="E33" s="174" t="str">
        <f t="shared" si="1"/>
        <v>EXPORTER</v>
      </c>
      <c r="F33" s="174">
        <f>SUM(SUMIFS('EIA_State Elec Profiles'!$C:$C,'EIA_State Elec Profiles'!$A:$A,$A33,'EIA_State Elec Profiles'!$B:$B,F$1),SUMIFS('EIA_State Elec Profiles'!$C:$C,'EIA_State Elec Profiles'!$A:$A,$A33,'EIA_State Elec Profiles'!$B:$B,F$2))</f>
        <v>0</v>
      </c>
      <c r="G33" s="174">
        <f>SUM(SUMIFS('EIA_State Elec Profiles'!$C:$C,'EIA_State Elec Profiles'!$A:$A,$A33,'EIA_State Elec Profiles'!$B:$B,G$1),SUMIFS('EIA_State Elec Profiles'!$C:$C,'EIA_State Elec Profiles'!$A:$A,$A33,'EIA_State Elec Profiles'!$B:$B,G$2))</f>
        <v>5644666</v>
      </c>
      <c r="H33" s="174" t="str">
        <f t="shared" si="2"/>
        <v>EXPORTER</v>
      </c>
      <c r="I33" s="174" t="b">
        <f t="shared" si="0"/>
        <v>1</v>
      </c>
      <c r="J33" s="191" t="b">
        <v>1</v>
      </c>
      <c r="K33" s="174">
        <f t="shared" si="3"/>
        <v>8778659</v>
      </c>
      <c r="L33" s="174">
        <f t="shared" si="4"/>
        <v>14423325</v>
      </c>
      <c r="M33" s="187">
        <f t="shared" si="5"/>
        <v>0</v>
      </c>
      <c r="N33" s="187">
        <f t="shared" si="6"/>
        <v>5644666</v>
      </c>
      <c r="O33" s="160"/>
    </row>
    <row r="34" spans="1:15">
      <c r="A34" t="str">
        <f>INDEX(About!K:K,MATCH(B34,About!L:L,0))</f>
        <v>New Jersey</v>
      </c>
      <c r="B34" s="85" t="s">
        <v>565</v>
      </c>
      <c r="C34" s="174">
        <f>SUM(SUMIFS(Cambium22_MidCase_annual_state!J:J,Cambium22_MidCase_annual_state!$A:$A,$B34,Cambium22_MidCase_annual_state!$B:$B,$B$4),SUMIFS(Cambium22_MidCase_annual_state!BZ:BZ,Cambium22_MidCase_annual_state!$A:$A,$B34,Cambium22_MidCase_annual_state!$B:$B,$B$4))</f>
        <v>20743186</v>
      </c>
      <c r="D34" s="174">
        <f>SUMIFS(Cambium22_MidCase_annual_state!K:K,Cambium22_MidCase_annual_state!$A:$A,$B34,Cambium22_MidCase_annual_state!$B:$B,$B$4)</f>
        <v>18762830</v>
      </c>
      <c r="E34" s="174" t="str">
        <f t="shared" si="1"/>
        <v>IMPORTER</v>
      </c>
      <c r="F34" s="174">
        <f>SUM(SUMIFS('EIA_State Elec Profiles'!$C:$C,'EIA_State Elec Profiles'!$A:$A,$A34,'EIA_State Elec Profiles'!$B:$B,F$1),SUMIFS('EIA_State Elec Profiles'!$C:$C,'EIA_State Elec Profiles'!$A:$A,$A34,'EIA_State Elec Profiles'!$B:$B,F$2))</f>
        <v>16604649</v>
      </c>
      <c r="G34" s="174">
        <f>SUM(SUMIFS('EIA_State Elec Profiles'!$C:$C,'EIA_State Elec Profiles'!$A:$A,$A34,'EIA_State Elec Profiles'!$B:$B,G$1),SUMIFS('EIA_State Elec Profiles'!$C:$C,'EIA_State Elec Profiles'!$A:$A,$A34,'EIA_State Elec Profiles'!$B:$B,G$2))</f>
        <v>0</v>
      </c>
      <c r="H34" s="174" t="str">
        <f t="shared" si="2"/>
        <v>IMPORTER</v>
      </c>
      <c r="I34" s="174" t="b">
        <f t="shared" si="0"/>
        <v>1</v>
      </c>
      <c r="J34" s="191" t="b">
        <v>1</v>
      </c>
      <c r="K34" s="174">
        <f t="shared" si="3"/>
        <v>35367479</v>
      </c>
      <c r="L34" s="174">
        <f t="shared" si="4"/>
        <v>18762830</v>
      </c>
      <c r="M34" s="187">
        <f t="shared" si="5"/>
        <v>16604649</v>
      </c>
      <c r="N34" s="187">
        <f t="shared" si="6"/>
        <v>0</v>
      </c>
      <c r="O34" s="160"/>
    </row>
    <row r="35" spans="1:15">
      <c r="A35" t="str">
        <f>INDEX(About!K:K,MATCH(B35,About!L:L,0))</f>
        <v>New Mexico</v>
      </c>
      <c r="B35" s="85" t="s">
        <v>566</v>
      </c>
      <c r="C35" s="174">
        <f>SUM(SUMIFS(Cambium22_MidCase_annual_state!J:J,Cambium22_MidCase_annual_state!$A:$A,$B35,Cambium22_MidCase_annual_state!$B:$B,$B$4),SUMIFS(Cambium22_MidCase_annual_state!BZ:BZ,Cambium22_MidCase_annual_state!$A:$A,$B35,Cambium22_MidCase_annual_state!$B:$B,$B$4))</f>
        <v>24895854</v>
      </c>
      <c r="D35" s="174">
        <f>SUMIFS(Cambium22_MidCase_annual_state!K:K,Cambium22_MidCase_annual_state!$A:$A,$B35,Cambium22_MidCase_annual_state!$B:$B,$B$4)</f>
        <v>30020412</v>
      </c>
      <c r="E35" s="174" t="str">
        <f t="shared" si="1"/>
        <v>EXPORTER</v>
      </c>
      <c r="F35" s="174">
        <f>SUM(SUMIFS('EIA_State Elec Profiles'!$C:$C,'EIA_State Elec Profiles'!$A:$A,$A35,'EIA_State Elec Profiles'!$B:$B,F$1),SUMIFS('EIA_State Elec Profiles'!$C:$C,'EIA_State Elec Profiles'!$A:$A,$A35,'EIA_State Elec Profiles'!$B:$B,F$2))</f>
        <v>0</v>
      </c>
      <c r="G35" s="174">
        <f>SUM(SUMIFS('EIA_State Elec Profiles'!$C:$C,'EIA_State Elec Profiles'!$A:$A,$A35,'EIA_State Elec Profiles'!$B:$B,G$1),SUMIFS('EIA_State Elec Profiles'!$C:$C,'EIA_State Elec Profiles'!$A:$A,$A35,'EIA_State Elec Profiles'!$B:$B,G$2))</f>
        <v>8229984</v>
      </c>
      <c r="H35" s="174" t="str">
        <f t="shared" si="2"/>
        <v>EXPORTER</v>
      </c>
      <c r="I35" s="174" t="b">
        <f t="shared" si="0"/>
        <v>1</v>
      </c>
      <c r="J35" s="191" t="b">
        <v>1</v>
      </c>
      <c r="K35" s="174">
        <f t="shared" si="3"/>
        <v>24895854</v>
      </c>
      <c r="L35" s="174">
        <f t="shared" si="4"/>
        <v>33125838</v>
      </c>
      <c r="M35" s="187">
        <f t="shared" si="5"/>
        <v>0</v>
      </c>
      <c r="N35" s="187">
        <f t="shared" si="6"/>
        <v>8229984</v>
      </c>
      <c r="O35" s="160"/>
    </row>
    <row r="36" spans="1:15">
      <c r="A36" t="str">
        <f>INDEX(About!K:K,MATCH(B36,About!L:L,0))</f>
        <v>New York</v>
      </c>
      <c r="B36" s="85" t="s">
        <v>567</v>
      </c>
      <c r="C36" s="174">
        <f>SUM(SUMIFS(Cambium22_MidCase_annual_state!J:J,Cambium22_MidCase_annual_state!$A:$A,$B36,Cambium22_MidCase_annual_state!$B:$B,$B$4),SUMIFS(Cambium22_MidCase_annual_state!BZ:BZ,Cambium22_MidCase_annual_state!$A:$A,$B36,Cambium22_MidCase_annual_state!$B:$B,$B$4))</f>
        <v>41209982</v>
      </c>
      <c r="D36" s="174">
        <f>SUMIFS(Cambium22_MidCase_annual_state!K:K,Cambium22_MidCase_annual_state!$A:$A,$B36,Cambium22_MidCase_annual_state!$B:$B,$B$4)</f>
        <v>13722966</v>
      </c>
      <c r="E36" s="174" t="str">
        <f t="shared" si="1"/>
        <v>IMPORTER</v>
      </c>
      <c r="F36" s="174">
        <f>SUM(SUMIFS('EIA_State Elec Profiles'!$C:$C,'EIA_State Elec Profiles'!$A:$A,$A36,'EIA_State Elec Profiles'!$B:$B,F$1),SUMIFS('EIA_State Elec Profiles'!$C:$C,'EIA_State Elec Profiles'!$A:$A,$A36,'EIA_State Elec Profiles'!$B:$B,F$2))</f>
        <v>27919146</v>
      </c>
      <c r="G36" s="174">
        <f>SUM(SUMIFS('EIA_State Elec Profiles'!$C:$C,'EIA_State Elec Profiles'!$A:$A,$A36,'EIA_State Elec Profiles'!$B:$B,G$1),SUMIFS('EIA_State Elec Profiles'!$C:$C,'EIA_State Elec Profiles'!$A:$A,$A36,'EIA_State Elec Profiles'!$B:$B,G$2))</f>
        <v>1750163</v>
      </c>
      <c r="H36" s="174" t="str">
        <f t="shared" si="2"/>
        <v>IMPORTER</v>
      </c>
      <c r="I36" s="174" t="b">
        <f t="shared" si="0"/>
        <v>1</v>
      </c>
      <c r="J36" s="191" t="b">
        <v>1</v>
      </c>
      <c r="K36" s="174">
        <f t="shared" si="3"/>
        <v>41642112</v>
      </c>
      <c r="L36" s="174">
        <f t="shared" si="4"/>
        <v>13722966</v>
      </c>
      <c r="M36" s="187">
        <f t="shared" si="5"/>
        <v>27919146</v>
      </c>
      <c r="N36" s="187">
        <f t="shared" si="6"/>
        <v>1750163</v>
      </c>
      <c r="O36" s="160"/>
    </row>
    <row r="37" spans="1:15">
      <c r="A37" t="str">
        <f>INDEX(About!K:K,MATCH(B37,About!L:L,0))</f>
        <v>North Carolina</v>
      </c>
      <c r="B37" s="85" t="s">
        <v>568</v>
      </c>
      <c r="C37" s="174">
        <f>SUM(SUMIFS(Cambium22_MidCase_annual_state!J:J,Cambium22_MidCase_annual_state!$A:$A,$B37,Cambium22_MidCase_annual_state!$B:$B,$B$4),SUMIFS(Cambium22_MidCase_annual_state!BZ:BZ,Cambium22_MidCase_annual_state!$A:$A,$B37,Cambium22_MidCase_annual_state!$B:$B,$B$4))</f>
        <v>40042748</v>
      </c>
      <c r="D37" s="174">
        <f>SUMIFS(Cambium22_MidCase_annual_state!K:K,Cambium22_MidCase_annual_state!$A:$A,$B37,Cambium22_MidCase_annual_state!$B:$B,$B$4)</f>
        <v>21927466</v>
      </c>
      <c r="E37" s="174" t="str">
        <f t="shared" si="1"/>
        <v>IMPORTER</v>
      </c>
      <c r="F37" s="174">
        <f>SUM(SUMIFS('EIA_State Elec Profiles'!$C:$C,'EIA_State Elec Profiles'!$A:$A,$A37,'EIA_State Elec Profiles'!$B:$B,F$1),SUMIFS('EIA_State Elec Profiles'!$C:$C,'EIA_State Elec Profiles'!$A:$A,$A37,'EIA_State Elec Profiles'!$B:$B,F$2))</f>
        <v>15014573</v>
      </c>
      <c r="G37" s="174">
        <f>SUM(SUMIFS('EIA_State Elec Profiles'!$C:$C,'EIA_State Elec Profiles'!$A:$A,$A37,'EIA_State Elec Profiles'!$B:$B,G$1),SUMIFS('EIA_State Elec Profiles'!$C:$C,'EIA_State Elec Profiles'!$A:$A,$A37,'EIA_State Elec Profiles'!$B:$B,G$2))</f>
        <v>0</v>
      </c>
      <c r="H37" s="174" t="str">
        <f t="shared" si="2"/>
        <v>IMPORTER</v>
      </c>
      <c r="I37" s="174" t="b">
        <f t="shared" ref="I37:I54" si="7">H37=E37</f>
        <v>1</v>
      </c>
      <c r="J37" s="191" t="b">
        <v>1</v>
      </c>
      <c r="K37" s="174">
        <f t="shared" si="3"/>
        <v>36942039</v>
      </c>
      <c r="L37" s="174">
        <f t="shared" si="4"/>
        <v>21927466</v>
      </c>
      <c r="M37" s="187">
        <f t="shared" si="5"/>
        <v>15014573</v>
      </c>
      <c r="N37" s="187">
        <f t="shared" si="6"/>
        <v>0</v>
      </c>
      <c r="O37" s="160"/>
    </row>
    <row r="38" spans="1:15">
      <c r="A38" t="str">
        <f>INDEX(About!K:K,MATCH(B38,About!L:L,0))</f>
        <v>North Dakota</v>
      </c>
      <c r="B38" s="85" t="s">
        <v>569</v>
      </c>
      <c r="C38" s="175">
        <f>SUM(SUMIFS(Cambium22_MidCase_annual_state!J:J,Cambium22_MidCase_annual_state!$A:$A,$B38,Cambium22_MidCase_annual_state!$B:$B,$B$4),SUMIFS(Cambium22_MidCase_annual_state!BZ:BZ,Cambium22_MidCase_annual_state!$A:$A,$B38,Cambium22_MidCase_annual_state!$B:$B,$B$4))</f>
        <v>19023486.5</v>
      </c>
      <c r="D38" s="175">
        <f>SUMIFS(Cambium22_MidCase_annual_state!K:K,Cambium22_MidCase_annual_state!$A:$A,$B38,Cambium22_MidCase_annual_state!$B:$B,$B$4)</f>
        <v>28949594</v>
      </c>
      <c r="E38" s="175" t="str">
        <f t="shared" si="1"/>
        <v>EXPORTER</v>
      </c>
      <c r="F38" s="175">
        <f>SUM(SUMIFS('EIA_State Elec Profiles'!$C:$C,'EIA_State Elec Profiles'!$A:$A,$A38,'EIA_State Elec Profiles'!$B:$B,F$1),SUMIFS('EIA_State Elec Profiles'!$C:$C,'EIA_State Elec Profiles'!$A:$A,$A38,'EIA_State Elec Profiles'!$B:$B,F$2))</f>
        <v>2982525</v>
      </c>
      <c r="G38" s="175">
        <f>SUM(SUMIFS('EIA_State Elec Profiles'!$C:$C,'EIA_State Elec Profiles'!$A:$A,$A38,'EIA_State Elec Profiles'!$B:$B,G$1),SUMIFS('EIA_State Elec Profiles'!$C:$C,'EIA_State Elec Profiles'!$A:$A,$A38,'EIA_State Elec Profiles'!$B:$B,G$2))</f>
        <v>21752698</v>
      </c>
      <c r="H38" s="175" t="str">
        <f t="shared" si="2"/>
        <v>EXPORTER</v>
      </c>
      <c r="I38" s="175" t="b">
        <f t="shared" si="7"/>
        <v>1</v>
      </c>
      <c r="J38" s="191" t="b">
        <v>1</v>
      </c>
      <c r="K38" s="174">
        <f t="shared" si="3"/>
        <v>19023486.5</v>
      </c>
      <c r="L38" s="174">
        <f t="shared" si="4"/>
        <v>40776184.5</v>
      </c>
      <c r="M38" s="187">
        <f t="shared" si="5"/>
        <v>2982525</v>
      </c>
      <c r="N38" s="187">
        <f t="shared" si="6"/>
        <v>21752698</v>
      </c>
      <c r="O38" s="185"/>
    </row>
    <row r="39" spans="1:15">
      <c r="A39" t="str">
        <f>INDEX(About!K:K,MATCH(B39,About!L:L,0))</f>
        <v>Ohio</v>
      </c>
      <c r="B39" s="85" t="s">
        <v>570</v>
      </c>
      <c r="C39" s="174">
        <f>SUM(SUMIFS(Cambium22_MidCase_annual_state!J:J,Cambium22_MidCase_annual_state!$A:$A,$B39,Cambium22_MidCase_annual_state!$B:$B,$B$4),SUMIFS(Cambium22_MidCase_annual_state!BZ:BZ,Cambium22_MidCase_annual_state!$A:$A,$B39,Cambium22_MidCase_annual_state!$B:$B,$B$4))</f>
        <v>59616756</v>
      </c>
      <c r="D39" s="174">
        <f>SUMIFS(Cambium22_MidCase_annual_state!K:K,Cambium22_MidCase_annual_state!$A:$A,$B39,Cambium22_MidCase_annual_state!$B:$B,$B$4)</f>
        <v>47608156</v>
      </c>
      <c r="E39" s="174" t="str">
        <f t="shared" si="1"/>
        <v>IMPORTER</v>
      </c>
      <c r="F39" s="174">
        <f>SUM(SUMIFS('EIA_State Elec Profiles'!$C:$C,'EIA_State Elec Profiles'!$A:$A,$A39,'EIA_State Elec Profiles'!$B:$B,F$1),SUMIFS('EIA_State Elec Profiles'!$C:$C,'EIA_State Elec Profiles'!$A:$A,$A39,'EIA_State Elec Profiles'!$B:$B,F$2))</f>
        <v>30782466</v>
      </c>
      <c r="G39" s="174">
        <f>SUM(SUMIFS('EIA_State Elec Profiles'!$C:$C,'EIA_State Elec Profiles'!$A:$A,$A39,'EIA_State Elec Profiles'!$B:$B,G$1),SUMIFS('EIA_State Elec Profiles'!$C:$C,'EIA_State Elec Profiles'!$A:$A,$A39,'EIA_State Elec Profiles'!$B:$B,G$2))</f>
        <v>0</v>
      </c>
      <c r="H39" s="174" t="str">
        <f t="shared" si="2"/>
        <v>IMPORTER</v>
      </c>
      <c r="I39" s="174" t="b">
        <f t="shared" si="7"/>
        <v>1</v>
      </c>
      <c r="J39" s="191" t="b">
        <v>1</v>
      </c>
      <c r="K39" s="174">
        <f t="shared" si="3"/>
        <v>78390622</v>
      </c>
      <c r="L39" s="174">
        <f t="shared" si="4"/>
        <v>47608156</v>
      </c>
      <c r="M39" s="187">
        <f t="shared" si="5"/>
        <v>30782466</v>
      </c>
      <c r="N39" s="187">
        <f t="shared" si="6"/>
        <v>0</v>
      </c>
      <c r="O39" s="160"/>
    </row>
    <row r="40" spans="1:15">
      <c r="A40" t="str">
        <f>INDEX(About!K:K,MATCH(B40,About!L:L,0))</f>
        <v>Oklahoma</v>
      </c>
      <c r="B40" s="85" t="s">
        <v>571</v>
      </c>
      <c r="C40" s="174">
        <f>SUM(SUMIFS(Cambium22_MidCase_annual_state!J:J,Cambium22_MidCase_annual_state!$A:$A,$B40,Cambium22_MidCase_annual_state!$B:$B,$B$4),SUMIFS(Cambium22_MidCase_annual_state!BZ:BZ,Cambium22_MidCase_annual_state!$A:$A,$B40,Cambium22_MidCase_annual_state!$B:$B,$B$4))</f>
        <v>29385446</v>
      </c>
      <c r="D40" s="174">
        <f>SUMIFS(Cambium22_MidCase_annual_state!K:K,Cambium22_MidCase_annual_state!$A:$A,$B40,Cambium22_MidCase_annual_state!$B:$B,$B$4)</f>
        <v>72480580</v>
      </c>
      <c r="E40" s="174" t="str">
        <f t="shared" si="1"/>
        <v>EXPORTER</v>
      </c>
      <c r="F40" s="174">
        <f>SUM(SUMIFS('EIA_State Elec Profiles'!$C:$C,'EIA_State Elec Profiles'!$A:$A,$A40,'EIA_State Elec Profiles'!$B:$B,F$1),SUMIFS('EIA_State Elec Profiles'!$C:$C,'EIA_State Elec Profiles'!$A:$A,$A40,'EIA_State Elec Profiles'!$B:$B,F$2))</f>
        <v>0</v>
      </c>
      <c r="G40" s="174">
        <f>SUM(SUMIFS('EIA_State Elec Profiles'!$C:$C,'EIA_State Elec Profiles'!$A:$A,$A40,'EIA_State Elec Profiles'!$B:$B,G$1),SUMIFS('EIA_State Elec Profiles'!$C:$C,'EIA_State Elec Profiles'!$A:$A,$A40,'EIA_State Elec Profiles'!$B:$B,G$2))</f>
        <v>11919968</v>
      </c>
      <c r="H40" s="174" t="str">
        <f t="shared" si="2"/>
        <v>EXPORTER</v>
      </c>
      <c r="I40" s="174" t="b">
        <f t="shared" si="7"/>
        <v>1</v>
      </c>
      <c r="J40" s="191" t="b">
        <v>1</v>
      </c>
      <c r="K40" s="174">
        <f t="shared" si="3"/>
        <v>29385446</v>
      </c>
      <c r="L40" s="174">
        <f t="shared" si="4"/>
        <v>41305414</v>
      </c>
      <c r="M40" s="187">
        <f t="shared" si="5"/>
        <v>0</v>
      </c>
      <c r="N40" s="187">
        <f t="shared" si="6"/>
        <v>11919968</v>
      </c>
      <c r="O40" s="160"/>
    </row>
    <row r="41" spans="1:15">
      <c r="A41" t="str">
        <f>INDEX(About!K:K,MATCH(B41,About!L:L,0))</f>
        <v>Oregon</v>
      </c>
      <c r="B41" s="85" t="s">
        <v>572</v>
      </c>
      <c r="C41" s="174">
        <f>SUM(SUMIFS(Cambium22_MidCase_annual_state!J:J,Cambium22_MidCase_annual_state!$A:$A,$B41,Cambium22_MidCase_annual_state!$B:$B,$B$4),SUMIFS(Cambium22_MidCase_annual_state!BZ:BZ,Cambium22_MidCase_annual_state!$A:$A,$B41,Cambium22_MidCase_annual_state!$B:$B,$B$4))</f>
        <v>59785850</v>
      </c>
      <c r="D41" s="174">
        <f>SUMIFS(Cambium22_MidCase_annual_state!K:K,Cambium22_MidCase_annual_state!$A:$A,$B41,Cambium22_MidCase_annual_state!$B:$B,$B$4)</f>
        <v>61248250</v>
      </c>
      <c r="E41" s="174" t="str">
        <f t="shared" si="1"/>
        <v>EXPORTER</v>
      </c>
      <c r="F41" s="174">
        <f>SUM(SUMIFS('EIA_State Elec Profiles'!$C:$C,'EIA_State Elec Profiles'!$A:$A,$A41,'EIA_State Elec Profiles'!$B:$B,F$1),SUMIFS('EIA_State Elec Profiles'!$C:$C,'EIA_State Elec Profiles'!$A:$A,$A41,'EIA_State Elec Profiles'!$B:$B,F$2))</f>
        <v>0</v>
      </c>
      <c r="G41" s="174">
        <f>SUM(SUMIFS('EIA_State Elec Profiles'!$C:$C,'EIA_State Elec Profiles'!$A:$A,$A41,'EIA_State Elec Profiles'!$B:$B,G$1),SUMIFS('EIA_State Elec Profiles'!$C:$C,'EIA_State Elec Profiles'!$A:$A,$A41,'EIA_State Elec Profiles'!$B:$B,G$2))</f>
        <v>3515910</v>
      </c>
      <c r="H41" s="174" t="str">
        <f t="shared" si="2"/>
        <v>EXPORTER</v>
      </c>
      <c r="I41" s="174" t="b">
        <f t="shared" si="7"/>
        <v>1</v>
      </c>
      <c r="J41" s="191" t="b">
        <v>1</v>
      </c>
      <c r="K41" s="174">
        <f t="shared" si="3"/>
        <v>59785850</v>
      </c>
      <c r="L41" s="174">
        <f t="shared" si="4"/>
        <v>63301760</v>
      </c>
      <c r="M41" s="187">
        <f t="shared" si="5"/>
        <v>0</v>
      </c>
      <c r="N41" s="187">
        <f t="shared" si="6"/>
        <v>3515910</v>
      </c>
      <c r="O41" s="160"/>
    </row>
    <row r="42" spans="1:15">
      <c r="A42" t="str">
        <f>INDEX(About!K:K,MATCH(B42,About!L:L,0))</f>
        <v>Pennsylvania</v>
      </c>
      <c r="B42" s="85" t="s">
        <v>573</v>
      </c>
      <c r="C42" s="174">
        <f>SUM(SUMIFS(Cambium22_MidCase_annual_state!J:J,Cambium22_MidCase_annual_state!$A:$A,$B42,Cambium22_MidCase_annual_state!$B:$B,$B$4),SUMIFS(Cambium22_MidCase_annual_state!BZ:BZ,Cambium22_MidCase_annual_state!$A:$A,$B42,Cambium22_MidCase_annual_state!$B:$B,$B$4))</f>
        <v>24911482</v>
      </c>
      <c r="D42" s="174">
        <f>SUMIFS(Cambium22_MidCase_annual_state!K:K,Cambium22_MidCase_annual_state!$A:$A,$B42,Cambium22_MidCase_annual_state!$B:$B,$B$4)</f>
        <v>96271670</v>
      </c>
      <c r="E42" s="174" t="str">
        <f t="shared" si="1"/>
        <v>EXPORTER</v>
      </c>
      <c r="F42" s="174">
        <f>SUM(SUMIFS('EIA_State Elec Profiles'!$C:$C,'EIA_State Elec Profiles'!$A:$A,$A42,'EIA_State Elec Profiles'!$B:$B,F$1),SUMIFS('EIA_State Elec Profiles'!$C:$C,'EIA_State Elec Profiles'!$A:$A,$A42,'EIA_State Elec Profiles'!$B:$B,F$2))</f>
        <v>0</v>
      </c>
      <c r="G42" s="174">
        <f>SUM(SUMIFS('EIA_State Elec Profiles'!$C:$C,'EIA_State Elec Profiles'!$A:$A,$A42,'EIA_State Elec Profiles'!$B:$B,G$1),SUMIFS('EIA_State Elec Profiles'!$C:$C,'EIA_State Elec Profiles'!$A:$A,$A42,'EIA_State Elec Profiles'!$B:$B,G$2))</f>
        <v>84594859</v>
      </c>
      <c r="H42" s="174" t="str">
        <f t="shared" si="2"/>
        <v>EXPORTER</v>
      </c>
      <c r="I42" s="174" t="b">
        <f t="shared" si="7"/>
        <v>1</v>
      </c>
      <c r="J42" s="191" t="b">
        <v>1</v>
      </c>
      <c r="K42" s="174">
        <f t="shared" si="3"/>
        <v>24911482</v>
      </c>
      <c r="L42" s="174">
        <f t="shared" si="4"/>
        <v>109506341</v>
      </c>
      <c r="M42" s="187">
        <f t="shared" si="5"/>
        <v>0</v>
      </c>
      <c r="N42" s="187">
        <f t="shared" si="6"/>
        <v>84594859</v>
      </c>
      <c r="O42" s="160"/>
    </row>
    <row r="43" spans="1:15">
      <c r="A43" t="str">
        <f>INDEX(About!K:K,MATCH(B43,About!L:L,0))</f>
        <v>Rhode Island</v>
      </c>
      <c r="B43" s="85" t="s">
        <v>574</v>
      </c>
      <c r="C43" s="174">
        <f>SUM(SUMIFS(Cambium22_MidCase_annual_state!J:J,Cambium22_MidCase_annual_state!$A:$A,$B43,Cambium22_MidCase_annual_state!$B:$B,$B$4),SUMIFS(Cambium22_MidCase_annual_state!BZ:BZ,Cambium22_MidCase_annual_state!$A:$A,$B43,Cambium22_MidCase_annual_state!$B:$B,$B$4))</f>
        <v>6158901.5</v>
      </c>
      <c r="D43" s="174">
        <f>SUMIFS(Cambium22_MidCase_annual_state!K:K,Cambium22_MidCase_annual_state!$A:$A,$B43,Cambium22_MidCase_annual_state!$B:$B,$B$4)</f>
        <v>4930804</v>
      </c>
      <c r="E43" s="174" t="str">
        <f t="shared" si="1"/>
        <v>IMPORTER</v>
      </c>
      <c r="F43" s="174">
        <f>SUM(SUMIFS('EIA_State Elec Profiles'!$C:$C,'EIA_State Elec Profiles'!$A:$A,$A43,'EIA_State Elec Profiles'!$B:$B,F$1),SUMIFS('EIA_State Elec Profiles'!$C:$C,'EIA_State Elec Profiles'!$A:$A,$A43,'EIA_State Elec Profiles'!$B:$B,F$2))</f>
        <v>0</v>
      </c>
      <c r="G43" s="174">
        <f>SUM(SUMIFS('EIA_State Elec Profiles'!$C:$C,'EIA_State Elec Profiles'!$A:$A,$A43,'EIA_State Elec Profiles'!$B:$B,G$1),SUMIFS('EIA_State Elec Profiles'!$C:$C,'EIA_State Elec Profiles'!$A:$A,$A43,'EIA_State Elec Profiles'!$B:$B,G$2))</f>
        <v>1330952</v>
      </c>
      <c r="H43" s="174" t="str">
        <f t="shared" si="2"/>
        <v>EXPORTER</v>
      </c>
      <c r="I43" s="174" t="b">
        <f t="shared" si="7"/>
        <v>0</v>
      </c>
      <c r="J43" s="191" t="b">
        <v>1</v>
      </c>
      <c r="K43" s="174">
        <f t="shared" si="3"/>
        <v>0</v>
      </c>
      <c r="L43" s="174">
        <f t="shared" si="4"/>
        <v>1330952</v>
      </c>
      <c r="M43" s="187">
        <f t="shared" si="5"/>
        <v>0</v>
      </c>
      <c r="N43" s="187">
        <f t="shared" si="6"/>
        <v>1330952</v>
      </c>
      <c r="O43" s="160"/>
    </row>
    <row r="44" spans="1:15">
      <c r="A44" t="str">
        <f>INDEX(About!K:K,MATCH(B44,About!L:L,0))</f>
        <v>South Carolina</v>
      </c>
      <c r="B44" s="85" t="s">
        <v>575</v>
      </c>
      <c r="C44" s="174">
        <f>SUM(SUMIFS(Cambium22_MidCase_annual_state!J:J,Cambium22_MidCase_annual_state!$A:$A,$B44,Cambium22_MidCase_annual_state!$B:$B,$B$4),SUMIFS(Cambium22_MidCase_annual_state!BZ:BZ,Cambium22_MidCase_annual_state!$A:$A,$B44,Cambium22_MidCase_annual_state!$B:$B,$B$4))</f>
        <v>25458424</v>
      </c>
      <c r="D44" s="174">
        <f>SUMIFS(Cambium22_MidCase_annual_state!K:K,Cambium22_MidCase_annual_state!$A:$A,$B44,Cambium22_MidCase_annual_state!$B:$B,$B$4)</f>
        <v>21783330</v>
      </c>
      <c r="E44" s="174" t="str">
        <f t="shared" si="1"/>
        <v>IMPORTER</v>
      </c>
      <c r="F44" s="174">
        <f>SUM(SUMIFS('EIA_State Elec Profiles'!$C:$C,'EIA_State Elec Profiles'!$A:$A,$A44,'EIA_State Elec Profiles'!$B:$B,F$1),SUMIFS('EIA_State Elec Profiles'!$C:$C,'EIA_State Elec Profiles'!$A:$A,$A44,'EIA_State Elec Profiles'!$B:$B,F$2))</f>
        <v>0</v>
      </c>
      <c r="G44" s="174">
        <f>SUM(SUMIFS('EIA_State Elec Profiles'!$C:$C,'EIA_State Elec Profiles'!$A:$A,$A44,'EIA_State Elec Profiles'!$B:$B,G$1),SUMIFS('EIA_State Elec Profiles'!$C:$C,'EIA_State Elec Profiles'!$A:$A,$A44,'EIA_State Elec Profiles'!$B:$B,G$2))</f>
        <v>11884926</v>
      </c>
      <c r="H44" s="174" t="str">
        <f t="shared" si="2"/>
        <v>EXPORTER</v>
      </c>
      <c r="I44" s="174" t="b">
        <f t="shared" si="7"/>
        <v>0</v>
      </c>
      <c r="J44" s="191" t="b">
        <v>1</v>
      </c>
      <c r="K44" s="174">
        <f t="shared" si="3"/>
        <v>0</v>
      </c>
      <c r="L44" s="174">
        <f t="shared" si="4"/>
        <v>11884926</v>
      </c>
      <c r="M44" s="187">
        <f t="shared" si="5"/>
        <v>0</v>
      </c>
      <c r="N44" s="187">
        <f t="shared" si="6"/>
        <v>11884926</v>
      </c>
      <c r="O44" s="160"/>
    </row>
    <row r="45" spans="1:15">
      <c r="A45" t="str">
        <f>INDEX(About!K:K,MATCH(B45,About!L:L,0))</f>
        <v>South Dakota</v>
      </c>
      <c r="B45" s="85" t="s">
        <v>576</v>
      </c>
      <c r="C45" s="174">
        <f>SUM(SUMIFS(Cambium22_MidCase_annual_state!J:J,Cambium22_MidCase_annual_state!$A:$A,$B45,Cambium22_MidCase_annual_state!$B:$B,$B$4),SUMIFS(Cambium22_MidCase_annual_state!BZ:BZ,Cambium22_MidCase_annual_state!$A:$A,$B45,Cambium22_MidCase_annual_state!$B:$B,$B$4))</f>
        <v>8487187</v>
      </c>
      <c r="D45" s="174">
        <f>SUMIFS(Cambium22_MidCase_annual_state!K:K,Cambium22_MidCase_annual_state!$A:$A,$B45,Cambium22_MidCase_annual_state!$B:$B,$B$4)</f>
        <v>14232429</v>
      </c>
      <c r="E45" s="174" t="str">
        <f t="shared" si="1"/>
        <v>EXPORTER</v>
      </c>
      <c r="F45" s="174">
        <f>SUM(SUMIFS('EIA_State Elec Profiles'!$C:$C,'EIA_State Elec Profiles'!$A:$A,$A45,'EIA_State Elec Profiles'!$B:$B,F$1),SUMIFS('EIA_State Elec Profiles'!$C:$C,'EIA_State Elec Profiles'!$A:$A,$A45,'EIA_State Elec Profiles'!$B:$B,F$2))</f>
        <v>0</v>
      </c>
      <c r="G45" s="174">
        <f>SUM(SUMIFS('EIA_State Elec Profiles'!$C:$C,'EIA_State Elec Profiles'!$A:$A,$A45,'EIA_State Elec Profiles'!$B:$B,G$1),SUMIFS('EIA_State Elec Profiles'!$C:$C,'EIA_State Elec Profiles'!$A:$A,$A45,'EIA_State Elec Profiles'!$B:$B,G$2))</f>
        <v>3529188</v>
      </c>
      <c r="H45" s="174" t="str">
        <f t="shared" si="2"/>
        <v>EXPORTER</v>
      </c>
      <c r="I45" s="174" t="b">
        <f t="shared" si="7"/>
        <v>1</v>
      </c>
      <c r="J45" s="191" t="b">
        <v>1</v>
      </c>
      <c r="K45" s="174">
        <f t="shared" si="3"/>
        <v>8487187</v>
      </c>
      <c r="L45" s="174">
        <f t="shared" si="4"/>
        <v>12016375</v>
      </c>
      <c r="M45" s="187">
        <f t="shared" si="5"/>
        <v>0</v>
      </c>
      <c r="N45" s="187">
        <f t="shared" si="6"/>
        <v>3529188</v>
      </c>
      <c r="O45" s="160"/>
    </row>
    <row r="46" spans="1:15">
      <c r="A46" t="str">
        <f>INDEX(About!K:K,MATCH(B46,About!L:L,0))</f>
        <v>Tennessee</v>
      </c>
      <c r="B46" s="85" t="s">
        <v>577</v>
      </c>
      <c r="C46" s="174">
        <f>SUM(SUMIFS(Cambium22_MidCase_annual_state!J:J,Cambium22_MidCase_annual_state!$A:$A,$B46,Cambium22_MidCase_annual_state!$B:$B,$B$4),SUMIFS(Cambium22_MidCase_annual_state!BZ:BZ,Cambium22_MidCase_annual_state!$A:$A,$B46,Cambium22_MidCase_annual_state!$B:$B,$B$4))</f>
        <v>45261704</v>
      </c>
      <c r="D46" s="174">
        <f>SUMIFS(Cambium22_MidCase_annual_state!K:K,Cambium22_MidCase_annual_state!$A:$A,$B46,Cambium22_MidCase_annual_state!$B:$B,$B$4)</f>
        <v>20776046</v>
      </c>
      <c r="E46" s="174" t="str">
        <f t="shared" si="1"/>
        <v>IMPORTER</v>
      </c>
      <c r="F46" s="174">
        <f>SUM(SUMIFS('EIA_State Elec Profiles'!$C:$C,'EIA_State Elec Profiles'!$A:$A,$A46,'EIA_State Elec Profiles'!$B:$B,F$1),SUMIFS('EIA_State Elec Profiles'!$C:$C,'EIA_State Elec Profiles'!$A:$A,$A46,'EIA_State Elec Profiles'!$B:$B,F$2))</f>
        <v>28450920</v>
      </c>
      <c r="G46" s="174">
        <f>SUM(SUMIFS('EIA_State Elec Profiles'!$C:$C,'EIA_State Elec Profiles'!$A:$A,$A46,'EIA_State Elec Profiles'!$B:$B,G$1),SUMIFS('EIA_State Elec Profiles'!$C:$C,'EIA_State Elec Profiles'!$A:$A,$A46,'EIA_State Elec Profiles'!$B:$B,G$2))</f>
        <v>0</v>
      </c>
      <c r="H46" s="174" t="str">
        <f t="shared" si="2"/>
        <v>IMPORTER</v>
      </c>
      <c r="I46" s="174" t="b">
        <f t="shared" si="7"/>
        <v>1</v>
      </c>
      <c r="J46" s="191" t="b">
        <v>1</v>
      </c>
      <c r="K46" s="174">
        <f t="shared" si="3"/>
        <v>49226966</v>
      </c>
      <c r="L46" s="174">
        <f t="shared" si="4"/>
        <v>20776046</v>
      </c>
      <c r="M46" s="187">
        <f t="shared" si="5"/>
        <v>28450920</v>
      </c>
      <c r="N46" s="187">
        <f t="shared" si="6"/>
        <v>0</v>
      </c>
      <c r="O46" s="160"/>
    </row>
    <row r="47" spans="1:15">
      <c r="A47" t="str">
        <f>INDEX(About!K:K,MATCH(B47,About!L:L,0))</f>
        <v>Texas</v>
      </c>
      <c r="B47" s="85" t="s">
        <v>578</v>
      </c>
      <c r="C47" s="174">
        <f>SUM(SUMIFS(Cambium22_MidCase_annual_state!J:J,Cambium22_MidCase_annual_state!$A:$A,$B47,Cambium22_MidCase_annual_state!$B:$B,$B$4),SUMIFS(Cambium22_MidCase_annual_state!BZ:BZ,Cambium22_MidCase_annual_state!$A:$A,$B47,Cambium22_MidCase_annual_state!$B:$B,$B$4))</f>
        <v>285643400</v>
      </c>
      <c r="D47" s="174">
        <f>SUMIFS(Cambium22_MidCase_annual_state!K:K,Cambium22_MidCase_annual_state!$A:$A,$B47,Cambium22_MidCase_annual_state!$B:$B,$B$4)</f>
        <v>296760700</v>
      </c>
      <c r="E47" s="174" t="str">
        <f t="shared" si="1"/>
        <v>EXPORTER</v>
      </c>
      <c r="F47" s="174">
        <f>SUM(SUMIFS('EIA_State Elec Profiles'!$C:$C,'EIA_State Elec Profiles'!$A:$A,$A47,'EIA_State Elec Profiles'!$B:$B,F$1),SUMIFS('EIA_State Elec Profiles'!$C:$C,'EIA_State Elec Profiles'!$A:$A,$A47,'EIA_State Elec Profiles'!$B:$B,F$2))</f>
        <v>15365861</v>
      </c>
      <c r="G47" s="174">
        <f>SUM(SUMIFS('EIA_State Elec Profiles'!$C:$C,'EIA_State Elec Profiles'!$A:$A,$A47,'EIA_State Elec Profiles'!$B:$B,G$1),SUMIFS('EIA_State Elec Profiles'!$C:$C,'EIA_State Elec Profiles'!$A:$A,$A47,'EIA_State Elec Profiles'!$B:$B,G$2))</f>
        <v>2550576</v>
      </c>
      <c r="H47" s="174" t="str">
        <f t="shared" si="2"/>
        <v>IMPORTER</v>
      </c>
      <c r="I47" s="174" t="b">
        <f t="shared" si="7"/>
        <v>0</v>
      </c>
      <c r="J47" s="191" t="b">
        <v>1</v>
      </c>
      <c r="K47" s="174">
        <f t="shared" si="3"/>
        <v>15365861</v>
      </c>
      <c r="L47" s="174">
        <f t="shared" si="4"/>
        <v>2550576</v>
      </c>
      <c r="M47" s="187">
        <f t="shared" si="5"/>
        <v>15365861</v>
      </c>
      <c r="N47" s="187">
        <f t="shared" si="6"/>
        <v>2550576</v>
      </c>
      <c r="O47" s="160"/>
    </row>
    <row r="48" spans="1:15">
      <c r="A48" t="str">
        <f>INDEX(About!K:K,MATCH(B48,About!L:L,0))</f>
        <v>Utah</v>
      </c>
      <c r="B48" s="85" t="s">
        <v>579</v>
      </c>
      <c r="C48" s="174">
        <f>SUM(SUMIFS(Cambium22_MidCase_annual_state!J:J,Cambium22_MidCase_annual_state!$A:$A,$B48,Cambium22_MidCase_annual_state!$B:$B,$B$4),SUMIFS(Cambium22_MidCase_annual_state!BZ:BZ,Cambium22_MidCase_annual_state!$A:$A,$B48,Cambium22_MidCase_annual_state!$B:$B,$B$4))</f>
        <v>18161794</v>
      </c>
      <c r="D48" s="174">
        <f>SUMIFS(Cambium22_MidCase_annual_state!K:K,Cambium22_MidCase_annual_state!$A:$A,$B48,Cambium22_MidCase_annual_state!$B:$B,$B$4)</f>
        <v>16343501</v>
      </c>
      <c r="E48" s="174" t="str">
        <f t="shared" si="1"/>
        <v>IMPORTER</v>
      </c>
      <c r="F48" s="174">
        <f>SUM(SUMIFS('EIA_State Elec Profiles'!$C:$C,'EIA_State Elec Profiles'!$A:$A,$A48,'EIA_State Elec Profiles'!$B:$B,F$1),SUMIFS('EIA_State Elec Profiles'!$C:$C,'EIA_State Elec Profiles'!$A:$A,$A48,'EIA_State Elec Profiles'!$B:$B,F$2))</f>
        <v>0</v>
      </c>
      <c r="G48" s="174">
        <f>SUM(SUMIFS('EIA_State Elec Profiles'!$C:$C,'EIA_State Elec Profiles'!$A:$A,$A48,'EIA_State Elec Profiles'!$B:$B,G$1),SUMIFS('EIA_State Elec Profiles'!$C:$C,'EIA_State Elec Profiles'!$A:$A,$A48,'EIA_State Elec Profiles'!$B:$B,G$2))</f>
        <v>7515602</v>
      </c>
      <c r="H48" s="174" t="str">
        <f t="shared" si="2"/>
        <v>EXPORTER</v>
      </c>
      <c r="I48" s="174" t="b">
        <f t="shared" si="7"/>
        <v>0</v>
      </c>
      <c r="J48" s="191" t="b">
        <v>1</v>
      </c>
      <c r="K48" s="174">
        <f t="shared" si="3"/>
        <v>0</v>
      </c>
      <c r="L48" s="174">
        <f t="shared" si="4"/>
        <v>7515602</v>
      </c>
      <c r="M48" s="187">
        <f t="shared" si="5"/>
        <v>0</v>
      </c>
      <c r="N48" s="187">
        <f t="shared" si="6"/>
        <v>7515602</v>
      </c>
      <c r="O48" s="160"/>
    </row>
    <row r="49" spans="1:15">
      <c r="A49" t="str">
        <f>INDEX(About!K:K,MATCH(B49,About!L:L,0))</f>
        <v>Vermont</v>
      </c>
      <c r="B49" s="85" t="s">
        <v>580</v>
      </c>
      <c r="C49" s="174">
        <f>SUM(SUMIFS(Cambium22_MidCase_annual_state!J:J,Cambium22_MidCase_annual_state!$A:$A,$B49,Cambium22_MidCase_annual_state!$B:$B,$B$4),SUMIFS(Cambium22_MidCase_annual_state!BZ:BZ,Cambium22_MidCase_annual_state!$A:$A,$B49,Cambium22_MidCase_annual_state!$B:$B,$B$4))</f>
        <v>24088903.199999999</v>
      </c>
      <c r="D49" s="174">
        <f>SUMIFS(Cambium22_MidCase_annual_state!K:K,Cambium22_MidCase_annual_state!$A:$A,$B49,Cambium22_MidCase_annual_state!$B:$B,$B$4)</f>
        <v>21431764</v>
      </c>
      <c r="E49" s="174" t="str">
        <f t="shared" si="1"/>
        <v>IMPORTER</v>
      </c>
      <c r="F49" s="174">
        <f>SUM(SUMIFS('EIA_State Elec Profiles'!$C:$C,'EIA_State Elec Profiles'!$A:$A,$A49,'EIA_State Elec Profiles'!$B:$B,F$1),SUMIFS('EIA_State Elec Profiles'!$C:$C,'EIA_State Elec Profiles'!$A:$A,$A49,'EIA_State Elec Profiles'!$B:$B,F$2))</f>
        <v>13906190</v>
      </c>
      <c r="G49" s="174">
        <f>SUM(SUMIFS('EIA_State Elec Profiles'!$C:$C,'EIA_State Elec Profiles'!$A:$A,$A49,'EIA_State Elec Profiles'!$B:$B,G$1),SUMIFS('EIA_State Elec Profiles'!$C:$C,'EIA_State Elec Profiles'!$A:$A,$A49,'EIA_State Elec Profiles'!$B:$B,G$2))</f>
        <v>10304519</v>
      </c>
      <c r="H49" s="174" t="str">
        <f t="shared" si="2"/>
        <v>IMPORTER</v>
      </c>
      <c r="I49" s="174" t="b">
        <f t="shared" si="7"/>
        <v>1</v>
      </c>
      <c r="J49" s="191" t="b">
        <v>1</v>
      </c>
      <c r="K49" s="174">
        <f t="shared" si="3"/>
        <v>35337954</v>
      </c>
      <c r="L49" s="174">
        <f t="shared" si="4"/>
        <v>21431764</v>
      </c>
      <c r="M49" s="187">
        <f t="shared" si="5"/>
        <v>13906190</v>
      </c>
      <c r="N49" s="187">
        <f t="shared" si="6"/>
        <v>10304519</v>
      </c>
      <c r="O49" s="160"/>
    </row>
    <row r="50" spans="1:15">
      <c r="A50" t="str">
        <f>INDEX(About!K:K,MATCH(B50,About!L:L,0))</f>
        <v>Virginia</v>
      </c>
      <c r="B50" s="85" t="s">
        <v>581</v>
      </c>
      <c r="C50" s="174">
        <f>SUM(SUMIFS(Cambium22_MidCase_annual_state!J:J,Cambium22_MidCase_annual_state!$A:$A,$B50,Cambium22_MidCase_annual_state!$B:$B,$B$4),SUMIFS(Cambium22_MidCase_annual_state!BZ:BZ,Cambium22_MidCase_annual_state!$A:$A,$B50,Cambium22_MidCase_annual_state!$B:$B,$B$4))</f>
        <v>50391864</v>
      </c>
      <c r="D50" s="174">
        <f>SUMIFS(Cambium22_MidCase_annual_state!K:K,Cambium22_MidCase_annual_state!$A:$A,$B50,Cambium22_MidCase_annual_state!$B:$B,$B$4)</f>
        <v>33529628</v>
      </c>
      <c r="E50" s="174" t="str">
        <f t="shared" si="1"/>
        <v>IMPORTER</v>
      </c>
      <c r="F50" s="174">
        <f>SUM(SUMIFS('EIA_State Elec Profiles'!$C:$C,'EIA_State Elec Profiles'!$A:$A,$A50,'EIA_State Elec Profiles'!$B:$B,F$1),SUMIFS('EIA_State Elec Profiles'!$C:$C,'EIA_State Elec Profiles'!$A:$A,$A50,'EIA_State Elec Profiles'!$B:$B,F$2))</f>
        <v>41102159</v>
      </c>
      <c r="G50" s="174">
        <f>SUM(SUMIFS('EIA_State Elec Profiles'!$C:$C,'EIA_State Elec Profiles'!$A:$A,$A50,'EIA_State Elec Profiles'!$B:$B,G$1),SUMIFS('EIA_State Elec Profiles'!$C:$C,'EIA_State Elec Profiles'!$A:$A,$A50,'EIA_State Elec Profiles'!$B:$B,G$2))</f>
        <v>0</v>
      </c>
      <c r="H50" s="174" t="str">
        <f t="shared" si="2"/>
        <v>IMPORTER</v>
      </c>
      <c r="I50" s="174" t="b">
        <f t="shared" si="7"/>
        <v>1</v>
      </c>
      <c r="J50" s="191" t="b">
        <v>1</v>
      </c>
      <c r="K50" s="174">
        <f t="shared" si="3"/>
        <v>74631787</v>
      </c>
      <c r="L50" s="174">
        <f t="shared" si="4"/>
        <v>33529628</v>
      </c>
      <c r="M50" s="187">
        <f t="shared" si="5"/>
        <v>41102159</v>
      </c>
      <c r="N50" s="187">
        <f t="shared" si="6"/>
        <v>0</v>
      </c>
      <c r="O50" s="160"/>
    </row>
    <row r="51" spans="1:15">
      <c r="A51" t="str">
        <f>INDEX(About!K:K,MATCH(B51,About!L:L,0))</f>
        <v>Washington</v>
      </c>
      <c r="B51" s="85" t="s">
        <v>582</v>
      </c>
      <c r="C51" s="174">
        <f>SUM(SUMIFS(Cambium22_MidCase_annual_state!J:J,Cambium22_MidCase_annual_state!$A:$A,$B51,Cambium22_MidCase_annual_state!$B:$B,$B$4),SUMIFS(Cambium22_MidCase_annual_state!BZ:BZ,Cambium22_MidCase_annual_state!$A:$A,$B51,Cambium22_MidCase_annual_state!$B:$B,$B$4))</f>
        <v>94799447</v>
      </c>
      <c r="D51" s="174">
        <f>SUMIFS(Cambium22_MidCase_annual_state!K:K,Cambium22_MidCase_annual_state!$A:$A,$B51,Cambium22_MidCase_annual_state!$B:$B,$B$4)</f>
        <v>93715930</v>
      </c>
      <c r="E51" s="174" t="str">
        <f t="shared" si="1"/>
        <v>IMPORTER</v>
      </c>
      <c r="F51" s="174">
        <f>SUM(SUMIFS('EIA_State Elec Profiles'!$C:$C,'EIA_State Elec Profiles'!$A:$A,$A51,'EIA_State Elec Profiles'!$B:$B,F$1),SUMIFS('EIA_State Elec Profiles'!$C:$C,'EIA_State Elec Profiles'!$A:$A,$A51,'EIA_State Elec Profiles'!$B:$B,F$2))</f>
        <v>5333712</v>
      </c>
      <c r="G51" s="174">
        <f>SUM(SUMIFS('EIA_State Elec Profiles'!$C:$C,'EIA_State Elec Profiles'!$A:$A,$A51,'EIA_State Elec Profiles'!$B:$B,G$1),SUMIFS('EIA_State Elec Profiles'!$C:$C,'EIA_State Elec Profiles'!$A:$A,$A51,'EIA_State Elec Profiles'!$B:$B,G$2))</f>
        <v>22381079</v>
      </c>
      <c r="H51" s="174" t="str">
        <f t="shared" si="2"/>
        <v>EXPORTER</v>
      </c>
      <c r="I51" s="174" t="b">
        <f t="shared" si="7"/>
        <v>0</v>
      </c>
      <c r="J51" s="191" t="b">
        <v>1</v>
      </c>
      <c r="K51" s="174">
        <f t="shared" si="3"/>
        <v>5333712</v>
      </c>
      <c r="L51" s="174">
        <f t="shared" si="4"/>
        <v>22381079</v>
      </c>
      <c r="M51" s="187">
        <f t="shared" si="5"/>
        <v>5333712</v>
      </c>
      <c r="N51" s="187">
        <f t="shared" si="6"/>
        <v>22381079</v>
      </c>
      <c r="O51" s="160"/>
    </row>
    <row r="52" spans="1:15">
      <c r="A52" t="str">
        <f>INDEX(About!K:K,MATCH(B52,About!L:L,0))</f>
        <v>West Virginia</v>
      </c>
      <c r="B52" s="85" t="s">
        <v>583</v>
      </c>
      <c r="C52" s="174">
        <f>SUM(SUMIFS(Cambium22_MidCase_annual_state!J:J,Cambium22_MidCase_annual_state!$A:$A,$B52,Cambium22_MidCase_annual_state!$B:$B,$B$4),SUMIFS(Cambium22_MidCase_annual_state!BZ:BZ,Cambium22_MidCase_annual_state!$A:$A,$B52,Cambium22_MidCase_annual_state!$B:$B,$B$4))</f>
        <v>50932050</v>
      </c>
      <c r="D52" s="174">
        <f>SUMIFS(Cambium22_MidCase_annual_state!K:K,Cambium22_MidCase_annual_state!$A:$A,$B52,Cambium22_MidCase_annual_state!$B:$B,$B$4)</f>
        <v>42092144</v>
      </c>
      <c r="E52" s="174" t="str">
        <f t="shared" si="1"/>
        <v>IMPORTER</v>
      </c>
      <c r="F52" s="174">
        <f>SUM(SUMIFS('EIA_State Elec Profiles'!$C:$C,'EIA_State Elec Profiles'!$A:$A,$A52,'EIA_State Elec Profiles'!$B:$B,F$1),SUMIFS('EIA_State Elec Profiles'!$C:$C,'EIA_State Elec Profiles'!$A:$A,$A52,'EIA_State Elec Profiles'!$B:$B,F$2))</f>
        <v>0</v>
      </c>
      <c r="G52" s="174">
        <f>SUM(SUMIFS('EIA_State Elec Profiles'!$C:$C,'EIA_State Elec Profiles'!$A:$A,$A52,'EIA_State Elec Profiles'!$B:$B,G$1),SUMIFS('EIA_State Elec Profiles'!$C:$C,'EIA_State Elec Profiles'!$A:$A,$A52,'EIA_State Elec Profiles'!$B:$B,G$2))</f>
        <v>30527357</v>
      </c>
      <c r="H52" s="174" t="str">
        <f t="shared" si="2"/>
        <v>EXPORTER</v>
      </c>
      <c r="I52" s="174" t="b">
        <f t="shared" si="7"/>
        <v>0</v>
      </c>
      <c r="J52" s="191" t="b">
        <v>1</v>
      </c>
      <c r="K52" s="174">
        <f t="shared" si="3"/>
        <v>0</v>
      </c>
      <c r="L52" s="174">
        <f t="shared" si="4"/>
        <v>30527357</v>
      </c>
      <c r="M52" s="187">
        <f t="shared" si="5"/>
        <v>0</v>
      </c>
      <c r="N52" s="187">
        <f t="shared" si="6"/>
        <v>30527357</v>
      </c>
      <c r="O52" s="160"/>
    </row>
    <row r="53" spans="1:15">
      <c r="A53" t="str">
        <f>INDEX(About!K:K,MATCH(B53,About!L:L,0))</f>
        <v>Wisconsin</v>
      </c>
      <c r="B53" s="85" t="s">
        <v>584</v>
      </c>
      <c r="C53" s="174">
        <f>SUM(SUMIFS(Cambium22_MidCase_annual_state!J:J,Cambium22_MidCase_annual_state!$A:$A,$B53,Cambium22_MidCase_annual_state!$B:$B,$B$4),SUMIFS(Cambium22_MidCase_annual_state!BZ:BZ,Cambium22_MidCase_annual_state!$A:$A,$B53,Cambium22_MidCase_annual_state!$B:$B,$B$4))</f>
        <v>68507096</v>
      </c>
      <c r="D53" s="174">
        <f>SUMIFS(Cambium22_MidCase_annual_state!K:K,Cambium22_MidCase_annual_state!$A:$A,$B53,Cambium22_MidCase_annual_state!$B:$B,$B$4)</f>
        <v>53225860</v>
      </c>
      <c r="E53" s="174" t="str">
        <f t="shared" si="1"/>
        <v>IMPORTER</v>
      </c>
      <c r="F53" s="174">
        <f>SUM(SUMIFS('EIA_State Elec Profiles'!$C:$C,'EIA_State Elec Profiles'!$A:$A,$A53,'EIA_State Elec Profiles'!$B:$B,F$1),SUMIFS('EIA_State Elec Profiles'!$C:$C,'EIA_State Elec Profiles'!$A:$A,$A53,'EIA_State Elec Profiles'!$B:$B,F$2))</f>
        <v>10499729</v>
      </c>
      <c r="G53" s="174">
        <f>SUM(SUMIFS('EIA_State Elec Profiles'!$C:$C,'EIA_State Elec Profiles'!$A:$A,$A53,'EIA_State Elec Profiles'!$B:$B,G$1),SUMIFS('EIA_State Elec Profiles'!$C:$C,'EIA_State Elec Profiles'!$A:$A,$A53,'EIA_State Elec Profiles'!$B:$B,G$2))</f>
        <v>0</v>
      </c>
      <c r="H53" s="174" t="str">
        <f t="shared" si="2"/>
        <v>IMPORTER</v>
      </c>
      <c r="I53" s="174" t="b">
        <f t="shared" si="7"/>
        <v>1</v>
      </c>
      <c r="J53" s="191" t="b">
        <v>1</v>
      </c>
      <c r="K53" s="174">
        <f t="shared" si="3"/>
        <v>63725589</v>
      </c>
      <c r="L53" s="174">
        <f t="shared" si="4"/>
        <v>53225860</v>
      </c>
      <c r="M53" s="187">
        <f t="shared" si="5"/>
        <v>10499729</v>
      </c>
      <c r="N53" s="187">
        <f t="shared" si="6"/>
        <v>0</v>
      </c>
      <c r="O53" s="160"/>
    </row>
    <row r="54" spans="1:15">
      <c r="A54" t="str">
        <f>INDEX(About!K:K,MATCH(B54,About!L:L,0))</f>
        <v>Wyoming</v>
      </c>
      <c r="B54" s="85" t="s">
        <v>585</v>
      </c>
      <c r="C54" s="174">
        <f>SUM(SUMIFS(Cambium22_MidCase_annual_state!J:J,Cambium22_MidCase_annual_state!$A:$A,$B54,Cambium22_MidCase_annual_state!$B:$B,$B$4),SUMIFS(Cambium22_MidCase_annual_state!BZ:BZ,Cambium22_MidCase_annual_state!$A:$A,$B54,Cambium22_MidCase_annual_state!$B:$B,$B$4))</f>
        <v>13467738</v>
      </c>
      <c r="D54" s="174">
        <f>SUMIFS(Cambium22_MidCase_annual_state!K:K,Cambium22_MidCase_annual_state!$A:$A,$B54,Cambium22_MidCase_annual_state!$B:$B,$B$4)</f>
        <v>35465444</v>
      </c>
      <c r="E54" s="174" t="str">
        <f t="shared" si="1"/>
        <v>EXPORTER</v>
      </c>
      <c r="F54" s="174">
        <f>SUM(SUMIFS('EIA_State Elec Profiles'!$C:$C,'EIA_State Elec Profiles'!$A:$A,$A54,'EIA_State Elec Profiles'!$B:$B,F$1),SUMIFS('EIA_State Elec Profiles'!$C:$C,'EIA_State Elec Profiles'!$A:$A,$A54,'EIA_State Elec Profiles'!$B:$B,F$2))</f>
        <v>0</v>
      </c>
      <c r="G54" s="174">
        <f>SUM(SUMIFS('EIA_State Elec Profiles'!$C:$C,'EIA_State Elec Profiles'!$A:$A,$A54,'EIA_State Elec Profiles'!$B:$B,G$1),SUMIFS('EIA_State Elec Profiles'!$C:$C,'EIA_State Elec Profiles'!$A:$A,$A54,'EIA_State Elec Profiles'!$B:$B,G$2))</f>
        <v>25354948</v>
      </c>
      <c r="H54" s="174" t="str">
        <f t="shared" si="2"/>
        <v>EXPORTER</v>
      </c>
      <c r="I54" s="174" t="b">
        <f t="shared" si="7"/>
        <v>1</v>
      </c>
      <c r="J54" s="191" t="b">
        <v>1</v>
      </c>
      <c r="K54" s="174">
        <f t="shared" si="3"/>
        <v>13467738</v>
      </c>
      <c r="L54" s="174">
        <f t="shared" si="4"/>
        <v>38822686</v>
      </c>
      <c r="M54" s="187">
        <f t="shared" si="5"/>
        <v>0</v>
      </c>
      <c r="N54" s="187">
        <f t="shared" si="6"/>
        <v>25354948</v>
      </c>
      <c r="O54" s="160"/>
    </row>
    <row r="57" spans="1:15">
      <c r="K57" s="175"/>
      <c r="L57" s="175"/>
    </row>
    <row r="58" spans="1:15">
      <c r="K58" s="175"/>
      <c r="L58" s="175"/>
    </row>
    <row r="59" spans="1:15">
      <c r="K59" s="175"/>
      <c r="L59" s="175"/>
    </row>
    <row r="60" spans="1:15">
      <c r="K60" s="175"/>
      <c r="L60" s="175"/>
    </row>
    <row r="61" spans="1:15">
      <c r="K61" s="175"/>
      <c r="L61" s="175"/>
    </row>
    <row r="62" spans="1:15">
      <c r="K62" s="175"/>
      <c r="L62" s="175"/>
    </row>
    <row r="63" spans="1:15">
      <c r="K63" s="175"/>
      <c r="L63" s="175"/>
    </row>
    <row r="64" spans="1:15">
      <c r="K64" s="175"/>
      <c r="L64" s="175"/>
    </row>
    <row r="65" spans="11:12">
      <c r="K65" s="175"/>
      <c r="L65" s="175"/>
    </row>
    <row r="66" spans="11:12">
      <c r="K66" s="175"/>
      <c r="L66" s="175"/>
    </row>
    <row r="67" spans="11:12">
      <c r="K67" s="175"/>
      <c r="L67" s="175"/>
    </row>
    <row r="68" spans="11:12">
      <c r="K68" s="175"/>
      <c r="L68" s="175"/>
    </row>
    <row r="69" spans="11:12">
      <c r="K69" s="175"/>
      <c r="L69" s="175"/>
    </row>
    <row r="70" spans="11:12">
      <c r="K70" s="175"/>
      <c r="L70" s="175"/>
    </row>
    <row r="71" spans="11:12">
      <c r="K71" s="175"/>
      <c r="L71" s="175"/>
    </row>
    <row r="72" spans="11:12">
      <c r="K72" s="175"/>
      <c r="L72" s="175"/>
    </row>
    <row r="73" spans="11:12">
      <c r="K73" s="175"/>
      <c r="L73" s="175"/>
    </row>
    <row r="74" spans="11:12">
      <c r="K74" s="175"/>
      <c r="L74" s="175"/>
    </row>
    <row r="75" spans="11:12">
      <c r="K75" s="175"/>
      <c r="L75" s="175"/>
    </row>
    <row r="76" spans="11:12">
      <c r="K76" s="175"/>
      <c r="L76" s="175"/>
    </row>
    <row r="77" spans="11:12">
      <c r="K77" s="175"/>
      <c r="L77" s="175"/>
    </row>
    <row r="78" spans="11:12">
      <c r="K78" s="175"/>
      <c r="L78" s="175"/>
    </row>
    <row r="79" spans="11:12">
      <c r="K79" s="175"/>
      <c r="L79" s="175"/>
    </row>
    <row r="80" spans="11:12">
      <c r="K80" s="175"/>
      <c r="L80" s="175"/>
    </row>
    <row r="81" spans="11:14">
      <c r="K81" s="175"/>
      <c r="L81" s="175"/>
    </row>
    <row r="82" spans="11:14">
      <c r="K82" s="175"/>
      <c r="L82" s="175"/>
      <c r="N82" s="188"/>
    </row>
    <row r="83" spans="11:14">
      <c r="K83" s="175"/>
      <c r="L83" s="175"/>
    </row>
    <row r="84" spans="11:14">
      <c r="K84" s="175"/>
      <c r="L84" s="175"/>
    </row>
    <row r="85" spans="11:14">
      <c r="K85" s="175"/>
      <c r="L85" s="175"/>
    </row>
    <row r="86" spans="11:14">
      <c r="K86" s="175"/>
      <c r="L86" s="175"/>
    </row>
  </sheetData>
  <conditionalFormatting sqref="B5:B54">
    <cfRule type="duplicateValues" dxfId="1" priority="2"/>
  </conditionalFormatting>
  <conditionalFormatting sqref="I1:J1048576 K3:L3">
    <cfRule type="containsText" dxfId="0" priority="1" operator="containsText" text="false">
      <formula>NOT(ISERROR(SEARCH("false",I1)))</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tabSelected="1" workbookViewId="0">
      <selection activeCell="C5" sqref="C5"/>
    </sheetView>
  </sheetViews>
  <sheetFormatPr defaultRowHeight="14.75"/>
  <cols>
    <col min="1" max="1" width="22.54296875" customWidth="1"/>
    <col min="2" max="2" width="22.1328125" customWidth="1"/>
    <col min="3" max="32" width="14.26953125" bestFit="1" customWidth="1"/>
  </cols>
  <sheetData>
    <row r="1" spans="1:32">
      <c r="B1" t="s">
        <v>909</v>
      </c>
      <c r="C1" t="s">
        <v>39</v>
      </c>
      <c r="E1">
        <f>IF(B2=TRUE,SUMIFS($B$147:$B$162,$A$147:$A$162,$A10),SUMIFS(E$125:E$140,$A$125:$A$140,$A10))</f>
        <v>4.2820318634287188E-2</v>
      </c>
    </row>
    <row r="2" spans="1:32">
      <c r="A2" t="str">
        <f>About!B1</f>
        <v>Arizona</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s="174" customFormat="1">
      <c r="A5" s="176" t="s">
        <v>439</v>
      </c>
      <c r="B5" s="174">
        <f>C5</f>
        <v>0</v>
      </c>
      <c r="C5" s="172">
        <f>SUMIFS(calcs!M:M,calcs!A:A,A2)</f>
        <v>0</v>
      </c>
      <c r="D5" s="174">
        <f>C5</f>
        <v>0</v>
      </c>
      <c r="E5" s="174">
        <f t="shared" ref="E5:AF5" si="0">D5</f>
        <v>0</v>
      </c>
      <c r="F5" s="174">
        <f t="shared" si="0"/>
        <v>0</v>
      </c>
      <c r="G5" s="174">
        <f t="shared" si="0"/>
        <v>0</v>
      </c>
      <c r="H5" s="174">
        <f t="shared" si="0"/>
        <v>0</v>
      </c>
      <c r="I5" s="174">
        <f t="shared" si="0"/>
        <v>0</v>
      </c>
      <c r="J5" s="174">
        <f t="shared" si="0"/>
        <v>0</v>
      </c>
      <c r="K5" s="174">
        <f t="shared" si="0"/>
        <v>0</v>
      </c>
      <c r="L5" s="174">
        <f t="shared" si="0"/>
        <v>0</v>
      </c>
      <c r="M5" s="174">
        <f t="shared" si="0"/>
        <v>0</v>
      </c>
      <c r="N5" s="174">
        <f t="shared" si="0"/>
        <v>0</v>
      </c>
      <c r="O5" s="174">
        <f t="shared" si="0"/>
        <v>0</v>
      </c>
      <c r="P5" s="174">
        <f t="shared" si="0"/>
        <v>0</v>
      </c>
      <c r="Q5" s="174">
        <f t="shared" si="0"/>
        <v>0</v>
      </c>
      <c r="R5" s="174">
        <f t="shared" si="0"/>
        <v>0</v>
      </c>
      <c r="S5" s="174">
        <f t="shared" si="0"/>
        <v>0</v>
      </c>
      <c r="T5" s="174">
        <f t="shared" si="0"/>
        <v>0</v>
      </c>
      <c r="U5" s="174">
        <f t="shared" si="0"/>
        <v>0</v>
      </c>
      <c r="V5" s="174">
        <f t="shared" si="0"/>
        <v>0</v>
      </c>
      <c r="W5" s="174">
        <f t="shared" si="0"/>
        <v>0</v>
      </c>
      <c r="X5" s="174">
        <f t="shared" si="0"/>
        <v>0</v>
      </c>
      <c r="Y5" s="174">
        <f t="shared" si="0"/>
        <v>0</v>
      </c>
      <c r="Z5" s="174">
        <f t="shared" si="0"/>
        <v>0</v>
      </c>
      <c r="AA5" s="174">
        <f t="shared" si="0"/>
        <v>0</v>
      </c>
      <c r="AB5" s="174">
        <f t="shared" si="0"/>
        <v>0</v>
      </c>
      <c r="AC5" s="174">
        <f t="shared" si="0"/>
        <v>0</v>
      </c>
      <c r="AD5" s="174">
        <f t="shared" si="0"/>
        <v>0</v>
      </c>
      <c r="AE5" s="174">
        <f t="shared" si="0"/>
        <v>0</v>
      </c>
      <c r="AF5" s="174">
        <f t="shared" si="0"/>
        <v>0</v>
      </c>
    </row>
    <row r="6" spans="1:32" s="174" customFormat="1">
      <c r="A6" s="176" t="s">
        <v>440</v>
      </c>
      <c r="B6" s="174">
        <v>0</v>
      </c>
      <c r="C6" s="174">
        <v>0</v>
      </c>
      <c r="D6" s="174">
        <v>0</v>
      </c>
      <c r="E6" s="174">
        <v>0</v>
      </c>
      <c r="F6" s="174">
        <v>0</v>
      </c>
      <c r="G6" s="174">
        <v>0</v>
      </c>
      <c r="H6" s="174">
        <v>0</v>
      </c>
      <c r="I6" s="174">
        <v>0</v>
      </c>
      <c r="J6" s="174">
        <v>0</v>
      </c>
      <c r="K6" s="174">
        <v>0</v>
      </c>
      <c r="L6" s="174">
        <v>0</v>
      </c>
      <c r="M6" s="174">
        <v>0</v>
      </c>
      <c r="N6" s="174">
        <v>0</v>
      </c>
      <c r="O6" s="174">
        <v>0</v>
      </c>
      <c r="P6" s="174">
        <v>0</v>
      </c>
      <c r="Q6" s="174">
        <v>0</v>
      </c>
      <c r="R6" s="174">
        <v>0</v>
      </c>
      <c r="S6" s="174">
        <v>0</v>
      </c>
      <c r="T6" s="174">
        <v>0</v>
      </c>
      <c r="U6" s="174">
        <v>0</v>
      </c>
      <c r="V6" s="174">
        <v>0</v>
      </c>
      <c r="W6" s="174">
        <v>0</v>
      </c>
      <c r="X6" s="174">
        <v>0</v>
      </c>
      <c r="Y6" s="174">
        <v>0</v>
      </c>
      <c r="Z6" s="174">
        <v>0</v>
      </c>
      <c r="AA6" s="174">
        <v>0</v>
      </c>
      <c r="AB6" s="174">
        <v>0</v>
      </c>
      <c r="AC6" s="174">
        <v>0</v>
      </c>
      <c r="AD6" s="174">
        <v>0</v>
      </c>
      <c r="AE6" s="174">
        <v>0</v>
      </c>
      <c r="AF6" s="174">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0</v>
      </c>
      <c r="C10">
        <f>D10</f>
        <v>0</v>
      </c>
      <c r="D10" s="170">
        <f>SUM(D$5*SUMIFS(C$39:C$48,$B$39:$B$48,$A10),D$6*IF($B$2=TRUE,SUMIFS($B$147:$B$162,$A$147:$A$162,$A10),SUMIFS(E$125:E$140,$A$125:$A$140,$A10)))</f>
        <v>0</v>
      </c>
      <c r="E10">
        <f t="shared" ref="E10:N10" si="1">SUM(E$5*SUMIFS(D$39:D$48,$B$39:$B$48,$A10),E$6*IF($B$2=TRUE,SUMIFS($B$147:$B$162,$A$147:$A$162,$A10),SUMIFS(F$125:F$140,$A$125:$A$140,$A10)))</f>
        <v>0</v>
      </c>
      <c r="F10">
        <f t="shared" si="1"/>
        <v>0</v>
      </c>
      <c r="G10">
        <f t="shared" si="1"/>
        <v>0</v>
      </c>
      <c r="H10">
        <f t="shared" si="1"/>
        <v>0</v>
      </c>
      <c r="I10">
        <f t="shared" si="1"/>
        <v>0</v>
      </c>
      <c r="J10">
        <f t="shared" si="1"/>
        <v>0</v>
      </c>
      <c r="K10">
        <f t="shared" si="1"/>
        <v>0</v>
      </c>
      <c r="L10">
        <f t="shared" si="1"/>
        <v>0</v>
      </c>
      <c r="M10">
        <f t="shared" si="1"/>
        <v>0</v>
      </c>
      <c r="N10">
        <f t="shared" si="1"/>
        <v>0</v>
      </c>
      <c r="O10">
        <f t="shared" ref="O10:AE10" si="2">SUM(O$5*SUMIFS(N$39:N$48,$B$39:$B$48,$A10),O$6*IF($B$2=TRUE,SUMIFS($B$147:$B$162,$A$147:$A$162,$A10),SUMIFS(P$125:P$140,$A$125:$A$140,$A10)))</f>
        <v>0</v>
      </c>
      <c r="P10">
        <f t="shared" si="2"/>
        <v>0</v>
      </c>
      <c r="Q10">
        <f t="shared" si="2"/>
        <v>0</v>
      </c>
      <c r="R10">
        <f t="shared" si="2"/>
        <v>0</v>
      </c>
      <c r="S10">
        <f t="shared" si="2"/>
        <v>0</v>
      </c>
      <c r="T10">
        <f t="shared" si="2"/>
        <v>0</v>
      </c>
      <c r="U10">
        <f t="shared" si="2"/>
        <v>0</v>
      </c>
      <c r="V10">
        <f t="shared" si="2"/>
        <v>0</v>
      </c>
      <c r="W10">
        <f t="shared" si="2"/>
        <v>0</v>
      </c>
      <c r="X10">
        <f t="shared" si="2"/>
        <v>0</v>
      </c>
      <c r="Y10">
        <f t="shared" si="2"/>
        <v>0</v>
      </c>
      <c r="Z10">
        <f t="shared" si="2"/>
        <v>0</v>
      </c>
      <c r="AA10">
        <f t="shared" si="2"/>
        <v>0</v>
      </c>
      <c r="AB10">
        <f t="shared" si="2"/>
        <v>0</v>
      </c>
      <c r="AC10">
        <f t="shared" si="2"/>
        <v>0</v>
      </c>
      <c r="AD10">
        <f t="shared" si="2"/>
        <v>0</v>
      </c>
      <c r="AE10">
        <f t="shared" si="2"/>
        <v>0</v>
      </c>
      <c r="AF10">
        <f>SUM(AF$5*SUMIFS(AE$39:AE$48,$B$39:$B$48,$A10),AF$6*IF($B$2=TRUE,SUMIFS($B$147:$B$162,$A$147:$A$162,$A10),SUMIFS(AG$125:AG$140,$A$125:$A$140,$A10)))</f>
        <v>0</v>
      </c>
    </row>
    <row r="11" spans="1:32">
      <c r="A11" s="100" t="s">
        <v>347</v>
      </c>
      <c r="B11">
        <f t="shared" ref="B11:B33" si="3">D11</f>
        <v>0</v>
      </c>
      <c r="C11">
        <f t="shared" ref="C11:C33" si="4">D11</f>
        <v>0</v>
      </c>
      <c r="D11" s="170">
        <f t="shared" ref="D11:D33" si="5">SUM(D$5*SUMIFS(C$39:C$48,$B$39:$B$48,$A11),D$6*IF($B$2=TRUE,SUMIFS($B$147:$B$162,$A$147:$A$162,$A11),SUMIFS(E$125:E$140,$A$125:$A$140,$A11)))</f>
        <v>0</v>
      </c>
      <c r="E11">
        <f t="shared" ref="E11:N11" si="6">SUM(E$5*SUMIFS(D$39:D$48,$B$39:$B$48,$A11),E$6*IF($B$2=TRUE,SUMIFS($B$147:$B$162,$A$147:$A$162,$A11),SUMIFS(F$125:F$140,$A$125:$A$140,$A11)))</f>
        <v>0</v>
      </c>
      <c r="F11">
        <f t="shared" si="6"/>
        <v>0</v>
      </c>
      <c r="G11">
        <f t="shared" si="6"/>
        <v>0</v>
      </c>
      <c r="H11">
        <f t="shared" si="6"/>
        <v>0</v>
      </c>
      <c r="I11">
        <f t="shared" si="6"/>
        <v>0</v>
      </c>
      <c r="J11">
        <f t="shared" si="6"/>
        <v>0</v>
      </c>
      <c r="K11">
        <f t="shared" si="6"/>
        <v>0</v>
      </c>
      <c r="L11">
        <f t="shared" si="6"/>
        <v>0</v>
      </c>
      <c r="M11">
        <f t="shared" si="6"/>
        <v>0</v>
      </c>
      <c r="N11">
        <f t="shared" si="6"/>
        <v>0</v>
      </c>
      <c r="O11">
        <f t="shared" ref="O11:AF11" si="7">SUM(O$5*SUMIFS(N$39:N$48,$B$39:$B$48,$A11),O$6*IF($B$2=TRUE,SUMIFS($B$147:$B$162,$A$147:$A$162,$A11),SUMIFS(P$125:P$140,$A$125:$A$140,$A11)))</f>
        <v>0</v>
      </c>
      <c r="P11">
        <f t="shared" si="7"/>
        <v>0</v>
      </c>
      <c r="Q11">
        <f t="shared" si="7"/>
        <v>0</v>
      </c>
      <c r="R11">
        <f t="shared" si="7"/>
        <v>0</v>
      </c>
      <c r="S11">
        <f t="shared" si="7"/>
        <v>0</v>
      </c>
      <c r="T11">
        <f t="shared" si="7"/>
        <v>0</v>
      </c>
      <c r="U11">
        <f t="shared" si="7"/>
        <v>0</v>
      </c>
      <c r="V11">
        <f t="shared" si="7"/>
        <v>0</v>
      </c>
      <c r="W11">
        <f t="shared" si="7"/>
        <v>0</v>
      </c>
      <c r="X11">
        <f t="shared" si="7"/>
        <v>0</v>
      </c>
      <c r="Y11">
        <f t="shared" si="7"/>
        <v>0</v>
      </c>
      <c r="Z11">
        <f t="shared" si="7"/>
        <v>0</v>
      </c>
      <c r="AA11">
        <f t="shared" si="7"/>
        <v>0</v>
      </c>
      <c r="AB11">
        <f t="shared" si="7"/>
        <v>0</v>
      </c>
      <c r="AC11">
        <f t="shared" si="7"/>
        <v>0</v>
      </c>
      <c r="AD11">
        <f t="shared" si="7"/>
        <v>0</v>
      </c>
      <c r="AE11">
        <f t="shared" si="7"/>
        <v>0</v>
      </c>
      <c r="AF11">
        <f t="shared" si="7"/>
        <v>0</v>
      </c>
    </row>
    <row r="12" spans="1:32">
      <c r="A12" s="100" t="s">
        <v>348</v>
      </c>
      <c r="B12">
        <f t="shared" si="3"/>
        <v>0</v>
      </c>
      <c r="C12">
        <f t="shared" si="4"/>
        <v>0</v>
      </c>
      <c r="D12" s="170">
        <f t="shared" si="5"/>
        <v>0</v>
      </c>
      <c r="E12">
        <f t="shared" ref="E12:N12" si="8">SUM(E$5*SUMIFS(D$39:D$48,$B$39:$B$48,$A12),E$6*IF($B$2=TRUE,SUMIFS($B$147:$B$162,$A$147:$A$162,$A12),SUMIFS(F$125:F$140,$A$125:$A$140,$A12)))</f>
        <v>0</v>
      </c>
      <c r="F12">
        <f t="shared" si="8"/>
        <v>0</v>
      </c>
      <c r="G12">
        <f t="shared" si="8"/>
        <v>0</v>
      </c>
      <c r="H12">
        <f t="shared" si="8"/>
        <v>0</v>
      </c>
      <c r="I12">
        <f t="shared" si="8"/>
        <v>0</v>
      </c>
      <c r="J12">
        <f t="shared" si="8"/>
        <v>0</v>
      </c>
      <c r="K12">
        <f t="shared" si="8"/>
        <v>0</v>
      </c>
      <c r="L12">
        <f t="shared" si="8"/>
        <v>0</v>
      </c>
      <c r="M12">
        <f t="shared" si="8"/>
        <v>0</v>
      </c>
      <c r="N12">
        <f t="shared" si="8"/>
        <v>0</v>
      </c>
      <c r="O12">
        <f t="shared" ref="O12:AF12" si="9">SUM(O$5*SUMIFS(N$39:N$48,$B$39:$B$48,$A12),O$6*IF($B$2=TRUE,SUMIFS($B$147:$B$162,$A$147:$A$162,$A12),SUMIFS(P$125:P$140,$A$125:$A$140,$A12)))</f>
        <v>0</v>
      </c>
      <c r="P12">
        <f t="shared" si="9"/>
        <v>0</v>
      </c>
      <c r="Q12">
        <f t="shared" si="9"/>
        <v>0</v>
      </c>
      <c r="R12">
        <f t="shared" si="9"/>
        <v>0</v>
      </c>
      <c r="S12">
        <f t="shared" si="9"/>
        <v>0</v>
      </c>
      <c r="T12">
        <f t="shared" si="9"/>
        <v>0</v>
      </c>
      <c r="U12">
        <f t="shared" si="9"/>
        <v>0</v>
      </c>
      <c r="V12">
        <f t="shared" si="9"/>
        <v>0</v>
      </c>
      <c r="W12">
        <f t="shared" si="9"/>
        <v>0</v>
      </c>
      <c r="X12">
        <f t="shared" si="9"/>
        <v>0</v>
      </c>
      <c r="Y12">
        <f t="shared" si="9"/>
        <v>0</v>
      </c>
      <c r="Z12">
        <f t="shared" si="9"/>
        <v>0</v>
      </c>
      <c r="AA12">
        <f t="shared" si="9"/>
        <v>0</v>
      </c>
      <c r="AB12">
        <f t="shared" si="9"/>
        <v>0</v>
      </c>
      <c r="AC12">
        <f t="shared" si="9"/>
        <v>0</v>
      </c>
      <c r="AD12">
        <f t="shared" si="9"/>
        <v>0</v>
      </c>
      <c r="AE12">
        <f t="shared" si="9"/>
        <v>0</v>
      </c>
      <c r="AF12">
        <f t="shared" si="9"/>
        <v>0</v>
      </c>
    </row>
    <row r="13" spans="1:32">
      <c r="A13" s="100" t="s">
        <v>99</v>
      </c>
      <c r="B13">
        <f t="shared" si="3"/>
        <v>0</v>
      </c>
      <c r="C13">
        <f t="shared" si="4"/>
        <v>0</v>
      </c>
      <c r="D13" s="170">
        <f t="shared" si="5"/>
        <v>0</v>
      </c>
      <c r="E13">
        <f t="shared" ref="E13:N13" si="10">SUM(E$5*SUMIFS(D$39:D$48,$B$39:$B$48,$A13),E$6*IF($B$2=TRUE,SUMIFS($B$147:$B$162,$A$147:$A$162,$A13),SUMIFS(F$125:F$140,$A$125:$A$140,$A13)))</f>
        <v>0</v>
      </c>
      <c r="F13">
        <f t="shared" si="10"/>
        <v>0</v>
      </c>
      <c r="G13">
        <f t="shared" si="10"/>
        <v>0</v>
      </c>
      <c r="H13">
        <f t="shared" si="10"/>
        <v>0</v>
      </c>
      <c r="I13">
        <f t="shared" si="10"/>
        <v>0</v>
      </c>
      <c r="J13">
        <f t="shared" si="10"/>
        <v>0</v>
      </c>
      <c r="K13">
        <f t="shared" si="10"/>
        <v>0</v>
      </c>
      <c r="L13">
        <f t="shared" si="10"/>
        <v>0</v>
      </c>
      <c r="M13">
        <f t="shared" si="10"/>
        <v>0</v>
      </c>
      <c r="N13">
        <f t="shared" si="10"/>
        <v>0</v>
      </c>
      <c r="O13">
        <f t="shared" ref="O13:AF13" si="11">SUM(O$5*SUMIFS(N$39:N$48,$B$39:$B$48,$A13),O$6*IF($B$2=TRUE,SUMIFS($B$147:$B$162,$A$147:$A$162,$A13),SUMIFS(P$125:P$140,$A$125:$A$140,$A13)))</f>
        <v>0</v>
      </c>
      <c r="P13">
        <f t="shared" si="11"/>
        <v>0</v>
      </c>
      <c r="Q13">
        <f t="shared" si="11"/>
        <v>0</v>
      </c>
      <c r="R13">
        <f t="shared" si="11"/>
        <v>0</v>
      </c>
      <c r="S13">
        <f t="shared" si="11"/>
        <v>0</v>
      </c>
      <c r="T13">
        <f t="shared" si="11"/>
        <v>0</v>
      </c>
      <c r="U13">
        <f t="shared" si="11"/>
        <v>0</v>
      </c>
      <c r="V13">
        <f t="shared" si="11"/>
        <v>0</v>
      </c>
      <c r="W13">
        <f t="shared" si="11"/>
        <v>0</v>
      </c>
      <c r="X13">
        <f t="shared" si="11"/>
        <v>0</v>
      </c>
      <c r="Y13">
        <f t="shared" si="11"/>
        <v>0</v>
      </c>
      <c r="Z13">
        <f t="shared" si="11"/>
        <v>0</v>
      </c>
      <c r="AA13">
        <f t="shared" si="11"/>
        <v>0</v>
      </c>
      <c r="AB13">
        <f t="shared" si="11"/>
        <v>0</v>
      </c>
      <c r="AC13">
        <f t="shared" si="11"/>
        <v>0</v>
      </c>
      <c r="AD13">
        <f t="shared" si="11"/>
        <v>0</v>
      </c>
      <c r="AE13">
        <f t="shared" si="11"/>
        <v>0</v>
      </c>
      <c r="AF13">
        <f t="shared" si="11"/>
        <v>0</v>
      </c>
    </row>
    <row r="14" spans="1:32">
      <c r="A14" s="100" t="s">
        <v>101</v>
      </c>
      <c r="B14">
        <f t="shared" si="3"/>
        <v>0</v>
      </c>
      <c r="C14">
        <f t="shared" si="4"/>
        <v>0</v>
      </c>
      <c r="D14" s="170">
        <f t="shared" si="5"/>
        <v>0</v>
      </c>
      <c r="E14">
        <f t="shared" ref="E14:N14" si="12">SUM(E$5*SUMIFS(D$39:D$48,$B$39:$B$48,$A14),E$6*IF($B$2=TRUE,SUMIFS($B$147:$B$162,$A$147:$A$162,$A14),SUMIFS(F$125:F$140,$A$125:$A$140,$A14)))</f>
        <v>0</v>
      </c>
      <c r="F14">
        <f t="shared" si="12"/>
        <v>0</v>
      </c>
      <c r="G14">
        <f t="shared" si="12"/>
        <v>0</v>
      </c>
      <c r="H14">
        <f t="shared" si="12"/>
        <v>0</v>
      </c>
      <c r="I14">
        <f t="shared" si="12"/>
        <v>0</v>
      </c>
      <c r="J14">
        <f t="shared" si="12"/>
        <v>0</v>
      </c>
      <c r="K14">
        <f t="shared" si="12"/>
        <v>0</v>
      </c>
      <c r="L14">
        <f t="shared" si="12"/>
        <v>0</v>
      </c>
      <c r="M14">
        <f t="shared" si="12"/>
        <v>0</v>
      </c>
      <c r="N14">
        <f t="shared" si="12"/>
        <v>0</v>
      </c>
      <c r="O14">
        <f t="shared" ref="O14:AF14" si="13">SUM(O$5*SUMIFS(N$39:N$48,$B$39:$B$48,$A14),O$6*IF($B$2=TRUE,SUMIFS($B$147:$B$162,$A$147:$A$162,$A14),SUMIFS(P$125:P$140,$A$125:$A$140,$A14)))</f>
        <v>0</v>
      </c>
      <c r="P14">
        <f t="shared" si="13"/>
        <v>0</v>
      </c>
      <c r="Q14">
        <f t="shared" si="13"/>
        <v>0</v>
      </c>
      <c r="R14">
        <f t="shared" si="13"/>
        <v>0</v>
      </c>
      <c r="S14">
        <f t="shared" si="13"/>
        <v>0</v>
      </c>
      <c r="T14">
        <f t="shared" si="13"/>
        <v>0</v>
      </c>
      <c r="U14">
        <f t="shared" si="13"/>
        <v>0</v>
      </c>
      <c r="V14">
        <f t="shared" si="13"/>
        <v>0</v>
      </c>
      <c r="W14">
        <f t="shared" si="13"/>
        <v>0</v>
      </c>
      <c r="X14">
        <f t="shared" si="13"/>
        <v>0</v>
      </c>
      <c r="Y14">
        <f t="shared" si="13"/>
        <v>0</v>
      </c>
      <c r="Z14">
        <f t="shared" si="13"/>
        <v>0</v>
      </c>
      <c r="AA14">
        <f t="shared" si="13"/>
        <v>0</v>
      </c>
      <c r="AB14">
        <f t="shared" si="13"/>
        <v>0</v>
      </c>
      <c r="AC14">
        <f t="shared" si="13"/>
        <v>0</v>
      </c>
      <c r="AD14">
        <f t="shared" si="13"/>
        <v>0</v>
      </c>
      <c r="AE14">
        <f t="shared" si="13"/>
        <v>0</v>
      </c>
      <c r="AF14">
        <f t="shared" si="13"/>
        <v>0</v>
      </c>
    </row>
    <row r="15" spans="1:32">
      <c r="A15" s="100" t="s">
        <v>100</v>
      </c>
      <c r="B15">
        <f t="shared" si="3"/>
        <v>0</v>
      </c>
      <c r="C15">
        <f t="shared" si="4"/>
        <v>0</v>
      </c>
      <c r="D15" s="170">
        <f t="shared" si="5"/>
        <v>0</v>
      </c>
      <c r="E15">
        <f t="shared" ref="E15:N15" si="14">SUM(E$5*SUMIFS(D$39:D$48,$B$39:$B$48,$A15),E$6*IF($B$2=TRUE,SUMIFS($B$147:$B$162,$A$147:$A$162,$A15),SUMIFS(F$125:F$140,$A$125:$A$140,$A15)))</f>
        <v>0</v>
      </c>
      <c r="F15">
        <f t="shared" si="14"/>
        <v>0</v>
      </c>
      <c r="G15">
        <f t="shared" si="14"/>
        <v>0</v>
      </c>
      <c r="H15">
        <f t="shared" si="14"/>
        <v>0</v>
      </c>
      <c r="I15">
        <f t="shared" si="14"/>
        <v>0</v>
      </c>
      <c r="J15">
        <f t="shared" si="14"/>
        <v>0</v>
      </c>
      <c r="K15">
        <f t="shared" si="14"/>
        <v>0</v>
      </c>
      <c r="L15">
        <f t="shared" si="14"/>
        <v>0</v>
      </c>
      <c r="M15">
        <f t="shared" si="14"/>
        <v>0</v>
      </c>
      <c r="N15">
        <f t="shared" si="14"/>
        <v>0</v>
      </c>
      <c r="O15">
        <f t="shared" ref="O15:AF15" si="15">SUM(O$5*SUMIFS(N$39:N$48,$B$39:$B$48,$A15),O$6*IF($B$2=TRUE,SUMIFS($B$147:$B$162,$A$147:$A$162,$A15),SUMIFS(P$125:P$140,$A$125:$A$140,$A15)))</f>
        <v>0</v>
      </c>
      <c r="P15">
        <f t="shared" si="15"/>
        <v>0</v>
      </c>
      <c r="Q15">
        <f t="shared" si="15"/>
        <v>0</v>
      </c>
      <c r="R15">
        <f t="shared" si="15"/>
        <v>0</v>
      </c>
      <c r="S15">
        <f t="shared" si="15"/>
        <v>0</v>
      </c>
      <c r="T15">
        <f t="shared" si="15"/>
        <v>0</v>
      </c>
      <c r="U15">
        <f t="shared" si="15"/>
        <v>0</v>
      </c>
      <c r="V15">
        <f t="shared" si="15"/>
        <v>0</v>
      </c>
      <c r="W15">
        <f t="shared" si="15"/>
        <v>0</v>
      </c>
      <c r="X15">
        <f t="shared" si="15"/>
        <v>0</v>
      </c>
      <c r="Y15">
        <f t="shared" si="15"/>
        <v>0</v>
      </c>
      <c r="Z15">
        <f t="shared" si="15"/>
        <v>0</v>
      </c>
      <c r="AA15">
        <f t="shared" si="15"/>
        <v>0</v>
      </c>
      <c r="AB15">
        <f t="shared" si="15"/>
        <v>0</v>
      </c>
      <c r="AC15">
        <f t="shared" si="15"/>
        <v>0</v>
      </c>
      <c r="AD15">
        <f t="shared" si="15"/>
        <v>0</v>
      </c>
      <c r="AE15">
        <f t="shared" si="15"/>
        <v>0</v>
      </c>
      <c r="AF15">
        <f t="shared" si="15"/>
        <v>0</v>
      </c>
    </row>
    <row r="16" spans="1:32">
      <c r="A16" s="100" t="s">
        <v>102</v>
      </c>
      <c r="B16">
        <f t="shared" si="3"/>
        <v>0</v>
      </c>
      <c r="C16">
        <f t="shared" si="4"/>
        <v>0</v>
      </c>
      <c r="D16" s="170">
        <f t="shared" si="5"/>
        <v>0</v>
      </c>
      <c r="E16">
        <f t="shared" ref="E16:N16" si="16">SUM(E$5*SUMIFS(D$39:D$48,$B$39:$B$48,$A16),E$6*IF($B$2=TRUE,SUMIFS($B$147:$B$162,$A$147:$A$162,$A16),SUMIFS(F$125:F$140,$A$125:$A$140,$A16)))</f>
        <v>0</v>
      </c>
      <c r="F16">
        <f t="shared" si="16"/>
        <v>0</v>
      </c>
      <c r="G16">
        <f t="shared" si="16"/>
        <v>0</v>
      </c>
      <c r="H16">
        <f t="shared" si="16"/>
        <v>0</v>
      </c>
      <c r="I16">
        <f t="shared" si="16"/>
        <v>0</v>
      </c>
      <c r="J16">
        <f t="shared" si="16"/>
        <v>0</v>
      </c>
      <c r="K16">
        <f t="shared" si="16"/>
        <v>0</v>
      </c>
      <c r="L16">
        <f t="shared" si="16"/>
        <v>0</v>
      </c>
      <c r="M16">
        <f t="shared" si="16"/>
        <v>0</v>
      </c>
      <c r="N16">
        <f t="shared" si="16"/>
        <v>0</v>
      </c>
      <c r="O16">
        <f t="shared" ref="O16:AF16" si="17">SUM(O$5*SUMIFS(N$39:N$48,$B$39:$B$48,$A16),O$6*IF($B$2=TRUE,SUMIFS($B$147:$B$162,$A$147:$A$162,$A16),SUMIFS(P$125:P$140,$A$125:$A$140,$A16)))</f>
        <v>0</v>
      </c>
      <c r="P16">
        <f t="shared" si="17"/>
        <v>0</v>
      </c>
      <c r="Q16">
        <f t="shared" si="17"/>
        <v>0</v>
      </c>
      <c r="R16">
        <f t="shared" si="17"/>
        <v>0</v>
      </c>
      <c r="S16">
        <f t="shared" si="17"/>
        <v>0</v>
      </c>
      <c r="T16">
        <f t="shared" si="17"/>
        <v>0</v>
      </c>
      <c r="U16">
        <f t="shared" si="17"/>
        <v>0</v>
      </c>
      <c r="V16">
        <f t="shared" si="17"/>
        <v>0</v>
      </c>
      <c r="W16">
        <f t="shared" si="17"/>
        <v>0</v>
      </c>
      <c r="X16">
        <f t="shared" si="17"/>
        <v>0</v>
      </c>
      <c r="Y16">
        <f t="shared" si="17"/>
        <v>0</v>
      </c>
      <c r="Z16">
        <f t="shared" si="17"/>
        <v>0</v>
      </c>
      <c r="AA16">
        <f t="shared" si="17"/>
        <v>0</v>
      </c>
      <c r="AB16">
        <f t="shared" si="17"/>
        <v>0</v>
      </c>
      <c r="AC16">
        <f t="shared" si="17"/>
        <v>0</v>
      </c>
      <c r="AD16">
        <f t="shared" si="17"/>
        <v>0</v>
      </c>
      <c r="AE16">
        <f t="shared" si="17"/>
        <v>0</v>
      </c>
      <c r="AF16">
        <f t="shared" si="17"/>
        <v>0</v>
      </c>
    </row>
    <row r="17" spans="1:32">
      <c r="A17" s="100" t="s">
        <v>103</v>
      </c>
      <c r="B17">
        <f t="shared" si="3"/>
        <v>0</v>
      </c>
      <c r="C17">
        <f t="shared" si="4"/>
        <v>0</v>
      </c>
      <c r="D17" s="170">
        <f t="shared" si="5"/>
        <v>0</v>
      </c>
      <c r="E17">
        <f t="shared" ref="E17:N17" si="18">SUM(E$5*SUMIFS(D$39:D$48,$B$39:$B$48,$A17),E$6*IF($B$2=TRUE,SUMIFS($B$147:$B$162,$A$147:$A$162,$A17),SUMIFS(F$125:F$140,$A$125:$A$140,$A17)))</f>
        <v>0</v>
      </c>
      <c r="F17">
        <f t="shared" si="18"/>
        <v>0</v>
      </c>
      <c r="G17">
        <f t="shared" si="18"/>
        <v>0</v>
      </c>
      <c r="H17">
        <f t="shared" si="18"/>
        <v>0</v>
      </c>
      <c r="I17">
        <f t="shared" si="18"/>
        <v>0</v>
      </c>
      <c r="J17">
        <f t="shared" si="18"/>
        <v>0</v>
      </c>
      <c r="K17">
        <f t="shared" si="18"/>
        <v>0</v>
      </c>
      <c r="L17">
        <f t="shared" si="18"/>
        <v>0</v>
      </c>
      <c r="M17">
        <f t="shared" si="18"/>
        <v>0</v>
      </c>
      <c r="N17">
        <f t="shared" si="18"/>
        <v>0</v>
      </c>
      <c r="O17">
        <f t="shared" ref="O17:AF17" si="19">SUM(O$5*SUMIFS(N$39:N$48,$B$39:$B$48,$A17),O$6*IF($B$2=TRUE,SUMIFS($B$147:$B$162,$A$147:$A$162,$A17),SUMIFS(P$125:P$140,$A$125:$A$140,$A17)))</f>
        <v>0</v>
      </c>
      <c r="P17">
        <f t="shared" si="19"/>
        <v>0</v>
      </c>
      <c r="Q17">
        <f t="shared" si="19"/>
        <v>0</v>
      </c>
      <c r="R17">
        <f t="shared" si="19"/>
        <v>0</v>
      </c>
      <c r="S17">
        <f t="shared" si="19"/>
        <v>0</v>
      </c>
      <c r="T17">
        <f t="shared" si="19"/>
        <v>0</v>
      </c>
      <c r="U17">
        <f t="shared" si="19"/>
        <v>0</v>
      </c>
      <c r="V17">
        <f t="shared" si="19"/>
        <v>0</v>
      </c>
      <c r="W17">
        <f t="shared" si="19"/>
        <v>0</v>
      </c>
      <c r="X17">
        <f t="shared" si="19"/>
        <v>0</v>
      </c>
      <c r="Y17">
        <f t="shared" si="19"/>
        <v>0</v>
      </c>
      <c r="Z17">
        <f t="shared" si="19"/>
        <v>0</v>
      </c>
      <c r="AA17">
        <f t="shared" si="19"/>
        <v>0</v>
      </c>
      <c r="AB17">
        <f t="shared" si="19"/>
        <v>0</v>
      </c>
      <c r="AC17">
        <f t="shared" si="19"/>
        <v>0</v>
      </c>
      <c r="AD17">
        <f t="shared" si="19"/>
        <v>0</v>
      </c>
      <c r="AE17">
        <f t="shared" si="19"/>
        <v>0</v>
      </c>
      <c r="AF17">
        <f t="shared" si="19"/>
        <v>0</v>
      </c>
    </row>
    <row r="18" spans="1:32">
      <c r="A18" s="100" t="s">
        <v>104</v>
      </c>
      <c r="B18">
        <f t="shared" si="3"/>
        <v>0</v>
      </c>
      <c r="C18">
        <f t="shared" si="4"/>
        <v>0</v>
      </c>
      <c r="D18" s="170">
        <f t="shared" si="5"/>
        <v>0</v>
      </c>
      <c r="E18">
        <f t="shared" ref="E18:N18" si="20">SUM(E$5*SUMIFS(D$39:D$48,$B$39:$B$48,$A18),E$6*IF($B$2=TRUE,SUMIFS($B$147:$B$162,$A$147:$A$162,$A18),SUMIFS(F$125:F$140,$A$125:$A$140,$A18)))</f>
        <v>0</v>
      </c>
      <c r="F18">
        <f t="shared" si="20"/>
        <v>0</v>
      </c>
      <c r="G18">
        <f t="shared" si="20"/>
        <v>0</v>
      </c>
      <c r="H18">
        <f t="shared" si="20"/>
        <v>0</v>
      </c>
      <c r="I18">
        <f t="shared" si="20"/>
        <v>0</v>
      </c>
      <c r="J18">
        <f t="shared" si="20"/>
        <v>0</v>
      </c>
      <c r="K18">
        <f t="shared" si="20"/>
        <v>0</v>
      </c>
      <c r="L18">
        <f t="shared" si="20"/>
        <v>0</v>
      </c>
      <c r="M18">
        <f t="shared" si="20"/>
        <v>0</v>
      </c>
      <c r="N18">
        <f t="shared" si="20"/>
        <v>0</v>
      </c>
      <c r="O18">
        <f t="shared" ref="O18:AF18" si="21">SUM(O$5*SUMIFS(N$39:N$48,$B$39:$B$48,$A18),O$6*IF($B$2=TRUE,SUMIFS($B$147:$B$162,$A$147:$A$162,$A18),SUMIFS(P$125:P$140,$A$125:$A$140,$A18)))</f>
        <v>0</v>
      </c>
      <c r="P18">
        <f t="shared" si="21"/>
        <v>0</v>
      </c>
      <c r="Q18">
        <f t="shared" si="21"/>
        <v>0</v>
      </c>
      <c r="R18">
        <f t="shared" si="21"/>
        <v>0</v>
      </c>
      <c r="S18">
        <f t="shared" si="21"/>
        <v>0</v>
      </c>
      <c r="T18">
        <f t="shared" si="21"/>
        <v>0</v>
      </c>
      <c r="U18">
        <f t="shared" si="21"/>
        <v>0</v>
      </c>
      <c r="V18">
        <f t="shared" si="21"/>
        <v>0</v>
      </c>
      <c r="W18">
        <f t="shared" si="21"/>
        <v>0</v>
      </c>
      <c r="X18">
        <f t="shared" si="21"/>
        <v>0</v>
      </c>
      <c r="Y18">
        <f t="shared" si="21"/>
        <v>0</v>
      </c>
      <c r="Z18">
        <f t="shared" si="21"/>
        <v>0</v>
      </c>
      <c r="AA18">
        <f t="shared" si="21"/>
        <v>0</v>
      </c>
      <c r="AB18">
        <f t="shared" si="21"/>
        <v>0</v>
      </c>
      <c r="AC18">
        <f t="shared" si="21"/>
        <v>0</v>
      </c>
      <c r="AD18">
        <f t="shared" si="21"/>
        <v>0</v>
      </c>
      <c r="AE18">
        <f t="shared" si="21"/>
        <v>0</v>
      </c>
      <c r="AF18">
        <f t="shared" si="21"/>
        <v>0</v>
      </c>
    </row>
    <row r="19" spans="1:32">
      <c r="A19" s="100" t="s">
        <v>105</v>
      </c>
      <c r="B19">
        <f t="shared" si="3"/>
        <v>0</v>
      </c>
      <c r="C19">
        <f t="shared" si="4"/>
        <v>0</v>
      </c>
      <c r="D19" s="170">
        <f t="shared" si="5"/>
        <v>0</v>
      </c>
      <c r="E19">
        <f t="shared" ref="E19:N19" si="22">SUM(E$5*SUMIFS(D$39:D$48,$B$39:$B$48,$A19),E$6*IF($B$2=TRUE,SUMIFS($B$147:$B$162,$A$147:$A$162,$A19),SUMIFS(F$125:F$140,$A$125:$A$140,$A19)))</f>
        <v>0</v>
      </c>
      <c r="F19">
        <f t="shared" si="22"/>
        <v>0</v>
      </c>
      <c r="G19">
        <f t="shared" si="22"/>
        <v>0</v>
      </c>
      <c r="H19">
        <f t="shared" si="22"/>
        <v>0</v>
      </c>
      <c r="I19">
        <f t="shared" si="22"/>
        <v>0</v>
      </c>
      <c r="J19">
        <f t="shared" si="22"/>
        <v>0</v>
      </c>
      <c r="K19">
        <f t="shared" si="22"/>
        <v>0</v>
      </c>
      <c r="L19">
        <f t="shared" si="22"/>
        <v>0</v>
      </c>
      <c r="M19">
        <f t="shared" si="22"/>
        <v>0</v>
      </c>
      <c r="N19">
        <f t="shared" si="22"/>
        <v>0</v>
      </c>
      <c r="O19">
        <f t="shared" ref="O19:AF19" si="23">SUM(O$5*SUMIFS(N$39:N$48,$B$39:$B$48,$A19),O$6*IF($B$2=TRUE,SUMIFS($B$147:$B$162,$A$147:$A$162,$A19),SUMIFS(P$125:P$140,$A$125:$A$140,$A19)))</f>
        <v>0</v>
      </c>
      <c r="P19">
        <f t="shared" si="23"/>
        <v>0</v>
      </c>
      <c r="Q19">
        <f t="shared" si="23"/>
        <v>0</v>
      </c>
      <c r="R19">
        <f t="shared" si="23"/>
        <v>0</v>
      </c>
      <c r="S19">
        <f t="shared" si="23"/>
        <v>0</v>
      </c>
      <c r="T19">
        <f t="shared" si="23"/>
        <v>0</v>
      </c>
      <c r="U19">
        <f t="shared" si="23"/>
        <v>0</v>
      </c>
      <c r="V19">
        <f t="shared" si="23"/>
        <v>0</v>
      </c>
      <c r="W19">
        <f t="shared" si="23"/>
        <v>0</v>
      </c>
      <c r="X19">
        <f t="shared" si="23"/>
        <v>0</v>
      </c>
      <c r="Y19">
        <f t="shared" si="23"/>
        <v>0</v>
      </c>
      <c r="Z19">
        <f t="shared" si="23"/>
        <v>0</v>
      </c>
      <c r="AA19">
        <f t="shared" si="23"/>
        <v>0</v>
      </c>
      <c r="AB19">
        <f t="shared" si="23"/>
        <v>0</v>
      </c>
      <c r="AC19">
        <f t="shared" si="23"/>
        <v>0</v>
      </c>
      <c r="AD19">
        <f t="shared" si="23"/>
        <v>0</v>
      </c>
      <c r="AE19">
        <f t="shared" si="23"/>
        <v>0</v>
      </c>
      <c r="AF19">
        <f t="shared" si="23"/>
        <v>0</v>
      </c>
    </row>
    <row r="20" spans="1:32">
      <c r="A20" s="100" t="s">
        <v>106</v>
      </c>
      <c r="B20">
        <f t="shared" si="3"/>
        <v>0</v>
      </c>
      <c r="C20">
        <f t="shared" si="4"/>
        <v>0</v>
      </c>
      <c r="D20" s="170">
        <f t="shared" si="5"/>
        <v>0</v>
      </c>
      <c r="E20">
        <f t="shared" ref="E20:N20" si="24">SUM(E$5*SUMIFS(D$39:D$48,$B$39:$B$48,$A20),E$6*IF($B$2=TRUE,SUMIFS($B$147:$B$162,$A$147:$A$162,$A20),SUMIFS(F$125:F$140,$A$125:$A$140,$A20)))</f>
        <v>0</v>
      </c>
      <c r="F20">
        <f t="shared" si="24"/>
        <v>0</v>
      </c>
      <c r="G20">
        <f t="shared" si="24"/>
        <v>0</v>
      </c>
      <c r="H20">
        <f t="shared" si="24"/>
        <v>0</v>
      </c>
      <c r="I20">
        <f t="shared" si="24"/>
        <v>0</v>
      </c>
      <c r="J20">
        <f t="shared" si="24"/>
        <v>0</v>
      </c>
      <c r="K20">
        <f t="shared" si="24"/>
        <v>0</v>
      </c>
      <c r="L20">
        <f t="shared" si="24"/>
        <v>0</v>
      </c>
      <c r="M20">
        <f t="shared" si="24"/>
        <v>0</v>
      </c>
      <c r="N20">
        <f t="shared" si="24"/>
        <v>0</v>
      </c>
      <c r="O20">
        <f t="shared" ref="O20:AF20" si="25">SUM(O$5*SUMIFS(N$39:N$48,$B$39:$B$48,$A20),O$6*IF($B$2=TRUE,SUMIFS($B$147:$B$162,$A$147:$A$162,$A20),SUMIFS(P$125:P$140,$A$125:$A$140,$A20)))</f>
        <v>0</v>
      </c>
      <c r="P20">
        <f t="shared" si="25"/>
        <v>0</v>
      </c>
      <c r="Q20">
        <f t="shared" si="25"/>
        <v>0</v>
      </c>
      <c r="R20">
        <f t="shared" si="25"/>
        <v>0</v>
      </c>
      <c r="S20">
        <f t="shared" si="25"/>
        <v>0</v>
      </c>
      <c r="T20">
        <f t="shared" si="25"/>
        <v>0</v>
      </c>
      <c r="U20">
        <f t="shared" si="25"/>
        <v>0</v>
      </c>
      <c r="V20">
        <f t="shared" si="25"/>
        <v>0</v>
      </c>
      <c r="W20">
        <f t="shared" si="25"/>
        <v>0</v>
      </c>
      <c r="X20">
        <f t="shared" si="25"/>
        <v>0</v>
      </c>
      <c r="Y20">
        <f t="shared" si="25"/>
        <v>0</v>
      </c>
      <c r="Z20">
        <f t="shared" si="25"/>
        <v>0</v>
      </c>
      <c r="AA20">
        <f t="shared" si="25"/>
        <v>0</v>
      </c>
      <c r="AB20">
        <f t="shared" si="25"/>
        <v>0</v>
      </c>
      <c r="AC20">
        <f t="shared" si="25"/>
        <v>0</v>
      </c>
      <c r="AD20">
        <f t="shared" si="25"/>
        <v>0</v>
      </c>
      <c r="AE20">
        <f t="shared" si="25"/>
        <v>0</v>
      </c>
      <c r="AF20">
        <f t="shared" si="25"/>
        <v>0</v>
      </c>
    </row>
    <row r="21" spans="1:32">
      <c r="A21" s="100" t="s">
        <v>107</v>
      </c>
      <c r="B21">
        <f t="shared" si="3"/>
        <v>0</v>
      </c>
      <c r="C21">
        <f t="shared" si="4"/>
        <v>0</v>
      </c>
      <c r="D21" s="170">
        <f t="shared" si="5"/>
        <v>0</v>
      </c>
      <c r="E21">
        <f t="shared" ref="E21:N21" si="26">SUM(E$5*SUMIFS(D$39:D$48,$B$39:$B$48,$A21),E$6*IF($B$2=TRUE,SUMIFS($B$147:$B$162,$A$147:$A$162,$A21),SUMIFS(F$125:F$140,$A$125:$A$140,$A21)))</f>
        <v>0</v>
      </c>
      <c r="F21">
        <f t="shared" si="26"/>
        <v>0</v>
      </c>
      <c r="G21">
        <f t="shared" si="26"/>
        <v>0</v>
      </c>
      <c r="H21">
        <f t="shared" si="26"/>
        <v>0</v>
      </c>
      <c r="I21">
        <f t="shared" si="26"/>
        <v>0</v>
      </c>
      <c r="J21">
        <f t="shared" si="26"/>
        <v>0</v>
      </c>
      <c r="K21">
        <f t="shared" si="26"/>
        <v>0</v>
      </c>
      <c r="L21">
        <f t="shared" si="26"/>
        <v>0</v>
      </c>
      <c r="M21">
        <f t="shared" si="26"/>
        <v>0</v>
      </c>
      <c r="N21">
        <f t="shared" si="26"/>
        <v>0</v>
      </c>
      <c r="O21">
        <f t="shared" ref="O21:AF21" si="27">SUM(O$5*SUMIFS(N$39:N$48,$B$39:$B$48,$A21),O$6*IF($B$2=TRUE,SUMIFS($B$147:$B$162,$A$147:$A$162,$A21),SUMIFS(P$125:P$140,$A$125:$A$140,$A21)))</f>
        <v>0</v>
      </c>
      <c r="P21">
        <f t="shared" si="27"/>
        <v>0</v>
      </c>
      <c r="Q21">
        <f t="shared" si="27"/>
        <v>0</v>
      </c>
      <c r="R21">
        <f t="shared" si="27"/>
        <v>0</v>
      </c>
      <c r="S21">
        <f t="shared" si="27"/>
        <v>0</v>
      </c>
      <c r="T21">
        <f t="shared" si="27"/>
        <v>0</v>
      </c>
      <c r="U21">
        <f t="shared" si="27"/>
        <v>0</v>
      </c>
      <c r="V21">
        <f t="shared" si="27"/>
        <v>0</v>
      </c>
      <c r="W21">
        <f t="shared" si="27"/>
        <v>0</v>
      </c>
      <c r="X21">
        <f t="shared" si="27"/>
        <v>0</v>
      </c>
      <c r="Y21">
        <f t="shared" si="27"/>
        <v>0</v>
      </c>
      <c r="Z21">
        <f t="shared" si="27"/>
        <v>0</v>
      </c>
      <c r="AA21">
        <f t="shared" si="27"/>
        <v>0</v>
      </c>
      <c r="AB21">
        <f t="shared" si="27"/>
        <v>0</v>
      </c>
      <c r="AC21">
        <f t="shared" si="27"/>
        <v>0</v>
      </c>
      <c r="AD21">
        <f t="shared" si="27"/>
        <v>0</v>
      </c>
      <c r="AE21">
        <f t="shared" si="27"/>
        <v>0</v>
      </c>
      <c r="AF21">
        <f t="shared" si="27"/>
        <v>0</v>
      </c>
    </row>
    <row r="22" spans="1:32">
      <c r="A22" s="100" t="s">
        <v>108</v>
      </c>
      <c r="B22">
        <f t="shared" si="3"/>
        <v>0</v>
      </c>
      <c r="C22">
        <f t="shared" si="4"/>
        <v>0</v>
      </c>
      <c r="D22" s="170">
        <f t="shared" si="5"/>
        <v>0</v>
      </c>
      <c r="E22">
        <f t="shared" ref="E22:N22" si="28">SUM(E$5*SUMIFS(D$39:D$48,$B$39:$B$48,$A22),E$6*IF($B$2=TRUE,SUMIFS($B$147:$B$162,$A$147:$A$162,$A22),SUMIFS(F$125:F$140,$A$125:$A$140,$A22)))</f>
        <v>0</v>
      </c>
      <c r="F22">
        <f t="shared" si="28"/>
        <v>0</v>
      </c>
      <c r="G22">
        <f t="shared" si="28"/>
        <v>0</v>
      </c>
      <c r="H22">
        <f t="shared" si="28"/>
        <v>0</v>
      </c>
      <c r="I22">
        <f t="shared" si="28"/>
        <v>0</v>
      </c>
      <c r="J22">
        <f t="shared" si="28"/>
        <v>0</v>
      </c>
      <c r="K22">
        <f t="shared" si="28"/>
        <v>0</v>
      </c>
      <c r="L22">
        <f t="shared" si="28"/>
        <v>0</v>
      </c>
      <c r="M22">
        <f t="shared" si="28"/>
        <v>0</v>
      </c>
      <c r="N22">
        <f t="shared" si="28"/>
        <v>0</v>
      </c>
      <c r="O22">
        <f t="shared" ref="O22:AF22" si="29">SUM(O$5*SUMIFS(N$39:N$48,$B$39:$B$48,$A22),O$6*IF($B$2=TRUE,SUMIFS($B$147:$B$162,$A$147:$A$162,$A22),SUMIFS(P$125:P$140,$A$125:$A$140,$A22)))</f>
        <v>0</v>
      </c>
      <c r="P22">
        <f t="shared" si="29"/>
        <v>0</v>
      </c>
      <c r="Q22">
        <f t="shared" si="29"/>
        <v>0</v>
      </c>
      <c r="R22">
        <f t="shared" si="29"/>
        <v>0</v>
      </c>
      <c r="S22">
        <f t="shared" si="29"/>
        <v>0</v>
      </c>
      <c r="T22">
        <f t="shared" si="29"/>
        <v>0</v>
      </c>
      <c r="U22">
        <f t="shared" si="29"/>
        <v>0</v>
      </c>
      <c r="V22">
        <f t="shared" si="29"/>
        <v>0</v>
      </c>
      <c r="W22">
        <f t="shared" si="29"/>
        <v>0</v>
      </c>
      <c r="X22">
        <f t="shared" si="29"/>
        <v>0</v>
      </c>
      <c r="Y22">
        <f t="shared" si="29"/>
        <v>0</v>
      </c>
      <c r="Z22">
        <f t="shared" si="29"/>
        <v>0</v>
      </c>
      <c r="AA22">
        <f t="shared" si="29"/>
        <v>0</v>
      </c>
      <c r="AB22">
        <f t="shared" si="29"/>
        <v>0</v>
      </c>
      <c r="AC22">
        <f t="shared" si="29"/>
        <v>0</v>
      </c>
      <c r="AD22">
        <f t="shared" si="29"/>
        <v>0</v>
      </c>
      <c r="AE22">
        <f t="shared" si="29"/>
        <v>0</v>
      </c>
      <c r="AF22">
        <f t="shared" si="29"/>
        <v>0</v>
      </c>
    </row>
    <row r="23" spans="1:32">
      <c r="A23" s="100" t="s">
        <v>109</v>
      </c>
      <c r="B23">
        <f t="shared" si="3"/>
        <v>0</v>
      </c>
      <c r="C23">
        <f t="shared" si="4"/>
        <v>0</v>
      </c>
      <c r="D23" s="170">
        <f t="shared" si="5"/>
        <v>0</v>
      </c>
      <c r="E23">
        <f t="shared" ref="E23:N23" si="30">SUM(E$5*SUMIFS(D$39:D$48,$B$39:$B$48,$A23),E$6*IF($B$2=TRUE,SUMIFS($B$147:$B$162,$A$147:$A$162,$A23),SUMIFS(F$125:F$140,$A$125:$A$140,$A23)))</f>
        <v>0</v>
      </c>
      <c r="F23">
        <f t="shared" si="30"/>
        <v>0</v>
      </c>
      <c r="G23">
        <f t="shared" si="30"/>
        <v>0</v>
      </c>
      <c r="H23">
        <f t="shared" si="30"/>
        <v>0</v>
      </c>
      <c r="I23">
        <f t="shared" si="30"/>
        <v>0</v>
      </c>
      <c r="J23">
        <f t="shared" si="30"/>
        <v>0</v>
      </c>
      <c r="K23">
        <f t="shared" si="30"/>
        <v>0</v>
      </c>
      <c r="L23">
        <f t="shared" si="30"/>
        <v>0</v>
      </c>
      <c r="M23">
        <f t="shared" si="30"/>
        <v>0</v>
      </c>
      <c r="N23">
        <f t="shared" si="30"/>
        <v>0</v>
      </c>
      <c r="O23">
        <f t="shared" ref="O23:AF23" si="31">SUM(O$5*SUMIFS(N$39:N$48,$B$39:$B$48,$A23),O$6*IF($B$2=TRUE,SUMIFS($B$147:$B$162,$A$147:$A$162,$A23),SUMIFS(P$125:P$140,$A$125:$A$140,$A23)))</f>
        <v>0</v>
      </c>
      <c r="P23">
        <f t="shared" si="31"/>
        <v>0</v>
      </c>
      <c r="Q23">
        <f t="shared" si="31"/>
        <v>0</v>
      </c>
      <c r="R23">
        <f t="shared" si="31"/>
        <v>0</v>
      </c>
      <c r="S23">
        <f t="shared" si="31"/>
        <v>0</v>
      </c>
      <c r="T23">
        <f t="shared" si="31"/>
        <v>0</v>
      </c>
      <c r="U23">
        <f t="shared" si="31"/>
        <v>0</v>
      </c>
      <c r="V23">
        <f t="shared" si="31"/>
        <v>0</v>
      </c>
      <c r="W23">
        <f t="shared" si="31"/>
        <v>0</v>
      </c>
      <c r="X23">
        <f t="shared" si="31"/>
        <v>0</v>
      </c>
      <c r="Y23">
        <f t="shared" si="31"/>
        <v>0</v>
      </c>
      <c r="Z23">
        <f t="shared" si="31"/>
        <v>0</v>
      </c>
      <c r="AA23">
        <f t="shared" si="31"/>
        <v>0</v>
      </c>
      <c r="AB23">
        <f t="shared" si="31"/>
        <v>0</v>
      </c>
      <c r="AC23">
        <f t="shared" si="31"/>
        <v>0</v>
      </c>
      <c r="AD23">
        <f t="shared" si="31"/>
        <v>0</v>
      </c>
      <c r="AE23">
        <f t="shared" si="31"/>
        <v>0</v>
      </c>
      <c r="AF23">
        <f t="shared" si="31"/>
        <v>0</v>
      </c>
    </row>
    <row r="24" spans="1:32">
      <c r="A24" s="100" t="s">
        <v>129</v>
      </c>
      <c r="B24">
        <f t="shared" si="3"/>
        <v>0</v>
      </c>
      <c r="C24">
        <f t="shared" si="4"/>
        <v>0</v>
      </c>
      <c r="D24" s="170">
        <f t="shared" si="5"/>
        <v>0</v>
      </c>
      <c r="E24">
        <f t="shared" ref="E24:N24" si="32">SUM(E$5*SUMIFS(D$39:D$48,$B$39:$B$48,$A24),E$6*IF($B$2=TRUE,SUMIFS($B$147:$B$162,$A$147:$A$162,$A24),SUMIFS(F$125:F$140,$A$125:$A$140,$A24)))</f>
        <v>0</v>
      </c>
      <c r="F24">
        <f t="shared" si="32"/>
        <v>0</v>
      </c>
      <c r="G24">
        <f t="shared" si="32"/>
        <v>0</v>
      </c>
      <c r="H24">
        <f t="shared" si="32"/>
        <v>0</v>
      </c>
      <c r="I24">
        <f t="shared" si="32"/>
        <v>0</v>
      </c>
      <c r="J24">
        <f t="shared" si="32"/>
        <v>0</v>
      </c>
      <c r="K24">
        <f t="shared" si="32"/>
        <v>0</v>
      </c>
      <c r="L24">
        <f t="shared" si="32"/>
        <v>0</v>
      </c>
      <c r="M24">
        <f t="shared" si="32"/>
        <v>0</v>
      </c>
      <c r="N24">
        <f t="shared" si="32"/>
        <v>0</v>
      </c>
      <c r="O24">
        <f t="shared" ref="O24:AF24" si="33">SUM(O$5*SUMIFS(N$39:N$48,$B$39:$B$48,$A24),O$6*IF($B$2=TRUE,SUMIFS($B$147:$B$162,$A$147:$A$162,$A24),SUMIFS(P$125:P$140,$A$125:$A$140,$A24)))</f>
        <v>0</v>
      </c>
      <c r="P24">
        <f t="shared" si="33"/>
        <v>0</v>
      </c>
      <c r="Q24">
        <f t="shared" si="33"/>
        <v>0</v>
      </c>
      <c r="R24">
        <f t="shared" si="33"/>
        <v>0</v>
      </c>
      <c r="S24">
        <f t="shared" si="33"/>
        <v>0</v>
      </c>
      <c r="T24">
        <f t="shared" si="33"/>
        <v>0</v>
      </c>
      <c r="U24">
        <f t="shared" si="33"/>
        <v>0</v>
      </c>
      <c r="V24">
        <f t="shared" si="33"/>
        <v>0</v>
      </c>
      <c r="W24">
        <f t="shared" si="33"/>
        <v>0</v>
      </c>
      <c r="X24">
        <f t="shared" si="33"/>
        <v>0</v>
      </c>
      <c r="Y24">
        <f t="shared" si="33"/>
        <v>0</v>
      </c>
      <c r="Z24">
        <f t="shared" si="33"/>
        <v>0</v>
      </c>
      <c r="AA24">
        <f t="shared" si="33"/>
        <v>0</v>
      </c>
      <c r="AB24">
        <f t="shared" si="33"/>
        <v>0</v>
      </c>
      <c r="AC24">
        <f t="shared" si="33"/>
        <v>0</v>
      </c>
      <c r="AD24">
        <f t="shared" si="33"/>
        <v>0</v>
      </c>
      <c r="AE24">
        <f t="shared" si="33"/>
        <v>0</v>
      </c>
      <c r="AF24">
        <f t="shared" si="33"/>
        <v>0</v>
      </c>
    </row>
    <row r="25" spans="1:32">
      <c r="A25" s="100" t="s">
        <v>130</v>
      </c>
      <c r="B25">
        <f t="shared" si="3"/>
        <v>0</v>
      </c>
      <c r="C25">
        <f t="shared" si="4"/>
        <v>0</v>
      </c>
      <c r="D25" s="170">
        <f t="shared" si="5"/>
        <v>0</v>
      </c>
      <c r="E25">
        <f t="shared" ref="E25:N25" si="34">SUM(E$5*SUMIFS(D$39:D$48,$B$39:$B$48,$A25),E$6*IF($B$2=TRUE,SUMIFS($B$147:$B$162,$A$147:$A$162,$A25),SUMIFS(F$125:F$140,$A$125:$A$140,$A25)))</f>
        <v>0</v>
      </c>
      <c r="F25">
        <f t="shared" si="34"/>
        <v>0</v>
      </c>
      <c r="G25">
        <f t="shared" si="34"/>
        <v>0</v>
      </c>
      <c r="H25">
        <f t="shared" si="34"/>
        <v>0</v>
      </c>
      <c r="I25">
        <f t="shared" si="34"/>
        <v>0</v>
      </c>
      <c r="J25">
        <f t="shared" si="34"/>
        <v>0</v>
      </c>
      <c r="K25">
        <f t="shared" si="34"/>
        <v>0</v>
      </c>
      <c r="L25">
        <f t="shared" si="34"/>
        <v>0</v>
      </c>
      <c r="M25">
        <f t="shared" si="34"/>
        <v>0</v>
      </c>
      <c r="N25">
        <f t="shared" si="34"/>
        <v>0</v>
      </c>
      <c r="O25">
        <f t="shared" ref="O25:AF25" si="35">SUM(O$5*SUMIFS(N$39:N$48,$B$39:$B$48,$A25),O$6*IF($B$2=TRUE,SUMIFS($B$147:$B$162,$A$147:$A$162,$A25),SUMIFS(P$125:P$140,$A$125:$A$140,$A25)))</f>
        <v>0</v>
      </c>
      <c r="P25">
        <f t="shared" si="35"/>
        <v>0</v>
      </c>
      <c r="Q25">
        <f t="shared" si="35"/>
        <v>0</v>
      </c>
      <c r="R25">
        <f t="shared" si="35"/>
        <v>0</v>
      </c>
      <c r="S25">
        <f t="shared" si="35"/>
        <v>0</v>
      </c>
      <c r="T25">
        <f t="shared" si="35"/>
        <v>0</v>
      </c>
      <c r="U25">
        <f t="shared" si="35"/>
        <v>0</v>
      </c>
      <c r="V25">
        <f t="shared" si="35"/>
        <v>0</v>
      </c>
      <c r="W25">
        <f t="shared" si="35"/>
        <v>0</v>
      </c>
      <c r="X25">
        <f t="shared" si="35"/>
        <v>0</v>
      </c>
      <c r="Y25">
        <f t="shared" si="35"/>
        <v>0</v>
      </c>
      <c r="Z25">
        <f t="shared" si="35"/>
        <v>0</v>
      </c>
      <c r="AA25">
        <f t="shared" si="35"/>
        <v>0</v>
      </c>
      <c r="AB25">
        <f t="shared" si="35"/>
        <v>0</v>
      </c>
      <c r="AC25">
        <f t="shared" si="35"/>
        <v>0</v>
      </c>
      <c r="AD25">
        <f t="shared" si="35"/>
        <v>0</v>
      </c>
      <c r="AE25">
        <f t="shared" si="35"/>
        <v>0</v>
      </c>
      <c r="AF25">
        <f t="shared" si="35"/>
        <v>0</v>
      </c>
    </row>
    <row r="26" spans="1:32">
      <c r="A26" s="100" t="s">
        <v>131</v>
      </c>
      <c r="B26">
        <f t="shared" si="3"/>
        <v>0</v>
      </c>
      <c r="C26">
        <f t="shared" si="4"/>
        <v>0</v>
      </c>
      <c r="D26" s="170">
        <f t="shared" si="5"/>
        <v>0</v>
      </c>
      <c r="E26">
        <f t="shared" ref="E26:N26" si="36">SUM(E$5*SUMIFS(D$39:D$48,$B$39:$B$48,$A26),E$6*IF($B$2=TRUE,SUMIFS($B$147:$B$162,$A$147:$A$162,$A26),SUMIFS(F$125:F$140,$A$125:$A$140,$A26)))</f>
        <v>0</v>
      </c>
      <c r="F26">
        <f t="shared" si="36"/>
        <v>0</v>
      </c>
      <c r="G26">
        <f t="shared" si="36"/>
        <v>0</v>
      </c>
      <c r="H26">
        <f t="shared" si="36"/>
        <v>0</v>
      </c>
      <c r="I26">
        <f t="shared" si="36"/>
        <v>0</v>
      </c>
      <c r="J26">
        <f t="shared" si="36"/>
        <v>0</v>
      </c>
      <c r="K26">
        <f t="shared" si="36"/>
        <v>0</v>
      </c>
      <c r="L26">
        <f t="shared" si="36"/>
        <v>0</v>
      </c>
      <c r="M26">
        <f t="shared" si="36"/>
        <v>0</v>
      </c>
      <c r="N26">
        <f t="shared" si="36"/>
        <v>0</v>
      </c>
      <c r="O26">
        <f t="shared" ref="O26:AF26" si="37">SUM(O$5*SUMIFS(N$39:N$48,$B$39:$B$48,$A26),O$6*IF($B$2=TRUE,SUMIFS($B$147:$B$162,$A$147:$A$162,$A26),SUMIFS(P$125:P$140,$A$125:$A$140,$A26)))</f>
        <v>0</v>
      </c>
      <c r="P26">
        <f t="shared" si="37"/>
        <v>0</v>
      </c>
      <c r="Q26">
        <f t="shared" si="37"/>
        <v>0</v>
      </c>
      <c r="R26">
        <f t="shared" si="37"/>
        <v>0</v>
      </c>
      <c r="S26">
        <f t="shared" si="37"/>
        <v>0</v>
      </c>
      <c r="T26">
        <f t="shared" si="37"/>
        <v>0</v>
      </c>
      <c r="U26">
        <f t="shared" si="37"/>
        <v>0</v>
      </c>
      <c r="V26">
        <f t="shared" si="37"/>
        <v>0</v>
      </c>
      <c r="W26">
        <f t="shared" si="37"/>
        <v>0</v>
      </c>
      <c r="X26">
        <f t="shared" si="37"/>
        <v>0</v>
      </c>
      <c r="Y26">
        <f t="shared" si="37"/>
        <v>0</v>
      </c>
      <c r="Z26">
        <f t="shared" si="37"/>
        <v>0</v>
      </c>
      <c r="AA26">
        <f t="shared" si="37"/>
        <v>0</v>
      </c>
      <c r="AB26">
        <f t="shared" si="37"/>
        <v>0</v>
      </c>
      <c r="AC26">
        <f t="shared" si="37"/>
        <v>0</v>
      </c>
      <c r="AD26">
        <f t="shared" si="37"/>
        <v>0</v>
      </c>
      <c r="AE26">
        <f t="shared" si="37"/>
        <v>0</v>
      </c>
      <c r="AF26">
        <f t="shared" si="37"/>
        <v>0</v>
      </c>
    </row>
    <row r="27" spans="1:32">
      <c r="A27" s="100" t="s">
        <v>416</v>
      </c>
      <c r="B27">
        <f t="shared" si="3"/>
        <v>0</v>
      </c>
      <c r="C27">
        <f t="shared" si="4"/>
        <v>0</v>
      </c>
      <c r="D27" s="170">
        <f t="shared" si="5"/>
        <v>0</v>
      </c>
      <c r="E27">
        <f t="shared" ref="E27:N27" si="38">SUM(E$5*SUMIFS(D$39:D$48,$B$39:$B$48,$A27),E$6*IF($B$2=TRUE,SUMIFS($B$147:$B$162,$A$147:$A$162,$A27),SUMIFS(F$125:F$140,$A$125:$A$140,$A27)))</f>
        <v>0</v>
      </c>
      <c r="F27">
        <f t="shared" si="38"/>
        <v>0</v>
      </c>
      <c r="G27">
        <f t="shared" si="38"/>
        <v>0</v>
      </c>
      <c r="H27">
        <f t="shared" si="38"/>
        <v>0</v>
      </c>
      <c r="I27">
        <f t="shared" si="38"/>
        <v>0</v>
      </c>
      <c r="J27">
        <f t="shared" si="38"/>
        <v>0</v>
      </c>
      <c r="K27">
        <f t="shared" si="38"/>
        <v>0</v>
      </c>
      <c r="L27">
        <f t="shared" si="38"/>
        <v>0</v>
      </c>
      <c r="M27">
        <f t="shared" si="38"/>
        <v>0</v>
      </c>
      <c r="N27">
        <f t="shared" si="38"/>
        <v>0</v>
      </c>
      <c r="O27">
        <f t="shared" ref="O27:AF27" si="39">SUM(O$5*SUMIFS(N$39:N$48,$B$39:$B$48,$A27),O$6*IF($B$2=TRUE,SUMIFS($B$147:$B$162,$A$147:$A$162,$A27),SUMIFS(P$125:P$140,$A$125:$A$140,$A27)))</f>
        <v>0</v>
      </c>
      <c r="P27">
        <f t="shared" si="39"/>
        <v>0</v>
      </c>
      <c r="Q27">
        <f t="shared" si="39"/>
        <v>0</v>
      </c>
      <c r="R27">
        <f t="shared" si="39"/>
        <v>0</v>
      </c>
      <c r="S27">
        <f t="shared" si="39"/>
        <v>0</v>
      </c>
      <c r="T27">
        <f t="shared" si="39"/>
        <v>0</v>
      </c>
      <c r="U27">
        <f t="shared" si="39"/>
        <v>0</v>
      </c>
      <c r="V27">
        <f t="shared" si="39"/>
        <v>0</v>
      </c>
      <c r="W27">
        <f t="shared" si="39"/>
        <v>0</v>
      </c>
      <c r="X27">
        <f t="shared" si="39"/>
        <v>0</v>
      </c>
      <c r="Y27">
        <f t="shared" si="39"/>
        <v>0</v>
      </c>
      <c r="Z27">
        <f t="shared" si="39"/>
        <v>0</v>
      </c>
      <c r="AA27">
        <f t="shared" si="39"/>
        <v>0</v>
      </c>
      <c r="AB27">
        <f t="shared" si="39"/>
        <v>0</v>
      </c>
      <c r="AC27">
        <f t="shared" si="39"/>
        <v>0</v>
      </c>
      <c r="AD27">
        <f t="shared" si="39"/>
        <v>0</v>
      </c>
      <c r="AE27">
        <f t="shared" si="39"/>
        <v>0</v>
      </c>
      <c r="AF27">
        <f t="shared" si="39"/>
        <v>0</v>
      </c>
    </row>
    <row r="28" spans="1:32">
      <c r="A28" s="100" t="s">
        <v>417</v>
      </c>
      <c r="B28">
        <f t="shared" si="3"/>
        <v>0</v>
      </c>
      <c r="C28">
        <f t="shared" si="4"/>
        <v>0</v>
      </c>
      <c r="D28" s="170">
        <f t="shared" si="5"/>
        <v>0</v>
      </c>
      <c r="E28">
        <f t="shared" ref="E28:N28" si="40">SUM(E$5*SUMIFS(D$39:D$48,$B$39:$B$48,$A28),E$6*IF($B$2=TRUE,SUMIFS($B$147:$B$162,$A$147:$A$162,$A28),SUMIFS(F$125:F$140,$A$125:$A$140,$A28)))</f>
        <v>0</v>
      </c>
      <c r="F28">
        <f t="shared" si="40"/>
        <v>0</v>
      </c>
      <c r="G28">
        <f t="shared" si="40"/>
        <v>0</v>
      </c>
      <c r="H28">
        <f t="shared" si="40"/>
        <v>0</v>
      </c>
      <c r="I28">
        <f t="shared" si="40"/>
        <v>0</v>
      </c>
      <c r="J28">
        <f t="shared" si="40"/>
        <v>0</v>
      </c>
      <c r="K28">
        <f t="shared" si="40"/>
        <v>0</v>
      </c>
      <c r="L28">
        <f t="shared" si="40"/>
        <v>0</v>
      </c>
      <c r="M28">
        <f t="shared" si="40"/>
        <v>0</v>
      </c>
      <c r="N28">
        <f t="shared" si="40"/>
        <v>0</v>
      </c>
      <c r="O28">
        <f t="shared" ref="O28:AF28" si="41">SUM(O$5*SUMIFS(N$39:N$48,$B$39:$B$48,$A28),O$6*IF($B$2=TRUE,SUMIFS($B$147:$B$162,$A$147:$A$162,$A28),SUMIFS(P$125:P$140,$A$125:$A$140,$A28)))</f>
        <v>0</v>
      </c>
      <c r="P28">
        <f t="shared" si="41"/>
        <v>0</v>
      </c>
      <c r="Q28">
        <f t="shared" si="41"/>
        <v>0</v>
      </c>
      <c r="R28">
        <f t="shared" si="41"/>
        <v>0</v>
      </c>
      <c r="S28">
        <f t="shared" si="41"/>
        <v>0</v>
      </c>
      <c r="T28">
        <f t="shared" si="41"/>
        <v>0</v>
      </c>
      <c r="U28">
        <f t="shared" si="41"/>
        <v>0</v>
      </c>
      <c r="V28">
        <f t="shared" si="41"/>
        <v>0</v>
      </c>
      <c r="W28">
        <f t="shared" si="41"/>
        <v>0</v>
      </c>
      <c r="X28">
        <f t="shared" si="41"/>
        <v>0</v>
      </c>
      <c r="Y28">
        <f t="shared" si="41"/>
        <v>0</v>
      </c>
      <c r="Z28">
        <f t="shared" si="41"/>
        <v>0</v>
      </c>
      <c r="AA28">
        <f t="shared" si="41"/>
        <v>0</v>
      </c>
      <c r="AB28">
        <f t="shared" si="41"/>
        <v>0</v>
      </c>
      <c r="AC28">
        <f t="shared" si="41"/>
        <v>0</v>
      </c>
      <c r="AD28">
        <f t="shared" si="41"/>
        <v>0</v>
      </c>
      <c r="AE28">
        <f t="shared" si="41"/>
        <v>0</v>
      </c>
      <c r="AF28">
        <f t="shared" si="41"/>
        <v>0</v>
      </c>
    </row>
    <row r="29" spans="1:32">
      <c r="A29" s="100" t="s">
        <v>418</v>
      </c>
      <c r="B29">
        <f t="shared" si="3"/>
        <v>0</v>
      </c>
      <c r="C29">
        <f t="shared" si="4"/>
        <v>0</v>
      </c>
      <c r="D29" s="170">
        <f t="shared" si="5"/>
        <v>0</v>
      </c>
      <c r="E29">
        <f t="shared" ref="E29:N29" si="42">SUM(E$5*SUMIFS(D$39:D$48,$B$39:$B$48,$A29),E$6*IF($B$2=TRUE,SUMIFS($B$147:$B$162,$A$147:$A$162,$A29),SUMIFS(F$125:F$140,$A$125:$A$140,$A29)))</f>
        <v>0</v>
      </c>
      <c r="F29">
        <f t="shared" si="42"/>
        <v>0</v>
      </c>
      <c r="G29">
        <f t="shared" si="42"/>
        <v>0</v>
      </c>
      <c r="H29">
        <f t="shared" si="42"/>
        <v>0</v>
      </c>
      <c r="I29">
        <f t="shared" si="42"/>
        <v>0</v>
      </c>
      <c r="J29">
        <f t="shared" si="42"/>
        <v>0</v>
      </c>
      <c r="K29">
        <f t="shared" si="42"/>
        <v>0</v>
      </c>
      <c r="L29">
        <f t="shared" si="42"/>
        <v>0</v>
      </c>
      <c r="M29">
        <f t="shared" si="42"/>
        <v>0</v>
      </c>
      <c r="N29">
        <f t="shared" si="42"/>
        <v>0</v>
      </c>
      <c r="O29">
        <f t="shared" ref="O29:AF29" si="43">SUM(O$5*SUMIFS(N$39:N$48,$B$39:$B$48,$A29),O$6*IF($B$2=TRUE,SUMIFS($B$147:$B$162,$A$147:$A$162,$A29),SUMIFS(P$125:P$140,$A$125:$A$140,$A29)))</f>
        <v>0</v>
      </c>
      <c r="P29">
        <f t="shared" si="43"/>
        <v>0</v>
      </c>
      <c r="Q29">
        <f t="shared" si="43"/>
        <v>0</v>
      </c>
      <c r="R29">
        <f t="shared" si="43"/>
        <v>0</v>
      </c>
      <c r="S29">
        <f t="shared" si="43"/>
        <v>0</v>
      </c>
      <c r="T29">
        <f t="shared" si="43"/>
        <v>0</v>
      </c>
      <c r="U29">
        <f t="shared" si="43"/>
        <v>0</v>
      </c>
      <c r="V29">
        <f t="shared" si="43"/>
        <v>0</v>
      </c>
      <c r="W29">
        <f t="shared" si="43"/>
        <v>0</v>
      </c>
      <c r="X29">
        <f t="shared" si="43"/>
        <v>0</v>
      </c>
      <c r="Y29">
        <f t="shared" si="43"/>
        <v>0</v>
      </c>
      <c r="Z29">
        <f t="shared" si="43"/>
        <v>0</v>
      </c>
      <c r="AA29">
        <f t="shared" si="43"/>
        <v>0</v>
      </c>
      <c r="AB29">
        <f t="shared" si="43"/>
        <v>0</v>
      </c>
      <c r="AC29">
        <f t="shared" si="43"/>
        <v>0</v>
      </c>
      <c r="AD29">
        <f t="shared" si="43"/>
        <v>0</v>
      </c>
      <c r="AE29">
        <f t="shared" si="43"/>
        <v>0</v>
      </c>
      <c r="AF29">
        <f t="shared" si="43"/>
        <v>0</v>
      </c>
    </row>
    <row r="30" spans="1:32">
      <c r="A30" s="100" t="s">
        <v>419</v>
      </c>
      <c r="B30">
        <f t="shared" si="3"/>
        <v>0</v>
      </c>
      <c r="C30">
        <f t="shared" si="4"/>
        <v>0</v>
      </c>
      <c r="D30" s="170">
        <f t="shared" si="5"/>
        <v>0</v>
      </c>
      <c r="E30">
        <f t="shared" ref="E30:N30" si="44">SUM(E$5*SUMIFS(D$39:D$48,$B$39:$B$48,$A30),E$6*IF($B$2=TRUE,SUMIFS($B$147:$B$162,$A$147:$A$162,$A30),SUMIFS(F$125:F$140,$A$125:$A$140,$A30)))</f>
        <v>0</v>
      </c>
      <c r="F30">
        <f t="shared" si="44"/>
        <v>0</v>
      </c>
      <c r="G30">
        <f t="shared" si="44"/>
        <v>0</v>
      </c>
      <c r="H30">
        <f t="shared" si="44"/>
        <v>0</v>
      </c>
      <c r="I30">
        <f t="shared" si="44"/>
        <v>0</v>
      </c>
      <c r="J30">
        <f t="shared" si="44"/>
        <v>0</v>
      </c>
      <c r="K30">
        <f t="shared" si="44"/>
        <v>0</v>
      </c>
      <c r="L30">
        <f t="shared" si="44"/>
        <v>0</v>
      </c>
      <c r="M30">
        <f t="shared" si="44"/>
        <v>0</v>
      </c>
      <c r="N30">
        <f t="shared" si="44"/>
        <v>0</v>
      </c>
      <c r="O30">
        <f t="shared" ref="O30:AF30" si="45">SUM(O$5*SUMIFS(N$39:N$48,$B$39:$B$48,$A30),O$6*IF($B$2=TRUE,SUMIFS($B$147:$B$162,$A$147:$A$162,$A30),SUMIFS(P$125:P$140,$A$125:$A$140,$A30)))</f>
        <v>0</v>
      </c>
      <c r="P30">
        <f t="shared" si="45"/>
        <v>0</v>
      </c>
      <c r="Q30">
        <f t="shared" si="45"/>
        <v>0</v>
      </c>
      <c r="R30">
        <f t="shared" si="45"/>
        <v>0</v>
      </c>
      <c r="S30">
        <f t="shared" si="45"/>
        <v>0</v>
      </c>
      <c r="T30">
        <f t="shared" si="45"/>
        <v>0</v>
      </c>
      <c r="U30">
        <f t="shared" si="45"/>
        <v>0</v>
      </c>
      <c r="V30">
        <f t="shared" si="45"/>
        <v>0</v>
      </c>
      <c r="W30">
        <f t="shared" si="45"/>
        <v>0</v>
      </c>
      <c r="X30">
        <f t="shared" si="45"/>
        <v>0</v>
      </c>
      <c r="Y30">
        <f t="shared" si="45"/>
        <v>0</v>
      </c>
      <c r="Z30">
        <f t="shared" si="45"/>
        <v>0</v>
      </c>
      <c r="AA30">
        <f t="shared" si="45"/>
        <v>0</v>
      </c>
      <c r="AB30">
        <f t="shared" si="45"/>
        <v>0</v>
      </c>
      <c r="AC30">
        <f t="shared" si="45"/>
        <v>0</v>
      </c>
      <c r="AD30">
        <f t="shared" si="45"/>
        <v>0</v>
      </c>
      <c r="AE30">
        <f t="shared" si="45"/>
        <v>0</v>
      </c>
      <c r="AF30">
        <f t="shared" si="45"/>
        <v>0</v>
      </c>
    </row>
    <row r="31" spans="1:32">
      <c r="A31" s="100" t="s">
        <v>420</v>
      </c>
      <c r="B31">
        <f t="shared" si="3"/>
        <v>0</v>
      </c>
      <c r="C31">
        <f t="shared" si="4"/>
        <v>0</v>
      </c>
      <c r="D31" s="170">
        <f t="shared" si="5"/>
        <v>0</v>
      </c>
      <c r="E31">
        <f t="shared" ref="E31:N31" si="46">SUM(E$5*SUMIFS(D$39:D$48,$B$39:$B$48,$A31),E$6*IF($B$2=TRUE,SUMIFS($B$147:$B$162,$A$147:$A$162,$A31),SUMIFS(F$125:F$140,$A$125:$A$140,$A31)))</f>
        <v>0</v>
      </c>
      <c r="F31">
        <f t="shared" si="46"/>
        <v>0</v>
      </c>
      <c r="G31">
        <f t="shared" si="46"/>
        <v>0</v>
      </c>
      <c r="H31">
        <f t="shared" si="46"/>
        <v>0</v>
      </c>
      <c r="I31">
        <f t="shared" si="46"/>
        <v>0</v>
      </c>
      <c r="J31">
        <f t="shared" si="46"/>
        <v>0</v>
      </c>
      <c r="K31">
        <f t="shared" si="46"/>
        <v>0</v>
      </c>
      <c r="L31">
        <f t="shared" si="46"/>
        <v>0</v>
      </c>
      <c r="M31">
        <f t="shared" si="46"/>
        <v>0</v>
      </c>
      <c r="N31">
        <f t="shared" si="46"/>
        <v>0</v>
      </c>
      <c r="O31">
        <f t="shared" ref="O31:AF31" si="47">SUM(O$5*SUMIFS(N$39:N$48,$B$39:$B$48,$A31),O$6*IF($B$2=TRUE,SUMIFS($B$147:$B$162,$A$147:$A$162,$A31),SUMIFS(P$125:P$140,$A$125:$A$140,$A31)))</f>
        <v>0</v>
      </c>
      <c r="P31">
        <f t="shared" si="47"/>
        <v>0</v>
      </c>
      <c r="Q31">
        <f t="shared" si="47"/>
        <v>0</v>
      </c>
      <c r="R31">
        <f t="shared" si="47"/>
        <v>0</v>
      </c>
      <c r="S31">
        <f t="shared" si="47"/>
        <v>0</v>
      </c>
      <c r="T31">
        <f t="shared" si="47"/>
        <v>0</v>
      </c>
      <c r="U31">
        <f t="shared" si="47"/>
        <v>0</v>
      </c>
      <c r="V31">
        <f t="shared" si="47"/>
        <v>0</v>
      </c>
      <c r="W31">
        <f t="shared" si="47"/>
        <v>0</v>
      </c>
      <c r="X31">
        <f t="shared" si="47"/>
        <v>0</v>
      </c>
      <c r="Y31">
        <f t="shared" si="47"/>
        <v>0</v>
      </c>
      <c r="Z31">
        <f t="shared" si="47"/>
        <v>0</v>
      </c>
      <c r="AA31">
        <f t="shared" si="47"/>
        <v>0</v>
      </c>
      <c r="AB31">
        <f t="shared" si="47"/>
        <v>0</v>
      </c>
      <c r="AC31">
        <f t="shared" si="47"/>
        <v>0</v>
      </c>
      <c r="AD31">
        <f t="shared" si="47"/>
        <v>0</v>
      </c>
      <c r="AE31">
        <f t="shared" si="47"/>
        <v>0</v>
      </c>
      <c r="AF31">
        <f t="shared" si="47"/>
        <v>0</v>
      </c>
    </row>
    <row r="32" spans="1:32">
      <c r="A32" s="100" t="s">
        <v>421</v>
      </c>
      <c r="B32">
        <f t="shared" si="3"/>
        <v>0</v>
      </c>
      <c r="C32">
        <f t="shared" si="4"/>
        <v>0</v>
      </c>
      <c r="D32" s="170">
        <f t="shared" si="5"/>
        <v>0</v>
      </c>
      <c r="E32">
        <f t="shared" ref="E32:N32" si="48">SUM(E$5*SUMIFS(D$39:D$48,$B$39:$B$48,$A32),E$6*IF($B$2=TRUE,SUMIFS($B$147:$B$162,$A$147:$A$162,$A32),SUMIFS(F$125:F$140,$A$125:$A$140,$A32)))</f>
        <v>0</v>
      </c>
      <c r="F32">
        <f t="shared" si="48"/>
        <v>0</v>
      </c>
      <c r="G32">
        <f t="shared" si="48"/>
        <v>0</v>
      </c>
      <c r="H32">
        <f t="shared" si="48"/>
        <v>0</v>
      </c>
      <c r="I32">
        <f t="shared" si="48"/>
        <v>0</v>
      </c>
      <c r="J32">
        <f t="shared" si="48"/>
        <v>0</v>
      </c>
      <c r="K32">
        <f t="shared" si="48"/>
        <v>0</v>
      </c>
      <c r="L32">
        <f t="shared" si="48"/>
        <v>0</v>
      </c>
      <c r="M32">
        <f t="shared" si="48"/>
        <v>0</v>
      </c>
      <c r="N32">
        <f t="shared" si="48"/>
        <v>0</v>
      </c>
      <c r="O32">
        <f t="shared" ref="O32:AF32" si="49">SUM(O$5*SUMIFS(N$39:N$48,$B$39:$B$48,$A32),O$6*IF($B$2=TRUE,SUMIFS($B$147:$B$162,$A$147:$A$162,$A32),SUMIFS(P$125:P$140,$A$125:$A$140,$A32)))</f>
        <v>0</v>
      </c>
      <c r="P32">
        <f t="shared" si="49"/>
        <v>0</v>
      </c>
      <c r="Q32">
        <f t="shared" si="49"/>
        <v>0</v>
      </c>
      <c r="R32">
        <f t="shared" si="49"/>
        <v>0</v>
      </c>
      <c r="S32">
        <f t="shared" si="49"/>
        <v>0</v>
      </c>
      <c r="T32">
        <f t="shared" si="49"/>
        <v>0</v>
      </c>
      <c r="U32">
        <f t="shared" si="49"/>
        <v>0</v>
      </c>
      <c r="V32">
        <f t="shared" si="49"/>
        <v>0</v>
      </c>
      <c r="W32">
        <f t="shared" si="49"/>
        <v>0</v>
      </c>
      <c r="X32">
        <f t="shared" si="49"/>
        <v>0</v>
      </c>
      <c r="Y32">
        <f t="shared" si="49"/>
        <v>0</v>
      </c>
      <c r="Z32">
        <f t="shared" si="49"/>
        <v>0</v>
      </c>
      <c r="AA32">
        <f t="shared" si="49"/>
        <v>0</v>
      </c>
      <c r="AB32">
        <f t="shared" si="49"/>
        <v>0</v>
      </c>
      <c r="AC32">
        <f t="shared" si="49"/>
        <v>0</v>
      </c>
      <c r="AD32">
        <f t="shared" si="49"/>
        <v>0</v>
      </c>
      <c r="AE32">
        <f t="shared" si="49"/>
        <v>0</v>
      </c>
      <c r="AF32">
        <f t="shared" si="49"/>
        <v>0</v>
      </c>
    </row>
    <row r="33" spans="1:32">
      <c r="A33" s="100" t="s">
        <v>422</v>
      </c>
      <c r="B33">
        <f t="shared" si="3"/>
        <v>0</v>
      </c>
      <c r="C33">
        <f t="shared" si="4"/>
        <v>0</v>
      </c>
      <c r="D33" s="170">
        <f t="shared" si="5"/>
        <v>0</v>
      </c>
      <c r="E33">
        <f t="shared" ref="E33:N33" si="50">SUM(E$5*SUMIFS(D$39:D$48,$B$39:$B$48,$A33),E$6*IF($B$2=TRUE,SUMIFS($B$147:$B$162,$A$147:$A$162,$A33),SUMIFS(F$125:F$140,$A$125:$A$140,$A33)))</f>
        <v>0</v>
      </c>
      <c r="F33">
        <f t="shared" si="50"/>
        <v>0</v>
      </c>
      <c r="G33">
        <f t="shared" si="50"/>
        <v>0</v>
      </c>
      <c r="H33">
        <f t="shared" si="50"/>
        <v>0</v>
      </c>
      <c r="I33">
        <f t="shared" si="50"/>
        <v>0</v>
      </c>
      <c r="J33">
        <f t="shared" si="50"/>
        <v>0</v>
      </c>
      <c r="K33">
        <f t="shared" si="50"/>
        <v>0</v>
      </c>
      <c r="L33">
        <f t="shared" si="50"/>
        <v>0</v>
      </c>
      <c r="M33">
        <f t="shared" si="50"/>
        <v>0</v>
      </c>
      <c r="N33">
        <f t="shared" si="50"/>
        <v>0</v>
      </c>
      <c r="O33">
        <f t="shared" ref="O33:AF33" si="51">SUM(O$5*SUMIFS(N$39:N$48,$B$39:$B$48,$A33),O$6*IF($B$2=TRUE,SUMIFS($B$147:$B$162,$A$147:$A$162,$A33),SUMIFS(P$125:P$140,$A$125:$A$140,$A33)))</f>
        <v>0</v>
      </c>
      <c r="P33">
        <f t="shared" si="51"/>
        <v>0</v>
      </c>
      <c r="Q33">
        <f t="shared" si="51"/>
        <v>0</v>
      </c>
      <c r="R33">
        <f t="shared" si="51"/>
        <v>0</v>
      </c>
      <c r="S33">
        <f t="shared" si="51"/>
        <v>0</v>
      </c>
      <c r="T33">
        <f t="shared" si="51"/>
        <v>0</v>
      </c>
      <c r="U33">
        <f t="shared" si="51"/>
        <v>0</v>
      </c>
      <c r="V33">
        <f t="shared" si="51"/>
        <v>0</v>
      </c>
      <c r="W33">
        <f t="shared" si="51"/>
        <v>0</v>
      </c>
      <c r="X33">
        <f t="shared" si="51"/>
        <v>0</v>
      </c>
      <c r="Y33">
        <f t="shared" si="51"/>
        <v>0</v>
      </c>
      <c r="Z33">
        <f t="shared" si="51"/>
        <v>0</v>
      </c>
      <c r="AA33">
        <f t="shared" si="51"/>
        <v>0</v>
      </c>
      <c r="AB33">
        <f t="shared" si="51"/>
        <v>0</v>
      </c>
      <c r="AC33">
        <f t="shared" si="51"/>
        <v>0</v>
      </c>
      <c r="AD33">
        <f t="shared" si="51"/>
        <v>0</v>
      </c>
      <c r="AE33">
        <f t="shared" si="51"/>
        <v>0</v>
      </c>
      <c r="AF33">
        <f t="shared" si="51"/>
        <v>0</v>
      </c>
    </row>
    <row r="34" spans="1:32">
      <c r="A34" s="100"/>
    </row>
    <row r="35" spans="1:32" s="168" customFormat="1">
      <c r="A35" s="169"/>
      <c r="D35" s="168" t="b">
        <f>SUM(D10:D33)=SUM(D5:D6)</f>
        <v>1</v>
      </c>
      <c r="E35" s="168" t="b">
        <f t="shared" ref="E35:N35" si="52">SUM(E10:E33)=SUM(E5:E6)</f>
        <v>1</v>
      </c>
      <c r="F35" s="168" t="b">
        <f t="shared" si="52"/>
        <v>1</v>
      </c>
      <c r="G35" s="168" t="b">
        <f t="shared" si="52"/>
        <v>1</v>
      </c>
      <c r="H35" s="168" t="b">
        <f t="shared" si="52"/>
        <v>1</v>
      </c>
      <c r="I35" s="168" t="b">
        <f t="shared" si="52"/>
        <v>1</v>
      </c>
      <c r="J35" s="168" t="b">
        <f t="shared" si="52"/>
        <v>1</v>
      </c>
      <c r="K35" s="168" t="b">
        <f t="shared" si="52"/>
        <v>1</v>
      </c>
      <c r="L35" s="168" t="b">
        <f t="shared" si="52"/>
        <v>1</v>
      </c>
      <c r="M35" s="168" t="b">
        <f t="shared" si="52"/>
        <v>1</v>
      </c>
      <c r="N35" s="168" t="b">
        <f t="shared" si="52"/>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2.7843100768307504E-3</v>
      </c>
      <c r="D39">
        <f>SUMPRODUCT(P$57:P$106,$B$57:$B$106)</f>
        <v>2.1900166228727208E-3</v>
      </c>
      <c r="E39">
        <f>SUMPRODUCT(AB$57:AB$106,$B$57:$B$106)</f>
        <v>2.1826612455543956E-3</v>
      </c>
      <c r="F39">
        <f>SUMPRODUCT(AN$57:AN$106,$B$57:$B$106)</f>
        <v>2.0413584786938672E-3</v>
      </c>
      <c r="G39">
        <f>SUMPRODUCT(AZ$57:AZ$106,$B$57:$B$106)</f>
        <v>2.0444485083409049E-3</v>
      </c>
      <c r="H39">
        <f>SUMPRODUCT(BL$57:BL$106,$B$57:$B$106)</f>
        <v>2.0065161861998731E-3</v>
      </c>
      <c r="I39">
        <f>SUMPRODUCT(BX$57:BX$106,$B$57:$B$106)</f>
        <v>2.0712877249390777E-3</v>
      </c>
      <c r="J39">
        <f>SUMPRODUCT(CJ$57:CJ$106,$B$57:$B$106)</f>
        <v>2.0610055979016903E-3</v>
      </c>
      <c r="K39">
        <f>SUMPRODUCT(CV$57:CV$106,$B$57:$B$106)</f>
        <v>1.8952785208315463E-3</v>
      </c>
      <c r="L39" s="156">
        <f>K39</f>
        <v>1.8952785208315463E-3</v>
      </c>
      <c r="M39" s="156">
        <f t="shared" ref="M39:AE50" si="53">L39</f>
        <v>1.8952785208315463E-3</v>
      </c>
      <c r="N39" s="156">
        <f t="shared" si="53"/>
        <v>1.8952785208315463E-3</v>
      </c>
      <c r="O39" s="156">
        <f t="shared" si="53"/>
        <v>1.8952785208315463E-3</v>
      </c>
      <c r="P39" s="156">
        <f t="shared" si="53"/>
        <v>1.8952785208315463E-3</v>
      </c>
      <c r="Q39" s="156">
        <f t="shared" si="53"/>
        <v>1.8952785208315463E-3</v>
      </c>
      <c r="R39" s="156">
        <f t="shared" si="53"/>
        <v>1.8952785208315463E-3</v>
      </c>
      <c r="S39" s="156">
        <f t="shared" si="53"/>
        <v>1.8952785208315463E-3</v>
      </c>
      <c r="T39" s="156">
        <f t="shared" si="53"/>
        <v>1.8952785208315463E-3</v>
      </c>
      <c r="U39" s="156">
        <f t="shared" si="53"/>
        <v>1.8952785208315463E-3</v>
      </c>
      <c r="V39" s="156">
        <f t="shared" si="53"/>
        <v>1.8952785208315463E-3</v>
      </c>
      <c r="W39" s="156">
        <f t="shared" si="53"/>
        <v>1.8952785208315463E-3</v>
      </c>
      <c r="X39" s="156">
        <f t="shared" si="53"/>
        <v>1.8952785208315463E-3</v>
      </c>
      <c r="Y39" s="156">
        <f t="shared" si="53"/>
        <v>1.8952785208315463E-3</v>
      </c>
      <c r="Z39" s="156">
        <f t="shared" si="53"/>
        <v>1.8952785208315463E-3</v>
      </c>
      <c r="AA39" s="156">
        <f t="shared" si="53"/>
        <v>1.8952785208315463E-3</v>
      </c>
      <c r="AB39" s="156">
        <f t="shared" si="53"/>
        <v>1.8952785208315463E-3</v>
      </c>
      <c r="AC39" s="156">
        <f t="shared" si="53"/>
        <v>1.8952785208315463E-3</v>
      </c>
      <c r="AD39" s="156">
        <f t="shared" si="53"/>
        <v>1.8952785208315463E-3</v>
      </c>
      <c r="AE39" s="156">
        <f t="shared" si="53"/>
        <v>1.8952785208315463E-3</v>
      </c>
    </row>
    <row r="40" spans="1:32">
      <c r="B40" s="2" t="s">
        <v>98</v>
      </c>
      <c r="C40">
        <f>SUMPRODUCT(E57:E106,$B$57:$B$106)</f>
        <v>0.20446314579603922</v>
      </c>
      <c r="D40">
        <f>SUMPRODUCT(Q$57:Q$106,$B$57:$B$106)</f>
        <v>0.16420623152441707</v>
      </c>
      <c r="E40">
        <f>SUMPRODUCT(AC$57:AC$106,$B$57:$B$106)</f>
        <v>0.14119356578076039</v>
      </c>
      <c r="F40">
        <f>SUMPRODUCT(AO$57:AO$106,$B$57:$B$106)</f>
        <v>0.10190147832618793</v>
      </c>
      <c r="G40">
        <f>SUMPRODUCT(BA$57:BA$106,$B$57:$B$106)</f>
        <v>8.5669346624480905E-2</v>
      </c>
      <c r="H40">
        <f>SUMPRODUCT(BM$57:BM$106,$B$57:$B$106)</f>
        <v>7.5574734563433374E-2</v>
      </c>
      <c r="I40">
        <f>SUMPRODUCT(BY$57:BY$106,$B$57:$B$106)</f>
        <v>8.6497096915909115E-3</v>
      </c>
      <c r="J40">
        <f>SUMPRODUCT(CK$57:CK$106,$B$57:$B$106)</f>
        <v>8.5960045055917221E-3</v>
      </c>
      <c r="K40">
        <f>SUMPRODUCT(CW$57:CW$106,$B$57:$B$106)</f>
        <v>7.1128340576977981E-3</v>
      </c>
      <c r="L40" s="156">
        <f t="shared" ref="L40:AA50" si="54">K40</f>
        <v>7.1128340576977981E-3</v>
      </c>
      <c r="M40" s="156">
        <f t="shared" si="54"/>
        <v>7.1128340576977981E-3</v>
      </c>
      <c r="N40" s="156">
        <f t="shared" si="54"/>
        <v>7.1128340576977981E-3</v>
      </c>
      <c r="O40" s="156">
        <f t="shared" si="54"/>
        <v>7.1128340576977981E-3</v>
      </c>
      <c r="P40" s="156">
        <f t="shared" si="54"/>
        <v>7.1128340576977981E-3</v>
      </c>
      <c r="Q40" s="156">
        <f t="shared" si="54"/>
        <v>7.1128340576977981E-3</v>
      </c>
      <c r="R40" s="156">
        <f t="shared" si="54"/>
        <v>7.1128340576977981E-3</v>
      </c>
      <c r="S40" s="156">
        <f t="shared" si="54"/>
        <v>7.1128340576977981E-3</v>
      </c>
      <c r="T40" s="156">
        <f t="shared" si="54"/>
        <v>7.1128340576977981E-3</v>
      </c>
      <c r="U40" s="156">
        <f t="shared" si="54"/>
        <v>7.1128340576977981E-3</v>
      </c>
      <c r="V40" s="156">
        <f t="shared" si="54"/>
        <v>7.1128340576977981E-3</v>
      </c>
      <c r="W40" s="156">
        <f t="shared" si="54"/>
        <v>7.1128340576977981E-3</v>
      </c>
      <c r="X40" s="156">
        <f t="shared" si="54"/>
        <v>7.1128340576977981E-3</v>
      </c>
      <c r="Y40" s="156">
        <f t="shared" si="54"/>
        <v>7.1128340576977981E-3</v>
      </c>
      <c r="Z40" s="156">
        <f t="shared" si="54"/>
        <v>7.1128340576977981E-3</v>
      </c>
      <c r="AA40" s="156">
        <f t="shared" si="54"/>
        <v>7.1128340576977981E-3</v>
      </c>
      <c r="AB40" s="156">
        <f t="shared" si="53"/>
        <v>7.1128340576977981E-3</v>
      </c>
      <c r="AC40" s="156">
        <f t="shared" si="53"/>
        <v>7.1128340576977981E-3</v>
      </c>
      <c r="AD40" s="156">
        <f t="shared" si="53"/>
        <v>7.1128340576977981E-3</v>
      </c>
      <c r="AE40" s="156">
        <f t="shared" si="53"/>
        <v>7.1128340576977981E-3</v>
      </c>
    </row>
    <row r="41" spans="1:32">
      <c r="B41" s="2" t="s">
        <v>105</v>
      </c>
      <c r="C41">
        <f>SUMPRODUCT(F57:F106,$B$57:$B$106)</f>
        <v>1.7122764238406675E-2</v>
      </c>
      <c r="D41">
        <f>SUMPRODUCT(R$57:R$106,$B$57:$B$106)</f>
        <v>1.8921466122894439E-2</v>
      </c>
      <c r="E41">
        <f>SUMPRODUCT(AD$57:AD$106,$B$57:$B$106)</f>
        <v>1.6374969664750796E-2</v>
      </c>
      <c r="F41">
        <f>SUMPRODUCT(AP$57:AP$106,$B$57:$B$106)</f>
        <v>1.6372959671465622E-2</v>
      </c>
      <c r="G41">
        <f>SUMPRODUCT(BB$57:BB$106,$B$57:$B$106)</f>
        <v>1.6573605133940676E-2</v>
      </c>
      <c r="H41">
        <f>SUMPRODUCT(BN$57:BN$106,$B$57:$B$106)</f>
        <v>2.5938397902974353E-2</v>
      </c>
      <c r="I41">
        <f>SUMPRODUCT(BZ$57:BZ$106,$B$57:$B$106)</f>
        <v>2.9246527586724112E-2</v>
      </c>
      <c r="J41">
        <f>SUMPRODUCT(CL$57:CL$106,$B$57:$B$106)</f>
        <v>2.8717787622885738E-2</v>
      </c>
      <c r="K41">
        <f>SUMPRODUCT(CX$57:CX$106,$B$57:$B$106)</f>
        <v>2.9363462427186904E-2</v>
      </c>
      <c r="L41" s="156">
        <f t="shared" si="54"/>
        <v>2.9363462427186904E-2</v>
      </c>
      <c r="M41" s="156">
        <f t="shared" si="53"/>
        <v>2.9363462427186904E-2</v>
      </c>
      <c r="N41" s="156">
        <f t="shared" si="53"/>
        <v>2.9363462427186904E-2</v>
      </c>
      <c r="O41" s="156">
        <f t="shared" si="53"/>
        <v>2.9363462427186904E-2</v>
      </c>
      <c r="P41" s="156">
        <f t="shared" si="53"/>
        <v>2.9363462427186904E-2</v>
      </c>
      <c r="Q41" s="156">
        <f t="shared" si="53"/>
        <v>2.9363462427186904E-2</v>
      </c>
      <c r="R41" s="156">
        <f t="shared" si="53"/>
        <v>2.9363462427186904E-2</v>
      </c>
      <c r="S41" s="156">
        <f t="shared" si="53"/>
        <v>2.9363462427186904E-2</v>
      </c>
      <c r="T41" s="156">
        <f t="shared" si="53"/>
        <v>2.9363462427186904E-2</v>
      </c>
      <c r="U41" s="156">
        <f t="shared" si="53"/>
        <v>2.9363462427186904E-2</v>
      </c>
      <c r="V41" s="156">
        <f t="shared" si="53"/>
        <v>2.9363462427186904E-2</v>
      </c>
      <c r="W41" s="156">
        <f t="shared" si="53"/>
        <v>2.9363462427186904E-2</v>
      </c>
      <c r="X41" s="156">
        <f t="shared" si="53"/>
        <v>2.9363462427186904E-2</v>
      </c>
      <c r="Y41" s="156">
        <f t="shared" si="53"/>
        <v>2.9363462427186904E-2</v>
      </c>
      <c r="Z41" s="156">
        <f t="shared" si="53"/>
        <v>2.9363462427186904E-2</v>
      </c>
      <c r="AA41" s="156">
        <f t="shared" si="53"/>
        <v>2.9363462427186904E-2</v>
      </c>
      <c r="AB41" s="156">
        <f t="shared" si="53"/>
        <v>2.9363462427186904E-2</v>
      </c>
      <c r="AC41" s="156">
        <f t="shared" si="53"/>
        <v>2.9363462427186904E-2</v>
      </c>
      <c r="AD41" s="156">
        <f t="shared" si="53"/>
        <v>2.9363462427186904E-2</v>
      </c>
      <c r="AE41" s="156">
        <f t="shared" si="53"/>
        <v>2.9363462427186904E-2</v>
      </c>
    </row>
    <row r="42" spans="1:32">
      <c r="B42" s="2" t="s">
        <v>101</v>
      </c>
      <c r="C42">
        <f>SUMPRODUCT(G57:G106,$B$57:$B$106)</f>
        <v>4.7436162445652408E-2</v>
      </c>
      <c r="D42">
        <f>SUMPRODUCT(S$57:S$106,$B$57:$B$106)</f>
        <v>5.0567157704774719E-2</v>
      </c>
      <c r="E42">
        <f>SUMPRODUCT(AE$57:AE$106,$B$57:$B$106)</f>
        <v>4.6378351001502012E-2</v>
      </c>
      <c r="F42">
        <f>SUMPRODUCT(AQ$57:AQ$106,$B$57:$B$106)</f>
        <v>4.8108391094494177E-2</v>
      </c>
      <c r="G42">
        <f>SUMPRODUCT(BC$57:BC$106,$B$57:$B$106)</f>
        <v>4.8578480383519466E-2</v>
      </c>
      <c r="H42">
        <f>SUMPRODUCT(BO$57:BO$106,$B$57:$B$106)</f>
        <v>4.9035464915809263E-2</v>
      </c>
      <c r="I42">
        <f>SUMPRODUCT(CA$57:CA$106,$B$57:$B$106)</f>
        <v>5.3940781250442132E-2</v>
      </c>
      <c r="J42">
        <f>SUMPRODUCT(CM$57:CM$106,$B$57:$B$106)</f>
        <v>5.4393872385309565E-2</v>
      </c>
      <c r="K42">
        <f>SUMPRODUCT(CY$57:CY$106,$B$57:$B$106)</f>
        <v>5.2537836289583868E-2</v>
      </c>
      <c r="L42" s="156">
        <f t="shared" si="54"/>
        <v>5.2537836289583868E-2</v>
      </c>
      <c r="M42" s="156">
        <f t="shared" si="53"/>
        <v>5.2537836289583868E-2</v>
      </c>
      <c r="N42" s="156">
        <f t="shared" si="53"/>
        <v>5.2537836289583868E-2</v>
      </c>
      <c r="O42" s="156">
        <f t="shared" si="53"/>
        <v>5.2537836289583868E-2</v>
      </c>
      <c r="P42" s="156">
        <f t="shared" si="53"/>
        <v>5.2537836289583868E-2</v>
      </c>
      <c r="Q42" s="156">
        <f t="shared" si="53"/>
        <v>5.2537836289583868E-2</v>
      </c>
      <c r="R42" s="156">
        <f t="shared" si="53"/>
        <v>5.2537836289583868E-2</v>
      </c>
      <c r="S42" s="156">
        <f t="shared" si="53"/>
        <v>5.2537836289583868E-2</v>
      </c>
      <c r="T42" s="156">
        <f t="shared" si="53"/>
        <v>5.2537836289583868E-2</v>
      </c>
      <c r="U42" s="156">
        <f t="shared" si="53"/>
        <v>5.2537836289583868E-2</v>
      </c>
      <c r="V42" s="156">
        <f t="shared" si="53"/>
        <v>5.2537836289583868E-2</v>
      </c>
      <c r="W42" s="156">
        <f t="shared" si="53"/>
        <v>5.2537836289583868E-2</v>
      </c>
      <c r="X42" s="156">
        <f t="shared" si="53"/>
        <v>5.2537836289583868E-2</v>
      </c>
      <c r="Y42" s="156">
        <f t="shared" si="53"/>
        <v>5.2537836289583868E-2</v>
      </c>
      <c r="Z42" s="156">
        <f t="shared" si="53"/>
        <v>5.2537836289583868E-2</v>
      </c>
      <c r="AA42" s="156">
        <f t="shared" si="53"/>
        <v>5.2537836289583868E-2</v>
      </c>
      <c r="AB42" s="156">
        <f t="shared" si="53"/>
        <v>5.2537836289583868E-2</v>
      </c>
      <c r="AC42" s="156">
        <f t="shared" si="53"/>
        <v>5.2537836289583868E-2</v>
      </c>
      <c r="AD42" s="156">
        <f t="shared" si="53"/>
        <v>5.2537836289583868E-2</v>
      </c>
      <c r="AE42" s="156">
        <f t="shared" si="53"/>
        <v>5.2537836289583868E-2</v>
      </c>
    </row>
    <row r="43" spans="1:32">
      <c r="B43" s="2" t="s">
        <v>347</v>
      </c>
      <c r="C43">
        <f>SUMPRODUCT(H57:H106,$B$57:$B$106)</f>
        <v>0.34123474944605736</v>
      </c>
      <c r="D43">
        <f>SUMPRODUCT(T$57:T$106,$B$57:$B$106)</f>
        <v>0.31423245419518631</v>
      </c>
      <c r="E43">
        <f>SUMPRODUCT(AF$57:AF$106,$B$57:$B$106)</f>
        <v>0.31141857173270943</v>
      </c>
      <c r="F43">
        <f>SUMPRODUCT(AR$57:AR$106,$B$57:$B$106)</f>
        <v>0.28580508861149484</v>
      </c>
      <c r="G43">
        <f>SUMPRODUCT(BD$57:BD$106,$B$57:$B$106)</f>
        <v>0.27666678349469148</v>
      </c>
      <c r="H43">
        <f>SUMPRODUCT(BP$57:BP$106,$B$57:$B$106)</f>
        <v>0.25698608940694156</v>
      </c>
      <c r="I43">
        <f>SUMPRODUCT(CB$57:CB$106,$B$57:$B$106)</f>
        <v>0.21898108315301215</v>
      </c>
      <c r="J43">
        <f>SUMPRODUCT(CN$57:CN$106,$B$57:$B$106)</f>
        <v>0.19275351267953281</v>
      </c>
      <c r="K43">
        <f>SUMPRODUCT(CZ$57:CZ$106,$B$57:$B$106)</f>
        <v>0.14524772105048681</v>
      </c>
      <c r="L43" s="156">
        <f t="shared" si="54"/>
        <v>0.14524772105048681</v>
      </c>
      <c r="M43" s="156">
        <f t="shared" si="53"/>
        <v>0.14524772105048681</v>
      </c>
      <c r="N43" s="156">
        <f t="shared" si="53"/>
        <v>0.14524772105048681</v>
      </c>
      <c r="O43" s="156">
        <f t="shared" si="53"/>
        <v>0.14524772105048681</v>
      </c>
      <c r="P43" s="156">
        <f t="shared" si="53"/>
        <v>0.14524772105048681</v>
      </c>
      <c r="Q43" s="156">
        <f t="shared" si="53"/>
        <v>0.14524772105048681</v>
      </c>
      <c r="R43" s="156">
        <f t="shared" si="53"/>
        <v>0.14524772105048681</v>
      </c>
      <c r="S43" s="156">
        <f t="shared" si="53"/>
        <v>0.14524772105048681</v>
      </c>
      <c r="T43" s="156">
        <f t="shared" si="53"/>
        <v>0.14524772105048681</v>
      </c>
      <c r="U43" s="156">
        <f t="shared" si="53"/>
        <v>0.14524772105048681</v>
      </c>
      <c r="V43" s="156">
        <f t="shared" si="53"/>
        <v>0.14524772105048681</v>
      </c>
      <c r="W43" s="156">
        <f t="shared" si="53"/>
        <v>0.14524772105048681</v>
      </c>
      <c r="X43" s="156">
        <f t="shared" si="53"/>
        <v>0.14524772105048681</v>
      </c>
      <c r="Y43" s="156">
        <f t="shared" si="53"/>
        <v>0.14524772105048681</v>
      </c>
      <c r="Z43" s="156">
        <f t="shared" si="53"/>
        <v>0.14524772105048681</v>
      </c>
      <c r="AA43" s="156">
        <f t="shared" si="53"/>
        <v>0.14524772105048681</v>
      </c>
      <c r="AB43" s="156">
        <f t="shared" si="53"/>
        <v>0.14524772105048681</v>
      </c>
      <c r="AC43" s="156">
        <f t="shared" si="53"/>
        <v>0.14524772105048681</v>
      </c>
      <c r="AD43" s="156">
        <f t="shared" si="53"/>
        <v>0.14524772105048681</v>
      </c>
      <c r="AE43" s="156">
        <f t="shared" si="53"/>
        <v>0.14524772105048681</v>
      </c>
    </row>
    <row r="44" spans="1:32">
      <c r="B44" s="2" t="s">
        <v>99</v>
      </c>
      <c r="C44">
        <f>SUMPRODUCT(I57:I106,$B$57:$B$106)</f>
        <v>1.7916534571126925E-2</v>
      </c>
      <c r="D44">
        <f>SUMPRODUCT(U$57:U$106,$B$57:$B$106)</f>
        <v>1.8808292258261656E-2</v>
      </c>
      <c r="E44">
        <f>SUMPRODUCT(AG$57:AG$106,$B$57:$B$106)</f>
        <v>1.7725604551457965E-2</v>
      </c>
      <c r="F44">
        <f>SUMPRODUCT(AS$57:AS$106,$B$57:$B$106)</f>
        <v>1.8380331616692083E-2</v>
      </c>
      <c r="G44">
        <f>SUMPRODUCT(BE$57:BE$106,$B$57:$B$106)</f>
        <v>1.8534114005388253E-2</v>
      </c>
      <c r="H44">
        <f>SUMPRODUCT(BQ$57:BQ$106,$B$57:$B$106)</f>
        <v>1.7956268791967753E-2</v>
      </c>
      <c r="I44">
        <f>SUMPRODUCT(CC$57:CC$106,$B$57:$B$106)</f>
        <v>1.8817190965320117E-2</v>
      </c>
      <c r="J44">
        <f>SUMPRODUCT(CO$57:CO$106,$B$57:$B$106)</f>
        <v>9.6914662840857611E-3</v>
      </c>
      <c r="K44">
        <f>SUMPRODUCT(DA$57:DA$106,$B$57:$B$106)</f>
        <v>0</v>
      </c>
      <c r="L44" s="156">
        <f t="shared" si="54"/>
        <v>0</v>
      </c>
      <c r="M44" s="156">
        <f t="shared" si="53"/>
        <v>0</v>
      </c>
      <c r="N44" s="156">
        <f t="shared" si="53"/>
        <v>0</v>
      </c>
      <c r="O44" s="156">
        <f t="shared" si="53"/>
        <v>0</v>
      </c>
      <c r="P44" s="156">
        <f t="shared" si="53"/>
        <v>0</v>
      </c>
      <c r="Q44" s="156">
        <f t="shared" si="53"/>
        <v>0</v>
      </c>
      <c r="R44" s="156">
        <f t="shared" si="53"/>
        <v>0</v>
      </c>
      <c r="S44" s="156">
        <f t="shared" si="53"/>
        <v>0</v>
      </c>
      <c r="T44" s="156">
        <f t="shared" si="53"/>
        <v>0</v>
      </c>
      <c r="U44" s="156">
        <f t="shared" si="53"/>
        <v>0</v>
      </c>
      <c r="V44" s="156">
        <f t="shared" si="53"/>
        <v>0</v>
      </c>
      <c r="W44" s="156">
        <f t="shared" si="53"/>
        <v>0</v>
      </c>
      <c r="X44" s="156">
        <f t="shared" si="53"/>
        <v>0</v>
      </c>
      <c r="Y44" s="156">
        <f t="shared" si="53"/>
        <v>0</v>
      </c>
      <c r="Z44" s="156">
        <f t="shared" si="53"/>
        <v>0</v>
      </c>
      <c r="AA44" s="156">
        <f t="shared" si="53"/>
        <v>0</v>
      </c>
      <c r="AB44" s="156">
        <f t="shared" si="53"/>
        <v>0</v>
      </c>
      <c r="AC44" s="156">
        <f t="shared" si="53"/>
        <v>0</v>
      </c>
      <c r="AD44" s="156">
        <f t="shared" si="53"/>
        <v>0</v>
      </c>
      <c r="AE44" s="156">
        <f t="shared" si="53"/>
        <v>0</v>
      </c>
    </row>
    <row r="45" spans="1:32">
      <c r="B45" s="2" t="s">
        <v>109</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2.5132538606967097E-3</v>
      </c>
      <c r="J45">
        <f>SUMPRODUCT(CP$57:CP$106,$B$57:$B$106)</f>
        <v>5.8080548503635417E-3</v>
      </c>
      <c r="K45">
        <f>SUMPRODUCT(DB$57:DB$106,$B$57:$B$106)</f>
        <v>8.8578945184866024E-3</v>
      </c>
      <c r="L45" s="156">
        <f t="shared" si="54"/>
        <v>8.8578945184866024E-3</v>
      </c>
      <c r="M45" s="156">
        <f t="shared" si="53"/>
        <v>8.8578945184866024E-3</v>
      </c>
      <c r="N45" s="156">
        <f t="shared" si="53"/>
        <v>8.8578945184866024E-3</v>
      </c>
      <c r="O45" s="156">
        <f t="shared" si="53"/>
        <v>8.8578945184866024E-3</v>
      </c>
      <c r="P45" s="156">
        <f t="shared" si="53"/>
        <v>8.8578945184866024E-3</v>
      </c>
      <c r="Q45" s="156">
        <f t="shared" si="53"/>
        <v>8.8578945184866024E-3</v>
      </c>
      <c r="R45" s="156">
        <f t="shared" si="53"/>
        <v>8.8578945184866024E-3</v>
      </c>
      <c r="S45" s="156">
        <f t="shared" si="53"/>
        <v>8.8578945184866024E-3</v>
      </c>
      <c r="T45" s="156">
        <f t="shared" si="53"/>
        <v>8.8578945184866024E-3</v>
      </c>
      <c r="U45" s="156">
        <f t="shared" si="53"/>
        <v>8.8578945184866024E-3</v>
      </c>
      <c r="V45" s="156">
        <f t="shared" si="53"/>
        <v>8.8578945184866024E-3</v>
      </c>
      <c r="W45" s="156">
        <f t="shared" si="53"/>
        <v>8.8578945184866024E-3</v>
      </c>
      <c r="X45" s="156">
        <f t="shared" si="53"/>
        <v>8.8578945184866024E-3</v>
      </c>
      <c r="Y45" s="156">
        <f t="shared" si="53"/>
        <v>8.8578945184866024E-3</v>
      </c>
      <c r="Z45" s="156">
        <f t="shared" si="53"/>
        <v>8.8578945184866024E-3</v>
      </c>
      <c r="AA45" s="156">
        <f t="shared" si="53"/>
        <v>8.8578945184866024E-3</v>
      </c>
      <c r="AB45" s="156">
        <f t="shared" si="53"/>
        <v>8.8578945184866024E-3</v>
      </c>
      <c r="AC45" s="156">
        <f t="shared" si="53"/>
        <v>8.8578945184866024E-3</v>
      </c>
      <c r="AD45" s="156">
        <f t="shared" si="53"/>
        <v>8.8578945184866024E-3</v>
      </c>
      <c r="AE45" s="156">
        <f t="shared" si="53"/>
        <v>8.8578945184866024E-3</v>
      </c>
    </row>
    <row r="46" spans="1:32">
      <c r="B46" s="2" t="s">
        <v>106</v>
      </c>
      <c r="C46">
        <f>SUMPRODUCT(K57:K106,$B$57:$B$106)</f>
        <v>5.9498195814603116E-3</v>
      </c>
      <c r="D46">
        <f>SUMPRODUCT(W$57:W$106,$B$57:$B$106)</f>
        <v>6.0335738037285425E-3</v>
      </c>
      <c r="E46">
        <f>SUMPRODUCT(AI$57:AI$106,$B$57:$B$106)</f>
        <v>3.1058098756266265E-3</v>
      </c>
      <c r="F46">
        <f>SUMPRODUCT(AU$57:AU$106,$B$57:$B$106)</f>
        <v>2.7807335545513233E-3</v>
      </c>
      <c r="G46">
        <f>SUMPRODUCT(BG$57:BG$106,$B$57:$B$106)</f>
        <v>2.9520595926208143E-3</v>
      </c>
      <c r="H46">
        <f>SUMPRODUCT(BS$57:BS$106,$B$57:$B$106)</f>
        <v>3.2518142840006897E-3</v>
      </c>
      <c r="I46">
        <f>SUMPRODUCT(CE$57:CE$106,$B$57:$B$106)</f>
        <v>1.498317019709008E-3</v>
      </c>
      <c r="J46">
        <f>SUMPRODUCT(CQ$57:CQ$106,$B$57:$B$106)</f>
        <v>1.4324287053216573E-3</v>
      </c>
      <c r="K46">
        <f>SUMPRODUCT(DC$57:DC$106,$B$57:$B$106)</f>
        <v>4.8998561610245103E-4</v>
      </c>
      <c r="L46" s="156">
        <f t="shared" si="54"/>
        <v>4.8998561610245103E-4</v>
      </c>
      <c r="M46" s="156">
        <f t="shared" si="53"/>
        <v>4.8998561610245103E-4</v>
      </c>
      <c r="N46" s="156">
        <f t="shared" si="53"/>
        <v>4.8998561610245103E-4</v>
      </c>
      <c r="O46" s="156">
        <f t="shared" si="53"/>
        <v>4.8998561610245103E-4</v>
      </c>
      <c r="P46" s="156">
        <f t="shared" si="53"/>
        <v>4.8998561610245103E-4</v>
      </c>
      <c r="Q46" s="156">
        <f t="shared" si="53"/>
        <v>4.8998561610245103E-4</v>
      </c>
      <c r="R46" s="156">
        <f t="shared" si="53"/>
        <v>4.8998561610245103E-4</v>
      </c>
      <c r="S46" s="156">
        <f t="shared" si="53"/>
        <v>4.8998561610245103E-4</v>
      </c>
      <c r="T46" s="156">
        <f t="shared" si="53"/>
        <v>4.8998561610245103E-4</v>
      </c>
      <c r="U46" s="156">
        <f t="shared" si="53"/>
        <v>4.8998561610245103E-4</v>
      </c>
      <c r="V46" s="156">
        <f t="shared" si="53"/>
        <v>4.8998561610245103E-4</v>
      </c>
      <c r="W46" s="156">
        <f t="shared" si="53"/>
        <v>4.8998561610245103E-4</v>
      </c>
      <c r="X46" s="156">
        <f t="shared" si="53"/>
        <v>4.8998561610245103E-4</v>
      </c>
      <c r="Y46" s="156">
        <f t="shared" si="53"/>
        <v>4.8998561610245103E-4</v>
      </c>
      <c r="Z46" s="156">
        <f t="shared" si="53"/>
        <v>4.8998561610245103E-4</v>
      </c>
      <c r="AA46" s="156">
        <f t="shared" si="53"/>
        <v>4.8998561610245103E-4</v>
      </c>
      <c r="AB46" s="156">
        <f t="shared" si="53"/>
        <v>4.8998561610245103E-4</v>
      </c>
      <c r="AC46" s="156">
        <f t="shared" si="53"/>
        <v>4.8998561610245103E-4</v>
      </c>
      <c r="AD46" s="156">
        <f t="shared" si="53"/>
        <v>4.8998561610245103E-4</v>
      </c>
      <c r="AE46" s="156">
        <f t="shared" si="53"/>
        <v>4.8998561610245103E-4</v>
      </c>
    </row>
    <row r="47" spans="1:32">
      <c r="B47" s="2" t="s">
        <v>100</v>
      </c>
      <c r="C47">
        <f>SUMPRODUCT(L57:L106,$B$57:$B$106)</f>
        <v>0.23125160562551625</v>
      </c>
      <c r="D47">
        <f>SUMPRODUCT(X$57:X$106,$B$57:$B$106)</f>
        <v>0.23085862814072564</v>
      </c>
      <c r="E47">
        <f>SUMPRODUCT(AJ$57:AJ$106,$B$57:$B$106)</f>
        <v>0.25891765095975117</v>
      </c>
      <c r="F47">
        <f>SUMPRODUCT(AV$57:AV$106,$B$57:$B$106)</f>
        <v>0.30817393279365429</v>
      </c>
      <c r="G47">
        <f>SUMPRODUCT(BH$57:BH$106,$B$57:$B$106)</f>
        <v>0.32415492290019171</v>
      </c>
      <c r="H47">
        <f>SUMPRODUCT(BT$57:BT$106,$B$57:$B$106)</f>
        <v>0.33139102611032439</v>
      </c>
      <c r="I47">
        <f>SUMPRODUCT(CF$57:CF$106,$B$57:$B$106)</f>
        <v>0.41111126305670004</v>
      </c>
      <c r="J47">
        <f>SUMPRODUCT(CR$57:CR$106,$B$57:$B$106)</f>
        <v>0.40997691747647547</v>
      </c>
      <c r="K47">
        <f>SUMPRODUCT(DD$57:DD$106,$B$57:$B$106)</f>
        <v>0.40866954607753198</v>
      </c>
      <c r="L47" s="156">
        <f t="shared" si="54"/>
        <v>0.40866954607753198</v>
      </c>
      <c r="M47" s="156">
        <f t="shared" si="53"/>
        <v>0.40866954607753198</v>
      </c>
      <c r="N47" s="156">
        <f t="shared" si="53"/>
        <v>0.40866954607753198</v>
      </c>
      <c r="O47" s="156">
        <f t="shared" si="53"/>
        <v>0.40866954607753198</v>
      </c>
      <c r="P47" s="156">
        <f t="shared" si="53"/>
        <v>0.40866954607753198</v>
      </c>
      <c r="Q47" s="156">
        <f t="shared" si="53"/>
        <v>0.40866954607753198</v>
      </c>
      <c r="R47" s="156">
        <f t="shared" si="53"/>
        <v>0.40866954607753198</v>
      </c>
      <c r="S47" s="156">
        <f t="shared" si="53"/>
        <v>0.40866954607753198</v>
      </c>
      <c r="T47" s="156">
        <f t="shared" si="53"/>
        <v>0.40866954607753198</v>
      </c>
      <c r="U47" s="156">
        <f t="shared" si="53"/>
        <v>0.40866954607753198</v>
      </c>
      <c r="V47" s="156">
        <f t="shared" si="53"/>
        <v>0.40866954607753198</v>
      </c>
      <c r="W47" s="156">
        <f t="shared" si="53"/>
        <v>0.40866954607753198</v>
      </c>
      <c r="X47" s="156">
        <f t="shared" si="53"/>
        <v>0.40866954607753198</v>
      </c>
      <c r="Y47" s="156">
        <f t="shared" si="53"/>
        <v>0.40866954607753198</v>
      </c>
      <c r="Z47" s="156">
        <f t="shared" si="53"/>
        <v>0.40866954607753198</v>
      </c>
      <c r="AA47" s="156">
        <f t="shared" si="53"/>
        <v>0.40866954607753198</v>
      </c>
      <c r="AB47" s="156">
        <f t="shared" si="53"/>
        <v>0.40866954607753198</v>
      </c>
      <c r="AC47" s="156">
        <f t="shared" si="53"/>
        <v>0.40866954607753198</v>
      </c>
      <c r="AD47" s="156">
        <f t="shared" si="53"/>
        <v>0.40866954607753198</v>
      </c>
      <c r="AE47" s="156">
        <f t="shared" si="53"/>
        <v>0.40866954607753198</v>
      </c>
    </row>
    <row r="48" spans="1:32">
      <c r="B48" s="2" t="s">
        <v>102</v>
      </c>
      <c r="C48">
        <f>SUMPRODUCT(N57:N106,$B$57:$B$106)</f>
        <v>0.13184090821891015</v>
      </c>
      <c r="D48">
        <f>SUMPRODUCT(Z$57:Z$106,$B$57:$B$106)</f>
        <v>0.19418217962713899</v>
      </c>
      <c r="E48">
        <f>SUMPRODUCT(AL$57:AL$106,$B$57:$B$106)</f>
        <v>0.20270281518788724</v>
      </c>
      <c r="F48">
        <f>SUMPRODUCT(AX$57:AX$106,$B$57:$B$106)</f>
        <v>0.21643572585276594</v>
      </c>
      <c r="G48">
        <f>SUMPRODUCT(BJ$57:BJ$106,$B$57:$B$106)</f>
        <v>0.22482623935682572</v>
      </c>
      <c r="H48">
        <f>SUMPRODUCT(BV$57:BV$106,$B$57:$B$106)</f>
        <v>0.23785968783834874</v>
      </c>
      <c r="I48">
        <f>SUMPRODUCT(CH$57:CH$106,$B$57:$B$106)</f>
        <v>0.25317058569086581</v>
      </c>
      <c r="J48">
        <f>SUMPRODUCT(CT$57:CT$106,$B$57:$B$106)</f>
        <v>0.28656894989253218</v>
      </c>
      <c r="K48">
        <f>SUMPRODUCT(DF$57:DF$106,$B$57:$B$106)</f>
        <v>0.3458254414420921</v>
      </c>
      <c r="L48" s="156">
        <f t="shared" si="54"/>
        <v>0.3458254414420921</v>
      </c>
      <c r="M48" s="156">
        <f t="shared" si="53"/>
        <v>0.3458254414420921</v>
      </c>
      <c r="N48" s="156">
        <f t="shared" si="53"/>
        <v>0.3458254414420921</v>
      </c>
      <c r="O48" s="156">
        <f t="shared" si="53"/>
        <v>0.3458254414420921</v>
      </c>
      <c r="P48" s="156">
        <f t="shared" si="53"/>
        <v>0.3458254414420921</v>
      </c>
      <c r="Q48" s="156">
        <f t="shared" si="53"/>
        <v>0.3458254414420921</v>
      </c>
      <c r="R48" s="156">
        <f t="shared" si="53"/>
        <v>0.3458254414420921</v>
      </c>
      <c r="S48" s="156">
        <f t="shared" si="53"/>
        <v>0.3458254414420921</v>
      </c>
      <c r="T48" s="156">
        <f t="shared" si="53"/>
        <v>0.3458254414420921</v>
      </c>
      <c r="U48" s="156">
        <f t="shared" si="53"/>
        <v>0.3458254414420921</v>
      </c>
      <c r="V48" s="156">
        <f t="shared" si="53"/>
        <v>0.3458254414420921</v>
      </c>
      <c r="W48" s="156">
        <f t="shared" si="53"/>
        <v>0.3458254414420921</v>
      </c>
      <c r="X48" s="156">
        <f t="shared" si="53"/>
        <v>0.3458254414420921</v>
      </c>
      <c r="Y48" s="156">
        <f t="shared" si="53"/>
        <v>0.3458254414420921</v>
      </c>
      <c r="Z48" s="156">
        <f t="shared" si="53"/>
        <v>0.3458254414420921</v>
      </c>
      <c r="AA48" s="156">
        <f t="shared" si="53"/>
        <v>0.3458254414420921</v>
      </c>
      <c r="AB48" s="156">
        <f t="shared" si="53"/>
        <v>0.3458254414420921</v>
      </c>
      <c r="AC48" s="156">
        <f t="shared" si="53"/>
        <v>0.3458254414420921</v>
      </c>
      <c r="AD48" s="156">
        <f t="shared" si="53"/>
        <v>0.3458254414420921</v>
      </c>
      <c r="AE48" s="156">
        <f t="shared" si="53"/>
        <v>0.3458254414420921</v>
      </c>
    </row>
    <row r="49" spans="1:110">
      <c r="B49" s="1"/>
    </row>
    <row r="50" spans="1:110">
      <c r="B50" s="1"/>
      <c r="C50" s="160">
        <f>SUM(C39:C48)</f>
        <v>1</v>
      </c>
      <c r="D50" s="160">
        <f>SUM(D39:D48)</f>
        <v>1.0000000000000002</v>
      </c>
      <c r="E50" s="160">
        <f>SUM(E39:E48)</f>
        <v>1</v>
      </c>
      <c r="F50" s="160">
        <f>SUM(F39:F48)</f>
        <v>1</v>
      </c>
      <c r="G50" s="160">
        <f t="shared" ref="G50:K50" si="55">SUM(G39:G48)</f>
        <v>0.99999999999999978</v>
      </c>
      <c r="H50" s="160">
        <f t="shared" si="55"/>
        <v>1</v>
      </c>
      <c r="I50" s="160">
        <f t="shared" si="55"/>
        <v>1</v>
      </c>
      <c r="J50" s="160">
        <f t="shared" si="55"/>
        <v>1.0000000000000002</v>
      </c>
      <c r="K50" s="160">
        <f t="shared" si="55"/>
        <v>1</v>
      </c>
      <c r="L50" s="160">
        <f t="shared" si="54"/>
        <v>1</v>
      </c>
      <c r="M50" s="160">
        <f t="shared" si="53"/>
        <v>1</v>
      </c>
      <c r="N50" s="160">
        <f t="shared" si="53"/>
        <v>1</v>
      </c>
      <c r="O50" s="160">
        <f t="shared" si="53"/>
        <v>1</v>
      </c>
      <c r="P50" s="160">
        <f t="shared" si="53"/>
        <v>1</v>
      </c>
      <c r="Q50" s="160">
        <f t="shared" si="53"/>
        <v>1</v>
      </c>
      <c r="R50" s="160">
        <f t="shared" si="53"/>
        <v>1</v>
      </c>
      <c r="S50" s="160">
        <f t="shared" si="53"/>
        <v>1</v>
      </c>
      <c r="T50" s="160">
        <f t="shared" si="53"/>
        <v>1</v>
      </c>
      <c r="U50" s="160">
        <f t="shared" si="53"/>
        <v>1</v>
      </c>
      <c r="V50" s="160">
        <f t="shared" si="53"/>
        <v>1</v>
      </c>
      <c r="W50" s="160">
        <f t="shared" si="53"/>
        <v>1</v>
      </c>
      <c r="X50" s="160">
        <f t="shared" si="53"/>
        <v>1</v>
      </c>
      <c r="Y50" s="160">
        <f t="shared" si="53"/>
        <v>1</v>
      </c>
      <c r="Z50" s="160">
        <f t="shared" si="53"/>
        <v>1</v>
      </c>
      <c r="AA50" s="160">
        <f t="shared" si="53"/>
        <v>1</v>
      </c>
      <c r="AB50" s="160">
        <f t="shared" si="53"/>
        <v>1</v>
      </c>
      <c r="AC50" s="160">
        <f t="shared" si="53"/>
        <v>1</v>
      </c>
      <c r="AD50" s="160">
        <f t="shared" si="53"/>
        <v>1</v>
      </c>
      <c r="AE50" s="160">
        <f t="shared" si="53"/>
        <v>1</v>
      </c>
    </row>
    <row r="54" spans="1:110" s="166" customFormat="1">
      <c r="A54" s="165" t="s">
        <v>908</v>
      </c>
    </row>
    <row r="55" spans="1:110" ht="29.5">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0.20349490166503623</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0.30671757942619993</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0.47997473245489658</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9.8127864538673313E-3</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6">W113+1</f>
        <v>2041</v>
      </c>
      <c r="Y113" s="95">
        <f t="shared" si="56"/>
        <v>2042</v>
      </c>
      <c r="Z113" s="95">
        <f t="shared" si="56"/>
        <v>2043</v>
      </c>
      <c r="AA113" s="95">
        <f t="shared" si="56"/>
        <v>2044</v>
      </c>
      <c r="AB113" s="95">
        <f t="shared" si="56"/>
        <v>2045</v>
      </c>
      <c r="AC113" s="95">
        <f t="shared" si="56"/>
        <v>2046</v>
      </c>
      <c r="AD113" s="95">
        <f t="shared" si="56"/>
        <v>2047</v>
      </c>
      <c r="AE113" s="95">
        <f t="shared" si="56"/>
        <v>2048</v>
      </c>
      <c r="AF113" s="95">
        <f t="shared" si="56"/>
        <v>2049</v>
      </c>
      <c r="AG113" s="95">
        <f t="shared" si="56"/>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7">W114</f>
        <v>439408.5</v>
      </c>
      <c r="Y114" s="119">
        <f t="shared" si="57"/>
        <v>439408.5</v>
      </c>
      <c r="Z114" s="119">
        <f t="shared" si="57"/>
        <v>439408.5</v>
      </c>
      <c r="AA114" s="119">
        <f t="shared" si="57"/>
        <v>439408.5</v>
      </c>
      <c r="AB114" s="119">
        <f t="shared" si="57"/>
        <v>439408.5</v>
      </c>
      <c r="AC114" s="119">
        <f t="shared" si="57"/>
        <v>439408.5</v>
      </c>
      <c r="AD114" s="119">
        <f t="shared" si="57"/>
        <v>439408.5</v>
      </c>
      <c r="AE114" s="119">
        <f t="shared" si="57"/>
        <v>439408.5</v>
      </c>
      <c r="AF114" s="119">
        <f t="shared" si="57"/>
        <v>439408.5</v>
      </c>
      <c r="AG114" s="119">
        <f t="shared" si="57"/>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7"/>
        <v>68042.429999999993</v>
      </c>
      <c r="Y115" s="119">
        <f t="shared" si="57"/>
        <v>68042.429999999993</v>
      </c>
      <c r="Z115" s="119">
        <f t="shared" si="57"/>
        <v>68042.429999999993</v>
      </c>
      <c r="AA115" s="119">
        <f t="shared" si="57"/>
        <v>68042.429999999993</v>
      </c>
      <c r="AB115" s="119">
        <f t="shared" si="57"/>
        <v>68042.429999999993</v>
      </c>
      <c r="AC115" s="119">
        <f t="shared" si="57"/>
        <v>68042.429999999993</v>
      </c>
      <c r="AD115" s="119">
        <f t="shared" si="57"/>
        <v>68042.429999999993</v>
      </c>
      <c r="AE115" s="119">
        <f t="shared" si="57"/>
        <v>68042.429999999993</v>
      </c>
      <c r="AF115" s="119">
        <f t="shared" si="57"/>
        <v>68042.429999999993</v>
      </c>
      <c r="AG115" s="119">
        <f t="shared" si="57"/>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7"/>
        <v>10278.23</v>
      </c>
      <c r="Y116" s="119">
        <f t="shared" si="57"/>
        <v>10278.23</v>
      </c>
      <c r="Z116" s="119">
        <f t="shared" si="57"/>
        <v>10278.23</v>
      </c>
      <c r="AA116" s="119">
        <f t="shared" si="57"/>
        <v>10278.23</v>
      </c>
      <c r="AB116" s="119">
        <f t="shared" si="57"/>
        <v>10278.23</v>
      </c>
      <c r="AC116" s="119">
        <f t="shared" si="57"/>
        <v>10278.23</v>
      </c>
      <c r="AD116" s="119">
        <f t="shared" si="57"/>
        <v>10278.23</v>
      </c>
      <c r="AE116" s="119">
        <f t="shared" si="57"/>
        <v>10278.23</v>
      </c>
      <c r="AF116" s="119">
        <f t="shared" si="57"/>
        <v>10278.23</v>
      </c>
      <c r="AG116" s="119">
        <f t="shared" si="57"/>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7"/>
        <v>6899.39</v>
      </c>
      <c r="Y117" s="119">
        <f t="shared" si="57"/>
        <v>6899.39</v>
      </c>
      <c r="Z117" s="119">
        <f t="shared" si="57"/>
        <v>6899.39</v>
      </c>
      <c r="AA117" s="119">
        <f t="shared" si="57"/>
        <v>6899.39</v>
      </c>
      <c r="AB117" s="119">
        <f t="shared" si="57"/>
        <v>6899.39</v>
      </c>
      <c r="AC117" s="119">
        <f t="shared" si="57"/>
        <v>6899.39</v>
      </c>
      <c r="AD117" s="119">
        <f t="shared" si="57"/>
        <v>6899.39</v>
      </c>
      <c r="AE117" s="119">
        <f t="shared" si="57"/>
        <v>6899.39</v>
      </c>
      <c r="AF117" s="119">
        <f t="shared" si="57"/>
        <v>6899.39</v>
      </c>
      <c r="AG117" s="119">
        <f t="shared" si="57"/>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7"/>
        <v>82208.649999999994</v>
      </c>
      <c r="Y118" s="119">
        <f t="shared" si="57"/>
        <v>82208.649999999994</v>
      </c>
      <c r="Z118" s="119">
        <f t="shared" si="57"/>
        <v>82208.649999999994</v>
      </c>
      <c r="AA118" s="119">
        <f t="shared" si="57"/>
        <v>82208.649999999994</v>
      </c>
      <c r="AB118" s="119">
        <f t="shared" si="57"/>
        <v>82208.649999999994</v>
      </c>
      <c r="AC118" s="119">
        <f t="shared" si="57"/>
        <v>82208.649999999994</v>
      </c>
      <c r="AD118" s="119">
        <f t="shared" si="57"/>
        <v>82208.649999999994</v>
      </c>
      <c r="AE118" s="119">
        <f t="shared" si="57"/>
        <v>82208.649999999994</v>
      </c>
      <c r="AF118" s="119">
        <f t="shared" si="57"/>
        <v>82208.649999999994</v>
      </c>
      <c r="AG118" s="119">
        <f t="shared" si="57"/>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7"/>
        <v>1383.67</v>
      </c>
      <c r="Y119" s="119">
        <f t="shared" si="57"/>
        <v>1383.67</v>
      </c>
      <c r="Z119" s="119">
        <f t="shared" si="57"/>
        <v>1383.67</v>
      </c>
      <c r="AA119" s="119">
        <f t="shared" si="57"/>
        <v>1383.67</v>
      </c>
      <c r="AB119" s="119">
        <f t="shared" si="57"/>
        <v>1383.67</v>
      </c>
      <c r="AC119" s="119">
        <f t="shared" si="57"/>
        <v>1383.67</v>
      </c>
      <c r="AD119" s="119">
        <f t="shared" si="57"/>
        <v>1383.67</v>
      </c>
      <c r="AE119" s="119">
        <f t="shared" si="57"/>
        <v>1383.67</v>
      </c>
      <c r="AF119" s="119">
        <f t="shared" si="57"/>
        <v>1383.67</v>
      </c>
      <c r="AG119" s="119">
        <f t="shared" si="57"/>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7"/>
        <v>126905.8</v>
      </c>
      <c r="Y120" s="119">
        <f t="shared" si="57"/>
        <v>126905.8</v>
      </c>
      <c r="Z120" s="119">
        <f t="shared" si="57"/>
        <v>126905.8</v>
      </c>
      <c r="AA120" s="119">
        <f t="shared" si="57"/>
        <v>126905.8</v>
      </c>
      <c r="AB120" s="119">
        <f t="shared" si="57"/>
        <v>126905.8</v>
      </c>
      <c r="AC120" s="119">
        <f t="shared" si="57"/>
        <v>126905.8</v>
      </c>
      <c r="AD120" s="119">
        <f t="shared" si="57"/>
        <v>126905.8</v>
      </c>
      <c r="AE120" s="119">
        <f t="shared" si="57"/>
        <v>126905.8</v>
      </c>
      <c r="AF120" s="119">
        <f t="shared" si="57"/>
        <v>126905.8</v>
      </c>
      <c r="AG120" s="119">
        <f t="shared" si="57"/>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7"/>
        <v>1690.29</v>
      </c>
      <c r="Y121" s="119">
        <f t="shared" si="57"/>
        <v>1690.29</v>
      </c>
      <c r="Z121" s="119">
        <f t="shared" si="57"/>
        <v>1690.29</v>
      </c>
      <c r="AA121" s="119">
        <f t="shared" si="57"/>
        <v>1690.29</v>
      </c>
      <c r="AB121" s="119">
        <f t="shared" si="57"/>
        <v>1690.29</v>
      </c>
      <c r="AC121" s="119">
        <f t="shared" si="57"/>
        <v>1690.29</v>
      </c>
      <c r="AD121" s="119">
        <f t="shared" si="57"/>
        <v>1690.29</v>
      </c>
      <c r="AE121" s="119">
        <f t="shared" si="57"/>
        <v>1690.29</v>
      </c>
      <c r="AF121" s="119">
        <f t="shared" si="57"/>
        <v>1690.29</v>
      </c>
      <c r="AG121" s="119">
        <f t="shared" si="57"/>
        <v>1690.29</v>
      </c>
    </row>
    <row r="122" spans="1:54" s="92" customFormat="1" ht="15.75" customHeight="1">
      <c r="A122" s="95" t="s">
        <v>618</v>
      </c>
      <c r="B122" s="120">
        <f t="shared" ref="B122:W122" si="58">SUM(B114:B121)</f>
        <v>650744.98999999987</v>
      </c>
      <c r="C122" s="120">
        <f t="shared" si="58"/>
        <v>655764.49000000011</v>
      </c>
      <c r="D122" s="120">
        <f t="shared" si="58"/>
        <v>657616.61</v>
      </c>
      <c r="E122" s="120">
        <f t="shared" si="58"/>
        <v>648901.29000000015</v>
      </c>
      <c r="F122" s="120">
        <f t="shared" si="58"/>
        <v>649148.92000000004</v>
      </c>
      <c r="G122" s="120">
        <f t="shared" si="58"/>
        <v>655322.79</v>
      </c>
      <c r="H122" s="120">
        <f t="shared" si="58"/>
        <v>657515.14</v>
      </c>
      <c r="I122" s="120">
        <f t="shared" si="58"/>
        <v>664851.41999999993</v>
      </c>
      <c r="J122" s="120">
        <f t="shared" si="58"/>
        <v>674303.29</v>
      </c>
      <c r="K122" s="120">
        <f t="shared" si="58"/>
        <v>686233.75</v>
      </c>
      <c r="L122" s="120">
        <f t="shared" si="58"/>
        <v>689344.91999999993</v>
      </c>
      <c r="M122" s="120">
        <f t="shared" si="58"/>
        <v>699809.64000000013</v>
      </c>
      <c r="N122" s="120">
        <f t="shared" si="58"/>
        <v>703236.64</v>
      </c>
      <c r="O122" s="120">
        <f t="shared" si="58"/>
        <v>709276.09</v>
      </c>
      <c r="P122" s="120">
        <f t="shared" si="58"/>
        <v>712333.19000000006</v>
      </c>
      <c r="Q122" s="120">
        <f t="shared" si="58"/>
        <v>718313.72</v>
      </c>
      <c r="R122" s="120">
        <f t="shared" si="58"/>
        <v>721762.81</v>
      </c>
      <c r="S122" s="120">
        <f t="shared" si="58"/>
        <v>724126.97000000009</v>
      </c>
      <c r="T122" s="95">
        <f t="shared" si="58"/>
        <v>727124.07999999984</v>
      </c>
      <c r="U122" s="95">
        <f t="shared" si="58"/>
        <v>730680.4</v>
      </c>
      <c r="V122" s="95">
        <f t="shared" si="58"/>
        <v>733915.96000000008</v>
      </c>
      <c r="W122" s="95">
        <f t="shared" si="58"/>
        <v>736816.96000000008</v>
      </c>
      <c r="X122" s="121">
        <f t="shared" si="57"/>
        <v>736816.96000000008</v>
      </c>
      <c r="Y122" s="121">
        <f t="shared" si="57"/>
        <v>736816.96000000008</v>
      </c>
      <c r="Z122" s="121">
        <f t="shared" si="57"/>
        <v>736816.96000000008</v>
      </c>
      <c r="AA122" s="121">
        <f t="shared" si="57"/>
        <v>736816.96000000008</v>
      </c>
      <c r="AB122" s="121">
        <f t="shared" si="57"/>
        <v>736816.96000000008</v>
      </c>
      <c r="AC122" s="121">
        <f t="shared" si="57"/>
        <v>736816.96000000008</v>
      </c>
      <c r="AD122" s="121">
        <f t="shared" si="57"/>
        <v>736816.96000000008</v>
      </c>
      <c r="AE122" s="121">
        <f t="shared" si="57"/>
        <v>736816.96000000008</v>
      </c>
      <c r="AF122" s="121">
        <f t="shared" si="57"/>
        <v>736816.96000000008</v>
      </c>
      <c r="AG122" s="121">
        <f t="shared" si="57"/>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59">C119/C122</f>
        <v>7.2871085166566416E-2</v>
      </c>
      <c r="D125" s="91">
        <f t="shared" si="59"/>
        <v>6.200669110228222E-2</v>
      </c>
      <c r="E125" s="91">
        <f t="shared" si="59"/>
        <v>4.2820318634287188E-2</v>
      </c>
      <c r="F125" s="91">
        <f t="shared" si="59"/>
        <v>3.903236872057031E-2</v>
      </c>
      <c r="G125" s="91">
        <f t="shared" si="59"/>
        <v>3.367708301431116E-2</v>
      </c>
      <c r="H125" s="91">
        <f t="shared" si="59"/>
        <v>3.5208542878571586E-2</v>
      </c>
      <c r="I125" s="91">
        <f t="shared" si="59"/>
        <v>3.3794994376337505E-2</v>
      </c>
      <c r="J125" s="91">
        <f t="shared" si="59"/>
        <v>3.2877253201597165E-2</v>
      </c>
      <c r="K125" s="91">
        <f t="shared" si="59"/>
        <v>1.900279605892307E-2</v>
      </c>
      <c r="L125" s="91">
        <f t="shared" si="59"/>
        <v>4.4150466793894706E-3</v>
      </c>
      <c r="M125" s="91">
        <f t="shared" si="59"/>
        <v>4.5994793669889992E-3</v>
      </c>
      <c r="N125" s="91">
        <f t="shared" si="59"/>
        <v>4.6502838646177479E-3</v>
      </c>
      <c r="O125" s="91">
        <f t="shared" si="59"/>
        <v>3.0690446649625541E-3</v>
      </c>
      <c r="P125" s="91">
        <f t="shared" si="59"/>
        <v>3.2127521672828414E-3</v>
      </c>
      <c r="Q125" s="91">
        <f t="shared" si="59"/>
        <v>2.4777613881578095E-3</v>
      </c>
      <c r="R125" s="91">
        <f t="shared" si="59"/>
        <v>2.3529197909213412E-3</v>
      </c>
      <c r="S125" s="91">
        <f t="shared" si="59"/>
        <v>2.4141898761207582E-3</v>
      </c>
      <c r="T125" s="91">
        <f t="shared" si="59"/>
        <v>2.1185380079834521E-3</v>
      </c>
      <c r="U125" s="91">
        <f t="shared" si="59"/>
        <v>2.1141664673090996E-3</v>
      </c>
      <c r="V125" s="91">
        <f t="shared" si="59"/>
        <v>1.799129698719183E-3</v>
      </c>
      <c r="W125" s="91">
        <f t="shared" si="59"/>
        <v>1.8779019418879825E-3</v>
      </c>
      <c r="X125" s="91">
        <f t="shared" si="59"/>
        <v>1.8779019418879825E-3</v>
      </c>
      <c r="Y125" s="91">
        <f t="shared" si="59"/>
        <v>1.8779019418879825E-3</v>
      </c>
      <c r="Z125" s="91">
        <f t="shared" si="59"/>
        <v>1.8779019418879825E-3</v>
      </c>
      <c r="AA125" s="91">
        <f t="shared" si="59"/>
        <v>1.8779019418879825E-3</v>
      </c>
      <c r="AB125" s="91">
        <f t="shared" si="59"/>
        <v>1.8779019418879825E-3</v>
      </c>
      <c r="AC125" s="91">
        <f t="shared" si="59"/>
        <v>1.8779019418879825E-3</v>
      </c>
      <c r="AD125" s="91">
        <f t="shared" si="59"/>
        <v>1.8779019418879825E-3</v>
      </c>
      <c r="AE125" s="91">
        <f t="shared" si="59"/>
        <v>1.8779019418879825E-3</v>
      </c>
      <c r="AF125" s="91">
        <f t="shared" si="59"/>
        <v>1.8779019418879825E-3</v>
      </c>
      <c r="AG125" s="91">
        <f t="shared" si="59"/>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0">C120/C122</f>
        <v>0.10612677426311996</v>
      </c>
      <c r="D126" s="91">
        <f t="shared" si="60"/>
        <v>0.10647199133245737</v>
      </c>
      <c r="E126" s="91">
        <f t="shared" si="60"/>
        <v>0.12930767944690014</v>
      </c>
      <c r="F126" s="91">
        <f t="shared" si="60"/>
        <v>0.13804752228502512</v>
      </c>
      <c r="G126" s="91">
        <f t="shared" si="60"/>
        <v>0.14041806786545605</v>
      </c>
      <c r="H126" s="91">
        <f t="shared" si="60"/>
        <v>0.14926389375611945</v>
      </c>
      <c r="I126" s="91">
        <f t="shared" si="60"/>
        <v>0.1431596100073006</v>
      </c>
      <c r="J126" s="91">
        <f t="shared" si="60"/>
        <v>0.13926043576029415</v>
      </c>
      <c r="K126" s="91">
        <f t="shared" si="60"/>
        <v>0.14968645887789692</v>
      </c>
      <c r="L126" s="91">
        <f t="shared" si="60"/>
        <v>0.16730115310054075</v>
      </c>
      <c r="M126" s="91">
        <f t="shared" si="60"/>
        <v>0.15945550564293454</v>
      </c>
      <c r="N126" s="91">
        <f t="shared" si="60"/>
        <v>0.16609984940488881</v>
      </c>
      <c r="O126" s="91">
        <f t="shared" si="60"/>
        <v>0.16420968032349717</v>
      </c>
      <c r="P126" s="91">
        <f t="shared" si="60"/>
        <v>0.16264593820203715</v>
      </c>
      <c r="Q126" s="91">
        <f t="shared" si="60"/>
        <v>0.16156617473490553</v>
      </c>
      <c r="R126" s="91">
        <f t="shared" si="60"/>
        <v>0.16462998419106686</v>
      </c>
      <c r="S126" s="91">
        <f t="shared" si="60"/>
        <v>0.16710674372479178</v>
      </c>
      <c r="T126" s="91">
        <f t="shared" si="60"/>
        <v>0.16891353673777387</v>
      </c>
      <c r="U126" s="91">
        <f t="shared" si="60"/>
        <v>0.17018877199935842</v>
      </c>
      <c r="V126" s="91">
        <f t="shared" si="60"/>
        <v>0.17154879694944905</v>
      </c>
      <c r="W126" s="91">
        <f t="shared" si="60"/>
        <v>0.17223517764846236</v>
      </c>
      <c r="X126" s="91">
        <f t="shared" si="60"/>
        <v>0.17223517764846236</v>
      </c>
      <c r="Y126" s="91">
        <f t="shared" si="60"/>
        <v>0.17223517764846236</v>
      </c>
      <c r="Z126" s="91">
        <f t="shared" si="60"/>
        <v>0.17223517764846236</v>
      </c>
      <c r="AA126" s="91">
        <f t="shared" si="60"/>
        <v>0.17223517764846236</v>
      </c>
      <c r="AB126" s="91">
        <f t="shared" si="60"/>
        <v>0.17223517764846236</v>
      </c>
      <c r="AC126" s="91">
        <f t="shared" si="60"/>
        <v>0.17223517764846236</v>
      </c>
      <c r="AD126" s="91">
        <f t="shared" si="60"/>
        <v>0.17223517764846236</v>
      </c>
      <c r="AE126" s="91">
        <f t="shared" si="60"/>
        <v>0.17223517764846236</v>
      </c>
      <c r="AF126" s="91">
        <f t="shared" si="60"/>
        <v>0.17223517764846236</v>
      </c>
      <c r="AG126" s="91">
        <f t="shared" si="60"/>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1">C118/C122</f>
        <v>0.13725374181209474</v>
      </c>
      <c r="D127" s="91">
        <f t="shared" si="61"/>
        <v>0.13816072863488044</v>
      </c>
      <c r="E127" s="91">
        <f t="shared" si="61"/>
        <v>0.11774191418235581</v>
      </c>
      <c r="F127" s="91">
        <f t="shared" si="61"/>
        <v>0.11086617844176649</v>
      </c>
      <c r="G127" s="91">
        <f t="shared" si="61"/>
        <v>0.11855063059839563</v>
      </c>
      <c r="H127" s="91">
        <f t="shared" si="61"/>
        <v>9.4974208502636159E-2</v>
      </c>
      <c r="I127" s="91">
        <f t="shared" si="61"/>
        <v>0.10439773145103609</v>
      </c>
      <c r="J127" s="91">
        <f t="shared" si="61"/>
        <v>0.10296749404856086</v>
      </c>
      <c r="K127" s="91">
        <f t="shared" si="61"/>
        <v>0.1102918065455102</v>
      </c>
      <c r="L127" s="91">
        <f t="shared" si="61"/>
        <v>0.100915141290952</v>
      </c>
      <c r="M127" s="91">
        <f t="shared" si="61"/>
        <v>0.10834372044374807</v>
      </c>
      <c r="N127" s="91">
        <f t="shared" si="61"/>
        <v>9.911225615320611E-2</v>
      </c>
      <c r="O127" s="91">
        <f t="shared" si="61"/>
        <v>0.10708666353041733</v>
      </c>
      <c r="P127" s="91">
        <f t="shared" si="61"/>
        <v>0.10662708275603441</v>
      </c>
      <c r="Q127" s="91">
        <f t="shared" si="61"/>
        <v>0.11444672113460397</v>
      </c>
      <c r="R127" s="91">
        <f t="shared" si="61"/>
        <v>0.11389981426169629</v>
      </c>
      <c r="S127" s="91">
        <f t="shared" si="61"/>
        <v>0.11318534372500998</v>
      </c>
      <c r="T127" s="91">
        <f t="shared" si="61"/>
        <v>0.11301119335781043</v>
      </c>
      <c r="U127" s="91">
        <f t="shared" si="61"/>
        <v>0.11250972381358525</v>
      </c>
      <c r="V127" s="91">
        <f t="shared" si="61"/>
        <v>0.11201371067063316</v>
      </c>
      <c r="W127" s="91">
        <f t="shared" si="61"/>
        <v>0.11157268964058589</v>
      </c>
      <c r="X127" s="91">
        <f t="shared" si="61"/>
        <v>0.11157268964058589</v>
      </c>
      <c r="Y127" s="91">
        <f t="shared" si="61"/>
        <v>0.11157268964058589</v>
      </c>
      <c r="Z127" s="91">
        <f t="shared" si="61"/>
        <v>0.11157268964058589</v>
      </c>
      <c r="AA127" s="91">
        <f t="shared" si="61"/>
        <v>0.11157268964058589</v>
      </c>
      <c r="AB127" s="91">
        <f t="shared" si="61"/>
        <v>0.11157268964058589</v>
      </c>
      <c r="AC127" s="91">
        <f t="shared" si="61"/>
        <v>0.11157268964058589</v>
      </c>
      <c r="AD127" s="91">
        <f t="shared" si="61"/>
        <v>0.11157268964058589</v>
      </c>
      <c r="AE127" s="91">
        <f t="shared" si="61"/>
        <v>0.11157268964058589</v>
      </c>
      <c r="AF127" s="91">
        <f t="shared" si="61"/>
        <v>0.11157268964058589</v>
      </c>
      <c r="AG127" s="91">
        <f t="shared" si="61"/>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2">C114/C122</f>
        <v>0.61398140054823636</v>
      </c>
      <c r="D128" s="91">
        <f t="shared" si="62"/>
        <v>0.62164062431452272</v>
      </c>
      <c r="E128" s="91">
        <f t="shared" si="62"/>
        <v>0.63045783126737187</v>
      </c>
      <c r="F128" s="91">
        <f t="shared" si="62"/>
        <v>0.63129304751827975</v>
      </c>
      <c r="G128" s="91">
        <f t="shared" si="62"/>
        <v>0.62627274110213682</v>
      </c>
      <c r="H128" s="91">
        <f t="shared" si="62"/>
        <v>0.63268307403537505</v>
      </c>
      <c r="I128" s="91">
        <f t="shared" si="62"/>
        <v>0.62724931835145969</v>
      </c>
      <c r="J128" s="91">
        <f t="shared" si="62"/>
        <v>0.62994531733635761</v>
      </c>
      <c r="K128" s="91">
        <f t="shared" si="62"/>
        <v>0.62264264909733746</v>
      </c>
      <c r="L128" s="91">
        <f t="shared" si="62"/>
        <v>0.62726537536535421</v>
      </c>
      <c r="M128" s="91">
        <f t="shared" si="62"/>
        <v>0.62083297394988723</v>
      </c>
      <c r="N128" s="91">
        <f t="shared" si="62"/>
        <v>0.6223684533843401</v>
      </c>
      <c r="O128" s="91">
        <f t="shared" si="62"/>
        <v>0.61763565158385647</v>
      </c>
      <c r="P128" s="91">
        <f t="shared" si="62"/>
        <v>0.6154948360611977</v>
      </c>
      <c r="Q128" s="91">
        <f t="shared" si="62"/>
        <v>0.61008120518705955</v>
      </c>
      <c r="R128" s="91">
        <f t="shared" si="62"/>
        <v>0.60638826763601184</v>
      </c>
      <c r="S128" s="91">
        <f t="shared" si="62"/>
        <v>0.603579231415728</v>
      </c>
      <c r="T128" s="91">
        <f t="shared" si="62"/>
        <v>0.60176029378644713</v>
      </c>
      <c r="U128" s="91">
        <f t="shared" si="62"/>
        <v>0.59950875923317493</v>
      </c>
      <c r="V128" s="91">
        <f t="shared" si="62"/>
        <v>0.59787703758343114</v>
      </c>
      <c r="W128" s="91">
        <f t="shared" si="62"/>
        <v>0.59636045836947071</v>
      </c>
      <c r="X128" s="91">
        <f t="shared" si="62"/>
        <v>0.59636045836947071</v>
      </c>
      <c r="Y128" s="91">
        <f t="shared" si="62"/>
        <v>0.59636045836947071</v>
      </c>
      <c r="Z128" s="91">
        <f t="shared" si="62"/>
        <v>0.59636045836947071</v>
      </c>
      <c r="AA128" s="91">
        <f t="shared" si="62"/>
        <v>0.59636045836947071</v>
      </c>
      <c r="AB128" s="91">
        <f t="shared" si="62"/>
        <v>0.59636045836947071</v>
      </c>
      <c r="AC128" s="91">
        <f t="shared" si="62"/>
        <v>0.59636045836947071</v>
      </c>
      <c r="AD128" s="91">
        <f t="shared" si="62"/>
        <v>0.59636045836947071</v>
      </c>
      <c r="AE128" s="91">
        <f t="shared" si="62"/>
        <v>0.59636045836947071</v>
      </c>
      <c r="AF128" s="91">
        <f t="shared" si="62"/>
        <v>0.59636045836947071</v>
      </c>
      <c r="AG128" s="91">
        <f t="shared" si="62"/>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3">C115/C122</f>
        <v>4.8577668485830929E-2</v>
      </c>
      <c r="D129" s="91">
        <f t="shared" si="63"/>
        <v>4.9426853740814118E-2</v>
      </c>
      <c r="E129" s="91">
        <f t="shared" si="63"/>
        <v>5.5711693838673047E-2</v>
      </c>
      <c r="F129" s="91">
        <f t="shared" si="63"/>
        <v>5.5918694280504999E-2</v>
      </c>
      <c r="G129" s="91">
        <f t="shared" si="63"/>
        <v>5.6394559389579595E-2</v>
      </c>
      <c r="H129" s="91">
        <f t="shared" si="63"/>
        <v>6.2647850207677352E-2</v>
      </c>
      <c r="I129" s="91">
        <f t="shared" si="63"/>
        <v>6.5952149128296972E-2</v>
      </c>
      <c r="J129" s="91">
        <f t="shared" si="63"/>
        <v>6.9510991114992177E-2</v>
      </c>
      <c r="K129" s="91">
        <f t="shared" si="63"/>
        <v>7.2782022160816195E-2</v>
      </c>
      <c r="L129" s="91">
        <f t="shared" si="63"/>
        <v>7.4977835478935564E-2</v>
      </c>
      <c r="M129" s="91">
        <f t="shared" si="63"/>
        <v>8.1724295767060293E-2</v>
      </c>
      <c r="N129" s="91">
        <f t="shared" si="63"/>
        <v>8.2632270127449559E-2</v>
      </c>
      <c r="O129" s="91">
        <f t="shared" si="63"/>
        <v>8.2895886142165032E-2</v>
      </c>
      <c r="P129" s="91">
        <f t="shared" si="63"/>
        <v>8.6433414677757739E-2</v>
      </c>
      <c r="Q129" s="91">
        <f t="shared" si="63"/>
        <v>8.6665948688826377E-2</v>
      </c>
      <c r="R129" s="91">
        <f t="shared" si="63"/>
        <v>8.8128827252820077E-2</v>
      </c>
      <c r="S129" s="91">
        <f t="shared" si="63"/>
        <v>8.8838549957613089E-2</v>
      </c>
      <c r="T129" s="91">
        <f t="shared" si="63"/>
        <v>8.9143630066549323E-2</v>
      </c>
      <c r="U129" s="91">
        <f t="shared" si="63"/>
        <v>9.0480831290944724E-2</v>
      </c>
      <c r="V129" s="91">
        <f t="shared" si="63"/>
        <v>9.1404620768841149E-2</v>
      </c>
      <c r="W129" s="91">
        <f t="shared" si="63"/>
        <v>9.2346449245685094E-2</v>
      </c>
      <c r="X129" s="91">
        <f t="shared" si="63"/>
        <v>9.2346449245685094E-2</v>
      </c>
      <c r="Y129" s="91">
        <f t="shared" si="63"/>
        <v>9.2346449245685094E-2</v>
      </c>
      <c r="Z129" s="91">
        <f t="shared" si="63"/>
        <v>9.2346449245685094E-2</v>
      </c>
      <c r="AA129" s="91">
        <f t="shared" si="63"/>
        <v>9.2346449245685094E-2</v>
      </c>
      <c r="AB129" s="91">
        <f t="shared" si="63"/>
        <v>9.2346449245685094E-2</v>
      </c>
      <c r="AC129" s="91">
        <f t="shared" si="63"/>
        <v>9.2346449245685094E-2</v>
      </c>
      <c r="AD129" s="91">
        <f t="shared" si="63"/>
        <v>9.2346449245685094E-2</v>
      </c>
      <c r="AE129" s="91">
        <f t="shared" si="63"/>
        <v>9.2346449245685094E-2</v>
      </c>
      <c r="AF129" s="91">
        <f t="shared" si="63"/>
        <v>9.2346449245685094E-2</v>
      </c>
      <c r="AG129" s="91">
        <f t="shared" si="63"/>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4">C117/C122</f>
        <v>5.166793950675797E-3</v>
      </c>
      <c r="D130" s="91">
        <f t="shared" si="64"/>
        <v>5.5997216980270617E-3</v>
      </c>
      <c r="E130" s="91">
        <f t="shared" si="64"/>
        <v>6.8427048434439065E-3</v>
      </c>
      <c r="F130" s="91">
        <f t="shared" si="64"/>
        <v>6.8994800145396528E-3</v>
      </c>
      <c r="G130" s="91">
        <f t="shared" si="64"/>
        <v>7.0043954979804686E-3</v>
      </c>
      <c r="H130" s="91">
        <f t="shared" si="64"/>
        <v>7.3131547967093197E-3</v>
      </c>
      <c r="I130" s="91">
        <f t="shared" si="64"/>
        <v>7.3881920865868055E-3</v>
      </c>
      <c r="J130" s="91">
        <f t="shared" si="64"/>
        <v>7.4113830884615737E-3</v>
      </c>
      <c r="K130" s="91">
        <f t="shared" si="64"/>
        <v>7.4300192900742636E-3</v>
      </c>
      <c r="L130" s="91">
        <f t="shared" si="64"/>
        <v>7.4818713395320311E-3</v>
      </c>
      <c r="M130" s="91">
        <f t="shared" si="64"/>
        <v>7.5820047291717775E-3</v>
      </c>
      <c r="N130" s="91">
        <f t="shared" si="64"/>
        <v>7.6291388912841634E-3</v>
      </c>
      <c r="O130" s="91">
        <f t="shared" si="64"/>
        <v>7.7479278908161144E-3</v>
      </c>
      <c r="P130" s="91">
        <f t="shared" si="64"/>
        <v>7.7996365717565384E-3</v>
      </c>
      <c r="Q130" s="91">
        <f t="shared" si="64"/>
        <v>7.955173124077319E-3</v>
      </c>
      <c r="R130" s="91">
        <f t="shared" si="64"/>
        <v>8.2940543860939575E-3</v>
      </c>
      <c r="S130" s="91">
        <f t="shared" si="64"/>
        <v>8.5983263404758956E-3</v>
      </c>
      <c r="T130" s="91">
        <f t="shared" si="64"/>
        <v>8.8210391821984518E-3</v>
      </c>
      <c r="U130" s="91">
        <f t="shared" si="64"/>
        <v>8.9147457629902213E-3</v>
      </c>
      <c r="V130" s="91">
        <f t="shared" si="64"/>
        <v>9.1098441298374262E-3</v>
      </c>
      <c r="W130" s="91">
        <f t="shared" si="64"/>
        <v>9.3637774027351371E-3</v>
      </c>
      <c r="X130" s="91">
        <f t="shared" si="64"/>
        <v>9.3637774027351371E-3</v>
      </c>
      <c r="Y130" s="91">
        <f t="shared" si="64"/>
        <v>9.3637774027351371E-3</v>
      </c>
      <c r="Z130" s="91">
        <f t="shared" si="64"/>
        <v>9.3637774027351371E-3</v>
      </c>
      <c r="AA130" s="91">
        <f t="shared" si="64"/>
        <v>9.3637774027351371E-3</v>
      </c>
      <c r="AB130" s="91">
        <f t="shared" si="64"/>
        <v>9.3637774027351371E-3</v>
      </c>
      <c r="AC130" s="91">
        <f t="shared" si="64"/>
        <v>9.3637774027351371E-3</v>
      </c>
      <c r="AD130" s="91">
        <f t="shared" si="64"/>
        <v>9.3637774027351371E-3</v>
      </c>
      <c r="AE130" s="91">
        <f t="shared" si="64"/>
        <v>9.3637774027351371E-3</v>
      </c>
      <c r="AF130" s="91">
        <f t="shared" si="64"/>
        <v>9.3637774027351371E-3</v>
      </c>
      <c r="AG130" s="91">
        <f t="shared" si="64"/>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5">C116/C122/2</f>
        <v>6.4176241077036657E-3</v>
      </c>
      <c r="D132" s="91">
        <f t="shared" si="65"/>
        <v>6.6096490476419073E-3</v>
      </c>
      <c r="E132" s="91">
        <f t="shared" si="65"/>
        <v>6.8300141613218228E-3</v>
      </c>
      <c r="F132" s="91">
        <f t="shared" si="65"/>
        <v>7.3174118505812194E-3</v>
      </c>
      <c r="G132" s="91">
        <f t="shared" si="65"/>
        <v>7.2742625050473209E-3</v>
      </c>
      <c r="H132" s="91">
        <f t="shared" si="65"/>
        <v>7.3629711401018089E-3</v>
      </c>
      <c r="I132" s="91">
        <f t="shared" si="65"/>
        <v>7.4153259686201775E-3</v>
      </c>
      <c r="J132" s="91">
        <f t="shared" si="65"/>
        <v>7.4609231107266288E-3</v>
      </c>
      <c r="K132" s="91">
        <f t="shared" si="65"/>
        <v>7.664939242641446E-3</v>
      </c>
      <c r="L132" s="91">
        <f t="shared" si="65"/>
        <v>7.4413401059080847E-3</v>
      </c>
      <c r="M132" s="91">
        <f t="shared" si="65"/>
        <v>7.3969615508583152E-3</v>
      </c>
      <c r="N132" s="91">
        <f t="shared" si="65"/>
        <v>7.3922271740562316E-3</v>
      </c>
      <c r="O132" s="91">
        <f t="shared" si="65"/>
        <v>7.3349363856322859E-3</v>
      </c>
      <c r="P132" s="91">
        <f t="shared" si="65"/>
        <v>7.5353711933596685E-3</v>
      </c>
      <c r="Q132" s="91">
        <f t="shared" si="65"/>
        <v>7.1843678553153633E-3</v>
      </c>
      <c r="R132" s="91">
        <f t="shared" si="65"/>
        <v>7.0399720373511615E-3</v>
      </c>
      <c r="S132" s="91">
        <f t="shared" si="65"/>
        <v>7.0225046306450923E-3</v>
      </c>
      <c r="T132" s="91">
        <f t="shared" si="65"/>
        <v>7.0006414861133485E-3</v>
      </c>
      <c r="U132" s="91">
        <f t="shared" si="65"/>
        <v>7.0175346156814934E-3</v>
      </c>
      <c r="V132" s="91">
        <f t="shared" si="65"/>
        <v>6.9977835064385287E-3</v>
      </c>
      <c r="W132" s="91">
        <f t="shared" si="65"/>
        <v>6.9747512326534923E-3</v>
      </c>
      <c r="X132" s="91">
        <f t="shared" si="65"/>
        <v>6.9747512326534923E-3</v>
      </c>
      <c r="Y132" s="91">
        <f t="shared" si="65"/>
        <v>6.9747512326534923E-3</v>
      </c>
      <c r="Z132" s="91">
        <f t="shared" si="65"/>
        <v>6.9747512326534923E-3</v>
      </c>
      <c r="AA132" s="91">
        <f t="shared" si="65"/>
        <v>6.9747512326534923E-3</v>
      </c>
      <c r="AB132" s="91">
        <f t="shared" si="65"/>
        <v>6.9747512326534923E-3</v>
      </c>
      <c r="AC132" s="91">
        <f t="shared" si="65"/>
        <v>6.9747512326534923E-3</v>
      </c>
      <c r="AD132" s="91">
        <f t="shared" si="65"/>
        <v>6.9747512326534923E-3</v>
      </c>
      <c r="AE132" s="91">
        <f t="shared" si="65"/>
        <v>6.9747512326534923E-3</v>
      </c>
      <c r="AF132" s="91">
        <f t="shared" si="65"/>
        <v>6.9747512326534923E-3</v>
      </c>
      <c r="AG132" s="91">
        <f t="shared" si="65"/>
        <v>6.9747512326534923E-3</v>
      </c>
    </row>
    <row r="133" spans="1:54" s="92" customFormat="1" ht="15.75" customHeight="1">
      <c r="A133" s="111" t="s">
        <v>105</v>
      </c>
      <c r="B133" s="91">
        <f t="shared" ref="B133:AG133" si="66">B116/B122/2</f>
        <v>5.7636863251148513E-3</v>
      </c>
      <c r="C133" s="91">
        <f t="shared" si="66"/>
        <v>6.4176241077036657E-3</v>
      </c>
      <c r="D133" s="91">
        <f t="shared" si="66"/>
        <v>6.6096490476419073E-3</v>
      </c>
      <c r="E133" s="91">
        <f t="shared" si="66"/>
        <v>6.8300141613218228E-3</v>
      </c>
      <c r="F133" s="91">
        <f t="shared" si="66"/>
        <v>7.3174118505812194E-3</v>
      </c>
      <c r="G133" s="91">
        <f t="shared" si="66"/>
        <v>7.2742625050473209E-3</v>
      </c>
      <c r="H133" s="91">
        <f t="shared" si="66"/>
        <v>7.3629711401018089E-3</v>
      </c>
      <c r="I133" s="91">
        <f t="shared" si="66"/>
        <v>7.4153259686201775E-3</v>
      </c>
      <c r="J133" s="91">
        <f t="shared" si="66"/>
        <v>7.4609231107266288E-3</v>
      </c>
      <c r="K133" s="91">
        <f t="shared" si="66"/>
        <v>7.664939242641446E-3</v>
      </c>
      <c r="L133" s="91">
        <f t="shared" si="66"/>
        <v>7.4413401059080847E-3</v>
      </c>
      <c r="M133" s="91">
        <f t="shared" si="66"/>
        <v>7.3969615508583152E-3</v>
      </c>
      <c r="N133" s="91">
        <f t="shared" si="66"/>
        <v>7.3922271740562316E-3</v>
      </c>
      <c r="O133" s="91">
        <f t="shared" si="66"/>
        <v>7.3349363856322859E-3</v>
      </c>
      <c r="P133" s="91">
        <f t="shared" si="66"/>
        <v>7.5353711933596685E-3</v>
      </c>
      <c r="Q133" s="91">
        <f t="shared" si="66"/>
        <v>7.1843678553153633E-3</v>
      </c>
      <c r="R133" s="91">
        <f t="shared" si="66"/>
        <v>7.0399720373511615E-3</v>
      </c>
      <c r="S133" s="91">
        <f t="shared" si="66"/>
        <v>7.0225046306450923E-3</v>
      </c>
      <c r="T133" s="91">
        <f t="shared" si="66"/>
        <v>7.0006414861133485E-3</v>
      </c>
      <c r="U133" s="91">
        <f t="shared" si="66"/>
        <v>7.0175346156814934E-3</v>
      </c>
      <c r="V133" s="91">
        <f t="shared" si="66"/>
        <v>6.9977835064385287E-3</v>
      </c>
      <c r="W133" s="91">
        <f t="shared" si="66"/>
        <v>6.9747512326534923E-3</v>
      </c>
      <c r="X133" s="91">
        <f t="shared" si="66"/>
        <v>6.9747512326534923E-3</v>
      </c>
      <c r="Y133" s="91">
        <f t="shared" si="66"/>
        <v>6.9747512326534923E-3</v>
      </c>
      <c r="Z133" s="91">
        <f t="shared" si="66"/>
        <v>6.9747512326534923E-3</v>
      </c>
      <c r="AA133" s="91">
        <f t="shared" si="66"/>
        <v>6.9747512326534923E-3</v>
      </c>
      <c r="AB133" s="91">
        <f t="shared" si="66"/>
        <v>6.9747512326534923E-3</v>
      </c>
      <c r="AC133" s="91">
        <f t="shared" si="66"/>
        <v>6.9747512326534923E-3</v>
      </c>
      <c r="AD133" s="91">
        <f t="shared" si="66"/>
        <v>6.9747512326534923E-3</v>
      </c>
      <c r="AE133" s="91">
        <f t="shared" si="66"/>
        <v>6.9747512326534923E-3</v>
      </c>
      <c r="AF133" s="91">
        <f t="shared" si="66"/>
        <v>6.9747512326534923E-3</v>
      </c>
      <c r="AG133" s="91">
        <f t="shared" si="66"/>
        <v>6.9747512326534923E-3</v>
      </c>
    </row>
    <row r="134" spans="1:54" s="92" customFormat="1" ht="15.75" customHeight="1">
      <c r="A134" s="111" t="s">
        <v>106</v>
      </c>
      <c r="B134" s="91">
        <f t="shared" ref="B134:AG134" si="67">B121/B122</f>
        <v>3.8137058880776025E-3</v>
      </c>
      <c r="C134" s="91">
        <f t="shared" si="67"/>
        <v>3.1872875580682934E-3</v>
      </c>
      <c r="D134" s="91">
        <f t="shared" si="67"/>
        <v>3.4740910817322571E-3</v>
      </c>
      <c r="E134" s="91">
        <f t="shared" si="67"/>
        <v>3.4578294643242261E-3</v>
      </c>
      <c r="F134" s="91">
        <f t="shared" si="67"/>
        <v>3.307885038151184E-3</v>
      </c>
      <c r="G134" s="91">
        <f t="shared" si="67"/>
        <v>3.1339975220455864E-3</v>
      </c>
      <c r="H134" s="91">
        <f t="shared" si="67"/>
        <v>3.1833335427074731E-3</v>
      </c>
      <c r="I134" s="91">
        <f t="shared" si="67"/>
        <v>3.227352661742078E-3</v>
      </c>
      <c r="J134" s="91">
        <f t="shared" si="67"/>
        <v>3.1052792282831661E-3</v>
      </c>
      <c r="K134" s="91">
        <f t="shared" si="67"/>
        <v>2.8343694841590056E-3</v>
      </c>
      <c r="L134" s="91">
        <f t="shared" si="67"/>
        <v>2.7608965334799309E-3</v>
      </c>
      <c r="M134" s="91">
        <f t="shared" si="67"/>
        <v>2.6680969984923327E-3</v>
      </c>
      <c r="N134" s="91">
        <f t="shared" si="67"/>
        <v>2.7232938261009835E-3</v>
      </c>
      <c r="O134" s="91">
        <f t="shared" si="67"/>
        <v>2.6852730930208009E-3</v>
      </c>
      <c r="P134" s="91">
        <f t="shared" si="67"/>
        <v>2.7155971772142191E-3</v>
      </c>
      <c r="Q134" s="91">
        <f t="shared" si="67"/>
        <v>2.4382800317387784E-3</v>
      </c>
      <c r="R134" s="91">
        <f t="shared" si="67"/>
        <v>2.2261884066872325E-3</v>
      </c>
      <c r="S134" s="91">
        <f t="shared" si="67"/>
        <v>2.2326056989701681E-3</v>
      </c>
      <c r="T134" s="91">
        <f t="shared" si="67"/>
        <v>2.2304858890108553E-3</v>
      </c>
      <c r="U134" s="91">
        <f t="shared" si="67"/>
        <v>2.2479322012743191E-3</v>
      </c>
      <c r="V134" s="91">
        <f t="shared" si="67"/>
        <v>2.2512931862116742E-3</v>
      </c>
      <c r="W134" s="91">
        <f t="shared" si="67"/>
        <v>2.2940432858657321E-3</v>
      </c>
      <c r="X134" s="91">
        <f t="shared" si="67"/>
        <v>2.2940432858657321E-3</v>
      </c>
      <c r="Y134" s="91">
        <f t="shared" si="67"/>
        <v>2.2940432858657321E-3</v>
      </c>
      <c r="Z134" s="91">
        <f t="shared" si="67"/>
        <v>2.2940432858657321E-3</v>
      </c>
      <c r="AA134" s="91">
        <f t="shared" si="67"/>
        <v>2.2940432858657321E-3</v>
      </c>
      <c r="AB134" s="91">
        <f t="shared" si="67"/>
        <v>2.2940432858657321E-3</v>
      </c>
      <c r="AC134" s="91">
        <f t="shared" si="67"/>
        <v>2.2940432858657321E-3</v>
      </c>
      <c r="AD134" s="91">
        <f t="shared" si="67"/>
        <v>2.2940432858657321E-3</v>
      </c>
      <c r="AE134" s="91">
        <f t="shared" si="67"/>
        <v>2.2940432858657321E-3</v>
      </c>
      <c r="AF134" s="91">
        <f t="shared" si="67"/>
        <v>2.2940432858657321E-3</v>
      </c>
      <c r="AG134" s="91">
        <f t="shared" si="67"/>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C2" sqref="C2"/>
    </sheetView>
  </sheetViews>
  <sheetFormatPr defaultColWidth="9.1328125" defaultRowHeight="14.25"/>
  <cols>
    <col min="1" max="1" width="20.86328125" style="92" bestFit="1" customWidth="1"/>
    <col min="2" max="2" width="23.54296875" style="92" bestFit="1" customWidth="1"/>
    <col min="3" max="16384" width="9.1328125" style="92"/>
  </cols>
  <sheetData>
    <row r="1" spans="1:34" ht="29.5">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4.75">
      <c r="A2" s="100" t="s">
        <v>427</v>
      </c>
      <c r="B2" s="91" t="s">
        <v>29</v>
      </c>
      <c r="C2" s="91">
        <f>SUMIFS(calcs!N:N,calcs!A:A,About!B1)</f>
        <v>22825079</v>
      </c>
      <c r="D2" s="91">
        <f>C2</f>
        <v>22825079</v>
      </c>
      <c r="E2" s="91">
        <f t="shared" ref="E2:AH2" si="0">D2</f>
        <v>22825079</v>
      </c>
      <c r="F2" s="91">
        <f t="shared" si="0"/>
        <v>22825079</v>
      </c>
      <c r="G2" s="91">
        <f t="shared" si="0"/>
        <v>22825079</v>
      </c>
      <c r="H2" s="91">
        <f t="shared" si="0"/>
        <v>22825079</v>
      </c>
      <c r="I2" s="91">
        <f t="shared" si="0"/>
        <v>22825079</v>
      </c>
      <c r="J2" s="91">
        <f t="shared" si="0"/>
        <v>22825079</v>
      </c>
      <c r="K2" s="91">
        <f t="shared" si="0"/>
        <v>22825079</v>
      </c>
      <c r="L2" s="91">
        <f t="shared" si="0"/>
        <v>22825079</v>
      </c>
      <c r="M2" s="91">
        <f t="shared" si="0"/>
        <v>22825079</v>
      </c>
      <c r="N2" s="91">
        <f t="shared" si="0"/>
        <v>22825079</v>
      </c>
      <c r="O2" s="91">
        <f t="shared" si="0"/>
        <v>22825079</v>
      </c>
      <c r="P2" s="91">
        <f t="shared" si="0"/>
        <v>22825079</v>
      </c>
      <c r="Q2" s="91">
        <f t="shared" si="0"/>
        <v>22825079</v>
      </c>
      <c r="R2" s="91">
        <f t="shared" si="0"/>
        <v>22825079</v>
      </c>
      <c r="S2" s="91">
        <f t="shared" si="0"/>
        <v>22825079</v>
      </c>
      <c r="T2" s="91">
        <f t="shared" si="0"/>
        <v>22825079</v>
      </c>
      <c r="U2" s="91">
        <f t="shared" si="0"/>
        <v>22825079</v>
      </c>
      <c r="V2" s="91">
        <f t="shared" si="0"/>
        <v>22825079</v>
      </c>
      <c r="W2" s="91">
        <f t="shared" si="0"/>
        <v>22825079</v>
      </c>
      <c r="X2" s="91">
        <f t="shared" si="0"/>
        <v>22825079</v>
      </c>
      <c r="Y2" s="91">
        <f t="shared" si="0"/>
        <v>22825079</v>
      </c>
      <c r="Z2" s="91">
        <f t="shared" si="0"/>
        <v>22825079</v>
      </c>
      <c r="AA2" s="91">
        <f t="shared" si="0"/>
        <v>22825079</v>
      </c>
      <c r="AB2" s="91">
        <f t="shared" si="0"/>
        <v>22825079</v>
      </c>
      <c r="AC2" s="91">
        <f t="shared" si="0"/>
        <v>22825079</v>
      </c>
      <c r="AD2" s="91">
        <f t="shared" si="0"/>
        <v>22825079</v>
      </c>
      <c r="AE2" s="91">
        <f t="shared" si="0"/>
        <v>22825079</v>
      </c>
      <c r="AF2" s="91">
        <f t="shared" si="0"/>
        <v>22825079</v>
      </c>
      <c r="AG2" s="91">
        <f t="shared" si="0"/>
        <v>22825079</v>
      </c>
      <c r="AH2" s="91">
        <f t="shared" si="0"/>
        <v>22825079</v>
      </c>
    </row>
    <row r="3" spans="1:34" ht="14.75">
      <c r="A3" s="10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 sqref="B2"/>
    </sheetView>
  </sheetViews>
  <sheetFormatPr defaultRowHeight="14.75"/>
  <cols>
    <col min="1" max="1" width="26.1328125" style="2" customWidth="1"/>
    <col min="2" max="32" width="11.54296875" bestFit="1" customWidth="1"/>
  </cols>
  <sheetData>
    <row r="1" spans="1:32" ht="29.5">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0</v>
      </c>
      <c r="C2" s="5">
        <f>SUMIFS(Imports_new!C$10:C$33,Imports_new!$A$10:$A$33,$A2)</f>
        <v>0</v>
      </c>
      <c r="D2" s="5">
        <f>SUMIFS(Imports_new!D$10:D$33,Imports_new!$A$10:$A$33,$A2)</f>
        <v>0</v>
      </c>
      <c r="E2" s="5">
        <f>SUMIFS(Imports_new!E$10:E$33,Imports_new!$A$10:$A$33,$A2)</f>
        <v>0</v>
      </c>
      <c r="F2" s="5">
        <f>SUMIFS(Imports_new!F$10:F$33,Imports_new!$A$10:$A$33,$A2)</f>
        <v>0</v>
      </c>
      <c r="G2" s="5">
        <f>SUMIFS(Imports_new!G$10:G$33,Imports_new!$A$10:$A$33,$A2)</f>
        <v>0</v>
      </c>
      <c r="H2" s="5">
        <f>SUMIFS(Imports_new!H$10:H$33,Imports_new!$A$10:$A$33,$A2)</f>
        <v>0</v>
      </c>
      <c r="I2" s="5">
        <f>SUMIFS(Imports_new!I$10:I$33,Imports_new!$A$10:$A$33,$A2)</f>
        <v>0</v>
      </c>
      <c r="J2" s="5">
        <f>SUMIFS(Imports_new!J$10:J$33,Imports_new!$A$10:$A$33,$A2)</f>
        <v>0</v>
      </c>
      <c r="K2" s="5">
        <f>SUMIFS(Imports_new!K$10:K$33,Imports_new!$A$10:$A$33,$A2)</f>
        <v>0</v>
      </c>
      <c r="L2" s="5">
        <f>SUMIFS(Imports_new!L$10:L$33,Imports_new!$A$10:$A$33,$A2)</f>
        <v>0</v>
      </c>
      <c r="M2" s="5">
        <f>SUMIFS(Imports_new!M$10:M$33,Imports_new!$A$10:$A$33,$A2)</f>
        <v>0</v>
      </c>
      <c r="N2" s="5">
        <f>SUMIFS(Imports_new!N$10:N$33,Imports_new!$A$10:$A$33,$A2)</f>
        <v>0</v>
      </c>
      <c r="O2" s="5">
        <f>SUMIFS(Imports_new!O$10:O$33,Imports_new!$A$10:$A$33,$A2)</f>
        <v>0</v>
      </c>
      <c r="P2" s="5">
        <f>SUMIFS(Imports_new!P$10:P$33,Imports_new!$A$10:$A$33,$A2)</f>
        <v>0</v>
      </c>
      <c r="Q2" s="5">
        <f>SUMIFS(Imports_new!Q$10:Q$33,Imports_new!$A$10:$A$33,$A2)</f>
        <v>0</v>
      </c>
      <c r="R2" s="5">
        <f>SUMIFS(Imports_new!R$10:R$33,Imports_new!$A$10:$A$33,$A2)</f>
        <v>0</v>
      </c>
      <c r="S2" s="5">
        <f>SUMIFS(Imports_new!S$10:S$33,Imports_new!$A$10:$A$33,$A2)</f>
        <v>0</v>
      </c>
      <c r="T2" s="5">
        <f>SUMIFS(Imports_new!T$10:T$33,Imports_new!$A$10:$A$33,$A2)</f>
        <v>0</v>
      </c>
      <c r="U2" s="5">
        <f>SUMIFS(Imports_new!U$10:U$33,Imports_new!$A$10:$A$33,$A2)</f>
        <v>0</v>
      </c>
      <c r="V2" s="5">
        <f>SUMIFS(Imports_new!V$10:V$33,Imports_new!$A$10:$A$33,$A2)</f>
        <v>0</v>
      </c>
      <c r="W2" s="5">
        <f>SUMIFS(Imports_new!W$10:W$33,Imports_new!$A$10:$A$33,$A2)</f>
        <v>0</v>
      </c>
      <c r="X2" s="5">
        <f>SUMIFS(Imports_new!X$10:X$33,Imports_new!$A$10:$A$33,$A2)</f>
        <v>0</v>
      </c>
      <c r="Y2" s="5">
        <f>SUMIFS(Imports_new!Y$10:Y$33,Imports_new!$A$10:$A$33,$A2)</f>
        <v>0</v>
      </c>
      <c r="Z2" s="5">
        <f>SUMIFS(Imports_new!Z$10:Z$33,Imports_new!$A$10:$A$33,$A2)</f>
        <v>0</v>
      </c>
      <c r="AA2" s="5">
        <f>SUMIFS(Imports_new!AA$10:AA$33,Imports_new!$A$10:$A$33,$A2)</f>
        <v>0</v>
      </c>
      <c r="AB2" s="5">
        <f>SUMIFS(Imports_new!AB$10:AB$33,Imports_new!$A$10:$A$33,$A2)</f>
        <v>0</v>
      </c>
      <c r="AC2" s="5">
        <f>SUMIFS(Imports_new!AC$10:AC$33,Imports_new!$A$10:$A$33,$A2)</f>
        <v>0</v>
      </c>
      <c r="AD2" s="5">
        <f>SUMIFS(Imports_new!AD$10:AD$33,Imports_new!$A$10:$A$33,$A2)</f>
        <v>0</v>
      </c>
      <c r="AE2" s="5">
        <f>SUMIFS(Imports_new!AE$10:AE$33,Imports_new!$A$10:$A$33,$A2)</f>
        <v>0</v>
      </c>
      <c r="AF2" s="5">
        <f>SUMIFS(Imports_new!AF$10:AF$33,Imports_new!$A$10:$A$33,$A2)</f>
        <v>0</v>
      </c>
    </row>
    <row r="3" spans="1:32">
      <c r="A3" s="2" t="s">
        <v>347</v>
      </c>
      <c r="B3" s="5">
        <f>SUMIFS(Imports_new!B$10:B$33,Imports_new!$A$10:$A$33,$A3)</f>
        <v>0</v>
      </c>
      <c r="C3" s="5">
        <f>SUMIFS(Imports_new!C$10:C$33,Imports_new!$A$10:$A$33,$A3)</f>
        <v>0</v>
      </c>
      <c r="D3" s="5">
        <f>SUMIFS(Imports_new!D$10:D$33,Imports_new!$A$10:$A$33,$A3)</f>
        <v>0</v>
      </c>
      <c r="E3" s="5">
        <f>SUMIFS(Imports_new!E$10:E$33,Imports_new!$A$10:$A$33,$A3)</f>
        <v>0</v>
      </c>
      <c r="F3" s="5">
        <f>SUMIFS(Imports_new!F$10:F$33,Imports_new!$A$10:$A$33,$A3)</f>
        <v>0</v>
      </c>
      <c r="G3" s="5">
        <f>SUMIFS(Imports_new!G$10:G$33,Imports_new!$A$10:$A$33,$A3)</f>
        <v>0</v>
      </c>
      <c r="H3" s="5">
        <f>SUMIFS(Imports_new!H$10:H$33,Imports_new!$A$10:$A$33,$A3)</f>
        <v>0</v>
      </c>
      <c r="I3" s="5">
        <f>SUMIFS(Imports_new!I$10:I$33,Imports_new!$A$10:$A$33,$A3)</f>
        <v>0</v>
      </c>
      <c r="J3" s="5">
        <f>SUMIFS(Imports_new!J$10:J$33,Imports_new!$A$10:$A$33,$A3)</f>
        <v>0</v>
      </c>
      <c r="K3" s="5">
        <f>SUMIFS(Imports_new!K$10:K$33,Imports_new!$A$10:$A$33,$A3)</f>
        <v>0</v>
      </c>
      <c r="L3" s="5">
        <f>SUMIFS(Imports_new!L$10:L$33,Imports_new!$A$10:$A$33,$A3)</f>
        <v>0</v>
      </c>
      <c r="M3" s="5">
        <f>SUMIFS(Imports_new!M$10:M$33,Imports_new!$A$10:$A$33,$A3)</f>
        <v>0</v>
      </c>
      <c r="N3" s="5">
        <f>SUMIFS(Imports_new!N$10:N$33,Imports_new!$A$10:$A$33,$A3)</f>
        <v>0</v>
      </c>
      <c r="O3" s="5">
        <f>SUMIFS(Imports_new!O$10:O$33,Imports_new!$A$10:$A$33,$A3)</f>
        <v>0</v>
      </c>
      <c r="P3" s="5">
        <f>SUMIFS(Imports_new!P$10:P$33,Imports_new!$A$10:$A$33,$A3)</f>
        <v>0</v>
      </c>
      <c r="Q3" s="5">
        <f>SUMIFS(Imports_new!Q$10:Q$33,Imports_new!$A$10:$A$33,$A3)</f>
        <v>0</v>
      </c>
      <c r="R3" s="5">
        <f>SUMIFS(Imports_new!R$10:R$33,Imports_new!$A$10:$A$33,$A3)</f>
        <v>0</v>
      </c>
      <c r="S3" s="5">
        <f>SUMIFS(Imports_new!S$10:S$33,Imports_new!$A$10:$A$33,$A3)</f>
        <v>0</v>
      </c>
      <c r="T3" s="5">
        <f>SUMIFS(Imports_new!T$10:T$33,Imports_new!$A$10:$A$33,$A3)</f>
        <v>0</v>
      </c>
      <c r="U3" s="5">
        <f>SUMIFS(Imports_new!U$10:U$33,Imports_new!$A$10:$A$33,$A3)</f>
        <v>0</v>
      </c>
      <c r="V3" s="5">
        <f>SUMIFS(Imports_new!V$10:V$33,Imports_new!$A$10:$A$33,$A3)</f>
        <v>0</v>
      </c>
      <c r="W3" s="5">
        <f>SUMIFS(Imports_new!W$10:W$33,Imports_new!$A$10:$A$33,$A3)</f>
        <v>0</v>
      </c>
      <c r="X3" s="5">
        <f>SUMIFS(Imports_new!X$10:X$33,Imports_new!$A$10:$A$33,$A3)</f>
        <v>0</v>
      </c>
      <c r="Y3" s="5">
        <f>SUMIFS(Imports_new!Y$10:Y$33,Imports_new!$A$10:$A$33,$A3)</f>
        <v>0</v>
      </c>
      <c r="Z3" s="5">
        <f>SUMIFS(Imports_new!Z$10:Z$33,Imports_new!$A$10:$A$33,$A3)</f>
        <v>0</v>
      </c>
      <c r="AA3" s="5">
        <f>SUMIFS(Imports_new!AA$10:AA$33,Imports_new!$A$10:$A$33,$A3)</f>
        <v>0</v>
      </c>
      <c r="AB3" s="5">
        <f>SUMIFS(Imports_new!AB$10:AB$33,Imports_new!$A$10:$A$33,$A3)</f>
        <v>0</v>
      </c>
      <c r="AC3" s="5">
        <f>SUMIFS(Imports_new!AC$10:AC$33,Imports_new!$A$10:$A$33,$A3)</f>
        <v>0</v>
      </c>
      <c r="AD3" s="5">
        <f>SUMIFS(Imports_new!AD$10:AD$33,Imports_new!$A$10:$A$33,$A3)</f>
        <v>0</v>
      </c>
      <c r="AE3" s="5">
        <f>SUMIFS(Imports_new!AE$10:AE$33,Imports_new!$A$10:$A$33,$A3)</f>
        <v>0</v>
      </c>
      <c r="AF3" s="5">
        <f>SUMIFS(Imports_new!AF$10:AF$33,Imports_new!$A$10:$A$33,$A3)</f>
        <v>0</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0</v>
      </c>
      <c r="C5" s="5">
        <f>SUMIFS(Imports_new!C$10:C$33,Imports_new!$A$10:$A$33,$A5)</f>
        <v>0</v>
      </c>
      <c r="D5" s="5">
        <f>SUMIFS(Imports_new!D$10:D$33,Imports_new!$A$10:$A$33,$A5)</f>
        <v>0</v>
      </c>
      <c r="E5" s="5">
        <f>SUMIFS(Imports_new!E$10:E$33,Imports_new!$A$10:$A$33,$A5)</f>
        <v>0</v>
      </c>
      <c r="F5" s="5">
        <f>SUMIFS(Imports_new!F$10:F$33,Imports_new!$A$10:$A$33,$A5)</f>
        <v>0</v>
      </c>
      <c r="G5" s="5">
        <f>SUMIFS(Imports_new!G$10:G$33,Imports_new!$A$10:$A$33,$A5)</f>
        <v>0</v>
      </c>
      <c r="H5" s="5">
        <f>SUMIFS(Imports_new!H$10:H$33,Imports_new!$A$10:$A$33,$A5)</f>
        <v>0</v>
      </c>
      <c r="I5" s="5">
        <f>SUMIFS(Imports_new!I$10:I$33,Imports_new!$A$10:$A$33,$A5)</f>
        <v>0</v>
      </c>
      <c r="J5" s="5">
        <f>SUMIFS(Imports_new!J$10:J$33,Imports_new!$A$10:$A$33,$A5)</f>
        <v>0</v>
      </c>
      <c r="K5" s="5">
        <f>SUMIFS(Imports_new!K$10:K$33,Imports_new!$A$10:$A$33,$A5)</f>
        <v>0</v>
      </c>
      <c r="L5" s="5">
        <f>SUMIFS(Imports_new!L$10:L$33,Imports_new!$A$10:$A$33,$A5)</f>
        <v>0</v>
      </c>
      <c r="M5" s="5">
        <f>SUMIFS(Imports_new!M$10:M$33,Imports_new!$A$10:$A$33,$A5)</f>
        <v>0</v>
      </c>
      <c r="N5" s="5">
        <f>SUMIFS(Imports_new!N$10:N$33,Imports_new!$A$10:$A$33,$A5)</f>
        <v>0</v>
      </c>
      <c r="O5" s="5">
        <f>SUMIFS(Imports_new!O$10:O$33,Imports_new!$A$10:$A$33,$A5)</f>
        <v>0</v>
      </c>
      <c r="P5" s="5">
        <f>SUMIFS(Imports_new!P$10:P$33,Imports_new!$A$10:$A$33,$A5)</f>
        <v>0</v>
      </c>
      <c r="Q5" s="5">
        <f>SUMIFS(Imports_new!Q$10:Q$33,Imports_new!$A$10:$A$33,$A5)</f>
        <v>0</v>
      </c>
      <c r="R5" s="5">
        <f>SUMIFS(Imports_new!R$10:R$33,Imports_new!$A$10:$A$33,$A5)</f>
        <v>0</v>
      </c>
      <c r="S5" s="5">
        <f>SUMIFS(Imports_new!S$10:S$33,Imports_new!$A$10:$A$33,$A5)</f>
        <v>0</v>
      </c>
      <c r="T5" s="5">
        <f>SUMIFS(Imports_new!T$10:T$33,Imports_new!$A$10:$A$33,$A5)</f>
        <v>0</v>
      </c>
      <c r="U5" s="5">
        <f>SUMIFS(Imports_new!U$10:U$33,Imports_new!$A$10:$A$33,$A5)</f>
        <v>0</v>
      </c>
      <c r="V5" s="5">
        <f>SUMIFS(Imports_new!V$10:V$33,Imports_new!$A$10:$A$33,$A5)</f>
        <v>0</v>
      </c>
      <c r="W5" s="5">
        <f>SUMIFS(Imports_new!W$10:W$33,Imports_new!$A$10:$A$33,$A5)</f>
        <v>0</v>
      </c>
      <c r="X5" s="5">
        <f>SUMIFS(Imports_new!X$10:X$33,Imports_new!$A$10:$A$33,$A5)</f>
        <v>0</v>
      </c>
      <c r="Y5" s="5">
        <f>SUMIFS(Imports_new!Y$10:Y$33,Imports_new!$A$10:$A$33,$A5)</f>
        <v>0</v>
      </c>
      <c r="Z5" s="5">
        <f>SUMIFS(Imports_new!Z$10:Z$33,Imports_new!$A$10:$A$33,$A5)</f>
        <v>0</v>
      </c>
      <c r="AA5" s="5">
        <f>SUMIFS(Imports_new!AA$10:AA$33,Imports_new!$A$10:$A$33,$A5)</f>
        <v>0</v>
      </c>
      <c r="AB5" s="5">
        <f>SUMIFS(Imports_new!AB$10:AB$33,Imports_new!$A$10:$A$33,$A5)</f>
        <v>0</v>
      </c>
      <c r="AC5" s="5">
        <f>SUMIFS(Imports_new!AC$10:AC$33,Imports_new!$A$10:$A$33,$A5)</f>
        <v>0</v>
      </c>
      <c r="AD5" s="5">
        <f>SUMIFS(Imports_new!AD$10:AD$33,Imports_new!$A$10:$A$33,$A5)</f>
        <v>0</v>
      </c>
      <c r="AE5" s="5">
        <f>SUMIFS(Imports_new!AE$10:AE$33,Imports_new!$A$10:$A$33,$A5)</f>
        <v>0</v>
      </c>
      <c r="AF5" s="5">
        <f>SUMIFS(Imports_new!AF$10:AF$33,Imports_new!$A$10:$A$33,$A5)</f>
        <v>0</v>
      </c>
    </row>
    <row r="6" spans="1:32">
      <c r="A6" s="2" t="s">
        <v>101</v>
      </c>
      <c r="B6" s="5">
        <f>SUMIFS(Imports_new!B$10:B$33,Imports_new!$A$10:$A$33,$A6)</f>
        <v>0</v>
      </c>
      <c r="C6" s="5">
        <f>SUMIFS(Imports_new!C$10:C$33,Imports_new!$A$10:$A$33,$A6)</f>
        <v>0</v>
      </c>
      <c r="D6" s="5">
        <f>SUMIFS(Imports_new!D$10:D$33,Imports_new!$A$10:$A$33,$A6)</f>
        <v>0</v>
      </c>
      <c r="E6" s="5">
        <f>SUMIFS(Imports_new!E$10:E$33,Imports_new!$A$10:$A$33,$A6)</f>
        <v>0</v>
      </c>
      <c r="F6" s="5">
        <f>SUMIFS(Imports_new!F$10:F$33,Imports_new!$A$10:$A$33,$A6)</f>
        <v>0</v>
      </c>
      <c r="G6" s="5">
        <f>SUMIFS(Imports_new!G$10:G$33,Imports_new!$A$10:$A$33,$A6)</f>
        <v>0</v>
      </c>
      <c r="H6" s="5">
        <f>SUMIFS(Imports_new!H$10:H$33,Imports_new!$A$10:$A$33,$A6)</f>
        <v>0</v>
      </c>
      <c r="I6" s="5">
        <f>SUMIFS(Imports_new!I$10:I$33,Imports_new!$A$10:$A$33,$A6)</f>
        <v>0</v>
      </c>
      <c r="J6" s="5">
        <f>SUMIFS(Imports_new!J$10:J$33,Imports_new!$A$10:$A$33,$A6)</f>
        <v>0</v>
      </c>
      <c r="K6" s="5">
        <f>SUMIFS(Imports_new!K$10:K$33,Imports_new!$A$10:$A$33,$A6)</f>
        <v>0</v>
      </c>
      <c r="L6" s="5">
        <f>SUMIFS(Imports_new!L$10:L$33,Imports_new!$A$10:$A$33,$A6)</f>
        <v>0</v>
      </c>
      <c r="M6" s="5">
        <f>SUMIFS(Imports_new!M$10:M$33,Imports_new!$A$10:$A$33,$A6)</f>
        <v>0</v>
      </c>
      <c r="N6" s="5">
        <f>SUMIFS(Imports_new!N$10:N$33,Imports_new!$A$10:$A$33,$A6)</f>
        <v>0</v>
      </c>
      <c r="O6" s="5">
        <f>SUMIFS(Imports_new!O$10:O$33,Imports_new!$A$10:$A$33,$A6)</f>
        <v>0</v>
      </c>
      <c r="P6" s="5">
        <f>SUMIFS(Imports_new!P$10:P$33,Imports_new!$A$10:$A$33,$A6)</f>
        <v>0</v>
      </c>
      <c r="Q6" s="5">
        <f>SUMIFS(Imports_new!Q$10:Q$33,Imports_new!$A$10:$A$33,$A6)</f>
        <v>0</v>
      </c>
      <c r="R6" s="5">
        <f>SUMIFS(Imports_new!R$10:R$33,Imports_new!$A$10:$A$33,$A6)</f>
        <v>0</v>
      </c>
      <c r="S6" s="5">
        <f>SUMIFS(Imports_new!S$10:S$33,Imports_new!$A$10:$A$33,$A6)</f>
        <v>0</v>
      </c>
      <c r="T6" s="5">
        <f>SUMIFS(Imports_new!T$10:T$33,Imports_new!$A$10:$A$33,$A6)</f>
        <v>0</v>
      </c>
      <c r="U6" s="5">
        <f>SUMIFS(Imports_new!U$10:U$33,Imports_new!$A$10:$A$33,$A6)</f>
        <v>0</v>
      </c>
      <c r="V6" s="5">
        <f>SUMIFS(Imports_new!V$10:V$33,Imports_new!$A$10:$A$33,$A6)</f>
        <v>0</v>
      </c>
      <c r="W6" s="5">
        <f>SUMIFS(Imports_new!W$10:W$33,Imports_new!$A$10:$A$33,$A6)</f>
        <v>0</v>
      </c>
      <c r="X6" s="5">
        <f>SUMIFS(Imports_new!X$10:X$33,Imports_new!$A$10:$A$33,$A6)</f>
        <v>0</v>
      </c>
      <c r="Y6" s="5">
        <f>SUMIFS(Imports_new!Y$10:Y$33,Imports_new!$A$10:$A$33,$A6)</f>
        <v>0</v>
      </c>
      <c r="Z6" s="5">
        <f>SUMIFS(Imports_new!Z$10:Z$33,Imports_new!$A$10:$A$33,$A6)</f>
        <v>0</v>
      </c>
      <c r="AA6" s="5">
        <f>SUMIFS(Imports_new!AA$10:AA$33,Imports_new!$A$10:$A$33,$A6)</f>
        <v>0</v>
      </c>
      <c r="AB6" s="5">
        <f>SUMIFS(Imports_new!AB$10:AB$33,Imports_new!$A$10:$A$33,$A6)</f>
        <v>0</v>
      </c>
      <c r="AC6" s="5">
        <f>SUMIFS(Imports_new!AC$10:AC$33,Imports_new!$A$10:$A$33,$A6)</f>
        <v>0</v>
      </c>
      <c r="AD6" s="5">
        <f>SUMIFS(Imports_new!AD$10:AD$33,Imports_new!$A$10:$A$33,$A6)</f>
        <v>0</v>
      </c>
      <c r="AE6" s="5">
        <f>SUMIFS(Imports_new!AE$10:AE$33,Imports_new!$A$10:$A$33,$A6)</f>
        <v>0</v>
      </c>
      <c r="AF6" s="5">
        <f>SUMIFS(Imports_new!AF$10:AF$33,Imports_new!$A$10:$A$33,$A6)</f>
        <v>0</v>
      </c>
    </row>
    <row r="7" spans="1:32">
      <c r="A7" s="2" t="s">
        <v>100</v>
      </c>
      <c r="B7" s="5">
        <f>SUMIFS(Imports_new!B$10:B$33,Imports_new!$A$10:$A$33,$A7)</f>
        <v>0</v>
      </c>
      <c r="C7" s="5">
        <f>SUMIFS(Imports_new!C$10:C$33,Imports_new!$A$10:$A$33,$A7)</f>
        <v>0</v>
      </c>
      <c r="D7" s="5">
        <f>SUMIFS(Imports_new!D$10:D$33,Imports_new!$A$10:$A$33,$A7)</f>
        <v>0</v>
      </c>
      <c r="E7" s="5">
        <f>SUMIFS(Imports_new!E$10:E$33,Imports_new!$A$10:$A$33,$A7)</f>
        <v>0</v>
      </c>
      <c r="F7" s="5">
        <f>SUMIFS(Imports_new!F$10:F$33,Imports_new!$A$10:$A$33,$A7)</f>
        <v>0</v>
      </c>
      <c r="G7" s="5">
        <f>SUMIFS(Imports_new!G$10:G$33,Imports_new!$A$10:$A$33,$A7)</f>
        <v>0</v>
      </c>
      <c r="H7" s="5">
        <f>SUMIFS(Imports_new!H$10:H$33,Imports_new!$A$10:$A$33,$A7)</f>
        <v>0</v>
      </c>
      <c r="I7" s="5">
        <f>SUMIFS(Imports_new!I$10:I$33,Imports_new!$A$10:$A$33,$A7)</f>
        <v>0</v>
      </c>
      <c r="J7" s="5">
        <f>SUMIFS(Imports_new!J$10:J$33,Imports_new!$A$10:$A$33,$A7)</f>
        <v>0</v>
      </c>
      <c r="K7" s="5">
        <f>SUMIFS(Imports_new!K$10:K$33,Imports_new!$A$10:$A$33,$A7)</f>
        <v>0</v>
      </c>
      <c r="L7" s="5">
        <f>SUMIFS(Imports_new!L$10:L$33,Imports_new!$A$10:$A$33,$A7)</f>
        <v>0</v>
      </c>
      <c r="M7" s="5">
        <f>SUMIFS(Imports_new!M$10:M$33,Imports_new!$A$10:$A$33,$A7)</f>
        <v>0</v>
      </c>
      <c r="N7" s="5">
        <f>SUMIFS(Imports_new!N$10:N$33,Imports_new!$A$10:$A$33,$A7)</f>
        <v>0</v>
      </c>
      <c r="O7" s="5">
        <f>SUMIFS(Imports_new!O$10:O$33,Imports_new!$A$10:$A$33,$A7)</f>
        <v>0</v>
      </c>
      <c r="P7" s="5">
        <f>SUMIFS(Imports_new!P$10:P$33,Imports_new!$A$10:$A$33,$A7)</f>
        <v>0</v>
      </c>
      <c r="Q7" s="5">
        <f>SUMIFS(Imports_new!Q$10:Q$33,Imports_new!$A$10:$A$33,$A7)</f>
        <v>0</v>
      </c>
      <c r="R7" s="5">
        <f>SUMIFS(Imports_new!R$10:R$33,Imports_new!$A$10:$A$33,$A7)</f>
        <v>0</v>
      </c>
      <c r="S7" s="5">
        <f>SUMIFS(Imports_new!S$10:S$33,Imports_new!$A$10:$A$33,$A7)</f>
        <v>0</v>
      </c>
      <c r="T7" s="5">
        <f>SUMIFS(Imports_new!T$10:T$33,Imports_new!$A$10:$A$33,$A7)</f>
        <v>0</v>
      </c>
      <c r="U7" s="5">
        <f>SUMIFS(Imports_new!U$10:U$33,Imports_new!$A$10:$A$33,$A7)</f>
        <v>0</v>
      </c>
      <c r="V7" s="5">
        <f>SUMIFS(Imports_new!V$10:V$33,Imports_new!$A$10:$A$33,$A7)</f>
        <v>0</v>
      </c>
      <c r="W7" s="5">
        <f>SUMIFS(Imports_new!W$10:W$33,Imports_new!$A$10:$A$33,$A7)</f>
        <v>0</v>
      </c>
      <c r="X7" s="5">
        <f>SUMIFS(Imports_new!X$10:X$33,Imports_new!$A$10:$A$33,$A7)</f>
        <v>0</v>
      </c>
      <c r="Y7" s="5">
        <f>SUMIFS(Imports_new!Y$10:Y$33,Imports_new!$A$10:$A$33,$A7)</f>
        <v>0</v>
      </c>
      <c r="Z7" s="5">
        <f>SUMIFS(Imports_new!Z$10:Z$33,Imports_new!$A$10:$A$33,$A7)</f>
        <v>0</v>
      </c>
      <c r="AA7" s="5">
        <f>SUMIFS(Imports_new!AA$10:AA$33,Imports_new!$A$10:$A$33,$A7)</f>
        <v>0</v>
      </c>
      <c r="AB7" s="5">
        <f>SUMIFS(Imports_new!AB$10:AB$33,Imports_new!$A$10:$A$33,$A7)</f>
        <v>0</v>
      </c>
      <c r="AC7" s="5">
        <f>SUMIFS(Imports_new!AC$10:AC$33,Imports_new!$A$10:$A$33,$A7)</f>
        <v>0</v>
      </c>
      <c r="AD7" s="5">
        <f>SUMIFS(Imports_new!AD$10:AD$33,Imports_new!$A$10:$A$33,$A7)</f>
        <v>0</v>
      </c>
      <c r="AE7" s="5">
        <f>SUMIFS(Imports_new!AE$10:AE$33,Imports_new!$A$10:$A$33,$A7)</f>
        <v>0</v>
      </c>
      <c r="AF7" s="5">
        <f>SUMIFS(Imports_new!AF$10:AF$33,Imports_new!$A$10:$A$33,$A7)</f>
        <v>0</v>
      </c>
    </row>
    <row r="8" spans="1:32">
      <c r="A8" s="2" t="s">
        <v>102</v>
      </c>
      <c r="B8" s="5">
        <f>SUMIFS(Imports_new!B$10:B$33,Imports_new!$A$10:$A$33,$A8)</f>
        <v>0</v>
      </c>
      <c r="C8" s="5">
        <f>SUMIFS(Imports_new!C$10:C$33,Imports_new!$A$10:$A$33,$A8)</f>
        <v>0</v>
      </c>
      <c r="D8" s="5">
        <f>SUMIFS(Imports_new!D$10:D$33,Imports_new!$A$10:$A$33,$A8)</f>
        <v>0</v>
      </c>
      <c r="E8" s="5">
        <f>SUMIFS(Imports_new!E$10:E$33,Imports_new!$A$10:$A$33,$A8)</f>
        <v>0</v>
      </c>
      <c r="F8" s="5">
        <f>SUMIFS(Imports_new!F$10:F$33,Imports_new!$A$10:$A$33,$A8)</f>
        <v>0</v>
      </c>
      <c r="G8" s="5">
        <f>SUMIFS(Imports_new!G$10:G$33,Imports_new!$A$10:$A$33,$A8)</f>
        <v>0</v>
      </c>
      <c r="H8" s="5">
        <f>SUMIFS(Imports_new!H$10:H$33,Imports_new!$A$10:$A$33,$A8)</f>
        <v>0</v>
      </c>
      <c r="I8" s="5">
        <f>SUMIFS(Imports_new!I$10:I$33,Imports_new!$A$10:$A$33,$A8)</f>
        <v>0</v>
      </c>
      <c r="J8" s="5">
        <f>SUMIFS(Imports_new!J$10:J$33,Imports_new!$A$10:$A$33,$A8)</f>
        <v>0</v>
      </c>
      <c r="K8" s="5">
        <f>SUMIFS(Imports_new!K$10:K$33,Imports_new!$A$10:$A$33,$A8)</f>
        <v>0</v>
      </c>
      <c r="L8" s="5">
        <f>SUMIFS(Imports_new!L$10:L$33,Imports_new!$A$10:$A$33,$A8)</f>
        <v>0</v>
      </c>
      <c r="M8" s="5">
        <f>SUMIFS(Imports_new!M$10:M$33,Imports_new!$A$10:$A$33,$A8)</f>
        <v>0</v>
      </c>
      <c r="N8" s="5">
        <f>SUMIFS(Imports_new!N$10:N$33,Imports_new!$A$10:$A$33,$A8)</f>
        <v>0</v>
      </c>
      <c r="O8" s="5">
        <f>SUMIFS(Imports_new!O$10:O$33,Imports_new!$A$10:$A$33,$A8)</f>
        <v>0</v>
      </c>
      <c r="P8" s="5">
        <f>SUMIFS(Imports_new!P$10:P$33,Imports_new!$A$10:$A$33,$A8)</f>
        <v>0</v>
      </c>
      <c r="Q8" s="5">
        <f>SUMIFS(Imports_new!Q$10:Q$33,Imports_new!$A$10:$A$33,$A8)</f>
        <v>0</v>
      </c>
      <c r="R8" s="5">
        <f>SUMIFS(Imports_new!R$10:R$33,Imports_new!$A$10:$A$33,$A8)</f>
        <v>0</v>
      </c>
      <c r="S8" s="5">
        <f>SUMIFS(Imports_new!S$10:S$33,Imports_new!$A$10:$A$33,$A8)</f>
        <v>0</v>
      </c>
      <c r="T8" s="5">
        <f>SUMIFS(Imports_new!T$10:T$33,Imports_new!$A$10:$A$33,$A8)</f>
        <v>0</v>
      </c>
      <c r="U8" s="5">
        <f>SUMIFS(Imports_new!U$10:U$33,Imports_new!$A$10:$A$33,$A8)</f>
        <v>0</v>
      </c>
      <c r="V8" s="5">
        <f>SUMIFS(Imports_new!V$10:V$33,Imports_new!$A$10:$A$33,$A8)</f>
        <v>0</v>
      </c>
      <c r="W8" s="5">
        <f>SUMIFS(Imports_new!W$10:W$33,Imports_new!$A$10:$A$33,$A8)</f>
        <v>0</v>
      </c>
      <c r="X8" s="5">
        <f>SUMIFS(Imports_new!X$10:X$33,Imports_new!$A$10:$A$33,$A8)</f>
        <v>0</v>
      </c>
      <c r="Y8" s="5">
        <f>SUMIFS(Imports_new!Y$10:Y$33,Imports_new!$A$10:$A$33,$A8)</f>
        <v>0</v>
      </c>
      <c r="Z8" s="5">
        <f>SUMIFS(Imports_new!Z$10:Z$33,Imports_new!$A$10:$A$33,$A8)</f>
        <v>0</v>
      </c>
      <c r="AA8" s="5">
        <f>SUMIFS(Imports_new!AA$10:AA$33,Imports_new!$A$10:$A$33,$A8)</f>
        <v>0</v>
      </c>
      <c r="AB8" s="5">
        <f>SUMIFS(Imports_new!AB$10:AB$33,Imports_new!$A$10:$A$33,$A8)</f>
        <v>0</v>
      </c>
      <c r="AC8" s="5">
        <f>SUMIFS(Imports_new!AC$10:AC$33,Imports_new!$A$10:$A$33,$A8)</f>
        <v>0</v>
      </c>
      <c r="AD8" s="5">
        <f>SUMIFS(Imports_new!AD$10:AD$33,Imports_new!$A$10:$A$33,$A8)</f>
        <v>0</v>
      </c>
      <c r="AE8" s="5">
        <f>SUMIFS(Imports_new!AE$10:AE$33,Imports_new!$A$10:$A$33,$A8)</f>
        <v>0</v>
      </c>
      <c r="AF8" s="5">
        <f>SUMIFS(Imports_new!AF$10:AF$33,Imports_new!$A$10:$A$33,$A8)</f>
        <v>0</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0</v>
      </c>
      <c r="C10" s="5">
        <f>SUMIFS(Imports_new!C$10:C$33,Imports_new!$A$10:$A$33,$A10)</f>
        <v>0</v>
      </c>
      <c r="D10" s="5">
        <f>SUMIFS(Imports_new!D$10:D$33,Imports_new!$A$10:$A$33,$A10)</f>
        <v>0</v>
      </c>
      <c r="E10" s="5">
        <f>SUMIFS(Imports_new!E$10:E$33,Imports_new!$A$10:$A$33,$A10)</f>
        <v>0</v>
      </c>
      <c r="F10" s="5">
        <f>SUMIFS(Imports_new!F$10:F$33,Imports_new!$A$10:$A$33,$A10)</f>
        <v>0</v>
      </c>
      <c r="G10" s="5">
        <f>SUMIFS(Imports_new!G$10:G$33,Imports_new!$A$10:$A$33,$A10)</f>
        <v>0</v>
      </c>
      <c r="H10" s="5">
        <f>SUMIFS(Imports_new!H$10:H$33,Imports_new!$A$10:$A$33,$A10)</f>
        <v>0</v>
      </c>
      <c r="I10" s="5">
        <f>SUMIFS(Imports_new!I$10:I$33,Imports_new!$A$10:$A$33,$A10)</f>
        <v>0</v>
      </c>
      <c r="J10" s="5">
        <f>SUMIFS(Imports_new!J$10:J$33,Imports_new!$A$10:$A$33,$A10)</f>
        <v>0</v>
      </c>
      <c r="K10" s="5">
        <f>SUMIFS(Imports_new!K$10:K$33,Imports_new!$A$10:$A$33,$A10)</f>
        <v>0</v>
      </c>
      <c r="L10" s="5">
        <f>SUMIFS(Imports_new!L$10:L$33,Imports_new!$A$10:$A$33,$A10)</f>
        <v>0</v>
      </c>
      <c r="M10" s="5">
        <f>SUMIFS(Imports_new!M$10:M$33,Imports_new!$A$10:$A$33,$A10)</f>
        <v>0</v>
      </c>
      <c r="N10" s="5">
        <f>SUMIFS(Imports_new!N$10:N$33,Imports_new!$A$10:$A$33,$A10)</f>
        <v>0</v>
      </c>
      <c r="O10" s="5">
        <f>SUMIFS(Imports_new!O$10:O$33,Imports_new!$A$10:$A$33,$A10)</f>
        <v>0</v>
      </c>
      <c r="P10" s="5">
        <f>SUMIFS(Imports_new!P$10:P$33,Imports_new!$A$10:$A$33,$A10)</f>
        <v>0</v>
      </c>
      <c r="Q10" s="5">
        <f>SUMIFS(Imports_new!Q$10:Q$33,Imports_new!$A$10:$A$33,$A10)</f>
        <v>0</v>
      </c>
      <c r="R10" s="5">
        <f>SUMIFS(Imports_new!R$10:R$33,Imports_new!$A$10:$A$33,$A10)</f>
        <v>0</v>
      </c>
      <c r="S10" s="5">
        <f>SUMIFS(Imports_new!S$10:S$33,Imports_new!$A$10:$A$33,$A10)</f>
        <v>0</v>
      </c>
      <c r="T10" s="5">
        <f>SUMIFS(Imports_new!T$10:T$33,Imports_new!$A$10:$A$33,$A10)</f>
        <v>0</v>
      </c>
      <c r="U10" s="5">
        <f>SUMIFS(Imports_new!U$10:U$33,Imports_new!$A$10:$A$33,$A10)</f>
        <v>0</v>
      </c>
      <c r="V10" s="5">
        <f>SUMIFS(Imports_new!V$10:V$33,Imports_new!$A$10:$A$33,$A10)</f>
        <v>0</v>
      </c>
      <c r="W10" s="5">
        <f>SUMIFS(Imports_new!W$10:W$33,Imports_new!$A$10:$A$33,$A10)</f>
        <v>0</v>
      </c>
      <c r="X10" s="5">
        <f>SUMIFS(Imports_new!X$10:X$33,Imports_new!$A$10:$A$33,$A10)</f>
        <v>0</v>
      </c>
      <c r="Y10" s="5">
        <f>SUMIFS(Imports_new!Y$10:Y$33,Imports_new!$A$10:$A$33,$A10)</f>
        <v>0</v>
      </c>
      <c r="Z10" s="5">
        <f>SUMIFS(Imports_new!Z$10:Z$33,Imports_new!$A$10:$A$33,$A10)</f>
        <v>0</v>
      </c>
      <c r="AA10" s="5">
        <f>SUMIFS(Imports_new!AA$10:AA$33,Imports_new!$A$10:$A$33,$A10)</f>
        <v>0</v>
      </c>
      <c r="AB10" s="5">
        <f>SUMIFS(Imports_new!AB$10:AB$33,Imports_new!$A$10:$A$33,$A10)</f>
        <v>0</v>
      </c>
      <c r="AC10" s="5">
        <f>SUMIFS(Imports_new!AC$10:AC$33,Imports_new!$A$10:$A$33,$A10)</f>
        <v>0</v>
      </c>
      <c r="AD10" s="5">
        <f>SUMIFS(Imports_new!AD$10:AD$33,Imports_new!$A$10:$A$33,$A10)</f>
        <v>0</v>
      </c>
      <c r="AE10" s="5">
        <f>SUMIFS(Imports_new!AE$10:AE$33,Imports_new!$A$10:$A$33,$A10)</f>
        <v>0</v>
      </c>
      <c r="AF10" s="5">
        <f>SUMIFS(Imports_new!AF$10:AF$33,Imports_new!$A$10:$A$33,$A10)</f>
        <v>0</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0</v>
      </c>
      <c r="C12" s="5">
        <f>SUMIFS(Imports_new!C$10:C$33,Imports_new!$A$10:$A$33,$A12)</f>
        <v>0</v>
      </c>
      <c r="D12" s="5">
        <f>SUMIFS(Imports_new!D$10:D$33,Imports_new!$A$10:$A$33,$A12)</f>
        <v>0</v>
      </c>
      <c r="E12" s="5">
        <f>SUMIFS(Imports_new!E$10:E$33,Imports_new!$A$10:$A$33,$A12)</f>
        <v>0</v>
      </c>
      <c r="F12" s="5">
        <f>SUMIFS(Imports_new!F$10:F$33,Imports_new!$A$10:$A$33,$A12)</f>
        <v>0</v>
      </c>
      <c r="G12" s="5">
        <f>SUMIFS(Imports_new!G$10:G$33,Imports_new!$A$10:$A$33,$A12)</f>
        <v>0</v>
      </c>
      <c r="H12" s="5">
        <f>SUMIFS(Imports_new!H$10:H$33,Imports_new!$A$10:$A$33,$A12)</f>
        <v>0</v>
      </c>
      <c r="I12" s="5">
        <f>SUMIFS(Imports_new!I$10:I$33,Imports_new!$A$10:$A$33,$A12)</f>
        <v>0</v>
      </c>
      <c r="J12" s="5">
        <f>SUMIFS(Imports_new!J$10:J$33,Imports_new!$A$10:$A$33,$A12)</f>
        <v>0</v>
      </c>
      <c r="K12" s="5">
        <f>SUMIFS(Imports_new!K$10:K$33,Imports_new!$A$10:$A$33,$A12)</f>
        <v>0</v>
      </c>
      <c r="L12" s="5">
        <f>SUMIFS(Imports_new!L$10:L$33,Imports_new!$A$10:$A$33,$A12)</f>
        <v>0</v>
      </c>
      <c r="M12" s="5">
        <f>SUMIFS(Imports_new!M$10:M$33,Imports_new!$A$10:$A$33,$A12)</f>
        <v>0</v>
      </c>
      <c r="N12" s="5">
        <f>SUMIFS(Imports_new!N$10:N$33,Imports_new!$A$10:$A$33,$A12)</f>
        <v>0</v>
      </c>
      <c r="O12" s="5">
        <f>SUMIFS(Imports_new!O$10:O$33,Imports_new!$A$10:$A$33,$A12)</f>
        <v>0</v>
      </c>
      <c r="P12" s="5">
        <f>SUMIFS(Imports_new!P$10:P$33,Imports_new!$A$10:$A$33,$A12)</f>
        <v>0</v>
      </c>
      <c r="Q12" s="5">
        <f>SUMIFS(Imports_new!Q$10:Q$33,Imports_new!$A$10:$A$33,$A12)</f>
        <v>0</v>
      </c>
      <c r="R12" s="5">
        <f>SUMIFS(Imports_new!R$10:R$33,Imports_new!$A$10:$A$33,$A12)</f>
        <v>0</v>
      </c>
      <c r="S12" s="5">
        <f>SUMIFS(Imports_new!S$10:S$33,Imports_new!$A$10:$A$33,$A12)</f>
        <v>0</v>
      </c>
      <c r="T12" s="5">
        <f>SUMIFS(Imports_new!T$10:T$33,Imports_new!$A$10:$A$33,$A12)</f>
        <v>0</v>
      </c>
      <c r="U12" s="5">
        <f>SUMIFS(Imports_new!U$10:U$33,Imports_new!$A$10:$A$33,$A12)</f>
        <v>0</v>
      </c>
      <c r="V12" s="5">
        <f>SUMIFS(Imports_new!V$10:V$33,Imports_new!$A$10:$A$33,$A12)</f>
        <v>0</v>
      </c>
      <c r="W12" s="5">
        <f>SUMIFS(Imports_new!W$10:W$33,Imports_new!$A$10:$A$33,$A12)</f>
        <v>0</v>
      </c>
      <c r="X12" s="5">
        <f>SUMIFS(Imports_new!X$10:X$33,Imports_new!$A$10:$A$33,$A12)</f>
        <v>0</v>
      </c>
      <c r="Y12" s="5">
        <f>SUMIFS(Imports_new!Y$10:Y$33,Imports_new!$A$10:$A$33,$A12)</f>
        <v>0</v>
      </c>
      <c r="Z12" s="5">
        <f>SUMIFS(Imports_new!Z$10:Z$33,Imports_new!$A$10:$A$33,$A12)</f>
        <v>0</v>
      </c>
      <c r="AA12" s="5">
        <f>SUMIFS(Imports_new!AA$10:AA$33,Imports_new!$A$10:$A$33,$A12)</f>
        <v>0</v>
      </c>
      <c r="AB12" s="5">
        <f>SUMIFS(Imports_new!AB$10:AB$33,Imports_new!$A$10:$A$33,$A12)</f>
        <v>0</v>
      </c>
      <c r="AC12" s="5">
        <f>SUMIFS(Imports_new!AC$10:AC$33,Imports_new!$A$10:$A$33,$A12)</f>
        <v>0</v>
      </c>
      <c r="AD12" s="5">
        <f>SUMIFS(Imports_new!AD$10:AD$33,Imports_new!$A$10:$A$33,$A12)</f>
        <v>0</v>
      </c>
      <c r="AE12" s="5">
        <f>SUMIFS(Imports_new!AE$10:AE$33,Imports_new!$A$10:$A$33,$A12)</f>
        <v>0</v>
      </c>
      <c r="AF12" s="5">
        <f>SUMIFS(Imports_new!AF$10:AF$33,Imports_new!$A$10:$A$33,$A12)</f>
        <v>0</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B2" sqref="B2"/>
    </sheetView>
  </sheetViews>
  <sheetFormatPr defaultRowHeight="14.75"/>
  <cols>
    <col min="1" max="1" width="26.1328125" customWidth="1"/>
  </cols>
  <sheetData>
    <row r="1" spans="1:32" ht="29.5">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22825079</v>
      </c>
      <c r="C2">
        <f>exports!E2</f>
        <v>22825079</v>
      </c>
      <c r="D2">
        <f>exports!F2</f>
        <v>22825079</v>
      </c>
      <c r="E2">
        <f>exports!G2</f>
        <v>22825079</v>
      </c>
      <c r="F2">
        <f>exports!H2</f>
        <v>22825079</v>
      </c>
      <c r="G2">
        <f>exports!I2</f>
        <v>22825079</v>
      </c>
      <c r="H2">
        <f>exports!J2</f>
        <v>22825079</v>
      </c>
      <c r="I2">
        <f>exports!K2</f>
        <v>22825079</v>
      </c>
      <c r="J2">
        <f>exports!L2</f>
        <v>22825079</v>
      </c>
      <c r="K2">
        <f>exports!M2</f>
        <v>22825079</v>
      </c>
      <c r="L2">
        <f>exports!N2</f>
        <v>22825079</v>
      </c>
      <c r="M2">
        <f>exports!O2</f>
        <v>22825079</v>
      </c>
      <c r="N2">
        <f>exports!P2</f>
        <v>22825079</v>
      </c>
      <c r="O2">
        <f>exports!Q2</f>
        <v>22825079</v>
      </c>
      <c r="P2">
        <f>exports!R2</f>
        <v>22825079</v>
      </c>
      <c r="Q2">
        <f>exports!S2</f>
        <v>22825079</v>
      </c>
      <c r="R2">
        <f>exports!T2</f>
        <v>22825079</v>
      </c>
      <c r="S2">
        <f>exports!U2</f>
        <v>22825079</v>
      </c>
      <c r="T2">
        <f>exports!V2</f>
        <v>22825079</v>
      </c>
      <c r="U2">
        <f>exports!W2</f>
        <v>22825079</v>
      </c>
      <c r="V2">
        <f>exports!X2</f>
        <v>22825079</v>
      </c>
      <c r="W2">
        <f>exports!Y2</f>
        <v>22825079</v>
      </c>
      <c r="X2">
        <f>exports!Z2</f>
        <v>22825079</v>
      </c>
      <c r="Y2">
        <f>exports!AA2</f>
        <v>22825079</v>
      </c>
      <c r="Z2">
        <f>exports!AB2</f>
        <v>22825079</v>
      </c>
      <c r="AA2">
        <f>exports!AC2</f>
        <v>22825079</v>
      </c>
      <c r="AB2">
        <f>exports!AD2</f>
        <v>22825079</v>
      </c>
      <c r="AC2">
        <f>exports!AE2</f>
        <v>22825079</v>
      </c>
      <c r="AD2">
        <f>exports!AF2</f>
        <v>22825079</v>
      </c>
      <c r="AE2">
        <f>exports!AG2</f>
        <v>22825079</v>
      </c>
      <c r="AF2">
        <f>exports!AH2</f>
        <v>22825079</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Calcs'!$A$105:$A$155,About!$B$2)*About!$A$67</f>
        <v>52.254060823949423</v>
      </c>
      <c r="C2" s="12">
        <f>SUMIFS('State Generation Costs Calcs'!C105:C155,'State Generation Costs Calcs'!$A$105:$A$155,About!$B$2)*About!$A$67</f>
        <v>51.235062190673084</v>
      </c>
      <c r="D2" s="12">
        <f>SUMIFS('State Generation Costs Calcs'!D105:D155,'State Generation Costs Calcs'!$A$105:$A$155,About!$B$2)*About!$A$67</f>
        <v>50.283325498448512</v>
      </c>
      <c r="E2" s="12">
        <f>SUMIFS('State Generation Costs Calcs'!E105:E155,'State Generation Costs Calcs'!$A$105:$A$155,About!$B$2)*About!$A$67</f>
        <v>49.500648910002212</v>
      </c>
      <c r="F2" s="12">
        <f>SUMIFS('State Generation Costs Calcs'!F105:F155,'State Generation Costs Calcs'!$A$105:$A$155,About!$B$2)*About!$A$67</f>
        <v>49.285838676708963</v>
      </c>
      <c r="G2" s="12">
        <f>SUMIFS('State Generation Costs Calcs'!G105:G155,'State Generation Costs Calcs'!$A$105:$A$155,About!$B$2)*About!$A$67</f>
        <v>49.353601696602489</v>
      </c>
      <c r="H2" s="12">
        <f>SUMIFS('State Generation Costs Calcs'!H105:H155,'State Generation Costs Calcs'!$A$105:$A$155,About!$B$2)*About!$A$67</f>
        <v>49.822154047004531</v>
      </c>
      <c r="I2" s="12">
        <f>SUMIFS('State Generation Costs Calcs'!I105:I155,'State Generation Costs Calcs'!$A$105:$A$155,About!$B$2)*About!$A$67</f>
        <v>50.246405155310136</v>
      </c>
      <c r="J2" s="12">
        <f>SUMIFS('State Generation Costs Calcs'!J105:J155,'State Generation Costs Calcs'!$A$105:$A$155,About!$B$2)*About!$A$67</f>
        <v>50.021073942410666</v>
      </c>
      <c r="K2" s="12">
        <f>SUMIFS('State Generation Costs Calcs'!K105:K155,'State Generation Costs Calcs'!$A$105:$A$155,About!$B$2)*About!$A$67</f>
        <v>49.36375656169924</v>
      </c>
      <c r="L2" s="12">
        <f>SUMIFS('State Generation Costs Calcs'!L105:L155,'State Generation Costs Calcs'!$A$105:$A$155,About!$B$2)*About!$A$67</f>
        <v>48.609241126218251</v>
      </c>
      <c r="M2" s="12">
        <f>SUMIFS('State Generation Costs Calcs'!M105:M155,'State Generation Costs Calcs'!$A$105:$A$155,About!$B$2)*About!$A$67</f>
        <v>47.946873624516499</v>
      </c>
      <c r="N2" s="12">
        <f>SUMIFS('State Generation Costs Calcs'!N105:N155,'State Generation Costs Calcs'!$A$105:$A$155,About!$B$2)*About!$A$67</f>
        <v>47.245578558597082</v>
      </c>
      <c r="O2" s="12">
        <f>SUMIFS('State Generation Costs Calcs'!O105:O155,'State Generation Costs Calcs'!$A$105:$A$155,About!$B$2)*About!$A$67</f>
        <v>46.875930559510159</v>
      </c>
      <c r="P2" s="12">
        <f>SUMIFS('State Generation Costs Calcs'!P105:P155,'State Generation Costs Calcs'!$A$105:$A$155,About!$B$2)*About!$A$67</f>
        <v>46.783963877723302</v>
      </c>
      <c r="Q2" s="12">
        <f>SUMIFS('State Generation Costs Calcs'!Q105:Q155,'State Generation Costs Calcs'!$A$105:$A$155,About!$B$2)*About!$A$67</f>
        <v>46.361215045829162</v>
      </c>
      <c r="R2" s="12">
        <f>SUMIFS('State Generation Costs Calcs'!R105:R155,'State Generation Costs Calcs'!$A$105:$A$155,About!$B$2)*About!$A$67</f>
        <v>45.848616995736265</v>
      </c>
      <c r="S2" s="12">
        <f>SUMIFS('State Generation Costs Calcs'!S105:S155,'State Generation Costs Calcs'!$A$105:$A$155,About!$B$2)*About!$A$67</f>
        <v>45.484202625316655</v>
      </c>
      <c r="T2" s="12">
        <f>SUMIFS('State Generation Costs Calcs'!T105:T155,'State Generation Costs Calcs'!$A$105:$A$155,About!$B$2)*About!$A$67</f>
        <v>45.333436916950035</v>
      </c>
      <c r="U2" s="12">
        <f>SUMIFS('State Generation Costs Calcs'!U105:U155,'State Generation Costs Calcs'!$A$105:$A$155,About!$B$2)*About!$A$67</f>
        <v>45.208482388092605</v>
      </c>
      <c r="V2" s="12">
        <f>SUMIFS('State Generation Costs Calcs'!V105:V155,'State Generation Costs Calcs'!$A$105:$A$155,About!$B$2)*About!$A$67</f>
        <v>44.731842402306718</v>
      </c>
      <c r="W2" s="12">
        <f>SUMIFS('State Generation Costs Calcs'!W105:W155,'State Generation Costs Calcs'!$A$105:$A$155,About!$B$2)*About!$A$67</f>
        <v>44.294905506918809</v>
      </c>
      <c r="X2" s="12">
        <f>SUMIFS('State Generation Costs Calcs'!X105:X155,'State Generation Costs Calcs'!$A$105:$A$155,About!$B$2)*About!$A$67</f>
        <v>44.047259450435945</v>
      </c>
      <c r="Y2" s="12">
        <f>SUMIFS('State Generation Costs Calcs'!Y105:Y155,'State Generation Costs Calcs'!$A$105:$A$155,About!$B$2)*About!$A$67</f>
        <v>43.769202304460045</v>
      </c>
      <c r="Z2" s="12">
        <f>SUMIFS('State Generation Costs Calcs'!Z105:Z155,'State Generation Costs Calcs'!$A$105:$A$155,About!$B$2)*About!$A$67</f>
        <v>43.606909031387111</v>
      </c>
      <c r="AA2" s="12">
        <f>SUMIFS('State Generation Costs Calcs'!AA105:AA155,'State Generation Costs Calcs'!$A$105:$A$155,About!$B$2)*About!$A$67</f>
        <v>43.490380656274297</v>
      </c>
      <c r="AB2" s="12">
        <f>SUMIFS('State Generation Costs Calcs'!AB105:AB155,'State Generation Costs Calcs'!$A$105:$A$155,About!$B$2)*About!$A$67</f>
        <v>43.314607905760617</v>
      </c>
      <c r="AC2" s="12">
        <f>SUMIFS('State Generation Costs Calcs'!AC105:AC155,'State Generation Costs Calcs'!$A$105:$A$155,About!$B$2)*About!$A$67</f>
        <v>43.319072828761989</v>
      </c>
      <c r="AD2" s="12">
        <f>SUMIFS('State Generation Costs Calcs'!AD105:AD155,'State Generation Costs Calcs'!$A$105:$A$155,About!$B$2)*About!$A$67</f>
        <v>43.362188892439285</v>
      </c>
      <c r="AE2" s="12">
        <f>SUMIFS('State Generation Costs Calcs'!AE105:AE155,'State Generation Costs Calcs'!$A$105:$A$155,About!$B$2)*About!$A$67</f>
        <v>43.310925224069216</v>
      </c>
      <c r="AF2" s="12">
        <f>SUMIFS('State Generation Costs Calcs'!AF105:AF155,'State Generation Costs Calcs'!$A$105:$A$155,About!$B$2)*About!$A$67</f>
        <v>43.286765869820336</v>
      </c>
      <c r="AG2" s="12"/>
      <c r="AH2" s="12"/>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Calcs'!$A$105:$A$155,About!$B$2)*About!$A$67</f>
        <v>52.254060823949423</v>
      </c>
      <c r="C2" s="12">
        <f>SUMIFS('State Generation Costs Calcs'!C105:C155,'State Generation Costs Calcs'!$A$105:$A$155,About!$B$2)*About!$A$67</f>
        <v>51.235062190673084</v>
      </c>
      <c r="D2" s="12">
        <f>SUMIFS('State Generation Costs Calcs'!D105:D155,'State Generation Costs Calcs'!$A$105:$A$155,About!$B$2)*About!$A$67</f>
        <v>50.283325498448512</v>
      </c>
      <c r="E2" s="12">
        <f>SUMIFS('State Generation Costs Calcs'!E105:E155,'State Generation Costs Calcs'!$A$105:$A$155,About!$B$2)*About!$A$67</f>
        <v>49.500648910002212</v>
      </c>
      <c r="F2" s="12">
        <f>SUMIFS('State Generation Costs Calcs'!F105:F155,'State Generation Costs Calcs'!$A$105:$A$155,About!$B$2)*About!$A$67</f>
        <v>49.285838676708963</v>
      </c>
      <c r="G2" s="12">
        <f>SUMIFS('State Generation Costs Calcs'!G105:G155,'State Generation Costs Calcs'!$A$105:$A$155,About!$B$2)*About!$A$67</f>
        <v>49.353601696602489</v>
      </c>
      <c r="H2" s="12">
        <f>SUMIFS('State Generation Costs Calcs'!H105:H155,'State Generation Costs Calcs'!$A$105:$A$155,About!$B$2)*About!$A$67</f>
        <v>49.822154047004531</v>
      </c>
      <c r="I2" s="12">
        <f>SUMIFS('State Generation Costs Calcs'!I105:I155,'State Generation Costs Calcs'!$A$105:$A$155,About!$B$2)*About!$A$67</f>
        <v>50.246405155310136</v>
      </c>
      <c r="J2" s="12">
        <f>SUMIFS('State Generation Costs Calcs'!J105:J155,'State Generation Costs Calcs'!$A$105:$A$155,About!$B$2)*About!$A$67</f>
        <v>50.021073942410666</v>
      </c>
      <c r="K2" s="12">
        <f>SUMIFS('State Generation Costs Calcs'!K105:K155,'State Generation Costs Calcs'!$A$105:$A$155,About!$B$2)*About!$A$67</f>
        <v>49.36375656169924</v>
      </c>
      <c r="L2" s="12">
        <f>SUMIFS('State Generation Costs Calcs'!L105:L155,'State Generation Costs Calcs'!$A$105:$A$155,About!$B$2)*About!$A$67</f>
        <v>48.609241126218251</v>
      </c>
      <c r="M2" s="12">
        <f>SUMIFS('State Generation Costs Calcs'!M105:M155,'State Generation Costs Calcs'!$A$105:$A$155,About!$B$2)*About!$A$67</f>
        <v>47.946873624516499</v>
      </c>
      <c r="N2" s="12">
        <f>SUMIFS('State Generation Costs Calcs'!N105:N155,'State Generation Costs Calcs'!$A$105:$A$155,About!$B$2)*About!$A$67</f>
        <v>47.245578558597082</v>
      </c>
      <c r="O2" s="12">
        <f>SUMIFS('State Generation Costs Calcs'!O105:O155,'State Generation Costs Calcs'!$A$105:$A$155,About!$B$2)*About!$A$67</f>
        <v>46.875930559510159</v>
      </c>
      <c r="P2" s="12">
        <f>SUMIFS('State Generation Costs Calcs'!P105:P155,'State Generation Costs Calcs'!$A$105:$A$155,About!$B$2)*About!$A$67</f>
        <v>46.783963877723302</v>
      </c>
      <c r="Q2" s="12">
        <f>SUMIFS('State Generation Costs Calcs'!Q105:Q155,'State Generation Costs Calcs'!$A$105:$A$155,About!$B$2)*About!$A$67</f>
        <v>46.361215045829162</v>
      </c>
      <c r="R2" s="12">
        <f>SUMIFS('State Generation Costs Calcs'!R105:R155,'State Generation Costs Calcs'!$A$105:$A$155,About!$B$2)*About!$A$67</f>
        <v>45.848616995736265</v>
      </c>
      <c r="S2" s="12">
        <f>SUMIFS('State Generation Costs Calcs'!S105:S155,'State Generation Costs Calcs'!$A$105:$A$155,About!$B$2)*About!$A$67</f>
        <v>45.484202625316655</v>
      </c>
      <c r="T2" s="12">
        <f>SUMIFS('State Generation Costs Calcs'!T105:T155,'State Generation Costs Calcs'!$A$105:$A$155,About!$B$2)*About!$A$67</f>
        <v>45.333436916950035</v>
      </c>
      <c r="U2" s="12">
        <f>SUMIFS('State Generation Costs Calcs'!U105:U155,'State Generation Costs Calcs'!$A$105:$A$155,About!$B$2)*About!$A$67</f>
        <v>45.208482388092605</v>
      </c>
      <c r="V2" s="12">
        <f>SUMIFS('State Generation Costs Calcs'!V105:V155,'State Generation Costs Calcs'!$A$105:$A$155,About!$B$2)*About!$A$67</f>
        <v>44.731842402306718</v>
      </c>
      <c r="W2" s="12">
        <f>SUMIFS('State Generation Costs Calcs'!W105:W155,'State Generation Costs Calcs'!$A$105:$A$155,About!$B$2)*About!$A$67</f>
        <v>44.294905506918809</v>
      </c>
      <c r="X2" s="12">
        <f>SUMIFS('State Generation Costs Calcs'!X105:X155,'State Generation Costs Calcs'!$A$105:$A$155,About!$B$2)*About!$A$67</f>
        <v>44.047259450435945</v>
      </c>
      <c r="Y2" s="12">
        <f>SUMIFS('State Generation Costs Calcs'!Y105:Y155,'State Generation Costs Calcs'!$A$105:$A$155,About!$B$2)*About!$A$67</f>
        <v>43.769202304460045</v>
      </c>
      <c r="Z2" s="12">
        <f>SUMIFS('State Generation Costs Calcs'!Z105:Z155,'State Generation Costs Calcs'!$A$105:$A$155,About!$B$2)*About!$A$67</f>
        <v>43.606909031387111</v>
      </c>
      <c r="AA2" s="12">
        <f>SUMIFS('State Generation Costs Calcs'!AA105:AA155,'State Generation Costs Calcs'!$A$105:$A$155,About!$B$2)*About!$A$67</f>
        <v>43.490380656274297</v>
      </c>
      <c r="AB2" s="12">
        <f>SUMIFS('State Generation Costs Calcs'!AB105:AB155,'State Generation Costs Calcs'!$A$105:$A$155,About!$B$2)*About!$A$67</f>
        <v>43.314607905760617</v>
      </c>
      <c r="AC2" s="12">
        <f>SUMIFS('State Generation Costs Calcs'!AC105:AC155,'State Generation Costs Calcs'!$A$105:$A$155,About!$B$2)*About!$A$67</f>
        <v>43.319072828761989</v>
      </c>
      <c r="AD2" s="12">
        <f>SUMIFS('State Generation Costs Calcs'!AD105:AD155,'State Generation Costs Calcs'!$A$105:$A$155,About!$B$2)*About!$A$67</f>
        <v>43.362188892439285</v>
      </c>
      <c r="AE2" s="12">
        <f>SUMIFS('State Generation Costs Calcs'!AE105:AE155,'State Generation Costs Calcs'!$A$105:$A$155,About!$B$2)*About!$A$67</f>
        <v>43.310925224069216</v>
      </c>
      <c r="AF2" s="12">
        <f>SUMIFS('State Generation Costs Calcs'!AF105:AF155,'State Generation Costs Calcs'!$A$105:$A$155,About!$B$2)*About!$A$67</f>
        <v>43.286765869820336</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calcs</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2024-01-20T00:07:46Z</dcterms:modified>
</cp:coreProperties>
</file>